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ehat312/GitHub/winning-composition/data/"/>
    </mc:Choice>
  </mc:AlternateContent>
  <xr:revisionPtr revIDLastSave="0" documentId="13_ncr:1_{FF3A5C16-E466-8947-B194-D950A57F2F59}" xr6:coauthVersionLast="47" xr6:coauthVersionMax="47" xr10:uidLastSave="{00000000-0000-0000-0000-000000000000}"/>
  <bookViews>
    <workbookView xWindow="0" yWindow="500" windowWidth="38400" windowHeight="19560" xr2:uid="{DD1D0182-FD4C-324B-8444-592A20539771}"/>
  </bookViews>
  <sheets>
    <sheet name="ROLLUP" sheetId="5" r:id="rId1"/>
    <sheet name="TEAMS" sheetId="1" r:id="rId2"/>
    <sheet name="PLAYERS" sheetId="7" r:id="rId3"/>
    <sheet name="DASHBOARD" sheetId="6" r:id="rId4"/>
    <sheet name="INDEX" sheetId="2" r:id="rId5"/>
    <sheet name="NBA" sheetId="11" r:id="rId6"/>
    <sheet name="GAME LOGS" sheetId="3" r:id="rId7"/>
    <sheet name="NFL-10-2-22" sheetId="12" r:id="rId8"/>
  </sheets>
  <definedNames>
    <definedName name="_xlnm.Print_Area" localSheetId="0">ROLLUP!$A$1:$AA$34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4" i="5" l="1"/>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F3" i="5"/>
  <c r="J41" i="11"/>
  <c r="I41" i="11"/>
  <c r="J40" i="11"/>
  <c r="I40" i="11"/>
  <c r="J39" i="11"/>
  <c r="I39" i="11"/>
  <c r="J38" i="11"/>
  <c r="I38" i="11"/>
  <c r="J37" i="11"/>
  <c r="I37" i="11"/>
  <c r="J36" i="11"/>
  <c r="I36" i="11"/>
  <c r="J35" i="11"/>
  <c r="I35" i="11"/>
  <c r="J34" i="11"/>
  <c r="I34" i="11"/>
  <c r="J33" i="11"/>
  <c r="I33" i="11"/>
  <c r="J32" i="11"/>
  <c r="I32" i="11"/>
  <c r="J31" i="11"/>
  <c r="I31" i="11"/>
  <c r="J30" i="11"/>
  <c r="I30" i="11"/>
  <c r="J29" i="11"/>
  <c r="I29" i="11"/>
  <c r="J28" i="11"/>
  <c r="I28" i="11"/>
  <c r="J27" i="11"/>
  <c r="I27" i="11"/>
  <c r="J26" i="11"/>
  <c r="I26" i="11"/>
  <c r="J25" i="11"/>
  <c r="I25" i="11"/>
  <c r="J24" i="11"/>
  <c r="I24" i="11"/>
  <c r="J23" i="11"/>
  <c r="I23" i="11"/>
  <c r="J22" i="11"/>
  <c r="I22" i="11"/>
  <c r="J21" i="11"/>
  <c r="I21" i="11"/>
  <c r="J20" i="11"/>
  <c r="I20" i="11"/>
  <c r="J19" i="11"/>
  <c r="I19" i="11"/>
  <c r="J18" i="11"/>
  <c r="I18" i="11"/>
  <c r="J17" i="11"/>
  <c r="I17" i="11"/>
  <c r="J16" i="11"/>
  <c r="I16" i="11"/>
  <c r="J15" i="11"/>
  <c r="I15" i="11"/>
  <c r="J14" i="11"/>
  <c r="I14" i="11"/>
  <c r="J13" i="11"/>
  <c r="I13" i="11"/>
  <c r="J12" i="11"/>
  <c r="I12" i="11"/>
  <c r="J11" i="11"/>
  <c r="I11" i="11"/>
  <c r="J10" i="11"/>
  <c r="I10" i="11"/>
  <c r="J9" i="11"/>
  <c r="I9" i="11"/>
  <c r="J8" i="11"/>
  <c r="I8" i="11"/>
  <c r="J7" i="11"/>
  <c r="I7" i="11"/>
  <c r="J6" i="11"/>
  <c r="I6" i="11"/>
  <c r="H40" i="11"/>
  <c r="H41" i="11" s="1"/>
  <c r="H37" i="11"/>
  <c r="H38" i="11" s="1"/>
  <c r="H39" i="11" s="1"/>
  <c r="H30" i="11"/>
  <c r="H31" i="11" s="1"/>
  <c r="H32" i="11" s="1"/>
  <c r="H33" i="11" s="1"/>
  <c r="H34" i="11" s="1"/>
  <c r="H35" i="11" s="1"/>
  <c r="H36" i="11" s="1"/>
  <c r="H8" i="1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7" i="11"/>
  <c r="AE23" i="1" a="1"/>
  <c r="AE23" i="1" s="1"/>
  <c r="AE22" i="1" a="1"/>
  <c r="AE22" i="1" s="1"/>
  <c r="AE21" i="1" a="1"/>
  <c r="AE21" i="1" s="1"/>
  <c r="AE20" i="1" a="1"/>
  <c r="AE20" i="1" s="1"/>
  <c r="AE19" i="1" a="1"/>
  <c r="AE19" i="1" s="1"/>
  <c r="AE18" i="1" a="1"/>
  <c r="AE18" i="1" s="1"/>
  <c r="AE17" i="1" a="1"/>
  <c r="AE17" i="1" s="1"/>
  <c r="AE16" i="1" a="1"/>
  <c r="AE16" i="1" s="1"/>
  <c r="AE15" i="1" a="1"/>
  <c r="AE15" i="1" s="1"/>
  <c r="AE14" i="1" a="1"/>
  <c r="AE14" i="1" s="1"/>
  <c r="AE13" i="1" a="1"/>
  <c r="AE13" i="1" s="1"/>
  <c r="AE12" i="1" a="1"/>
  <c r="AE12" i="1" s="1"/>
  <c r="AE11" i="1" a="1"/>
  <c r="AE11" i="1" s="1"/>
  <c r="AE10" i="1" a="1"/>
  <c r="AE10" i="1" s="1"/>
  <c r="AE9" i="1" a="1"/>
  <c r="AE9" i="1" s="1"/>
  <c r="AE8" i="1" a="1"/>
  <c r="AE8" i="1" s="1"/>
  <c r="AE7" i="1" a="1"/>
  <c r="AE7" i="1" s="1"/>
  <c r="AE6" i="1" a="1"/>
  <c r="AE6" i="1" s="1"/>
  <c r="AE5" i="1" a="1"/>
  <c r="AE5" i="1" s="1"/>
  <c r="AE4" i="1" a="1"/>
  <c r="AE4" i="1" s="1"/>
  <c r="AE3" i="1" a="1"/>
  <c r="AE3" i="1" s="1"/>
  <c r="AE2" i="1" a="1"/>
  <c r="AE2" i="1" s="1"/>
  <c r="AE48" i="1" a="1"/>
  <c r="AE48" i="1" s="1"/>
  <c r="AE47" i="1" a="1"/>
  <c r="AE47" i="1" s="1"/>
  <c r="AE46" i="1" a="1"/>
  <c r="AE46" i="1" s="1"/>
  <c r="AE45" i="1" a="1"/>
  <c r="AE45" i="1" s="1"/>
  <c r="AE44" i="1" a="1"/>
  <c r="AE44" i="1" s="1"/>
  <c r="AE43" i="1" a="1"/>
  <c r="AE43" i="1" s="1"/>
  <c r="AE42" i="1" a="1"/>
  <c r="AE42" i="1" s="1"/>
  <c r="AE41" i="1" a="1"/>
  <c r="AE41" i="1" s="1"/>
  <c r="AE40" i="1" a="1"/>
  <c r="AE40" i="1" s="1"/>
  <c r="AE39" i="1" a="1"/>
  <c r="AE39" i="1" s="1"/>
  <c r="AE38" i="1" a="1"/>
  <c r="AE38" i="1" s="1"/>
  <c r="AE37" i="1" a="1"/>
  <c r="AE37" i="1" s="1"/>
  <c r="AE36" i="1" a="1"/>
  <c r="AE36" i="1" s="1"/>
  <c r="AE35" i="1" a="1"/>
  <c r="AE35" i="1" s="1"/>
  <c r="AE34" i="1" a="1"/>
  <c r="AE34" i="1" s="1"/>
  <c r="AE33" i="1" a="1"/>
  <c r="AE33" i="1" s="1"/>
  <c r="AE32" i="1" a="1"/>
  <c r="AE32" i="1" s="1"/>
  <c r="AE31" i="1" a="1"/>
  <c r="AE31" i="1" s="1"/>
  <c r="AE30" i="1" a="1"/>
  <c r="AE30" i="1" s="1"/>
  <c r="AE29" i="1" a="1"/>
  <c r="AE29" i="1" s="1"/>
  <c r="AE28" i="1" a="1"/>
  <c r="AE28" i="1" s="1"/>
  <c r="AE27" i="1" a="1"/>
  <c r="AE27" i="1" s="1"/>
  <c r="AE73" i="1" a="1"/>
  <c r="AE73" i="1" s="1"/>
  <c r="AE72" i="1" a="1"/>
  <c r="AE72" i="1" s="1"/>
  <c r="AE71" i="1" a="1"/>
  <c r="AE71" i="1" s="1"/>
  <c r="AE70" i="1" a="1"/>
  <c r="AE70" i="1" s="1"/>
  <c r="AE69" i="1" a="1"/>
  <c r="AE69" i="1" s="1"/>
  <c r="AE68" i="1" a="1"/>
  <c r="AE68" i="1" s="1"/>
  <c r="AE67" i="1" a="1"/>
  <c r="AE67" i="1" s="1"/>
  <c r="AE66" i="1" a="1"/>
  <c r="AE66" i="1" s="1"/>
  <c r="AE65" i="1" a="1"/>
  <c r="AE65" i="1" s="1"/>
  <c r="AE64" i="1" a="1"/>
  <c r="AE64" i="1" s="1"/>
  <c r="AE63" i="1" a="1"/>
  <c r="AE63" i="1" s="1"/>
  <c r="AE62" i="1" a="1"/>
  <c r="AE62" i="1" s="1"/>
  <c r="AE61" i="1" a="1"/>
  <c r="AE61" i="1" s="1"/>
  <c r="AE60" i="1" a="1"/>
  <c r="AE60" i="1" s="1"/>
  <c r="AE59" i="1" a="1"/>
  <c r="AE59" i="1" s="1"/>
  <c r="AE58" i="1" a="1"/>
  <c r="AE58" i="1" s="1"/>
  <c r="AE57" i="1" a="1"/>
  <c r="AE57" i="1" s="1"/>
  <c r="AE56" i="1" a="1"/>
  <c r="AE56" i="1" s="1"/>
  <c r="AE55" i="1" a="1"/>
  <c r="AE55" i="1" s="1"/>
  <c r="AE54" i="1" a="1"/>
  <c r="AE54" i="1" s="1"/>
  <c r="AE53" i="1" a="1"/>
  <c r="AE53" i="1" s="1"/>
  <c r="AE52" i="1" a="1"/>
  <c r="AE52" i="1" s="1"/>
  <c r="AE100" i="1" a="1"/>
  <c r="AE100" i="1" s="1"/>
  <c r="AE99" i="1" a="1"/>
  <c r="AE99" i="1" s="1"/>
  <c r="AE98" i="1" a="1"/>
  <c r="AE98" i="1" s="1"/>
  <c r="AE97" i="1" a="1"/>
  <c r="AE97" i="1" s="1"/>
  <c r="AE96" i="1" a="1"/>
  <c r="AE96" i="1" s="1"/>
  <c r="AE95" i="1" a="1"/>
  <c r="AE95" i="1" s="1"/>
  <c r="AE94" i="1" a="1"/>
  <c r="AE94" i="1" s="1"/>
  <c r="AE93" i="1" a="1"/>
  <c r="AE93" i="1" s="1"/>
  <c r="AE92" i="1" a="1"/>
  <c r="AE92" i="1" s="1"/>
  <c r="AE91" i="1" a="1"/>
  <c r="AE91" i="1" s="1"/>
  <c r="AE90" i="1" a="1"/>
  <c r="AE90" i="1" s="1"/>
  <c r="AE89" i="1" a="1"/>
  <c r="AE89" i="1" s="1"/>
  <c r="AE88" i="1" a="1"/>
  <c r="AE88" i="1" s="1"/>
  <c r="AE87" i="1" a="1"/>
  <c r="AE87" i="1" s="1"/>
  <c r="AE86" i="1" a="1"/>
  <c r="AE86" i="1" s="1"/>
  <c r="AE85" i="1" a="1"/>
  <c r="AE85" i="1" s="1"/>
  <c r="AE84" i="1" a="1"/>
  <c r="AE84" i="1" s="1"/>
  <c r="AE83" i="1" a="1"/>
  <c r="AE83" i="1" s="1"/>
  <c r="AE82" i="1" a="1"/>
  <c r="AE82" i="1" s="1"/>
  <c r="AE81" i="1" a="1"/>
  <c r="AE81" i="1" s="1"/>
  <c r="AE80" i="1" a="1"/>
  <c r="AE80" i="1" s="1"/>
  <c r="AE79" i="1" a="1"/>
  <c r="AE79" i="1" s="1"/>
  <c r="AE128" i="1" a="1"/>
  <c r="AE128" i="1" s="1"/>
  <c r="AE127" i="1" a="1"/>
  <c r="AE127" i="1" s="1"/>
  <c r="AE126" i="1" a="1"/>
  <c r="AE126" i="1" s="1"/>
  <c r="AE125" i="1" a="1"/>
  <c r="AE125" i="1" s="1"/>
  <c r="AE124" i="1" a="1"/>
  <c r="AE124" i="1" s="1"/>
  <c r="AE123" i="1" a="1"/>
  <c r="AE123" i="1" s="1"/>
  <c r="AE122" i="1" a="1"/>
  <c r="AE122" i="1" s="1"/>
  <c r="AE121" i="1" a="1"/>
  <c r="AE121" i="1" s="1"/>
  <c r="AE120" i="1" a="1"/>
  <c r="AE120" i="1" s="1"/>
  <c r="AE119" i="1" a="1"/>
  <c r="AE119" i="1" s="1"/>
  <c r="AE118" i="1" a="1"/>
  <c r="AE118" i="1" s="1"/>
  <c r="AE117" i="1" a="1"/>
  <c r="AE117" i="1" s="1"/>
  <c r="AE116" i="1" a="1"/>
  <c r="AE116" i="1" s="1"/>
  <c r="AE115" i="1" a="1"/>
  <c r="AE115" i="1" s="1"/>
  <c r="AE114" i="1" a="1"/>
  <c r="AE114" i="1" s="1"/>
  <c r="AE113" i="1" a="1"/>
  <c r="AE113" i="1" s="1"/>
  <c r="AE112" i="1" a="1"/>
  <c r="AE112" i="1" s="1"/>
  <c r="AE111" i="1" a="1"/>
  <c r="AE111" i="1" s="1"/>
  <c r="AE110" i="1" a="1"/>
  <c r="AE110" i="1" s="1"/>
  <c r="AE109" i="1" a="1"/>
  <c r="AE109" i="1" s="1"/>
  <c r="AE108" i="1" a="1"/>
  <c r="AE108" i="1" s="1"/>
  <c r="AE107" i="1" a="1"/>
  <c r="AE107" i="1" s="1"/>
  <c r="AE154" i="1" a="1"/>
  <c r="AE154" i="1" s="1"/>
  <c r="AE153" i="1" a="1"/>
  <c r="AE153" i="1" s="1"/>
  <c r="AE152" i="1" a="1"/>
  <c r="AE152" i="1" s="1"/>
  <c r="AE151" i="1" a="1"/>
  <c r="AE151" i="1" s="1"/>
  <c r="AE150" i="1" a="1"/>
  <c r="AE150" i="1" s="1"/>
  <c r="AE149" i="1" a="1"/>
  <c r="AE149" i="1" s="1"/>
  <c r="AE148" i="1" a="1"/>
  <c r="AE148" i="1" s="1"/>
  <c r="AE147" i="1" a="1"/>
  <c r="AE147" i="1" s="1"/>
  <c r="AE146" i="1" a="1"/>
  <c r="AE146" i="1" s="1"/>
  <c r="AE145" i="1" a="1"/>
  <c r="AE145" i="1" s="1"/>
  <c r="AE144" i="1" a="1"/>
  <c r="AE144" i="1" s="1"/>
  <c r="AE143" i="1" a="1"/>
  <c r="AE143" i="1" s="1"/>
  <c r="AE142" i="1" a="1"/>
  <c r="AE142" i="1" s="1"/>
  <c r="AE141" i="1" a="1"/>
  <c r="AE141" i="1" s="1"/>
  <c r="AE140" i="1" a="1"/>
  <c r="AE140" i="1" s="1"/>
  <c r="AE139" i="1" a="1"/>
  <c r="AE139" i="1" s="1"/>
  <c r="AE138" i="1" a="1"/>
  <c r="AE138" i="1" s="1"/>
  <c r="AE137" i="1" a="1"/>
  <c r="AE137" i="1" s="1"/>
  <c r="AE136" i="1" a="1"/>
  <c r="AE136" i="1" s="1"/>
  <c r="AE135" i="1" a="1"/>
  <c r="AE135" i="1" s="1"/>
  <c r="AE134" i="1" a="1"/>
  <c r="AE134" i="1" s="1"/>
  <c r="AE133" i="1" a="1"/>
  <c r="AE133" i="1" s="1"/>
  <c r="AE179" i="1" a="1"/>
  <c r="AE179" i="1" s="1"/>
  <c r="AE178" i="1" a="1"/>
  <c r="AE178" i="1" s="1"/>
  <c r="AE177" i="1" a="1"/>
  <c r="AE177" i="1" s="1"/>
  <c r="AE176" i="1" a="1"/>
  <c r="AE176" i="1" s="1"/>
  <c r="AE175" i="1" a="1"/>
  <c r="AE175" i="1" s="1"/>
  <c r="AE174" i="1" a="1"/>
  <c r="AE174" i="1" s="1"/>
  <c r="AE173" i="1" a="1"/>
  <c r="AE173" i="1" s="1"/>
  <c r="AE172" i="1" a="1"/>
  <c r="AE172" i="1" s="1"/>
  <c r="AE171" i="1" a="1"/>
  <c r="AE171" i="1" s="1"/>
  <c r="AE170" i="1" a="1"/>
  <c r="AE170" i="1" s="1"/>
  <c r="AE169" i="1" a="1"/>
  <c r="AE169" i="1" s="1"/>
  <c r="AE168" i="1" a="1"/>
  <c r="AE168" i="1" s="1"/>
  <c r="AE167" i="1" a="1"/>
  <c r="AE167" i="1" s="1"/>
  <c r="AE166" i="1" a="1"/>
  <c r="AE166" i="1" s="1"/>
  <c r="AE165" i="1" a="1"/>
  <c r="AE165" i="1" s="1"/>
  <c r="AE164" i="1" a="1"/>
  <c r="AE164" i="1" s="1"/>
  <c r="AE163" i="1" a="1"/>
  <c r="AE163" i="1" s="1"/>
  <c r="AE162" i="1" a="1"/>
  <c r="AE162" i="1" s="1"/>
  <c r="AE161" i="1" a="1"/>
  <c r="AE161" i="1" s="1"/>
  <c r="AE160" i="1" a="1"/>
  <c r="AE160" i="1" s="1"/>
  <c r="AE159" i="1" a="1"/>
  <c r="AE159" i="1" s="1"/>
  <c r="AE158" i="1" a="1"/>
  <c r="AE158" i="1" s="1"/>
  <c r="AE205" i="1" a="1"/>
  <c r="AE205" i="1" s="1"/>
  <c r="AE204" i="1" a="1"/>
  <c r="AE204" i="1" s="1"/>
  <c r="AE203" i="1" a="1"/>
  <c r="AE203" i="1" s="1"/>
  <c r="AE202" i="1" a="1"/>
  <c r="AE202" i="1" s="1"/>
  <c r="AE201" i="1" a="1"/>
  <c r="AE201" i="1" s="1"/>
  <c r="AE200" i="1" a="1"/>
  <c r="AE200" i="1" s="1"/>
  <c r="AE199" i="1" a="1"/>
  <c r="AE199" i="1" s="1"/>
  <c r="AE198" i="1" a="1"/>
  <c r="AE198" i="1" s="1"/>
  <c r="AE197" i="1" a="1"/>
  <c r="AE197" i="1" s="1"/>
  <c r="AE196" i="1" a="1"/>
  <c r="AE196" i="1" s="1"/>
  <c r="AE195" i="1" a="1"/>
  <c r="AE195" i="1" s="1"/>
  <c r="AE194" i="1" a="1"/>
  <c r="AE194" i="1" s="1"/>
  <c r="AE193" i="1" a="1"/>
  <c r="AE193" i="1" s="1"/>
  <c r="AE192" i="1" a="1"/>
  <c r="AE192" i="1" s="1"/>
  <c r="AE191" i="1" a="1"/>
  <c r="AE191" i="1" s="1"/>
  <c r="AE190" i="1" a="1"/>
  <c r="AE190" i="1" s="1"/>
  <c r="AE189" i="1" a="1"/>
  <c r="AE189" i="1" s="1"/>
  <c r="AE188" i="1" a="1"/>
  <c r="AE188" i="1" s="1"/>
  <c r="AE187" i="1" a="1"/>
  <c r="AE187" i="1" s="1"/>
  <c r="AE186" i="1" a="1"/>
  <c r="AE186" i="1" s="1"/>
  <c r="AE185" i="1" a="1"/>
  <c r="AE185" i="1" s="1"/>
  <c r="AE184" i="1" a="1"/>
  <c r="AE184" i="1" s="1"/>
  <c r="AE232" i="1" a="1"/>
  <c r="AE232" i="1" s="1"/>
  <c r="AE231" i="1" a="1"/>
  <c r="AE231" i="1" s="1"/>
  <c r="AE230" i="1" a="1"/>
  <c r="AE230" i="1" s="1"/>
  <c r="AE229" i="1" a="1"/>
  <c r="AE229" i="1" s="1"/>
  <c r="AE228" i="1" a="1"/>
  <c r="AE228" i="1" s="1"/>
  <c r="AE227" i="1" a="1"/>
  <c r="AE227" i="1" s="1"/>
  <c r="AE226" i="1" a="1"/>
  <c r="AE226" i="1" s="1"/>
  <c r="AE225" i="1" a="1"/>
  <c r="AE225" i="1" s="1"/>
  <c r="AE224" i="1" a="1"/>
  <c r="AE224" i="1" s="1"/>
  <c r="AE223" i="1" a="1"/>
  <c r="AE223" i="1" s="1"/>
  <c r="AE222" i="1" a="1"/>
  <c r="AE222" i="1" s="1"/>
  <c r="AE221" i="1" a="1"/>
  <c r="AE221" i="1" s="1"/>
  <c r="AE220" i="1" a="1"/>
  <c r="AE220" i="1" s="1"/>
  <c r="AE219" i="1" a="1"/>
  <c r="AE219" i="1" s="1"/>
  <c r="AE218" i="1" a="1"/>
  <c r="AE218" i="1" s="1"/>
  <c r="AE217" i="1" a="1"/>
  <c r="AE217" i="1" s="1"/>
  <c r="AE216" i="1" a="1"/>
  <c r="AE216" i="1" s="1"/>
  <c r="AE215" i="1" a="1"/>
  <c r="AE215" i="1" s="1"/>
  <c r="AE214" i="1" a="1"/>
  <c r="AE214" i="1" s="1"/>
  <c r="AE213" i="1" a="1"/>
  <c r="AE213" i="1" s="1"/>
  <c r="AE212" i="1" a="1"/>
  <c r="AE212" i="1" s="1"/>
  <c r="AE211" i="1" a="1"/>
  <c r="AE211" i="1" s="1"/>
  <c r="AE257" i="1" a="1"/>
  <c r="AE257" i="1" s="1"/>
  <c r="AE256" i="1" a="1"/>
  <c r="AE256" i="1" s="1"/>
  <c r="AE255" i="1" a="1"/>
  <c r="AE255" i="1" s="1"/>
  <c r="AE254" i="1" a="1"/>
  <c r="AE254" i="1" s="1"/>
  <c r="AE253" i="1" a="1"/>
  <c r="AE253" i="1" s="1"/>
  <c r="AE252" i="1" a="1"/>
  <c r="AE252" i="1" s="1"/>
  <c r="AE251" i="1" a="1"/>
  <c r="AE251" i="1" s="1"/>
  <c r="AE250" i="1" a="1"/>
  <c r="AE250" i="1" s="1"/>
  <c r="AE249" i="1" a="1"/>
  <c r="AE249" i="1" s="1"/>
  <c r="AE248" i="1" a="1"/>
  <c r="AE248" i="1" s="1"/>
  <c r="AE247" i="1" a="1"/>
  <c r="AE247" i="1" s="1"/>
  <c r="AE246" i="1" a="1"/>
  <c r="AE246" i="1" s="1"/>
  <c r="AE245" i="1" a="1"/>
  <c r="AE245" i="1" s="1"/>
  <c r="AE244" i="1" a="1"/>
  <c r="AE244" i="1" s="1"/>
  <c r="AE243" i="1" a="1"/>
  <c r="AE243" i="1" s="1"/>
  <c r="AE242" i="1" a="1"/>
  <c r="AE242" i="1" s="1"/>
  <c r="AE241" i="1" a="1"/>
  <c r="AE241" i="1" s="1"/>
  <c r="AE240" i="1" a="1"/>
  <c r="AE240" i="1" s="1"/>
  <c r="AE239" i="1" a="1"/>
  <c r="AE239" i="1" s="1"/>
  <c r="AE238" i="1" a="1"/>
  <c r="AE238" i="1" s="1"/>
  <c r="AE237" i="1" a="1"/>
  <c r="AE237" i="1" s="1"/>
  <c r="AE236" i="1" a="1"/>
  <c r="AE236" i="1" s="1"/>
  <c r="AE282" i="1" a="1"/>
  <c r="AE282" i="1" s="1"/>
  <c r="AE281" i="1" a="1"/>
  <c r="AE281" i="1" s="1"/>
  <c r="AE280" i="1" a="1"/>
  <c r="AE280" i="1" s="1"/>
  <c r="AE279" i="1" a="1"/>
  <c r="AE279" i="1" s="1"/>
  <c r="AE278" i="1" a="1"/>
  <c r="AE278" i="1" s="1"/>
  <c r="AE277" i="1" a="1"/>
  <c r="AE277" i="1" s="1"/>
  <c r="AE276" i="1" a="1"/>
  <c r="AE276" i="1" s="1"/>
  <c r="AE275" i="1" a="1"/>
  <c r="AE275" i="1" s="1"/>
  <c r="AE274" i="1" a="1"/>
  <c r="AE274" i="1" s="1"/>
  <c r="AE273" i="1" a="1"/>
  <c r="AE273" i="1" s="1"/>
  <c r="AE272" i="1" a="1"/>
  <c r="AE272" i="1" s="1"/>
  <c r="AE271" i="1" a="1"/>
  <c r="AE271" i="1" s="1"/>
  <c r="AE270" i="1" a="1"/>
  <c r="AE270" i="1" s="1"/>
  <c r="AE269" i="1" a="1"/>
  <c r="AE269" i="1" s="1"/>
  <c r="AE268" i="1" a="1"/>
  <c r="AE268" i="1" s="1"/>
  <c r="AE267" i="1" a="1"/>
  <c r="AE267" i="1" s="1"/>
  <c r="AE266" i="1" a="1"/>
  <c r="AE266" i="1" s="1"/>
  <c r="AE265" i="1" a="1"/>
  <c r="AE265" i="1" s="1"/>
  <c r="AE264" i="1" a="1"/>
  <c r="AE264" i="1" s="1"/>
  <c r="AE263" i="1" a="1"/>
  <c r="AE263" i="1" s="1"/>
  <c r="AE262" i="1" a="1"/>
  <c r="AE262" i="1" s="1"/>
  <c r="AE261" i="1" a="1"/>
  <c r="AE261" i="1" s="1"/>
  <c r="AE310" i="1" a="1"/>
  <c r="AE310" i="1" s="1"/>
  <c r="AE309" i="1" a="1"/>
  <c r="AE309" i="1" s="1"/>
  <c r="AE308" i="1" a="1"/>
  <c r="AE308" i="1" s="1"/>
  <c r="AE307" i="1" a="1"/>
  <c r="AE307" i="1" s="1"/>
  <c r="AE306" i="1" a="1"/>
  <c r="AE306" i="1" s="1"/>
  <c r="AE305" i="1" a="1"/>
  <c r="AE305" i="1" s="1"/>
  <c r="AE304" i="1" a="1"/>
  <c r="AE304" i="1" s="1"/>
  <c r="AE303" i="1" a="1"/>
  <c r="AE303" i="1" s="1"/>
  <c r="AE302" i="1" a="1"/>
  <c r="AE302" i="1" s="1"/>
  <c r="AE301" i="1" a="1"/>
  <c r="AE301" i="1" s="1"/>
  <c r="AE300" i="1" a="1"/>
  <c r="AE300" i="1" s="1"/>
  <c r="AE299" i="1" a="1"/>
  <c r="AE299" i="1" s="1"/>
  <c r="AE298" i="1" a="1"/>
  <c r="AE298" i="1" s="1"/>
  <c r="AE297" i="1" a="1"/>
  <c r="AE297" i="1" s="1"/>
  <c r="AE296" i="1" a="1"/>
  <c r="AE296" i="1" s="1"/>
  <c r="AE295" i="1" a="1"/>
  <c r="AE295" i="1" s="1"/>
  <c r="AE294" i="1" a="1"/>
  <c r="AE294" i="1" s="1"/>
  <c r="AE293" i="1" a="1"/>
  <c r="AE293" i="1" s="1"/>
  <c r="AE292" i="1" a="1"/>
  <c r="AE292" i="1" s="1"/>
  <c r="AE291" i="1" a="1"/>
  <c r="AE291" i="1" s="1"/>
  <c r="AE290" i="1" a="1"/>
  <c r="AE290" i="1" s="1"/>
  <c r="AE289" i="1" a="1"/>
  <c r="AE289" i="1" s="1"/>
  <c r="AE338" i="1" a="1"/>
  <c r="AE338" i="1" s="1"/>
  <c r="AE337" i="1" a="1"/>
  <c r="AE337" i="1" s="1"/>
  <c r="AE336" i="1" a="1"/>
  <c r="AE336" i="1" s="1"/>
  <c r="AE335" i="1" a="1"/>
  <c r="AE335" i="1" s="1"/>
  <c r="AE334" i="1" a="1"/>
  <c r="AE334" i="1" s="1"/>
  <c r="AE333" i="1" a="1"/>
  <c r="AE333" i="1" s="1"/>
  <c r="AE332" i="1" a="1"/>
  <c r="AE332" i="1" s="1"/>
  <c r="AE331" i="1" a="1"/>
  <c r="AE331" i="1" s="1"/>
  <c r="AE330" i="1" a="1"/>
  <c r="AE330" i="1" s="1"/>
  <c r="AE329" i="1" a="1"/>
  <c r="AE329" i="1" s="1"/>
  <c r="AE328" i="1" a="1"/>
  <c r="AE328" i="1" s="1"/>
  <c r="AE327" i="1" a="1"/>
  <c r="AE327" i="1" s="1"/>
  <c r="AE326" i="1" a="1"/>
  <c r="AE326" i="1" s="1"/>
  <c r="AE325" i="1" a="1"/>
  <c r="AE325" i="1" s="1"/>
  <c r="AE324" i="1" a="1"/>
  <c r="AE324" i="1" s="1"/>
  <c r="AE323" i="1" a="1"/>
  <c r="AE323" i="1" s="1"/>
  <c r="AE322" i="1" a="1"/>
  <c r="AE322" i="1" s="1"/>
  <c r="AE321" i="1" a="1"/>
  <c r="AE321" i="1" s="1"/>
  <c r="AE320" i="1" a="1"/>
  <c r="AE320" i="1" s="1"/>
  <c r="AE319" i="1" a="1"/>
  <c r="AE319" i="1" s="1"/>
  <c r="AE318" i="1" a="1"/>
  <c r="AE318" i="1" s="1"/>
  <c r="AE317" i="1" a="1"/>
  <c r="AE317" i="1" s="1"/>
  <c r="AE364" i="1" a="1"/>
  <c r="AE364" i="1" s="1"/>
  <c r="AE363" i="1" a="1"/>
  <c r="AE363" i="1" s="1"/>
  <c r="AE362" i="1" a="1"/>
  <c r="AE362" i="1" s="1"/>
  <c r="AE361" i="1" a="1"/>
  <c r="AE361" i="1" s="1"/>
  <c r="AE360" i="1" a="1"/>
  <c r="AE360" i="1" s="1"/>
  <c r="AE359" i="1" a="1"/>
  <c r="AE359" i="1" s="1"/>
  <c r="AE358" i="1" a="1"/>
  <c r="AE358" i="1" s="1"/>
  <c r="AE357" i="1" a="1"/>
  <c r="AE357" i="1" s="1"/>
  <c r="AE356" i="1" a="1"/>
  <c r="AE356" i="1" s="1"/>
  <c r="AE355" i="1" a="1"/>
  <c r="AE355" i="1" s="1"/>
  <c r="AE354" i="1" a="1"/>
  <c r="AE354" i="1" s="1"/>
  <c r="AE353" i="1" a="1"/>
  <c r="AE353" i="1" s="1"/>
  <c r="AE352" i="1" a="1"/>
  <c r="AE352" i="1" s="1"/>
  <c r="AE351" i="1" a="1"/>
  <c r="AE351" i="1" s="1"/>
  <c r="AE350" i="1" a="1"/>
  <c r="AE350" i="1" s="1"/>
  <c r="AE349" i="1" a="1"/>
  <c r="AE349" i="1" s="1"/>
  <c r="AE348" i="1" a="1"/>
  <c r="AE348" i="1" s="1"/>
  <c r="AE347" i="1" a="1"/>
  <c r="AE347" i="1" s="1"/>
  <c r="AE346" i="1" a="1"/>
  <c r="AE346" i="1" s="1"/>
  <c r="AE345" i="1" a="1"/>
  <c r="AE345" i="1" s="1"/>
  <c r="AE344" i="1" a="1"/>
  <c r="AE344" i="1" s="1"/>
  <c r="AE343" i="1" a="1"/>
  <c r="AE343" i="1" s="1"/>
  <c r="AE390" i="1" a="1"/>
  <c r="AE390" i="1" s="1"/>
  <c r="AE389" i="1" a="1"/>
  <c r="AE389" i="1" s="1"/>
  <c r="AE388" i="1" a="1"/>
  <c r="AE388" i="1" s="1"/>
  <c r="AE387" i="1" a="1"/>
  <c r="AE387" i="1" s="1"/>
  <c r="AE386" i="1" a="1"/>
  <c r="AE386" i="1" s="1"/>
  <c r="AE385" i="1" a="1"/>
  <c r="AE385" i="1" s="1"/>
  <c r="AE384" i="1" a="1"/>
  <c r="AE384" i="1" s="1"/>
  <c r="AE383" i="1" a="1"/>
  <c r="AE383" i="1" s="1"/>
  <c r="AE382" i="1" a="1"/>
  <c r="AE382" i="1" s="1"/>
  <c r="AE381" i="1" a="1"/>
  <c r="AE381" i="1" s="1"/>
  <c r="AE380" i="1" a="1"/>
  <c r="AE380" i="1" s="1"/>
  <c r="AE379" i="1" a="1"/>
  <c r="AE379" i="1" s="1"/>
  <c r="AE378" i="1" a="1"/>
  <c r="AE378" i="1" s="1"/>
  <c r="AE377" i="1" a="1"/>
  <c r="AE377" i="1" s="1"/>
  <c r="AE376" i="1" a="1"/>
  <c r="AE376" i="1" s="1"/>
  <c r="AE375" i="1" a="1"/>
  <c r="AE375" i="1" s="1"/>
  <c r="AE374" i="1" a="1"/>
  <c r="AE374" i="1" s="1"/>
  <c r="AE373" i="1" a="1"/>
  <c r="AE373" i="1" s="1"/>
  <c r="AE372" i="1" a="1"/>
  <c r="AE372" i="1" s="1"/>
  <c r="AE371" i="1" a="1"/>
  <c r="AE371" i="1" s="1"/>
  <c r="AE370" i="1" a="1"/>
  <c r="AE370" i="1" s="1"/>
  <c r="AE369" i="1" a="1"/>
  <c r="AE369" i="1" s="1"/>
  <c r="AE416" i="1" a="1"/>
  <c r="AE416" i="1" s="1"/>
  <c r="AE415" i="1" a="1"/>
  <c r="AE415" i="1" s="1"/>
  <c r="AE414" i="1" a="1"/>
  <c r="AE414" i="1" s="1"/>
  <c r="AE413" i="1" a="1"/>
  <c r="AE413" i="1" s="1"/>
  <c r="AE412" i="1" a="1"/>
  <c r="AE412" i="1" s="1"/>
  <c r="AE411" i="1" a="1"/>
  <c r="AE411" i="1" s="1"/>
  <c r="AE410" i="1" a="1"/>
  <c r="AE410" i="1" s="1"/>
  <c r="AE409" i="1" a="1"/>
  <c r="AE409" i="1" s="1"/>
  <c r="AE408" i="1" a="1"/>
  <c r="AE408" i="1" s="1"/>
  <c r="AE407" i="1" a="1"/>
  <c r="AE407" i="1" s="1"/>
  <c r="AE406" i="1" a="1"/>
  <c r="AE406" i="1" s="1"/>
  <c r="AE405" i="1" a="1"/>
  <c r="AE405" i="1" s="1"/>
  <c r="AE404" i="1" a="1"/>
  <c r="AE404" i="1" s="1"/>
  <c r="AE403" i="1" a="1"/>
  <c r="AE403" i="1" s="1"/>
  <c r="AE402" i="1" a="1"/>
  <c r="AE402" i="1" s="1"/>
  <c r="AE401" i="1" a="1"/>
  <c r="AE401" i="1" s="1"/>
  <c r="AE400" i="1" a="1"/>
  <c r="AE400" i="1" s="1"/>
  <c r="AE399" i="1" a="1"/>
  <c r="AE399" i="1" s="1"/>
  <c r="AE398" i="1" a="1"/>
  <c r="AE398" i="1" s="1"/>
  <c r="AE397" i="1" a="1"/>
  <c r="AE397" i="1" s="1"/>
  <c r="AE396" i="1" a="1"/>
  <c r="AE396" i="1" s="1"/>
  <c r="AE395" i="1" a="1"/>
  <c r="AE395" i="1" s="1"/>
  <c r="AE442" i="1" a="1"/>
  <c r="AE442" i="1" s="1"/>
  <c r="AE441" i="1" a="1"/>
  <c r="AE441" i="1" s="1"/>
  <c r="AE440" i="1" a="1"/>
  <c r="AE440" i="1" s="1"/>
  <c r="AE439" i="1" a="1"/>
  <c r="AE439" i="1" s="1"/>
  <c r="AE438" i="1" a="1"/>
  <c r="AE438" i="1" s="1"/>
  <c r="AE437" i="1" a="1"/>
  <c r="AE437" i="1" s="1"/>
  <c r="AE436" i="1" a="1"/>
  <c r="AE436" i="1" s="1"/>
  <c r="AE435" i="1" a="1"/>
  <c r="AE435" i="1" s="1"/>
  <c r="AE434" i="1" a="1"/>
  <c r="AE434" i="1" s="1"/>
  <c r="AE433" i="1" a="1"/>
  <c r="AE433" i="1" s="1"/>
  <c r="AE432" i="1" a="1"/>
  <c r="AE432" i="1" s="1"/>
  <c r="AE431" i="1" a="1"/>
  <c r="AE431" i="1" s="1"/>
  <c r="AE430" i="1" a="1"/>
  <c r="AE430" i="1" s="1"/>
  <c r="AE429" i="1" a="1"/>
  <c r="AE429" i="1" s="1"/>
  <c r="AE428" i="1" a="1"/>
  <c r="AE428" i="1" s="1"/>
  <c r="AE427" i="1" a="1"/>
  <c r="AE427" i="1" s="1"/>
  <c r="AE426" i="1" a="1"/>
  <c r="AE426" i="1" s="1"/>
  <c r="AE425" i="1" a="1"/>
  <c r="AE425" i="1" s="1"/>
  <c r="AE424" i="1" a="1"/>
  <c r="AE424" i="1" s="1"/>
  <c r="AE423" i="1" a="1"/>
  <c r="AE423" i="1" s="1"/>
  <c r="AE422" i="1" a="1"/>
  <c r="AE422" i="1" s="1"/>
  <c r="AE421" i="1" a="1"/>
  <c r="AE421" i="1" s="1"/>
  <c r="AE469" i="1" a="1"/>
  <c r="AE469" i="1" s="1"/>
  <c r="AE468" i="1" a="1"/>
  <c r="AE468" i="1" s="1"/>
  <c r="AE467" i="1" a="1"/>
  <c r="AE467" i="1" s="1"/>
  <c r="AE466" i="1" a="1"/>
  <c r="AE466" i="1" s="1"/>
  <c r="AE465" i="1" a="1"/>
  <c r="AE465" i="1" s="1"/>
  <c r="AE464" i="1" a="1"/>
  <c r="AE464" i="1" s="1"/>
  <c r="AE463" i="1" a="1"/>
  <c r="AE463" i="1" s="1"/>
  <c r="AE462" i="1" a="1"/>
  <c r="AE462" i="1" s="1"/>
  <c r="AE461" i="1" a="1"/>
  <c r="AE461" i="1" s="1"/>
  <c r="AE460" i="1" a="1"/>
  <c r="AE460" i="1" s="1"/>
  <c r="AE459" i="1" a="1"/>
  <c r="AE459" i="1" s="1"/>
  <c r="AE458" i="1" a="1"/>
  <c r="AE458" i="1" s="1"/>
  <c r="AE457" i="1" a="1"/>
  <c r="AE457" i="1" s="1"/>
  <c r="AE456" i="1" a="1"/>
  <c r="AE456" i="1" s="1"/>
  <c r="AE455" i="1" a="1"/>
  <c r="AE455" i="1" s="1"/>
  <c r="AE454" i="1" a="1"/>
  <c r="AE454" i="1" s="1"/>
  <c r="AE453" i="1" a="1"/>
  <c r="AE453" i="1" s="1"/>
  <c r="AE452" i="1" a="1"/>
  <c r="AE452" i="1" s="1"/>
  <c r="AE451" i="1" a="1"/>
  <c r="AE451" i="1" s="1"/>
  <c r="AE450" i="1" a="1"/>
  <c r="AE450" i="1" s="1"/>
  <c r="AE449" i="1" a="1"/>
  <c r="AE449" i="1" s="1"/>
  <c r="AE448" i="1" a="1"/>
  <c r="AE448" i="1" s="1"/>
  <c r="AE496" i="1" a="1"/>
  <c r="AE496" i="1" s="1"/>
  <c r="AE495" i="1" a="1"/>
  <c r="AE495" i="1" s="1"/>
  <c r="AE494" i="1" a="1"/>
  <c r="AE494" i="1" s="1"/>
  <c r="AE493" i="1" a="1"/>
  <c r="AE493" i="1" s="1"/>
  <c r="AE492" i="1" a="1"/>
  <c r="AE492" i="1" s="1"/>
  <c r="AE491" i="1" a="1"/>
  <c r="AE491" i="1" s="1"/>
  <c r="AE490" i="1" a="1"/>
  <c r="AE490" i="1" s="1"/>
  <c r="AE489" i="1" a="1"/>
  <c r="AE489" i="1" s="1"/>
  <c r="AE488" i="1" a="1"/>
  <c r="AE488" i="1" s="1"/>
  <c r="AE487" i="1" a="1"/>
  <c r="AE487" i="1" s="1"/>
  <c r="AE486" i="1" a="1"/>
  <c r="AE486" i="1" s="1"/>
  <c r="AE485" i="1" a="1"/>
  <c r="AE485" i="1" s="1"/>
  <c r="AE484" i="1" a="1"/>
  <c r="AE484" i="1" s="1"/>
  <c r="AE483" i="1" a="1"/>
  <c r="AE483" i="1" s="1"/>
  <c r="AE482" i="1" a="1"/>
  <c r="AE482" i="1" s="1"/>
  <c r="AE481" i="1" a="1"/>
  <c r="AE481" i="1" s="1"/>
  <c r="AE480" i="1" a="1"/>
  <c r="AE480" i="1" s="1"/>
  <c r="AE479" i="1" a="1"/>
  <c r="AE479" i="1" s="1"/>
  <c r="AE478" i="1" a="1"/>
  <c r="AE478" i="1" s="1"/>
  <c r="AE477" i="1" a="1"/>
  <c r="AE477" i="1" s="1"/>
  <c r="AE476" i="1" a="1"/>
  <c r="AE476" i="1" s="1"/>
  <c r="AE475" i="1" a="1"/>
  <c r="AE475" i="1" s="1"/>
  <c r="AE523" i="1" a="1"/>
  <c r="AE523" i="1" s="1"/>
  <c r="AE522" i="1" a="1"/>
  <c r="AE522" i="1" s="1"/>
  <c r="AE521" i="1" a="1"/>
  <c r="AE521" i="1" s="1"/>
  <c r="AE520" i="1" a="1"/>
  <c r="AE520" i="1" s="1"/>
  <c r="AE519" i="1" a="1"/>
  <c r="AE519" i="1" s="1"/>
  <c r="AE518" i="1" a="1"/>
  <c r="AE518" i="1" s="1"/>
  <c r="AE517" i="1" a="1"/>
  <c r="AE517" i="1" s="1"/>
  <c r="AE516" i="1" a="1"/>
  <c r="AE516" i="1" s="1"/>
  <c r="AE515" i="1" a="1"/>
  <c r="AE515" i="1" s="1"/>
  <c r="AE514" i="1" a="1"/>
  <c r="AE514" i="1" s="1"/>
  <c r="AE513" i="1" a="1"/>
  <c r="AE513" i="1" s="1"/>
  <c r="AE512" i="1" a="1"/>
  <c r="AE512" i="1" s="1"/>
  <c r="AE511" i="1" a="1"/>
  <c r="AE511" i="1" s="1"/>
  <c r="AE510" i="1" a="1"/>
  <c r="AE510" i="1" s="1"/>
  <c r="AE509" i="1" a="1"/>
  <c r="AE509" i="1" s="1"/>
  <c r="AE508" i="1" a="1"/>
  <c r="AE508" i="1" s="1"/>
  <c r="AE507" i="1" a="1"/>
  <c r="AE507" i="1" s="1"/>
  <c r="AE506" i="1" a="1"/>
  <c r="AE506" i="1" s="1"/>
  <c r="AE505" i="1" a="1"/>
  <c r="AE505" i="1" s="1"/>
  <c r="AE504" i="1" a="1"/>
  <c r="AE504" i="1" s="1"/>
  <c r="AE503" i="1" a="1"/>
  <c r="AE503" i="1" s="1"/>
  <c r="AE502" i="1" a="1"/>
  <c r="AE502" i="1" s="1"/>
  <c r="AE550" i="1" a="1"/>
  <c r="AE550" i="1" s="1"/>
  <c r="AE549" i="1" a="1"/>
  <c r="AE549" i="1" s="1"/>
  <c r="AE548" i="1" a="1"/>
  <c r="AE548" i="1" s="1"/>
  <c r="AE547" i="1" a="1"/>
  <c r="AE547" i="1" s="1"/>
  <c r="AE546" i="1" a="1"/>
  <c r="AE546" i="1" s="1"/>
  <c r="AE545" i="1" a="1"/>
  <c r="AE545" i="1" s="1"/>
  <c r="AE544" i="1" a="1"/>
  <c r="AE544" i="1" s="1"/>
  <c r="AE543" i="1" a="1"/>
  <c r="AE543" i="1" s="1"/>
  <c r="AE542" i="1" a="1"/>
  <c r="AE542" i="1" s="1"/>
  <c r="AE541" i="1" a="1"/>
  <c r="AE541" i="1" s="1"/>
  <c r="AE540" i="1" a="1"/>
  <c r="AE540" i="1" s="1"/>
  <c r="AE539" i="1" a="1"/>
  <c r="AE539" i="1" s="1"/>
  <c r="AE538" i="1" a="1"/>
  <c r="AE538" i="1" s="1"/>
  <c r="AE537" i="1" a="1"/>
  <c r="AE537" i="1" s="1"/>
  <c r="AE536" i="1" a="1"/>
  <c r="AE536" i="1" s="1"/>
  <c r="AE535" i="1" a="1"/>
  <c r="AE535" i="1" s="1"/>
  <c r="AE534" i="1" a="1"/>
  <c r="AE534" i="1" s="1"/>
  <c r="AE533" i="1" a="1"/>
  <c r="AE533" i="1" s="1"/>
  <c r="AE532" i="1" a="1"/>
  <c r="AE532" i="1" s="1"/>
  <c r="AE531" i="1" a="1"/>
  <c r="AE531" i="1" s="1"/>
  <c r="AE530" i="1" a="1"/>
  <c r="AE530" i="1" s="1"/>
  <c r="AE529" i="1" a="1"/>
  <c r="AE529" i="1" s="1"/>
  <c r="AE577" i="1" a="1"/>
  <c r="AE577" i="1" s="1"/>
  <c r="AE576" i="1" a="1"/>
  <c r="AE576" i="1" s="1"/>
  <c r="AE575" i="1" a="1"/>
  <c r="AE575" i="1" s="1"/>
  <c r="AE574" i="1" a="1"/>
  <c r="AE574" i="1"/>
  <c r="AE573" i="1" a="1"/>
  <c r="AE573" i="1" s="1"/>
  <c r="AE572" i="1" a="1"/>
  <c r="AE572" i="1" s="1"/>
  <c r="AE571" i="1" a="1"/>
  <c r="AE571" i="1" s="1"/>
  <c r="AE570" i="1" a="1"/>
  <c r="AE570" i="1" s="1"/>
  <c r="AE569" i="1" a="1"/>
  <c r="AE569" i="1" s="1"/>
  <c r="AE568" i="1" a="1"/>
  <c r="AE568" i="1" s="1"/>
  <c r="AE567" i="1" a="1"/>
  <c r="AE567" i="1" s="1"/>
  <c r="AE566" i="1" a="1"/>
  <c r="AE566" i="1" s="1"/>
  <c r="AE565" i="1" a="1"/>
  <c r="AE565" i="1" s="1"/>
  <c r="AE564" i="1" a="1"/>
  <c r="AE564" i="1" s="1"/>
  <c r="AE563" i="1" a="1"/>
  <c r="AE563" i="1" s="1"/>
  <c r="AE562" i="1" a="1"/>
  <c r="AE562" i="1" s="1"/>
  <c r="AE561" i="1" a="1"/>
  <c r="AE561" i="1" s="1"/>
  <c r="AE560" i="1" a="1"/>
  <c r="AE560" i="1" s="1"/>
  <c r="AE559" i="1" a="1"/>
  <c r="AE559" i="1" s="1"/>
  <c r="AE558" i="1" a="1"/>
  <c r="AE558" i="1" s="1"/>
  <c r="AE557" i="1" a="1"/>
  <c r="AE557" i="1" s="1"/>
  <c r="AE556" i="1" a="1"/>
  <c r="AE556" i="1" s="1"/>
  <c r="AE604" i="1" a="1"/>
  <c r="AE604" i="1" s="1"/>
  <c r="AE603" i="1" a="1"/>
  <c r="AE603" i="1" s="1"/>
  <c r="AE602" i="1" a="1"/>
  <c r="AE602" i="1" s="1"/>
  <c r="AE601" i="1" a="1"/>
  <c r="AE601" i="1" s="1"/>
  <c r="AE600" i="1" a="1"/>
  <c r="AE600" i="1" s="1"/>
  <c r="AE599" i="1" a="1"/>
  <c r="AE599" i="1" s="1"/>
  <c r="AE598" i="1" a="1"/>
  <c r="AE598" i="1" s="1"/>
  <c r="AE597" i="1" a="1"/>
  <c r="AE597" i="1" s="1"/>
  <c r="AE596" i="1" a="1"/>
  <c r="AE596" i="1" s="1"/>
  <c r="AE595" i="1" a="1"/>
  <c r="AE595" i="1" s="1"/>
  <c r="AE594" i="1" a="1"/>
  <c r="AE594" i="1" s="1"/>
  <c r="AE593" i="1" a="1"/>
  <c r="AE593" i="1" s="1"/>
  <c r="AE592" i="1" a="1"/>
  <c r="AE592" i="1" s="1"/>
  <c r="AE591" i="1" a="1"/>
  <c r="AE591" i="1" s="1"/>
  <c r="AE590" i="1" a="1"/>
  <c r="AE590" i="1" s="1"/>
  <c r="AE589" i="1" a="1"/>
  <c r="AE589" i="1" s="1"/>
  <c r="AE588" i="1" a="1"/>
  <c r="AE588" i="1" s="1"/>
  <c r="AE587" i="1" a="1"/>
  <c r="AE587" i="1" s="1"/>
  <c r="AE586" i="1" a="1"/>
  <c r="AE586" i="1" s="1"/>
  <c r="AE585" i="1" a="1"/>
  <c r="AE585" i="1" s="1"/>
  <c r="AE584" i="1" a="1"/>
  <c r="AE584" i="1" s="1"/>
  <c r="AE583" i="1" a="1"/>
  <c r="AE583" i="1" s="1"/>
  <c r="AE630" i="1" a="1"/>
  <c r="AE630" i="1" s="1"/>
  <c r="AE629" i="1" a="1"/>
  <c r="AE629" i="1" s="1"/>
  <c r="AE628" i="1" a="1"/>
  <c r="AE628" i="1" s="1"/>
  <c r="AE627" i="1" a="1"/>
  <c r="AE627" i="1" s="1"/>
  <c r="AE626" i="1" a="1"/>
  <c r="AE626" i="1" s="1"/>
  <c r="AE625" i="1" a="1"/>
  <c r="AE625" i="1" s="1"/>
  <c r="AE624" i="1" a="1"/>
  <c r="AE624" i="1" s="1"/>
  <c r="AE623" i="1" a="1"/>
  <c r="AE623" i="1" s="1"/>
  <c r="AE622" i="1" a="1"/>
  <c r="AE622" i="1" s="1"/>
  <c r="AE621" i="1" a="1"/>
  <c r="AE621" i="1" s="1"/>
  <c r="AE620" i="1" a="1"/>
  <c r="AE620" i="1" s="1"/>
  <c r="AE619" i="1" a="1"/>
  <c r="AE619" i="1" s="1"/>
  <c r="AE618" i="1" a="1"/>
  <c r="AE618" i="1" s="1"/>
  <c r="AE617" i="1" a="1"/>
  <c r="AE617" i="1" s="1"/>
  <c r="AE616" i="1" a="1"/>
  <c r="AE616" i="1" s="1"/>
  <c r="AE615" i="1" a="1"/>
  <c r="AE615" i="1" s="1"/>
  <c r="AE614" i="1" a="1"/>
  <c r="AE614" i="1" s="1"/>
  <c r="AE613" i="1" a="1"/>
  <c r="AE613" i="1" s="1"/>
  <c r="AE612" i="1" a="1"/>
  <c r="AE612" i="1" s="1"/>
  <c r="AE611" i="1" a="1"/>
  <c r="AE611" i="1" s="1"/>
  <c r="AE610" i="1" a="1"/>
  <c r="AE610" i="1" s="1"/>
  <c r="AE609" i="1" a="1"/>
  <c r="AE609" i="1" s="1"/>
  <c r="AE656" i="1" a="1"/>
  <c r="AE656" i="1" s="1"/>
  <c r="AE655" i="1" a="1"/>
  <c r="AE655" i="1" s="1"/>
  <c r="AE654" i="1" a="1"/>
  <c r="AE654" i="1" s="1"/>
  <c r="AE653" i="1" a="1"/>
  <c r="AE653" i="1" s="1"/>
  <c r="AE652" i="1" a="1"/>
  <c r="AE652" i="1" s="1"/>
  <c r="AE651" i="1" a="1"/>
  <c r="AE651" i="1" s="1"/>
  <c r="AE650" i="1" a="1"/>
  <c r="AE650" i="1" s="1"/>
  <c r="AE649" i="1" a="1"/>
  <c r="AE649" i="1" s="1"/>
  <c r="AE648" i="1" a="1"/>
  <c r="AE648" i="1" s="1"/>
  <c r="AE647" i="1" a="1"/>
  <c r="AE647" i="1" s="1"/>
  <c r="AE646" i="1" a="1"/>
  <c r="AE646" i="1" s="1"/>
  <c r="AE645" i="1" a="1"/>
  <c r="AE645" i="1" s="1"/>
  <c r="AE644" i="1" a="1"/>
  <c r="AE644" i="1" s="1"/>
  <c r="AE643" i="1" a="1"/>
  <c r="AE643" i="1" s="1"/>
  <c r="AE642" i="1" a="1"/>
  <c r="AE642" i="1" s="1"/>
  <c r="AE641" i="1" a="1"/>
  <c r="AE641" i="1" s="1"/>
  <c r="AE640" i="1" a="1"/>
  <c r="AE640" i="1" s="1"/>
  <c r="AE639" i="1" a="1"/>
  <c r="AE639" i="1" s="1"/>
  <c r="AE638" i="1" a="1"/>
  <c r="AE638" i="1" s="1"/>
  <c r="AE637" i="1" a="1"/>
  <c r="AE637" i="1" s="1"/>
  <c r="AE636" i="1" a="1"/>
  <c r="AE636" i="1" s="1"/>
  <c r="AE635" i="1" a="1"/>
  <c r="AE635" i="1" s="1"/>
  <c r="AE683" i="1" a="1"/>
  <c r="AE683" i="1" s="1"/>
  <c r="AE682" i="1" a="1"/>
  <c r="AE682" i="1" s="1"/>
  <c r="AE681" i="1" a="1"/>
  <c r="AE681" i="1" s="1"/>
  <c r="AE680" i="1" a="1"/>
  <c r="AE680" i="1" s="1"/>
  <c r="AE679" i="1" a="1"/>
  <c r="AE679" i="1" s="1"/>
  <c r="AE678" i="1" a="1"/>
  <c r="AE678" i="1" s="1"/>
  <c r="AE677" i="1" a="1"/>
  <c r="AE677" i="1" s="1"/>
  <c r="AE676" i="1" a="1"/>
  <c r="AE676" i="1" s="1"/>
  <c r="AE675" i="1" a="1"/>
  <c r="AE675" i="1" s="1"/>
  <c r="AE674" i="1" a="1"/>
  <c r="AE674" i="1" s="1"/>
  <c r="AE673" i="1" a="1"/>
  <c r="AE673" i="1" s="1"/>
  <c r="AE672" i="1" a="1"/>
  <c r="AE672" i="1" s="1"/>
  <c r="AE671" i="1" a="1"/>
  <c r="AE671" i="1" s="1"/>
  <c r="AE670" i="1" a="1"/>
  <c r="AE670" i="1" s="1"/>
  <c r="AE669" i="1" a="1"/>
  <c r="AE669" i="1" s="1"/>
  <c r="AE668" i="1" a="1"/>
  <c r="AE668" i="1" s="1"/>
  <c r="AE667" i="1" a="1"/>
  <c r="AE667" i="1" s="1"/>
  <c r="AE666" i="1" a="1"/>
  <c r="AE666" i="1" s="1"/>
  <c r="AE665" i="1" a="1"/>
  <c r="AE665" i="1" s="1"/>
  <c r="AE664" i="1" a="1"/>
  <c r="AE664" i="1" s="1"/>
  <c r="AE663" i="1" a="1"/>
  <c r="AE663" i="1" s="1"/>
  <c r="AE662" i="1" a="1"/>
  <c r="AE662" i="1" s="1"/>
  <c r="AE844" i="1"/>
  <c r="AE843" i="1" a="1"/>
  <c r="AE843" i="1" s="1"/>
  <c r="AE842" i="1" a="1"/>
  <c r="AE842" i="1" s="1"/>
  <c r="AE841" i="1" a="1"/>
  <c r="AE841" i="1" s="1"/>
  <c r="AE840" i="1" a="1"/>
  <c r="AE840" i="1" s="1"/>
  <c r="AE839" i="1" a="1"/>
  <c r="AE839" i="1" s="1"/>
  <c r="AE838" i="1" a="1"/>
  <c r="AE838" i="1" s="1"/>
  <c r="AE837" i="1" a="1"/>
  <c r="AE837" i="1" s="1"/>
  <c r="AE836" i="1" a="1"/>
  <c r="AE836" i="1" s="1"/>
  <c r="AE835" i="1" a="1"/>
  <c r="AE835" i="1" s="1"/>
  <c r="AE834" i="1" a="1"/>
  <c r="AE834" i="1" s="1"/>
  <c r="AE833" i="1" a="1"/>
  <c r="AE833" i="1" s="1"/>
  <c r="AE832" i="1" a="1"/>
  <c r="AE832" i="1" s="1"/>
  <c r="AE831" i="1" a="1"/>
  <c r="AE831" i="1" s="1"/>
  <c r="AE830" i="1" a="1"/>
  <c r="AE830" i="1" s="1"/>
  <c r="AE829" i="1" a="1"/>
  <c r="AE829" i="1" s="1"/>
  <c r="AE828" i="1" a="1"/>
  <c r="AE828" i="1" s="1"/>
  <c r="AE827" i="1" a="1"/>
  <c r="AE827" i="1" s="1"/>
  <c r="AE826" i="1" a="1"/>
  <c r="AE826" i="1" s="1"/>
  <c r="AE825" i="1" a="1"/>
  <c r="AE825" i="1" s="1"/>
  <c r="AE824" i="1" a="1"/>
  <c r="AE824" i="1" s="1"/>
  <c r="AE823" i="1" a="1"/>
  <c r="AE823" i="1" s="1"/>
  <c r="AE822" i="1" a="1"/>
  <c r="AE822" i="1" s="1"/>
  <c r="AE818" i="1"/>
  <c r="AE792" i="1"/>
  <c r="AE817" i="1" a="1"/>
  <c r="AE817" i="1" s="1"/>
  <c r="AE816" i="1" a="1"/>
  <c r="AE816" i="1" s="1"/>
  <c r="AE815" i="1" a="1"/>
  <c r="AE815" i="1" s="1"/>
  <c r="AE814" i="1" a="1"/>
  <c r="AE814" i="1" s="1"/>
  <c r="AE813" i="1" a="1"/>
  <c r="AE813" i="1" s="1"/>
  <c r="AE812" i="1" a="1"/>
  <c r="AE812" i="1" s="1"/>
  <c r="AE811" i="1" a="1"/>
  <c r="AE811" i="1" s="1"/>
  <c r="AE810" i="1" a="1"/>
  <c r="AE810" i="1" s="1"/>
  <c r="AE809" i="1" a="1"/>
  <c r="AE809" i="1" s="1"/>
  <c r="AE808" i="1" a="1"/>
  <c r="AE808" i="1" s="1"/>
  <c r="AE807" i="1" a="1"/>
  <c r="AE807" i="1" s="1"/>
  <c r="AE806" i="1" a="1"/>
  <c r="AE806" i="1" s="1"/>
  <c r="AE805" i="1" a="1"/>
  <c r="AE805" i="1" s="1"/>
  <c r="AE804" i="1" a="1"/>
  <c r="AE804" i="1" s="1"/>
  <c r="AE803" i="1" a="1"/>
  <c r="AE803" i="1" s="1"/>
  <c r="AE802" i="1" a="1"/>
  <c r="AE802" i="1" s="1"/>
  <c r="AE801" i="1" a="1"/>
  <c r="AE801" i="1" s="1"/>
  <c r="AE800" i="1" a="1"/>
  <c r="AE800" i="1" s="1"/>
  <c r="AE799" i="1" a="1"/>
  <c r="AE799" i="1" s="1"/>
  <c r="AE798" i="1" a="1"/>
  <c r="AE798" i="1" s="1"/>
  <c r="AE797" i="1" a="1"/>
  <c r="AE797" i="1" s="1"/>
  <c r="AE796" i="1" a="1"/>
  <c r="AE796" i="1" s="1"/>
  <c r="AE791" i="1" a="1"/>
  <c r="AE791" i="1" s="1"/>
  <c r="AE790" i="1" a="1"/>
  <c r="AE790" i="1" s="1"/>
  <c r="AE789" i="1" a="1"/>
  <c r="AE789" i="1" s="1"/>
  <c r="AE788" i="1" a="1"/>
  <c r="AE788" i="1" s="1"/>
  <c r="AE787" i="1" a="1"/>
  <c r="AE787" i="1" s="1"/>
  <c r="AE786" i="1" a="1"/>
  <c r="AE786" i="1" s="1"/>
  <c r="AE785" i="1" a="1"/>
  <c r="AE785" i="1" s="1"/>
  <c r="AE784" i="1" a="1"/>
  <c r="AE784" i="1" s="1"/>
  <c r="AE783" i="1" a="1"/>
  <c r="AE783" i="1" s="1"/>
  <c r="AE782" i="1" a="1"/>
  <c r="AE782" i="1" s="1"/>
  <c r="AE781" i="1" a="1"/>
  <c r="AE781" i="1" s="1"/>
  <c r="AE780" i="1" a="1"/>
  <c r="AE780" i="1" s="1"/>
  <c r="AE779" i="1" a="1"/>
  <c r="AE779" i="1" s="1"/>
  <c r="AE778" i="1" a="1"/>
  <c r="AE778" i="1" s="1"/>
  <c r="AE777" i="1" a="1"/>
  <c r="AE777" i="1" s="1"/>
  <c r="AE776" i="1" a="1"/>
  <c r="AE776" i="1" s="1"/>
  <c r="AE775" i="1" a="1"/>
  <c r="AE775" i="1" s="1"/>
  <c r="AE774" i="1" a="1"/>
  <c r="AE774" i="1" s="1"/>
  <c r="AE773" i="1" a="1"/>
  <c r="AE773" i="1" s="1"/>
  <c r="AE772" i="1" a="1"/>
  <c r="AE772" i="1" s="1"/>
  <c r="AE771" i="1" a="1"/>
  <c r="AE771" i="1" s="1"/>
  <c r="AE770" i="1" a="1"/>
  <c r="AE770" i="1" s="1"/>
  <c r="AE764" i="1" a="1"/>
  <c r="AE764" i="1" s="1"/>
  <c r="AE763" i="1" a="1"/>
  <c r="AE763" i="1" s="1"/>
  <c r="AE762" i="1" a="1"/>
  <c r="AE762" i="1" s="1"/>
  <c r="AE761" i="1" a="1"/>
  <c r="AE761" i="1" s="1"/>
  <c r="AE760" i="1" a="1"/>
  <c r="AE760" i="1" s="1"/>
  <c r="AE759" i="1" a="1"/>
  <c r="AE759" i="1" s="1"/>
  <c r="AE758" i="1" a="1"/>
  <c r="AE758" i="1" s="1"/>
  <c r="AE757" i="1" a="1"/>
  <c r="AE757" i="1" s="1"/>
  <c r="AE756" i="1" a="1"/>
  <c r="AE756" i="1" s="1"/>
  <c r="AE755" i="1" a="1"/>
  <c r="AE755" i="1" s="1"/>
  <c r="AE754" i="1" a="1"/>
  <c r="AE754" i="1" s="1"/>
  <c r="AE753" i="1" a="1"/>
  <c r="AE753" i="1" s="1"/>
  <c r="AE752" i="1" a="1"/>
  <c r="AE752" i="1" s="1"/>
  <c r="AE751" i="1" a="1"/>
  <c r="AE751" i="1" s="1"/>
  <c r="AE750" i="1" a="1"/>
  <c r="AE750" i="1" s="1"/>
  <c r="AE749" i="1" a="1"/>
  <c r="AE749" i="1" s="1"/>
  <c r="AE748" i="1" a="1"/>
  <c r="AE748" i="1" s="1"/>
  <c r="AE747" i="1" a="1"/>
  <c r="AE747" i="1" s="1"/>
  <c r="AE746" i="1" a="1"/>
  <c r="AE746" i="1" s="1"/>
  <c r="AE745" i="1" a="1"/>
  <c r="AE745" i="1" s="1"/>
  <c r="AE744" i="1" a="1"/>
  <c r="AE744" i="1" s="1"/>
  <c r="AE743" i="1" a="1"/>
  <c r="AE743" i="1" s="1"/>
  <c r="AE737" i="1" a="1"/>
  <c r="AE737" i="1" s="1"/>
  <c r="AE736" i="1" a="1"/>
  <c r="AE736" i="1" s="1"/>
  <c r="AE735" i="1" a="1"/>
  <c r="AE735" i="1" s="1"/>
  <c r="AE734" i="1" a="1"/>
  <c r="AE734" i="1" s="1"/>
  <c r="AE733" i="1" a="1"/>
  <c r="AE733" i="1" s="1"/>
  <c r="AE732" i="1" a="1"/>
  <c r="AE732" i="1" s="1"/>
  <c r="AE731" i="1" a="1"/>
  <c r="AE731" i="1" s="1"/>
  <c r="AE730" i="1" a="1"/>
  <c r="AE730" i="1" s="1"/>
  <c r="AE729" i="1" a="1"/>
  <c r="AE729" i="1" s="1"/>
  <c r="AE728" i="1" a="1"/>
  <c r="AE728" i="1" s="1"/>
  <c r="AE727" i="1" a="1"/>
  <c r="AE727" i="1" s="1"/>
  <c r="AE726" i="1" a="1"/>
  <c r="AE726" i="1" s="1"/>
  <c r="AE725" i="1" a="1"/>
  <c r="AE725" i="1" s="1"/>
  <c r="AE724" i="1" a="1"/>
  <c r="AE724" i="1" s="1"/>
  <c r="AE723" i="1" a="1"/>
  <c r="AE723" i="1" s="1"/>
  <c r="AE722" i="1" a="1"/>
  <c r="AE722" i="1" s="1"/>
  <c r="AE721" i="1" a="1"/>
  <c r="AE721" i="1" s="1"/>
  <c r="AE720" i="1" a="1"/>
  <c r="AE720" i="1" s="1"/>
  <c r="AE719" i="1" a="1"/>
  <c r="AE719" i="1" s="1"/>
  <c r="AE718" i="1" a="1"/>
  <c r="AE718" i="1" s="1"/>
  <c r="AE717" i="1" a="1"/>
  <c r="AE717" i="1" s="1"/>
  <c r="AE716" i="1" a="1"/>
  <c r="AE716" i="1" s="1"/>
  <c r="AE710" i="1" a="1"/>
  <c r="AE710" i="1" s="1"/>
  <c r="AE709" i="1" a="1"/>
  <c r="AE709" i="1" s="1"/>
  <c r="AE708" i="1" a="1"/>
  <c r="AE708" i="1" s="1"/>
  <c r="AE707" i="1" a="1"/>
  <c r="AE707" i="1" s="1"/>
  <c r="AE706" i="1" a="1"/>
  <c r="AE706" i="1" s="1"/>
  <c r="AE705" i="1" a="1"/>
  <c r="AE705" i="1" s="1"/>
  <c r="AE704" i="1" a="1"/>
  <c r="AE704" i="1" s="1"/>
  <c r="AE703" i="1" a="1"/>
  <c r="AE703" i="1" s="1"/>
  <c r="AE702" i="1" a="1"/>
  <c r="AE702" i="1" s="1"/>
  <c r="AE701" i="1" a="1"/>
  <c r="AE701" i="1" s="1"/>
  <c r="AE700" i="1" a="1"/>
  <c r="AE700" i="1" s="1"/>
  <c r="AE699" i="1" a="1"/>
  <c r="AE699" i="1" s="1"/>
  <c r="AE698" i="1" a="1"/>
  <c r="AE698" i="1" s="1"/>
  <c r="AE697" i="1" a="1"/>
  <c r="AE697" i="1" s="1"/>
  <c r="AE696" i="1" a="1"/>
  <c r="AE696" i="1" s="1"/>
  <c r="AE695" i="1" a="1"/>
  <c r="AE695" i="1" s="1"/>
  <c r="AE694" i="1" a="1"/>
  <c r="AE694" i="1" s="1"/>
  <c r="AE693" i="1" a="1"/>
  <c r="AE693" i="1" s="1"/>
  <c r="AE692" i="1" a="1"/>
  <c r="AE692" i="1" s="1"/>
  <c r="AE691" i="1" a="1"/>
  <c r="AE691" i="1" s="1"/>
  <c r="AE690" i="1" a="1"/>
  <c r="AE690" i="1" s="1"/>
  <c r="AE689" i="1" a="1"/>
  <c r="AE689" i="1" s="1"/>
  <c r="AF290" i="1"/>
  <c r="AF298" i="1"/>
  <c r="AF93" i="1"/>
  <c r="AF85" i="1"/>
  <c r="AG95" i="1"/>
  <c r="AG88" i="1"/>
  <c r="P19" i="12"/>
  <c r="O19" i="12"/>
  <c r="N19" i="12"/>
  <c r="M19" i="12"/>
  <c r="P18" i="12"/>
  <c r="O18" i="12"/>
  <c r="N18" i="12"/>
  <c r="M18" i="12"/>
  <c r="P17" i="12"/>
  <c r="O17" i="12"/>
  <c r="N17" i="12"/>
  <c r="M17" i="12"/>
  <c r="P16" i="12"/>
  <c r="O16" i="12"/>
  <c r="N16" i="12"/>
  <c r="M16" i="12"/>
  <c r="P15" i="12"/>
  <c r="O15" i="12"/>
  <c r="N15" i="12"/>
  <c r="M15" i="12"/>
  <c r="P14" i="12"/>
  <c r="O14" i="12"/>
  <c r="N14" i="12"/>
  <c r="M14" i="12"/>
  <c r="P13" i="12"/>
  <c r="O13" i="12"/>
  <c r="N13" i="12"/>
  <c r="M13" i="12"/>
  <c r="P12" i="12"/>
  <c r="O12" i="12"/>
  <c r="N12" i="12"/>
  <c r="M12" i="12"/>
  <c r="P11" i="12"/>
  <c r="O11" i="12"/>
  <c r="N11" i="12"/>
  <c r="M11" i="12"/>
  <c r="P10" i="12"/>
  <c r="O10" i="12"/>
  <c r="N10" i="12"/>
  <c r="M10" i="12"/>
  <c r="P9" i="12"/>
  <c r="O9" i="12"/>
  <c r="N9" i="12"/>
  <c r="M9" i="12"/>
  <c r="P8" i="12"/>
  <c r="O8" i="12"/>
  <c r="N8" i="12"/>
  <c r="M8" i="12"/>
  <c r="P7" i="12"/>
  <c r="O7" i="12"/>
  <c r="N7" i="12"/>
  <c r="M7" i="12"/>
  <c r="P6" i="12"/>
  <c r="O6" i="12"/>
  <c r="N6" i="12"/>
  <c r="M6" i="12"/>
  <c r="O5" i="12"/>
  <c r="P5" i="12"/>
  <c r="N5" i="12"/>
  <c r="M5" i="12"/>
  <c r="J55" i="12"/>
  <c r="J54" i="12"/>
  <c r="J53" i="12"/>
  <c r="J52" i="12"/>
  <c r="J51" i="12"/>
  <c r="J50" i="12"/>
  <c r="J49" i="12"/>
  <c r="J48" i="12"/>
  <c r="J47" i="12"/>
  <c r="J46" i="12"/>
  <c r="J45" i="12"/>
  <c r="J44" i="12"/>
  <c r="J43" i="12"/>
  <c r="J42" i="12"/>
  <c r="J41" i="12"/>
  <c r="J40" i="12"/>
  <c r="J39" i="12"/>
  <c r="J38" i="12"/>
  <c r="J37" i="12"/>
  <c r="J36" i="12"/>
  <c r="J35" i="12"/>
  <c r="J34" i="12"/>
  <c r="K15" i="12" s="1"/>
  <c r="J33" i="12"/>
  <c r="J32" i="12"/>
  <c r="J31" i="12"/>
  <c r="K6" i="12" s="1"/>
  <c r="J30" i="12"/>
  <c r="J29" i="12"/>
  <c r="J28" i="12"/>
  <c r="J27" i="12"/>
  <c r="J26" i="12"/>
  <c r="I55" i="12"/>
  <c r="H55" i="12"/>
  <c r="E55" i="12"/>
  <c r="I54" i="12"/>
  <c r="H54" i="12"/>
  <c r="E54" i="12"/>
  <c r="I53" i="12"/>
  <c r="H53" i="12"/>
  <c r="E53" i="12"/>
  <c r="I52" i="12"/>
  <c r="H52" i="12"/>
  <c r="E52" i="12"/>
  <c r="I51" i="12"/>
  <c r="H51" i="12"/>
  <c r="E51" i="12"/>
  <c r="I50" i="12"/>
  <c r="H50" i="12"/>
  <c r="E50" i="12"/>
  <c r="I49" i="12"/>
  <c r="H49" i="12"/>
  <c r="E49" i="12"/>
  <c r="I48" i="12"/>
  <c r="H48" i="12"/>
  <c r="E48" i="12"/>
  <c r="I47" i="12"/>
  <c r="H47" i="12"/>
  <c r="E47" i="12"/>
  <c r="I46" i="12"/>
  <c r="H46" i="12"/>
  <c r="E46" i="12"/>
  <c r="I45" i="12"/>
  <c r="H45" i="12"/>
  <c r="E45" i="12"/>
  <c r="I44" i="12"/>
  <c r="H44" i="12"/>
  <c r="E44" i="12"/>
  <c r="I43" i="12"/>
  <c r="H43" i="12"/>
  <c r="E43" i="12"/>
  <c r="I42" i="12"/>
  <c r="H42" i="12"/>
  <c r="E42" i="12"/>
  <c r="I41" i="12"/>
  <c r="H41" i="12"/>
  <c r="E41" i="12"/>
  <c r="I40" i="12"/>
  <c r="H40" i="12"/>
  <c r="E40" i="12"/>
  <c r="I39" i="12"/>
  <c r="H39" i="12"/>
  <c r="E39" i="12"/>
  <c r="I38" i="12"/>
  <c r="H38" i="12"/>
  <c r="E38" i="12"/>
  <c r="I37" i="12"/>
  <c r="H37" i="12"/>
  <c r="E37" i="12"/>
  <c r="I36" i="12"/>
  <c r="H36" i="12"/>
  <c r="E36" i="12"/>
  <c r="I35" i="12"/>
  <c r="H35" i="12"/>
  <c r="E35" i="12"/>
  <c r="I34" i="12"/>
  <c r="H34" i="12"/>
  <c r="E34" i="12"/>
  <c r="I33" i="12"/>
  <c r="H33" i="12"/>
  <c r="E33" i="12"/>
  <c r="I32" i="12"/>
  <c r="H32" i="12"/>
  <c r="E32" i="12"/>
  <c r="I31" i="12"/>
  <c r="J6" i="12" s="1"/>
  <c r="H31" i="12"/>
  <c r="E31" i="12"/>
  <c r="I30" i="12"/>
  <c r="H30" i="12"/>
  <c r="E30" i="12"/>
  <c r="I29" i="12"/>
  <c r="H29" i="12"/>
  <c r="E29" i="12"/>
  <c r="I28" i="12"/>
  <c r="H28" i="12"/>
  <c r="E28" i="12"/>
  <c r="I27" i="12"/>
  <c r="H27" i="12"/>
  <c r="E27" i="12"/>
  <c r="I26" i="12"/>
  <c r="H26" i="12"/>
  <c r="E26" i="12"/>
  <c r="H19" i="12"/>
  <c r="H18" i="12"/>
  <c r="H17" i="12"/>
  <c r="H16" i="12"/>
  <c r="H15" i="12"/>
  <c r="H14" i="12"/>
  <c r="H13" i="12"/>
  <c r="H12" i="12"/>
  <c r="H11" i="12"/>
  <c r="H10" i="12"/>
  <c r="H9" i="12"/>
  <c r="H8" i="12"/>
  <c r="H7" i="12"/>
  <c r="H6" i="12"/>
  <c r="H5" i="12"/>
  <c r="AG2" i="1" l="1"/>
  <c r="R7" i="12"/>
  <c r="R19" i="12"/>
  <c r="Q19" i="12"/>
  <c r="R6" i="12"/>
  <c r="R8" i="12"/>
  <c r="R10" i="12"/>
  <c r="R12" i="12"/>
  <c r="R14" i="12"/>
  <c r="R16" i="12"/>
  <c r="R18" i="12"/>
  <c r="Q5" i="12"/>
  <c r="Q7" i="12"/>
  <c r="Q11" i="12"/>
  <c r="S11" i="12" s="1"/>
  <c r="Q15" i="12"/>
  <c r="J12" i="12"/>
  <c r="K8" i="12"/>
  <c r="R11" i="12"/>
  <c r="R15" i="12"/>
  <c r="Q13" i="12"/>
  <c r="S13" i="12" s="1"/>
  <c r="Q17" i="12"/>
  <c r="R9" i="12"/>
  <c r="R13" i="12"/>
  <c r="R17" i="12"/>
  <c r="R5" i="12"/>
  <c r="Q9" i="12"/>
  <c r="I12" i="12"/>
  <c r="Q6" i="12"/>
  <c r="S6" i="12" s="1"/>
  <c r="Q8" i="12"/>
  <c r="Q10" i="12"/>
  <c r="S10" i="12" s="1"/>
  <c r="Q12" i="12"/>
  <c r="S12" i="12" s="1"/>
  <c r="Q14" i="12"/>
  <c r="Q16" i="12"/>
  <c r="S16" i="12" s="1"/>
  <c r="Q18" i="12"/>
  <c r="K5" i="12"/>
  <c r="I18" i="12"/>
  <c r="J18" i="12"/>
  <c r="I5" i="12"/>
  <c r="J7" i="12"/>
  <c r="K10" i="12"/>
  <c r="K9" i="12"/>
  <c r="K18" i="12"/>
  <c r="J8" i="12"/>
  <c r="K16" i="12"/>
  <c r="J14" i="12"/>
  <c r="I9" i="12"/>
  <c r="K19" i="12"/>
  <c r="K13" i="12"/>
  <c r="J11" i="12"/>
  <c r="I15" i="12"/>
  <c r="I10" i="12"/>
  <c r="J19" i="12"/>
  <c r="I17" i="12"/>
  <c r="K11" i="12"/>
  <c r="I6" i="12"/>
  <c r="I8" i="12"/>
  <c r="J5" i="12"/>
  <c r="K12" i="12"/>
  <c r="I14" i="12"/>
  <c r="I19" i="12"/>
  <c r="J17" i="12"/>
  <c r="I13" i="12"/>
  <c r="I16" i="12"/>
  <c r="K14" i="12"/>
  <c r="J13" i="12"/>
  <c r="J16" i="12"/>
  <c r="I7" i="12"/>
  <c r="K7" i="12"/>
  <c r="J15" i="12"/>
  <c r="J10" i="12"/>
  <c r="J9" i="12"/>
  <c r="I11" i="12"/>
  <c r="K17" i="12"/>
  <c r="E1285" i="11"/>
  <c r="B1285" i="11"/>
  <c r="E1284" i="11"/>
  <c r="B1284" i="11"/>
  <c r="E1247" i="11"/>
  <c r="B1247" i="11"/>
  <c r="E1246" i="11"/>
  <c r="B1246" i="11"/>
  <c r="E1212" i="11"/>
  <c r="B1212" i="11"/>
  <c r="E1211" i="11"/>
  <c r="B1211" i="11"/>
  <c r="E1174" i="11"/>
  <c r="B1174" i="11"/>
  <c r="E1173" i="11"/>
  <c r="B1173" i="11"/>
  <c r="F1138" i="11"/>
  <c r="E1138" i="11"/>
  <c r="B1138" i="11"/>
  <c r="F1137" i="11"/>
  <c r="E1137" i="11"/>
  <c r="B1137" i="11"/>
  <c r="F1102" i="11"/>
  <c r="E1102" i="11"/>
  <c r="B1102" i="11"/>
  <c r="F1101" i="11"/>
  <c r="E1101" i="11"/>
  <c r="B1101" i="11"/>
  <c r="F1065" i="11"/>
  <c r="E1065" i="11"/>
  <c r="B1065" i="11"/>
  <c r="F1064" i="11"/>
  <c r="E1064" i="11"/>
  <c r="B1064" i="11"/>
  <c r="F1028" i="11"/>
  <c r="E1028" i="11"/>
  <c r="B1028" i="11"/>
  <c r="F1027" i="11"/>
  <c r="E1027" i="11"/>
  <c r="B1027" i="11"/>
  <c r="F991" i="11"/>
  <c r="E991" i="11"/>
  <c r="B991" i="11"/>
  <c r="F990" i="11"/>
  <c r="E990" i="11"/>
  <c r="B990" i="11"/>
  <c r="F955" i="11"/>
  <c r="E955" i="11"/>
  <c r="B955" i="11"/>
  <c r="F954" i="11"/>
  <c r="E954" i="11"/>
  <c r="B954" i="11"/>
  <c r="F917" i="11"/>
  <c r="E917" i="11"/>
  <c r="B917" i="11"/>
  <c r="F916" i="11"/>
  <c r="E916" i="11"/>
  <c r="B916" i="11"/>
  <c r="F882" i="11"/>
  <c r="E882" i="11"/>
  <c r="B882" i="11"/>
  <c r="F881" i="11"/>
  <c r="E881" i="11"/>
  <c r="B881" i="11"/>
  <c r="F847" i="11"/>
  <c r="E847" i="11"/>
  <c r="B847" i="11"/>
  <c r="F846" i="11"/>
  <c r="E846" i="11"/>
  <c r="B846" i="11"/>
  <c r="F809" i="11"/>
  <c r="E809" i="11"/>
  <c r="B809" i="11"/>
  <c r="F808" i="11"/>
  <c r="E808" i="11"/>
  <c r="B808" i="11"/>
  <c r="F774" i="11"/>
  <c r="E774" i="11"/>
  <c r="B774" i="11"/>
  <c r="F773" i="11"/>
  <c r="E773" i="11"/>
  <c r="B773" i="11"/>
  <c r="F739" i="11"/>
  <c r="E739" i="11"/>
  <c r="B739" i="11"/>
  <c r="F738" i="11"/>
  <c r="E738" i="11"/>
  <c r="B738" i="11"/>
  <c r="F703" i="11"/>
  <c r="E703" i="11"/>
  <c r="B703" i="11"/>
  <c r="F702" i="11"/>
  <c r="E702" i="11"/>
  <c r="B702" i="11"/>
  <c r="F668" i="11"/>
  <c r="E668" i="11"/>
  <c r="B668" i="11"/>
  <c r="F667" i="11"/>
  <c r="E667" i="11"/>
  <c r="B667" i="11"/>
  <c r="F632" i="11"/>
  <c r="E632" i="11"/>
  <c r="B632" i="11"/>
  <c r="F631" i="11"/>
  <c r="E631" i="11"/>
  <c r="B631" i="11"/>
  <c r="F594" i="11"/>
  <c r="E594" i="11"/>
  <c r="B594" i="11"/>
  <c r="F593" i="11"/>
  <c r="E593" i="11"/>
  <c r="B593" i="11"/>
  <c r="F559" i="11"/>
  <c r="E559" i="11"/>
  <c r="B559" i="11"/>
  <c r="F558" i="11"/>
  <c r="E558" i="11"/>
  <c r="B558" i="11"/>
  <c r="F523" i="11"/>
  <c r="F522" i="11"/>
  <c r="E523" i="11"/>
  <c r="E522" i="11"/>
  <c r="B523" i="11"/>
  <c r="B522" i="11"/>
  <c r="F484" i="11"/>
  <c r="E484" i="11"/>
  <c r="B484" i="11"/>
  <c r="F483" i="11"/>
  <c r="E483" i="11"/>
  <c r="B483" i="11"/>
  <c r="F450" i="11"/>
  <c r="E450" i="11"/>
  <c r="B450" i="11"/>
  <c r="F449" i="11"/>
  <c r="E449" i="11"/>
  <c r="B449" i="11"/>
  <c r="F415" i="11"/>
  <c r="E415" i="11"/>
  <c r="B415" i="11"/>
  <c r="F414" i="11"/>
  <c r="E414" i="11"/>
  <c r="B414" i="11"/>
  <c r="F380" i="11"/>
  <c r="E380" i="11"/>
  <c r="B380" i="11"/>
  <c r="F379" i="11"/>
  <c r="E379" i="11"/>
  <c r="B379" i="11"/>
  <c r="F346" i="11"/>
  <c r="E346" i="11"/>
  <c r="B346" i="11"/>
  <c r="F345" i="11"/>
  <c r="E345" i="11"/>
  <c r="B345" i="11"/>
  <c r="F311" i="11"/>
  <c r="E311" i="11"/>
  <c r="B311" i="11"/>
  <c r="F310" i="11"/>
  <c r="E310" i="11"/>
  <c r="B310" i="11"/>
  <c r="F277" i="11"/>
  <c r="E277" i="11"/>
  <c r="B277" i="11"/>
  <c r="F276" i="11"/>
  <c r="E276" i="11"/>
  <c r="B276" i="11"/>
  <c r="F242" i="11"/>
  <c r="E242" i="11"/>
  <c r="B242" i="11"/>
  <c r="F241" i="11"/>
  <c r="E241" i="11"/>
  <c r="B241" i="11"/>
  <c r="F207" i="11"/>
  <c r="F206" i="11"/>
  <c r="E207" i="11"/>
  <c r="E206" i="11"/>
  <c r="B207" i="11"/>
  <c r="B206" i="11"/>
  <c r="F170" i="11"/>
  <c r="E170" i="11"/>
  <c r="B170" i="11"/>
  <c r="F169" i="11"/>
  <c r="E169" i="11"/>
  <c r="B169" i="11"/>
  <c r="F136" i="11"/>
  <c r="E136" i="11"/>
  <c r="B136" i="11"/>
  <c r="F135" i="11"/>
  <c r="E135" i="11"/>
  <c r="B135" i="11"/>
  <c r="F101" i="11"/>
  <c r="E101" i="11"/>
  <c r="B101" i="11"/>
  <c r="F100" i="11"/>
  <c r="E100" i="11"/>
  <c r="B100" i="11"/>
  <c r="F67" i="11"/>
  <c r="E67" i="11"/>
  <c r="F66" i="11"/>
  <c r="E66" i="11"/>
  <c r="B34" i="11"/>
  <c r="B33" i="11"/>
  <c r="B39" i="1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7" i="11" s="1"/>
  <c r="F34" i="11"/>
  <c r="F33" i="11"/>
  <c r="E34" i="11"/>
  <c r="E33" i="11"/>
  <c r="AR742" i="1"/>
  <c r="AQ742" i="1"/>
  <c r="AP742" i="1"/>
  <c r="AO742" i="1"/>
  <c r="AN742" i="1"/>
  <c r="AM742" i="1"/>
  <c r="AE742" i="1"/>
  <c r="AL742" i="1"/>
  <c r="AK742" i="1"/>
  <c r="AJ742" i="1"/>
  <c r="AI742" i="1"/>
  <c r="AH742" i="1"/>
  <c r="AR715" i="1"/>
  <c r="AQ715" i="1"/>
  <c r="AP715" i="1"/>
  <c r="AO715" i="1"/>
  <c r="AN715" i="1"/>
  <c r="AM715" i="1"/>
  <c r="AE715" i="1"/>
  <c r="AL715" i="1"/>
  <c r="AK715" i="1"/>
  <c r="AJ715" i="1"/>
  <c r="AI715" i="1"/>
  <c r="AH715" i="1"/>
  <c r="AR688" i="1"/>
  <c r="AQ688" i="1"/>
  <c r="AP688" i="1"/>
  <c r="AO688" i="1"/>
  <c r="AN688" i="1"/>
  <c r="AM688" i="1"/>
  <c r="AE688" i="1"/>
  <c r="AL688" i="1"/>
  <c r="AK688" i="1"/>
  <c r="AJ688" i="1"/>
  <c r="AI688" i="1"/>
  <c r="AH688" i="1"/>
  <c r="AR661" i="1"/>
  <c r="AQ661" i="1"/>
  <c r="AP661" i="1"/>
  <c r="AO661" i="1"/>
  <c r="AN661" i="1"/>
  <c r="AM661" i="1"/>
  <c r="AE661" i="1"/>
  <c r="AL661" i="1"/>
  <c r="AK661" i="1"/>
  <c r="AJ661" i="1"/>
  <c r="AI661" i="1"/>
  <c r="AH661" i="1"/>
  <c r="AR634" i="1"/>
  <c r="AQ634" i="1"/>
  <c r="AP634" i="1"/>
  <c r="AO634" i="1"/>
  <c r="AN634" i="1"/>
  <c r="AM634" i="1"/>
  <c r="AE634" i="1"/>
  <c r="AL634" i="1"/>
  <c r="AK634" i="1"/>
  <c r="AJ634" i="1"/>
  <c r="AI634" i="1"/>
  <c r="AH634" i="1"/>
  <c r="AR608" i="1"/>
  <c r="AQ608" i="1"/>
  <c r="AP608" i="1"/>
  <c r="AO608" i="1"/>
  <c r="AN608" i="1"/>
  <c r="AM608" i="1"/>
  <c r="AE608" i="1"/>
  <c r="AL608" i="1"/>
  <c r="AK608" i="1"/>
  <c r="AJ608" i="1"/>
  <c r="AI608" i="1"/>
  <c r="AH608" i="1"/>
  <c r="AR582" i="1"/>
  <c r="AQ582" i="1"/>
  <c r="AP582" i="1"/>
  <c r="AO582" i="1"/>
  <c r="AN582" i="1"/>
  <c r="AM582" i="1"/>
  <c r="AE582" i="1"/>
  <c r="AL582" i="1"/>
  <c r="AK582" i="1"/>
  <c r="AJ582" i="1"/>
  <c r="AI582" i="1"/>
  <c r="AH582" i="1"/>
  <c r="AR555" i="1"/>
  <c r="AQ555" i="1"/>
  <c r="AP555" i="1"/>
  <c r="AO555" i="1"/>
  <c r="AN555" i="1"/>
  <c r="AM555" i="1"/>
  <c r="AE555" i="1"/>
  <c r="AL555" i="1"/>
  <c r="AK555" i="1"/>
  <c r="AJ555" i="1"/>
  <c r="AI555" i="1"/>
  <c r="AH555" i="1"/>
  <c r="AR528" i="1"/>
  <c r="AQ528" i="1"/>
  <c r="AP528" i="1"/>
  <c r="AO528" i="1"/>
  <c r="AN528" i="1"/>
  <c r="AM528" i="1"/>
  <c r="AE528" i="1"/>
  <c r="AL528" i="1"/>
  <c r="AK528" i="1"/>
  <c r="AJ528" i="1"/>
  <c r="AI528" i="1"/>
  <c r="AH528" i="1"/>
  <c r="AR501" i="1"/>
  <c r="AQ501" i="1"/>
  <c r="AP501" i="1"/>
  <c r="AO501" i="1"/>
  <c r="AN501" i="1"/>
  <c r="AM501" i="1"/>
  <c r="AE501" i="1"/>
  <c r="AL501" i="1"/>
  <c r="AK501" i="1"/>
  <c r="AJ501" i="1"/>
  <c r="AI501" i="1"/>
  <c r="AH501" i="1"/>
  <c r="AR474" i="1"/>
  <c r="AQ474" i="1"/>
  <c r="AP474" i="1"/>
  <c r="AO474" i="1"/>
  <c r="AN474" i="1"/>
  <c r="AM474" i="1"/>
  <c r="AE474" i="1"/>
  <c r="AL474" i="1"/>
  <c r="AK474" i="1"/>
  <c r="AJ474" i="1"/>
  <c r="AI474" i="1"/>
  <c r="AH474" i="1"/>
  <c r="AR447" i="1"/>
  <c r="AQ447" i="1"/>
  <c r="AP447" i="1"/>
  <c r="AO447" i="1"/>
  <c r="AN447" i="1"/>
  <c r="AM447" i="1"/>
  <c r="AE447" i="1"/>
  <c r="AL447" i="1"/>
  <c r="AK447" i="1"/>
  <c r="AJ447" i="1"/>
  <c r="AI447" i="1"/>
  <c r="AH447" i="1"/>
  <c r="AR420" i="1"/>
  <c r="AQ420" i="1"/>
  <c r="AP420" i="1"/>
  <c r="AO420" i="1"/>
  <c r="AN420" i="1"/>
  <c r="AM420" i="1"/>
  <c r="AE420" i="1"/>
  <c r="AL420" i="1"/>
  <c r="AK420" i="1"/>
  <c r="AJ420" i="1"/>
  <c r="AI420" i="1"/>
  <c r="AH420" i="1"/>
  <c r="AR394" i="1"/>
  <c r="AQ394" i="1"/>
  <c r="AP394" i="1"/>
  <c r="AO394" i="1"/>
  <c r="AN394" i="1"/>
  <c r="AM394" i="1"/>
  <c r="AE394" i="1"/>
  <c r="AL394" i="1"/>
  <c r="AK394" i="1"/>
  <c r="AJ394" i="1"/>
  <c r="AI394" i="1"/>
  <c r="AH394" i="1"/>
  <c r="AR368" i="1"/>
  <c r="AQ368" i="1"/>
  <c r="AP368" i="1"/>
  <c r="AO368" i="1"/>
  <c r="AN368" i="1"/>
  <c r="AM368" i="1"/>
  <c r="AE368" i="1"/>
  <c r="AL368" i="1"/>
  <c r="AK368" i="1"/>
  <c r="AJ368" i="1"/>
  <c r="AI368" i="1"/>
  <c r="AH368" i="1"/>
  <c r="AR342" i="1"/>
  <c r="AQ342" i="1"/>
  <c r="AP342" i="1"/>
  <c r="AO342" i="1"/>
  <c r="AN342" i="1"/>
  <c r="AM342" i="1"/>
  <c r="AE342" i="1"/>
  <c r="AL342" i="1"/>
  <c r="AK342" i="1"/>
  <c r="AJ342" i="1"/>
  <c r="AI342" i="1"/>
  <c r="AH342" i="1"/>
  <c r="AR316" i="1"/>
  <c r="AQ316" i="1"/>
  <c r="AP316" i="1"/>
  <c r="AO316" i="1"/>
  <c r="AN316" i="1"/>
  <c r="AM316" i="1"/>
  <c r="AE316" i="1"/>
  <c r="AL316" i="1"/>
  <c r="AK316" i="1"/>
  <c r="AJ316" i="1"/>
  <c r="AI316" i="1"/>
  <c r="AH316" i="1"/>
  <c r="AR288" i="1"/>
  <c r="AQ288" i="1"/>
  <c r="AP288" i="1"/>
  <c r="AO288" i="1"/>
  <c r="AN288" i="1"/>
  <c r="AM288" i="1"/>
  <c r="AE288" i="1"/>
  <c r="AL288" i="1"/>
  <c r="AK288" i="1"/>
  <c r="AJ288" i="1"/>
  <c r="AI288" i="1"/>
  <c r="AH288" i="1"/>
  <c r="AR260" i="1"/>
  <c r="AQ260" i="1"/>
  <c r="AP260" i="1"/>
  <c r="AO260" i="1"/>
  <c r="AN260" i="1"/>
  <c r="AM260" i="1"/>
  <c r="AE260" i="1"/>
  <c r="AL260" i="1"/>
  <c r="AK260" i="1"/>
  <c r="AJ260" i="1"/>
  <c r="AI260" i="1"/>
  <c r="AH260" i="1"/>
  <c r="AR235" i="1"/>
  <c r="AQ235" i="1"/>
  <c r="AP235" i="1"/>
  <c r="AO235" i="1"/>
  <c r="AN235" i="1"/>
  <c r="AM235" i="1"/>
  <c r="AE235" i="1"/>
  <c r="AL235" i="1"/>
  <c r="AK235" i="1"/>
  <c r="AJ235" i="1"/>
  <c r="AI235" i="1"/>
  <c r="AH235" i="1"/>
  <c r="AR210" i="1"/>
  <c r="AQ210" i="1"/>
  <c r="AP210" i="1"/>
  <c r="AO210" i="1"/>
  <c r="AN210" i="1"/>
  <c r="AM210" i="1"/>
  <c r="AE210" i="1"/>
  <c r="AL210" i="1"/>
  <c r="AK210" i="1"/>
  <c r="AJ210" i="1"/>
  <c r="AI210" i="1"/>
  <c r="AH210" i="1"/>
  <c r="AQ202" i="1" a="1"/>
  <c r="AQ202" i="1" s="1"/>
  <c r="AP202" i="1"/>
  <c r="AP202" i="1" a="1"/>
  <c r="AO202" i="1"/>
  <c r="AO202" i="1" a="1"/>
  <c r="AN202" i="1" a="1"/>
  <c r="AN202" i="1" s="1"/>
  <c r="AM202" i="1" a="1"/>
  <c r="AM202" i="1" s="1"/>
  <c r="AR202" i="1" s="1"/>
  <c r="AL202" i="1"/>
  <c r="AL202" i="1" a="1"/>
  <c r="AK202" i="1" a="1"/>
  <c r="AK202" i="1" s="1"/>
  <c r="AJ202" i="1" a="1"/>
  <c r="AJ202" i="1" s="1"/>
  <c r="AI202" i="1" a="1"/>
  <c r="AI202" i="1" s="1"/>
  <c r="AH202" i="1" a="1"/>
  <c r="AH202" i="1" s="1"/>
  <c r="AQ201" i="1" a="1"/>
  <c r="AQ201" i="1" s="1"/>
  <c r="AP201" i="1" a="1"/>
  <c r="AP201" i="1" s="1"/>
  <c r="AO201" i="1" a="1"/>
  <c r="AO201" i="1" s="1"/>
  <c r="AN201" i="1" a="1"/>
  <c r="AN201" i="1" s="1"/>
  <c r="AM201" i="1" a="1"/>
  <c r="AM201" i="1" s="1"/>
  <c r="AL201" i="1" a="1"/>
  <c r="AL201" i="1" s="1"/>
  <c r="AK201" i="1" a="1"/>
  <c r="AK201" i="1" s="1"/>
  <c r="AJ201" i="1" a="1"/>
  <c r="AJ201" i="1" s="1"/>
  <c r="AI201" i="1" a="1"/>
  <c r="AI201" i="1" s="1"/>
  <c r="AH201" i="1" a="1"/>
  <c r="AH201" i="1" s="1"/>
  <c r="AQ200" i="1" a="1"/>
  <c r="AQ200" i="1" s="1"/>
  <c r="AP200" i="1"/>
  <c r="AP200" i="1" a="1"/>
  <c r="AO200" i="1"/>
  <c r="AO200" i="1" a="1"/>
  <c r="AN200" i="1" a="1"/>
  <c r="AN200" i="1" s="1"/>
  <c r="AM200" i="1" a="1"/>
  <c r="AM200" i="1" s="1"/>
  <c r="AL200" i="1"/>
  <c r="AL200" i="1" a="1"/>
  <c r="AK200" i="1" a="1"/>
  <c r="AK200" i="1" s="1"/>
  <c r="AJ200" i="1" a="1"/>
  <c r="AJ200" i="1" s="1"/>
  <c r="AI200" i="1"/>
  <c r="AI200" i="1" a="1"/>
  <c r="AH200" i="1" a="1"/>
  <c r="AH200" i="1" s="1"/>
  <c r="AR183" i="1"/>
  <c r="AQ183" i="1"/>
  <c r="AP183" i="1"/>
  <c r="AO183" i="1"/>
  <c r="AN183" i="1"/>
  <c r="AM183" i="1"/>
  <c r="AE183" i="1"/>
  <c r="AL183" i="1"/>
  <c r="AK183" i="1"/>
  <c r="AJ183" i="1"/>
  <c r="AI183" i="1"/>
  <c r="AH183" i="1"/>
  <c r="AR157" i="1"/>
  <c r="AQ157" i="1"/>
  <c r="AP157" i="1"/>
  <c r="AO157" i="1"/>
  <c r="AN157" i="1"/>
  <c r="AM157" i="1"/>
  <c r="AE157" i="1"/>
  <c r="AL157" i="1"/>
  <c r="AK157" i="1"/>
  <c r="AJ157" i="1"/>
  <c r="AI157" i="1"/>
  <c r="AH157" i="1"/>
  <c r="AR132" i="1"/>
  <c r="AQ132" i="1"/>
  <c r="AP132" i="1"/>
  <c r="AO132" i="1"/>
  <c r="AN132" i="1"/>
  <c r="AM132" i="1"/>
  <c r="AE132" i="1"/>
  <c r="AL132" i="1"/>
  <c r="AK132" i="1"/>
  <c r="AJ132" i="1"/>
  <c r="AI132" i="1"/>
  <c r="AH132" i="1"/>
  <c r="AQ127" i="1"/>
  <c r="AQ127" i="1" a="1"/>
  <c r="AP127" i="1" a="1"/>
  <c r="AP127" i="1" s="1"/>
  <c r="AO127" i="1"/>
  <c r="AO127" i="1" a="1"/>
  <c r="AN127" i="1" a="1"/>
  <c r="AN127" i="1" s="1"/>
  <c r="AM127" i="1"/>
  <c r="AM127" i="1" a="1"/>
  <c r="AL127" i="1"/>
  <c r="AL127" i="1" a="1"/>
  <c r="AK127" i="1" a="1"/>
  <c r="AK127" i="1" s="1"/>
  <c r="AJ127" i="1" a="1"/>
  <c r="AJ127" i="1" s="1"/>
  <c r="AI127" i="1" a="1"/>
  <c r="AI127" i="1" s="1"/>
  <c r="AH127" i="1"/>
  <c r="AH127" i="1" a="1"/>
  <c r="AQ126" i="1" a="1"/>
  <c r="AQ126" i="1" s="1"/>
  <c r="AP126" i="1" a="1"/>
  <c r="AP126" i="1" s="1"/>
  <c r="AO126" i="1" a="1"/>
  <c r="AO126" i="1" s="1"/>
  <c r="AN126" i="1" a="1"/>
  <c r="AN126" i="1" s="1"/>
  <c r="AM126" i="1" a="1"/>
  <c r="AM126" i="1" s="1"/>
  <c r="AR126" i="1" s="1"/>
  <c r="AL126" i="1" a="1"/>
  <c r="AL126" i="1" s="1"/>
  <c r="AK126" i="1" a="1"/>
  <c r="AK126" i="1" s="1"/>
  <c r="AJ126" i="1" a="1"/>
  <c r="AJ126" i="1" s="1"/>
  <c r="AI126" i="1" a="1"/>
  <c r="AI126" i="1" s="1"/>
  <c r="AH126" i="1" a="1"/>
  <c r="AH126" i="1" s="1"/>
  <c r="AQ125" i="1" a="1"/>
  <c r="AQ125" i="1" s="1"/>
  <c r="AP125" i="1"/>
  <c r="AP125" i="1" a="1"/>
  <c r="AO125" i="1"/>
  <c r="AO125" i="1" a="1"/>
  <c r="AN125" i="1"/>
  <c r="AN125" i="1" a="1"/>
  <c r="AM125" i="1" a="1"/>
  <c r="AM125" i="1" s="1"/>
  <c r="AR125" i="1" s="1"/>
  <c r="AL125" i="1"/>
  <c r="AL125" i="1" a="1"/>
  <c r="AK125" i="1"/>
  <c r="AK125" i="1" a="1"/>
  <c r="AJ125" i="1" a="1"/>
  <c r="AJ125" i="1" s="1"/>
  <c r="AI125" i="1"/>
  <c r="AI125" i="1" a="1"/>
  <c r="AH125" i="1"/>
  <c r="AH125" i="1" a="1"/>
  <c r="AQ124" i="1" a="1"/>
  <c r="AQ124" i="1" s="1"/>
  <c r="AP124" i="1" a="1"/>
  <c r="AP124" i="1" s="1"/>
  <c r="AO124" i="1" a="1"/>
  <c r="AO124" i="1" s="1"/>
  <c r="AN124" i="1" a="1"/>
  <c r="AN124" i="1" s="1"/>
  <c r="AM124" i="1" a="1"/>
  <c r="AM124" i="1" s="1"/>
  <c r="AR124" i="1" s="1"/>
  <c r="AL124" i="1" a="1"/>
  <c r="AL124" i="1" s="1"/>
  <c r="AK124" i="1" a="1"/>
  <c r="AK124" i="1" s="1"/>
  <c r="AJ124" i="1" a="1"/>
  <c r="AJ124" i="1" s="1"/>
  <c r="AI124" i="1" a="1"/>
  <c r="AI124" i="1" s="1"/>
  <c r="AH124" i="1" a="1"/>
  <c r="AH124" i="1" s="1"/>
  <c r="AR106" i="1"/>
  <c r="AQ106" i="1"/>
  <c r="AP106" i="1"/>
  <c r="AO106" i="1"/>
  <c r="AN106" i="1"/>
  <c r="AM106" i="1"/>
  <c r="AE106" i="1"/>
  <c r="AL106" i="1"/>
  <c r="AK106" i="1"/>
  <c r="AJ106" i="1"/>
  <c r="AI106" i="1"/>
  <c r="AH106" i="1"/>
  <c r="AR78" i="1"/>
  <c r="AQ78" i="1"/>
  <c r="AP78" i="1"/>
  <c r="AO78" i="1"/>
  <c r="AN78" i="1"/>
  <c r="AM78" i="1"/>
  <c r="AE78" i="1"/>
  <c r="AL78" i="1"/>
  <c r="AK78" i="1"/>
  <c r="AJ78" i="1"/>
  <c r="AI78" i="1"/>
  <c r="AH78" i="1"/>
  <c r="AQ73" i="1" a="1"/>
  <c r="AQ73" i="1" s="1"/>
  <c r="AP73" i="1" a="1"/>
  <c r="AP73" i="1" s="1"/>
  <c r="AO73" i="1" a="1"/>
  <c r="AO73" i="1" s="1"/>
  <c r="AN73" i="1" a="1"/>
  <c r="AN73" i="1" s="1"/>
  <c r="AM73" i="1" a="1"/>
  <c r="AM73" i="1" s="1"/>
  <c r="AL73" i="1" a="1"/>
  <c r="AL73" i="1" s="1"/>
  <c r="AK73" i="1" a="1"/>
  <c r="AK73" i="1" s="1"/>
  <c r="AJ73" i="1" a="1"/>
  <c r="AJ73" i="1" s="1"/>
  <c r="AI73" i="1" a="1"/>
  <c r="AI73" i="1" s="1"/>
  <c r="AH73" i="1" a="1"/>
  <c r="AH73" i="1" s="1"/>
  <c r="AR51" i="1"/>
  <c r="AQ51" i="1"/>
  <c r="AP51" i="1"/>
  <c r="AO51" i="1"/>
  <c r="AN51" i="1"/>
  <c r="AM51" i="1"/>
  <c r="AE51" i="1"/>
  <c r="AL51" i="1"/>
  <c r="AK51" i="1"/>
  <c r="AJ51" i="1"/>
  <c r="AI51" i="1"/>
  <c r="AH51" i="1"/>
  <c r="AQ23" i="1" a="1"/>
  <c r="AQ23" i="1" s="1"/>
  <c r="AP23" i="1" a="1"/>
  <c r="AP23" i="1" s="1"/>
  <c r="AO23" i="1" a="1"/>
  <c r="AO23" i="1" s="1"/>
  <c r="AN23" i="1" a="1"/>
  <c r="AN23" i="1" s="1"/>
  <c r="AM23" i="1" a="1"/>
  <c r="AM23" i="1" s="1"/>
  <c r="AL23" i="1" a="1"/>
  <c r="AL23" i="1" s="1"/>
  <c r="AK23" i="1" a="1"/>
  <c r="AK23" i="1" s="1"/>
  <c r="AJ23" i="1" a="1"/>
  <c r="AJ23" i="1" s="1"/>
  <c r="AI23" i="1" a="1"/>
  <c r="AI23" i="1" s="1"/>
  <c r="AH23" i="1" a="1"/>
  <c r="AH23" i="1" s="1"/>
  <c r="AQ22" i="1" a="1"/>
  <c r="AQ22" i="1" s="1"/>
  <c r="AP22" i="1" a="1"/>
  <c r="AP22" i="1" s="1"/>
  <c r="AO22" i="1" a="1"/>
  <c r="AO22" i="1" s="1"/>
  <c r="AN22" i="1" a="1"/>
  <c r="AN22" i="1" s="1"/>
  <c r="AM22" i="1" a="1"/>
  <c r="AM22" i="1" s="1"/>
  <c r="AL22" i="1" a="1"/>
  <c r="AL22" i="1" s="1"/>
  <c r="AK22" i="1" a="1"/>
  <c r="AK22" i="1" s="1"/>
  <c r="AJ22" i="1" a="1"/>
  <c r="AJ22" i="1" s="1"/>
  <c r="AI22" i="1" a="1"/>
  <c r="AI22" i="1" s="1"/>
  <c r="AH22" i="1" a="1"/>
  <c r="AH22" i="1" s="1"/>
  <c r="AQ21" i="1" a="1"/>
  <c r="AQ21" i="1" s="1"/>
  <c r="AP21" i="1" a="1"/>
  <c r="AP21" i="1" s="1"/>
  <c r="AO21" i="1" a="1"/>
  <c r="AO21" i="1" s="1"/>
  <c r="AN21" i="1" a="1"/>
  <c r="AN21" i="1" s="1"/>
  <c r="AM21" i="1" a="1"/>
  <c r="AM21" i="1" s="1"/>
  <c r="AL21" i="1" a="1"/>
  <c r="AL21" i="1" s="1"/>
  <c r="AK21" i="1" a="1"/>
  <c r="AK21" i="1" s="1"/>
  <c r="AJ21" i="1" a="1"/>
  <c r="AJ21" i="1" s="1"/>
  <c r="AI21" i="1" a="1"/>
  <c r="AI21" i="1" s="1"/>
  <c r="AH21" i="1" a="1"/>
  <c r="AH21" i="1" s="1"/>
  <c r="AQ20" i="1" a="1"/>
  <c r="AQ20" i="1" s="1"/>
  <c r="AP20" i="1" a="1"/>
  <c r="AP20" i="1" s="1"/>
  <c r="AO20" i="1" a="1"/>
  <c r="AO20" i="1" s="1"/>
  <c r="AN20" i="1" a="1"/>
  <c r="AN20" i="1" s="1"/>
  <c r="AM20" i="1" a="1"/>
  <c r="AM20" i="1" s="1"/>
  <c r="AL20" i="1" a="1"/>
  <c r="AL20" i="1" s="1"/>
  <c r="AK20" i="1" a="1"/>
  <c r="AK20" i="1" s="1"/>
  <c r="AJ20" i="1" a="1"/>
  <c r="AJ20" i="1" s="1"/>
  <c r="AI20" i="1" a="1"/>
  <c r="AI20" i="1" s="1"/>
  <c r="AH20" i="1" a="1"/>
  <c r="AH20" i="1" s="1"/>
  <c r="AQ18" i="1" a="1"/>
  <c r="AQ18" i="1" s="1"/>
  <c r="AP18" i="1" a="1"/>
  <c r="AP18" i="1" s="1"/>
  <c r="AO18" i="1" a="1"/>
  <c r="AO18" i="1" s="1"/>
  <c r="AN18" i="1" a="1"/>
  <c r="AN18" i="1" s="1"/>
  <c r="AM18" i="1" a="1"/>
  <c r="AM18" i="1" s="1"/>
  <c r="AL18" i="1" a="1"/>
  <c r="AL18" i="1" s="1"/>
  <c r="AK18" i="1" a="1"/>
  <c r="AK18" i="1" s="1"/>
  <c r="AJ18" i="1" a="1"/>
  <c r="AJ18" i="1" s="1"/>
  <c r="AI18" i="1" a="1"/>
  <c r="AI18" i="1" s="1"/>
  <c r="AH18" i="1" a="1"/>
  <c r="AH18" i="1" s="1"/>
  <c r="AQ17" i="1" a="1"/>
  <c r="AQ17" i="1" s="1"/>
  <c r="AP17" i="1" a="1"/>
  <c r="AP17" i="1" s="1"/>
  <c r="AO17" i="1" a="1"/>
  <c r="AO17" i="1" s="1"/>
  <c r="AN17" i="1" a="1"/>
  <c r="AN17" i="1" s="1"/>
  <c r="AM17" i="1" a="1"/>
  <c r="AM17" i="1" s="1"/>
  <c r="AL17" i="1" a="1"/>
  <c r="AL17" i="1" s="1"/>
  <c r="AK17" i="1"/>
  <c r="AK17" i="1" a="1"/>
  <c r="AJ17" i="1" a="1"/>
  <c r="AJ17" i="1" s="1"/>
  <c r="AI17" i="1" a="1"/>
  <c r="AI17" i="1" s="1"/>
  <c r="AH17" i="1" a="1"/>
  <c r="AH17" i="1" s="1"/>
  <c r="AQ16" i="1" a="1"/>
  <c r="AQ16" i="1" s="1"/>
  <c r="AP16" i="1" a="1"/>
  <c r="AP16" i="1" s="1"/>
  <c r="AO16" i="1" a="1"/>
  <c r="AO16" i="1" s="1"/>
  <c r="AN16" i="1" a="1"/>
  <c r="AN16" i="1" s="1"/>
  <c r="AM16" i="1" a="1"/>
  <c r="AM16" i="1" s="1"/>
  <c r="AL16" i="1" a="1"/>
  <c r="AL16" i="1" s="1"/>
  <c r="AK16" i="1" a="1"/>
  <c r="AK16" i="1" s="1"/>
  <c r="AJ16" i="1" a="1"/>
  <c r="AJ16" i="1" s="1"/>
  <c r="AI16" i="1" a="1"/>
  <c r="AI16" i="1" s="1"/>
  <c r="AH16" i="1" a="1"/>
  <c r="AH16" i="1" s="1"/>
  <c r="AQ15" i="1" a="1"/>
  <c r="AQ15" i="1" s="1"/>
  <c r="AP15" i="1" a="1"/>
  <c r="AP15" i="1" s="1"/>
  <c r="AO15" i="1" a="1"/>
  <c r="AO15" i="1" s="1"/>
  <c r="AN15" i="1" a="1"/>
  <c r="AN15" i="1" s="1"/>
  <c r="AM15" i="1" a="1"/>
  <c r="AM15" i="1" s="1"/>
  <c r="AL15" i="1" a="1"/>
  <c r="AL15" i="1" s="1"/>
  <c r="AK15" i="1" a="1"/>
  <c r="AK15" i="1" s="1"/>
  <c r="AJ15" i="1" a="1"/>
  <c r="AJ15" i="1" s="1"/>
  <c r="AI15" i="1" a="1"/>
  <c r="AI15" i="1" s="1"/>
  <c r="AH15" i="1" a="1"/>
  <c r="AH15" i="1" s="1"/>
  <c r="AQ14" i="1" a="1"/>
  <c r="AQ14" i="1" s="1"/>
  <c r="AP14" i="1" a="1"/>
  <c r="AP14" i="1" s="1"/>
  <c r="AO14" i="1" a="1"/>
  <c r="AO14" i="1" s="1"/>
  <c r="AN14" i="1" a="1"/>
  <c r="AN14" i="1" s="1"/>
  <c r="AM14" i="1" a="1"/>
  <c r="AM14" i="1" s="1"/>
  <c r="AL14" i="1" a="1"/>
  <c r="AL14" i="1" s="1"/>
  <c r="AK14" i="1" a="1"/>
  <c r="AK14" i="1" s="1"/>
  <c r="AJ14" i="1" a="1"/>
  <c r="AJ14" i="1" s="1"/>
  <c r="AI14" i="1" a="1"/>
  <c r="AI14" i="1" s="1"/>
  <c r="AH14" i="1" a="1"/>
  <c r="AH14" i="1" s="1"/>
  <c r="AQ13" i="1" a="1"/>
  <c r="AQ13" i="1" s="1"/>
  <c r="AP13" i="1" a="1"/>
  <c r="AP13" i="1" s="1"/>
  <c r="AO13" i="1" a="1"/>
  <c r="AO13" i="1" s="1"/>
  <c r="AN13" i="1" a="1"/>
  <c r="AN13" i="1" s="1"/>
  <c r="AM13" i="1" a="1"/>
  <c r="AM13" i="1" s="1"/>
  <c r="AL13" i="1" a="1"/>
  <c r="AL13" i="1" s="1"/>
  <c r="AK13" i="1" a="1"/>
  <c r="AK13" i="1" s="1"/>
  <c r="AJ13" i="1" a="1"/>
  <c r="AJ13" i="1" s="1"/>
  <c r="AI13" i="1" a="1"/>
  <c r="AI13" i="1" s="1"/>
  <c r="AH13" i="1" a="1"/>
  <c r="AH13" i="1" s="1"/>
  <c r="AQ12" i="1" a="1"/>
  <c r="AQ12" i="1" s="1"/>
  <c r="AP12" i="1" a="1"/>
  <c r="AP12" i="1" s="1"/>
  <c r="AO12" i="1" a="1"/>
  <c r="AO12" i="1" s="1"/>
  <c r="AN12" i="1" a="1"/>
  <c r="AN12" i="1" s="1"/>
  <c r="AM12" i="1" a="1"/>
  <c r="AM12" i="1" s="1"/>
  <c r="AL12" i="1" a="1"/>
  <c r="AL12" i="1" s="1"/>
  <c r="AK12" i="1" a="1"/>
  <c r="AK12" i="1" s="1"/>
  <c r="AJ12" i="1" a="1"/>
  <c r="AJ12" i="1" s="1"/>
  <c r="AI12" i="1" a="1"/>
  <c r="AI12" i="1" s="1"/>
  <c r="AH12" i="1" a="1"/>
  <c r="AH12" i="1" s="1"/>
  <c r="AQ11" i="1" a="1"/>
  <c r="AQ11" i="1" s="1"/>
  <c r="AP11" i="1" a="1"/>
  <c r="AP11" i="1" s="1"/>
  <c r="AO11" i="1" a="1"/>
  <c r="AO11" i="1" s="1"/>
  <c r="AN11" i="1" a="1"/>
  <c r="AN11" i="1" s="1"/>
  <c r="AM11" i="1" a="1"/>
  <c r="AM11" i="1" s="1"/>
  <c r="AL11" i="1" a="1"/>
  <c r="AL11" i="1" s="1"/>
  <c r="AK11" i="1" a="1"/>
  <c r="AK11" i="1" s="1"/>
  <c r="AJ11" i="1" a="1"/>
  <c r="AJ11" i="1" s="1"/>
  <c r="AI11" i="1" a="1"/>
  <c r="AI11" i="1" s="1"/>
  <c r="AH11" i="1" a="1"/>
  <c r="AH11" i="1" s="1"/>
  <c r="AQ10" i="1" a="1"/>
  <c r="AQ10" i="1" s="1"/>
  <c r="AP10" i="1" a="1"/>
  <c r="AP10" i="1" s="1"/>
  <c r="AO10" i="1" a="1"/>
  <c r="AO10" i="1" s="1"/>
  <c r="AN10" i="1" a="1"/>
  <c r="AN10" i="1" s="1"/>
  <c r="AM10" i="1" a="1"/>
  <c r="AM10" i="1" s="1"/>
  <c r="AL10" i="1" a="1"/>
  <c r="AL10" i="1" s="1"/>
  <c r="AK10" i="1" a="1"/>
  <c r="AK10" i="1" s="1"/>
  <c r="AJ10" i="1" a="1"/>
  <c r="AJ10" i="1" s="1"/>
  <c r="AI10" i="1" a="1"/>
  <c r="AI10" i="1" s="1"/>
  <c r="AH10" i="1" a="1"/>
  <c r="AH10" i="1" s="1"/>
  <c r="AQ9" i="1" a="1"/>
  <c r="AQ9" i="1" s="1"/>
  <c r="AP9" i="1" a="1"/>
  <c r="AP9" i="1" s="1"/>
  <c r="AO9" i="1" a="1"/>
  <c r="AO9" i="1" s="1"/>
  <c r="AN9" i="1" a="1"/>
  <c r="AN9" i="1" s="1"/>
  <c r="AM9" i="1" a="1"/>
  <c r="AM9" i="1" s="1"/>
  <c r="AL9" i="1" a="1"/>
  <c r="AL9" i="1" s="1"/>
  <c r="AK9" i="1" a="1"/>
  <c r="AK9" i="1" s="1"/>
  <c r="AJ9" i="1" a="1"/>
  <c r="AJ9" i="1" s="1"/>
  <c r="AI9" i="1" a="1"/>
  <c r="AI9" i="1" s="1"/>
  <c r="AH9" i="1" a="1"/>
  <c r="AH9" i="1" s="1"/>
  <c r="AQ8" i="1" a="1"/>
  <c r="AQ8" i="1" s="1"/>
  <c r="AP8" i="1" a="1"/>
  <c r="AP8" i="1" s="1"/>
  <c r="AO8" i="1" a="1"/>
  <c r="AO8" i="1" s="1"/>
  <c r="AN8" i="1" a="1"/>
  <c r="AN8" i="1" s="1"/>
  <c r="AM8" i="1" a="1"/>
  <c r="AM8" i="1" s="1"/>
  <c r="AL8" i="1" a="1"/>
  <c r="AL8" i="1" s="1"/>
  <c r="AK8" i="1" a="1"/>
  <c r="AK8" i="1" s="1"/>
  <c r="AJ8" i="1" a="1"/>
  <c r="AJ8" i="1" s="1"/>
  <c r="AI8" i="1" a="1"/>
  <c r="AI8" i="1" s="1"/>
  <c r="AH8" i="1" a="1"/>
  <c r="AH8" i="1" s="1"/>
  <c r="AQ7" i="1" a="1"/>
  <c r="AQ7" i="1" s="1"/>
  <c r="AP7" i="1" a="1"/>
  <c r="AP7" i="1" s="1"/>
  <c r="AO7" i="1" a="1"/>
  <c r="AO7" i="1" s="1"/>
  <c r="AN7" i="1" a="1"/>
  <c r="AN7" i="1" s="1"/>
  <c r="AM7" i="1" a="1"/>
  <c r="AM7" i="1" s="1"/>
  <c r="AL7" i="1" a="1"/>
  <c r="AL7" i="1" s="1"/>
  <c r="AK7" i="1" a="1"/>
  <c r="AK7" i="1" s="1"/>
  <c r="AJ7" i="1" a="1"/>
  <c r="AJ7" i="1" s="1"/>
  <c r="AI7" i="1" a="1"/>
  <c r="AI7" i="1" s="1"/>
  <c r="AH7" i="1" a="1"/>
  <c r="AH7" i="1" s="1"/>
  <c r="AQ6" i="1" a="1"/>
  <c r="AQ6" i="1" s="1"/>
  <c r="AP6" i="1" a="1"/>
  <c r="AP6" i="1" s="1"/>
  <c r="AO6" i="1" a="1"/>
  <c r="AO6" i="1" s="1"/>
  <c r="AN6" i="1" a="1"/>
  <c r="AN6" i="1" s="1"/>
  <c r="AM6" i="1" a="1"/>
  <c r="AM6" i="1" s="1"/>
  <c r="AL6" i="1" a="1"/>
  <c r="AL6" i="1" s="1"/>
  <c r="AK6" i="1" a="1"/>
  <c r="AK6" i="1" s="1"/>
  <c r="AJ6" i="1" a="1"/>
  <c r="AJ6" i="1" s="1"/>
  <c r="AI6" i="1" a="1"/>
  <c r="AI6" i="1" s="1"/>
  <c r="AH6" i="1" a="1"/>
  <c r="AH6" i="1" s="1"/>
  <c r="AQ5" i="1" a="1"/>
  <c r="AQ5" i="1" s="1"/>
  <c r="AP5" i="1" a="1"/>
  <c r="AP5" i="1" s="1"/>
  <c r="AO5" i="1" a="1"/>
  <c r="AO5" i="1" s="1"/>
  <c r="AN5" i="1" a="1"/>
  <c r="AN5" i="1" s="1"/>
  <c r="AM5" i="1" a="1"/>
  <c r="AM5" i="1" s="1"/>
  <c r="AL5" i="1" a="1"/>
  <c r="AL5" i="1" s="1"/>
  <c r="AK5" i="1" a="1"/>
  <c r="AK5" i="1" s="1"/>
  <c r="AJ5" i="1" a="1"/>
  <c r="AJ5" i="1" s="1"/>
  <c r="AI5" i="1" a="1"/>
  <c r="AI5" i="1" s="1"/>
  <c r="AH5" i="1" a="1"/>
  <c r="AH5" i="1" s="1"/>
  <c r="AQ4" i="1" a="1"/>
  <c r="AQ4" i="1" s="1"/>
  <c r="AP4" i="1" a="1"/>
  <c r="AP4" i="1" s="1"/>
  <c r="AO4" i="1" a="1"/>
  <c r="AO4" i="1" s="1"/>
  <c r="AN4" i="1" a="1"/>
  <c r="AN4" i="1" s="1"/>
  <c r="AM4" i="1" a="1"/>
  <c r="AM4" i="1" s="1"/>
  <c r="AL4" i="1" a="1"/>
  <c r="AL4" i="1" s="1"/>
  <c r="AK4" i="1" a="1"/>
  <c r="AK4" i="1" s="1"/>
  <c r="AJ4" i="1" a="1"/>
  <c r="AJ4" i="1" s="1"/>
  <c r="AI4" i="1" a="1"/>
  <c r="AI4" i="1" s="1"/>
  <c r="AH4" i="1" a="1"/>
  <c r="AH4" i="1" s="1"/>
  <c r="AQ3" i="1" a="1"/>
  <c r="AQ3" i="1" s="1"/>
  <c r="AP3" i="1" a="1"/>
  <c r="AP3" i="1" s="1"/>
  <c r="AO3" i="1" a="1"/>
  <c r="AO3" i="1" s="1"/>
  <c r="AN3" i="1" a="1"/>
  <c r="AN3" i="1" s="1"/>
  <c r="AM3" i="1" a="1"/>
  <c r="AM3" i="1" s="1"/>
  <c r="AL3" i="1" a="1"/>
  <c r="AL3" i="1" s="1"/>
  <c r="AK3" i="1" a="1"/>
  <c r="AK3" i="1" s="1"/>
  <c r="AJ3" i="1" a="1"/>
  <c r="AJ3" i="1" s="1"/>
  <c r="AI3" i="1" a="1"/>
  <c r="AI3" i="1" s="1"/>
  <c r="AH3" i="1" a="1"/>
  <c r="AH3" i="1" s="1"/>
  <c r="AM31" i="1" a="1"/>
  <c r="AM31" i="1" s="1"/>
  <c r="AP30" i="1" a="1"/>
  <c r="AP30" i="1" s="1"/>
  <c r="AK30" i="1" a="1"/>
  <c r="AK30" i="1" s="1"/>
  <c r="AI30" i="1" a="1"/>
  <c r="AI30" i="1" s="1"/>
  <c r="AM29" i="1" a="1"/>
  <c r="AM29" i="1" s="1"/>
  <c r="AL29" i="1" a="1"/>
  <c r="AL29" i="1" s="1"/>
  <c r="AQ28" i="1" a="1"/>
  <c r="AQ28" i="1" s="1"/>
  <c r="AO28" i="1" a="1"/>
  <c r="AO28" i="1" s="1"/>
  <c r="AJ28" i="1" a="1"/>
  <c r="AJ28" i="1" s="1"/>
  <c r="AH28" i="1" a="1"/>
  <c r="AH28" i="1" s="1"/>
  <c r="AH2" i="1" a="1"/>
  <c r="AH2" i="1" s="1"/>
  <c r="AH26" i="1"/>
  <c r="AR26" i="1"/>
  <c r="AQ26" i="1"/>
  <c r="AP26" i="1"/>
  <c r="AO26" i="1"/>
  <c r="AN26" i="1"/>
  <c r="AM26" i="1"/>
  <c r="AE26" i="1"/>
  <c r="AL26" i="1"/>
  <c r="AK26" i="1"/>
  <c r="AJ26" i="1"/>
  <c r="AI26" i="1"/>
  <c r="AT124" i="1"/>
  <c r="AQ2" i="1" a="1"/>
  <c r="AQ2" i="1" s="1"/>
  <c r="AP2" i="1" a="1"/>
  <c r="AP2" i="1" s="1"/>
  <c r="AO2" i="1" a="1"/>
  <c r="AO2" i="1" s="1"/>
  <c r="AN2" i="1" a="1"/>
  <c r="AN2" i="1" s="1"/>
  <c r="AM2" i="1" a="1"/>
  <c r="AM2" i="1" s="1"/>
  <c r="AL2" i="1" a="1"/>
  <c r="AL2" i="1" s="1"/>
  <c r="AK2" i="1" a="1"/>
  <c r="AK2" i="1" s="1"/>
  <c r="AJ2" i="1" a="1"/>
  <c r="AJ2" i="1" s="1"/>
  <c r="AI2" i="1" a="1"/>
  <c r="AI2" i="1" s="1"/>
  <c r="P833" i="1"/>
  <c r="P832" i="1"/>
  <c r="P831" i="1"/>
  <c r="P830" i="1"/>
  <c r="P829" i="1"/>
  <c r="P828" i="1"/>
  <c r="P827" i="1"/>
  <c r="P826" i="1"/>
  <c r="P825" i="1"/>
  <c r="P824" i="1"/>
  <c r="P823" i="1"/>
  <c r="P822" i="1"/>
  <c r="P811" i="1"/>
  <c r="P810" i="1"/>
  <c r="P809" i="1"/>
  <c r="P808" i="1"/>
  <c r="P807" i="1"/>
  <c r="P806" i="1"/>
  <c r="P805" i="1"/>
  <c r="P804" i="1"/>
  <c r="P803" i="1"/>
  <c r="P802" i="1"/>
  <c r="P801" i="1"/>
  <c r="P800" i="1"/>
  <c r="P799" i="1"/>
  <c r="P798" i="1"/>
  <c r="P797" i="1"/>
  <c r="P796" i="1"/>
  <c r="P786" i="1"/>
  <c r="P785" i="1"/>
  <c r="P784" i="1"/>
  <c r="P783" i="1"/>
  <c r="P782" i="1"/>
  <c r="P781" i="1"/>
  <c r="P780" i="1"/>
  <c r="P779" i="1"/>
  <c r="P778" i="1"/>
  <c r="P777" i="1"/>
  <c r="P776" i="1"/>
  <c r="P775" i="1"/>
  <c r="P774" i="1"/>
  <c r="P773" i="1"/>
  <c r="P772" i="1"/>
  <c r="P771" i="1"/>
  <c r="P770" i="1"/>
  <c r="P757" i="1"/>
  <c r="P756" i="1"/>
  <c r="P755" i="1"/>
  <c r="P754" i="1"/>
  <c r="P753" i="1"/>
  <c r="P752" i="1"/>
  <c r="P751" i="1"/>
  <c r="P750" i="1"/>
  <c r="P749" i="1"/>
  <c r="P748" i="1"/>
  <c r="P747" i="1"/>
  <c r="P746" i="1"/>
  <c r="P745" i="1"/>
  <c r="P744" i="1"/>
  <c r="P743" i="1"/>
  <c r="P732" i="1"/>
  <c r="P731" i="1"/>
  <c r="P730" i="1"/>
  <c r="P729" i="1"/>
  <c r="P728" i="1"/>
  <c r="P727" i="1"/>
  <c r="P726" i="1"/>
  <c r="P725" i="1"/>
  <c r="P724" i="1"/>
  <c r="P723" i="1"/>
  <c r="P722" i="1"/>
  <c r="P721" i="1"/>
  <c r="P720" i="1"/>
  <c r="P719" i="1"/>
  <c r="P718" i="1"/>
  <c r="P717" i="1"/>
  <c r="P716" i="1"/>
  <c r="P703" i="1"/>
  <c r="P702" i="1"/>
  <c r="P701" i="1"/>
  <c r="P700" i="1"/>
  <c r="P699" i="1"/>
  <c r="P698" i="1"/>
  <c r="P697" i="1"/>
  <c r="P696" i="1"/>
  <c r="P695" i="1"/>
  <c r="P694" i="1"/>
  <c r="P693" i="1"/>
  <c r="P692" i="1"/>
  <c r="P691" i="1"/>
  <c r="P690" i="1"/>
  <c r="P689" i="1"/>
  <c r="P676" i="1"/>
  <c r="P675" i="1"/>
  <c r="P674" i="1"/>
  <c r="P673" i="1"/>
  <c r="P672" i="1"/>
  <c r="P671" i="1"/>
  <c r="P670" i="1"/>
  <c r="P669" i="1"/>
  <c r="P668" i="1"/>
  <c r="P667" i="1"/>
  <c r="P666" i="1"/>
  <c r="P665" i="1"/>
  <c r="P664" i="1"/>
  <c r="P663" i="1"/>
  <c r="P662" i="1"/>
  <c r="P651" i="1"/>
  <c r="P650" i="1"/>
  <c r="P649" i="1"/>
  <c r="P648" i="1"/>
  <c r="P647" i="1"/>
  <c r="P646" i="1"/>
  <c r="P645" i="1"/>
  <c r="P644" i="1"/>
  <c r="P643" i="1"/>
  <c r="P642" i="1"/>
  <c r="P641" i="1"/>
  <c r="P640" i="1"/>
  <c r="P639" i="1"/>
  <c r="P638" i="1"/>
  <c r="P637" i="1"/>
  <c r="P636" i="1"/>
  <c r="P635" i="1"/>
  <c r="P622" i="1"/>
  <c r="P621" i="1"/>
  <c r="P620" i="1"/>
  <c r="P619" i="1"/>
  <c r="P618" i="1"/>
  <c r="P617" i="1"/>
  <c r="P616" i="1"/>
  <c r="P615" i="1"/>
  <c r="P614" i="1"/>
  <c r="P613" i="1"/>
  <c r="P612" i="1"/>
  <c r="P611" i="1"/>
  <c r="P610" i="1"/>
  <c r="P609" i="1"/>
  <c r="P597" i="1"/>
  <c r="P596" i="1"/>
  <c r="P595" i="1"/>
  <c r="P594" i="1"/>
  <c r="P593" i="1"/>
  <c r="P592" i="1"/>
  <c r="P591" i="1"/>
  <c r="P590" i="1"/>
  <c r="P589" i="1"/>
  <c r="P588" i="1"/>
  <c r="P587" i="1"/>
  <c r="P586" i="1"/>
  <c r="P585" i="1"/>
  <c r="P584" i="1"/>
  <c r="P583" i="1"/>
  <c r="P570" i="1"/>
  <c r="P569" i="1"/>
  <c r="P568" i="1"/>
  <c r="P567" i="1"/>
  <c r="P566" i="1"/>
  <c r="P565" i="1"/>
  <c r="P564" i="1"/>
  <c r="P563" i="1"/>
  <c r="P562" i="1"/>
  <c r="P561" i="1"/>
  <c r="P560" i="1"/>
  <c r="P559" i="1"/>
  <c r="P558" i="1"/>
  <c r="P557" i="1"/>
  <c r="P556" i="1"/>
  <c r="P543" i="1"/>
  <c r="P542" i="1"/>
  <c r="P541" i="1"/>
  <c r="P540" i="1"/>
  <c r="P539" i="1"/>
  <c r="P538" i="1"/>
  <c r="P537" i="1"/>
  <c r="P536" i="1"/>
  <c r="P535" i="1"/>
  <c r="P534" i="1"/>
  <c r="P533" i="1"/>
  <c r="P532" i="1"/>
  <c r="P531" i="1"/>
  <c r="P530" i="1"/>
  <c r="P529" i="1"/>
  <c r="P516" i="1"/>
  <c r="P515" i="1"/>
  <c r="P514" i="1"/>
  <c r="P513" i="1"/>
  <c r="P512" i="1"/>
  <c r="P511" i="1"/>
  <c r="P510" i="1"/>
  <c r="P509" i="1"/>
  <c r="P508" i="1"/>
  <c r="P507" i="1"/>
  <c r="P506" i="1"/>
  <c r="P505" i="1"/>
  <c r="P504" i="1"/>
  <c r="P503" i="1"/>
  <c r="P502" i="1"/>
  <c r="P491" i="1"/>
  <c r="P490" i="1"/>
  <c r="P489" i="1"/>
  <c r="P488" i="1"/>
  <c r="P487" i="1"/>
  <c r="P486" i="1"/>
  <c r="P485" i="1"/>
  <c r="P484" i="1"/>
  <c r="P483" i="1"/>
  <c r="P482" i="1"/>
  <c r="P481" i="1"/>
  <c r="P480" i="1"/>
  <c r="P479" i="1"/>
  <c r="P478" i="1"/>
  <c r="P477" i="1"/>
  <c r="P476" i="1"/>
  <c r="P475" i="1"/>
  <c r="P464" i="1"/>
  <c r="P463" i="1"/>
  <c r="P462" i="1"/>
  <c r="P461" i="1"/>
  <c r="P460" i="1"/>
  <c r="P459" i="1"/>
  <c r="P458" i="1"/>
  <c r="P457" i="1"/>
  <c r="P456" i="1"/>
  <c r="P455" i="1"/>
  <c r="P454" i="1"/>
  <c r="P453" i="1"/>
  <c r="P452" i="1"/>
  <c r="P451" i="1"/>
  <c r="P450" i="1"/>
  <c r="P449" i="1"/>
  <c r="P448" i="1"/>
  <c r="P437" i="1"/>
  <c r="P436" i="1"/>
  <c r="P435" i="1"/>
  <c r="P434" i="1"/>
  <c r="P433" i="1"/>
  <c r="P432" i="1"/>
  <c r="P431" i="1"/>
  <c r="P430" i="1"/>
  <c r="P429" i="1"/>
  <c r="P428" i="1"/>
  <c r="P427" i="1"/>
  <c r="P426" i="1"/>
  <c r="P425" i="1"/>
  <c r="P424" i="1"/>
  <c r="P423" i="1"/>
  <c r="P422" i="1"/>
  <c r="P421" i="1"/>
  <c r="P410" i="1"/>
  <c r="P409" i="1"/>
  <c r="P408" i="1"/>
  <c r="P407" i="1"/>
  <c r="P406" i="1"/>
  <c r="P405" i="1"/>
  <c r="P404" i="1"/>
  <c r="P403" i="1"/>
  <c r="P402" i="1"/>
  <c r="P401" i="1"/>
  <c r="P400" i="1"/>
  <c r="P399" i="1"/>
  <c r="P398" i="1"/>
  <c r="P397" i="1"/>
  <c r="P396" i="1"/>
  <c r="P395" i="1"/>
  <c r="P383" i="1"/>
  <c r="P382" i="1"/>
  <c r="P381" i="1"/>
  <c r="P380" i="1"/>
  <c r="P379" i="1"/>
  <c r="P378" i="1"/>
  <c r="P377" i="1"/>
  <c r="P376" i="1"/>
  <c r="P375" i="1"/>
  <c r="P374" i="1"/>
  <c r="P373" i="1"/>
  <c r="P372" i="1"/>
  <c r="P371" i="1"/>
  <c r="P370" i="1"/>
  <c r="P369" i="1"/>
  <c r="P358" i="1"/>
  <c r="P357" i="1"/>
  <c r="P356" i="1"/>
  <c r="P355" i="1"/>
  <c r="P354" i="1"/>
  <c r="P353" i="1"/>
  <c r="P352" i="1"/>
  <c r="P351" i="1"/>
  <c r="P350" i="1"/>
  <c r="P349" i="1"/>
  <c r="P348" i="1"/>
  <c r="P347" i="1"/>
  <c r="P346" i="1"/>
  <c r="P345" i="1"/>
  <c r="P344" i="1"/>
  <c r="P343" i="1"/>
  <c r="P329" i="1"/>
  <c r="P328" i="1"/>
  <c r="P327" i="1"/>
  <c r="P326" i="1"/>
  <c r="P325" i="1"/>
  <c r="P324" i="1"/>
  <c r="P323" i="1"/>
  <c r="P322" i="1"/>
  <c r="P321" i="1"/>
  <c r="P320" i="1"/>
  <c r="P319" i="1"/>
  <c r="P318" i="1"/>
  <c r="P317" i="1"/>
  <c r="P306" i="1"/>
  <c r="P305" i="1"/>
  <c r="P304" i="1"/>
  <c r="P303" i="1"/>
  <c r="P302" i="1"/>
  <c r="P301" i="1"/>
  <c r="P300" i="1"/>
  <c r="P299" i="1"/>
  <c r="P298" i="1"/>
  <c r="P297" i="1"/>
  <c r="P296" i="1"/>
  <c r="P295" i="1"/>
  <c r="P294" i="1"/>
  <c r="P293" i="1"/>
  <c r="P292" i="1"/>
  <c r="P291" i="1"/>
  <c r="P290" i="1"/>
  <c r="P289" i="1"/>
  <c r="P276" i="1"/>
  <c r="P275" i="1"/>
  <c r="P274" i="1"/>
  <c r="P273" i="1"/>
  <c r="P272" i="1"/>
  <c r="P271" i="1"/>
  <c r="P270" i="1"/>
  <c r="P269" i="1"/>
  <c r="P268" i="1"/>
  <c r="P267" i="1"/>
  <c r="P266" i="1"/>
  <c r="P265" i="1"/>
  <c r="P264" i="1"/>
  <c r="P263" i="1"/>
  <c r="P262" i="1"/>
  <c r="P261" i="1"/>
  <c r="P253" i="1"/>
  <c r="P252" i="1"/>
  <c r="P251" i="1"/>
  <c r="P250" i="1"/>
  <c r="P249" i="1"/>
  <c r="P248" i="1"/>
  <c r="P247" i="1"/>
  <c r="P246" i="1"/>
  <c r="P245" i="1"/>
  <c r="P244" i="1"/>
  <c r="P243" i="1"/>
  <c r="P242" i="1"/>
  <c r="P241" i="1"/>
  <c r="P240" i="1"/>
  <c r="P239" i="1"/>
  <c r="P238" i="1"/>
  <c r="P237" i="1"/>
  <c r="P236" i="1"/>
  <c r="P229" i="1"/>
  <c r="P228" i="1"/>
  <c r="P227" i="1"/>
  <c r="P226" i="1"/>
  <c r="P225" i="1"/>
  <c r="P224" i="1"/>
  <c r="P223" i="1"/>
  <c r="P222" i="1"/>
  <c r="P221" i="1"/>
  <c r="P220" i="1"/>
  <c r="P219" i="1"/>
  <c r="P218" i="1"/>
  <c r="P217" i="1"/>
  <c r="P216" i="1"/>
  <c r="P215" i="1"/>
  <c r="P214" i="1"/>
  <c r="P213" i="1"/>
  <c r="P212" i="1"/>
  <c r="P211" i="1"/>
  <c r="P198" i="1"/>
  <c r="P197" i="1"/>
  <c r="P196" i="1"/>
  <c r="P195" i="1"/>
  <c r="P194" i="1"/>
  <c r="P193" i="1"/>
  <c r="P192" i="1"/>
  <c r="P191" i="1"/>
  <c r="P190" i="1"/>
  <c r="P189" i="1"/>
  <c r="P188" i="1"/>
  <c r="P187" i="1"/>
  <c r="P186" i="1"/>
  <c r="P185" i="1"/>
  <c r="P184" i="1"/>
  <c r="P175" i="1"/>
  <c r="P174" i="1"/>
  <c r="P173" i="1"/>
  <c r="P172" i="1"/>
  <c r="P171" i="1"/>
  <c r="P170" i="1"/>
  <c r="P169" i="1"/>
  <c r="P168" i="1"/>
  <c r="P167" i="1"/>
  <c r="P166" i="1"/>
  <c r="P165" i="1"/>
  <c r="P164" i="1"/>
  <c r="P163" i="1"/>
  <c r="P162" i="1"/>
  <c r="P161" i="1"/>
  <c r="P160" i="1"/>
  <c r="P159" i="1"/>
  <c r="P158" i="1"/>
  <c r="P149" i="1"/>
  <c r="P148" i="1"/>
  <c r="P147" i="1"/>
  <c r="P146" i="1"/>
  <c r="P145" i="1"/>
  <c r="P144" i="1"/>
  <c r="P143" i="1"/>
  <c r="P142" i="1"/>
  <c r="P141" i="1"/>
  <c r="P140" i="1"/>
  <c r="P139" i="1"/>
  <c r="P138" i="1"/>
  <c r="P137" i="1"/>
  <c r="P136" i="1"/>
  <c r="P135" i="1"/>
  <c r="P134" i="1"/>
  <c r="P133" i="1"/>
  <c r="P123" i="1"/>
  <c r="P122" i="1"/>
  <c r="P121" i="1"/>
  <c r="P120" i="1"/>
  <c r="P119" i="1"/>
  <c r="P118" i="1"/>
  <c r="P117" i="1"/>
  <c r="P116" i="1"/>
  <c r="P115" i="1"/>
  <c r="P114" i="1"/>
  <c r="P113" i="1"/>
  <c r="P112" i="1"/>
  <c r="P111" i="1"/>
  <c r="P110" i="1"/>
  <c r="P109" i="1"/>
  <c r="P108" i="1"/>
  <c r="P107" i="1"/>
  <c r="P100" i="1"/>
  <c r="P99" i="1"/>
  <c r="P98" i="1"/>
  <c r="P97" i="1"/>
  <c r="P96" i="1"/>
  <c r="P95" i="1"/>
  <c r="P94" i="1"/>
  <c r="P93" i="1"/>
  <c r="P92" i="1"/>
  <c r="P91" i="1"/>
  <c r="P90" i="1"/>
  <c r="P89" i="1"/>
  <c r="P88" i="1"/>
  <c r="P87" i="1"/>
  <c r="P86" i="1"/>
  <c r="P85" i="1"/>
  <c r="P84" i="1"/>
  <c r="P83" i="1"/>
  <c r="P82" i="1"/>
  <c r="P81" i="1"/>
  <c r="P80" i="1"/>
  <c r="P79" i="1"/>
  <c r="P71" i="1"/>
  <c r="P70" i="1"/>
  <c r="P69" i="1"/>
  <c r="P68" i="1"/>
  <c r="P67" i="1"/>
  <c r="P66" i="1"/>
  <c r="P65" i="1"/>
  <c r="P64" i="1"/>
  <c r="P63" i="1"/>
  <c r="P62" i="1"/>
  <c r="P61" i="1"/>
  <c r="P60" i="1"/>
  <c r="P59" i="1"/>
  <c r="P58" i="1"/>
  <c r="P57" i="1"/>
  <c r="P56" i="1"/>
  <c r="P55" i="1"/>
  <c r="P54" i="1"/>
  <c r="P53" i="1"/>
  <c r="P52" i="1"/>
  <c r="P48" i="1"/>
  <c r="P47" i="1"/>
  <c r="P46" i="1"/>
  <c r="P45" i="1"/>
  <c r="P44" i="1"/>
  <c r="P43" i="1"/>
  <c r="P42" i="1"/>
  <c r="P41" i="1"/>
  <c r="P40" i="1"/>
  <c r="P39" i="1"/>
  <c r="P38" i="1"/>
  <c r="P37" i="1"/>
  <c r="P36" i="1"/>
  <c r="P35" i="1"/>
  <c r="P34" i="1"/>
  <c r="P33" i="1"/>
  <c r="P32" i="1"/>
  <c r="P31" i="1"/>
  <c r="P30" i="1"/>
  <c r="P29" i="1"/>
  <c r="P28" i="1"/>
  <c r="P27" i="1"/>
  <c r="P18" i="1"/>
  <c r="P17" i="1"/>
  <c r="P16" i="1"/>
  <c r="P15" i="1"/>
  <c r="P14" i="1"/>
  <c r="P13" i="1"/>
  <c r="P12" i="1"/>
  <c r="P11" i="1"/>
  <c r="P10" i="1"/>
  <c r="P9" i="1"/>
  <c r="P8" i="1"/>
  <c r="P7" i="1"/>
  <c r="P6" i="1"/>
  <c r="P5" i="1"/>
  <c r="P4" i="1"/>
  <c r="P3" i="1"/>
  <c r="P2" i="1"/>
  <c r="V34" i="6"/>
  <c r="V33"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P821" i="1"/>
  <c r="P795" i="1"/>
  <c r="P769" i="1"/>
  <c r="P742" i="1"/>
  <c r="P715" i="1"/>
  <c r="P688" i="1"/>
  <c r="P661" i="1"/>
  <c r="P634" i="1"/>
  <c r="P608" i="1"/>
  <c r="P582" i="1"/>
  <c r="P555" i="1"/>
  <c r="P528" i="1"/>
  <c r="P501" i="1"/>
  <c r="P474" i="1"/>
  <c r="P447" i="1"/>
  <c r="P420" i="1"/>
  <c r="P394" i="1"/>
  <c r="P368" i="1"/>
  <c r="P342" i="1"/>
  <c r="P316" i="1"/>
  <c r="P288" i="1"/>
  <c r="P260" i="1"/>
  <c r="P235" i="1"/>
  <c r="P210" i="1"/>
  <c r="P183" i="1"/>
  <c r="P157" i="1"/>
  <c r="P132" i="1"/>
  <c r="P106" i="1"/>
  <c r="P78" i="1"/>
  <c r="P51" i="1"/>
  <c r="P26" i="1"/>
  <c r="AG821" i="1"/>
  <c r="AG795" i="1"/>
  <c r="AG769" i="1"/>
  <c r="AG742" i="1"/>
  <c r="AG715" i="1"/>
  <c r="AG688" i="1"/>
  <c r="AG661" i="1"/>
  <c r="AG634" i="1"/>
  <c r="AG608" i="1"/>
  <c r="AG582" i="1"/>
  <c r="AG555" i="1"/>
  <c r="AG528" i="1"/>
  <c r="AG501" i="1"/>
  <c r="AG474" i="1"/>
  <c r="AG447" i="1"/>
  <c r="AG420" i="1"/>
  <c r="AG394" i="1"/>
  <c r="AG368" i="1"/>
  <c r="AG342" i="1"/>
  <c r="AG316" i="1"/>
  <c r="AG288" i="1"/>
  <c r="AG260" i="1"/>
  <c r="AG235" i="1"/>
  <c r="AG210" i="1"/>
  <c r="AG183" i="1"/>
  <c r="AG157" i="1"/>
  <c r="AG132" i="1"/>
  <c r="AG106" i="1"/>
  <c r="AG78" i="1"/>
  <c r="AG51" i="1"/>
  <c r="AG26" i="1"/>
  <c r="AU634" i="1"/>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AI5" i="7"/>
  <c r="AH5" i="7"/>
  <c r="AH9" i="7"/>
  <c r="AV101" i="1"/>
  <c r="B9" i="7"/>
  <c r="C5" i="7"/>
  <c r="C821" i="1"/>
  <c r="C795" i="1"/>
  <c r="C769" i="1"/>
  <c r="C742" i="1"/>
  <c r="C715" i="1"/>
  <c r="C688" i="1"/>
  <c r="C661" i="1"/>
  <c r="C634" i="1"/>
  <c r="C608" i="1"/>
  <c r="C582" i="1"/>
  <c r="C555" i="1"/>
  <c r="C528" i="1"/>
  <c r="C501" i="1"/>
  <c r="C474" i="1"/>
  <c r="C447" i="1"/>
  <c r="C420" i="1"/>
  <c r="C394" i="1"/>
  <c r="C368" i="1"/>
  <c r="C342" i="1"/>
  <c r="C316" i="1"/>
  <c r="C288" i="1"/>
  <c r="C260" i="1"/>
  <c r="C235" i="1"/>
  <c r="C210" i="1"/>
  <c r="C183" i="1"/>
  <c r="C157" i="1"/>
  <c r="C132" i="1"/>
  <c r="C106" i="1"/>
  <c r="C78" i="1"/>
  <c r="C51" i="1"/>
  <c r="C26" i="1"/>
  <c r="AP108" i="1" s="1" a="1"/>
  <c r="AP108" i="1" s="1"/>
  <c r="CU333" i="7"/>
  <c r="CV333" i="7" s="1"/>
  <c r="CU287" i="7"/>
  <c r="CV287" i="7" s="1"/>
  <c r="CU275" i="7"/>
  <c r="CV275" i="7" s="1"/>
  <c r="CU266" i="7"/>
  <c r="CV266" i="7" s="1"/>
  <c r="CU263" i="7"/>
  <c r="CV263" i="7" s="1"/>
  <c r="CU213" i="7"/>
  <c r="CV213" i="7" s="1"/>
  <c r="CU211" i="7"/>
  <c r="CV211" i="7" s="1"/>
  <c r="CU196" i="7"/>
  <c r="CV196" i="7" s="1"/>
  <c r="CU192" i="7"/>
  <c r="CV192" i="7" s="1"/>
  <c r="CU186" i="7"/>
  <c r="CV186" i="7" s="1"/>
  <c r="CU170" i="7"/>
  <c r="CV170" i="7" s="1"/>
  <c r="CU156" i="7"/>
  <c r="CV156" i="7" s="1"/>
  <c r="CU129" i="7"/>
  <c r="CV129" i="7" s="1"/>
  <c r="CU109" i="7"/>
  <c r="CV109" i="7" s="1"/>
  <c r="CU80" i="7"/>
  <c r="CV80" i="7" s="1"/>
  <c r="CU61" i="7"/>
  <c r="CV61" i="7" s="1"/>
  <c r="CU21" i="7"/>
  <c r="CV21" i="7" s="1"/>
  <c r="CU17" i="7"/>
  <c r="CV17" i="7" s="1"/>
  <c r="D821" i="1"/>
  <c r="D795" i="1"/>
  <c r="D769" i="1"/>
  <c r="D742" i="1"/>
  <c r="D715" i="1"/>
  <c r="D688" i="1"/>
  <c r="D661" i="1"/>
  <c r="D634" i="1"/>
  <c r="D608" i="1"/>
  <c r="D582" i="1"/>
  <c r="D555" i="1"/>
  <c r="D528" i="1"/>
  <c r="D501" i="1"/>
  <c r="D474" i="1"/>
  <c r="D447" i="1"/>
  <c r="D420" i="1"/>
  <c r="D394" i="1"/>
  <c r="D368" i="1"/>
  <c r="D342" i="1"/>
  <c r="D316" i="1"/>
  <c r="D288" i="1"/>
  <c r="D260" i="1"/>
  <c r="D235" i="1"/>
  <c r="D210" i="1"/>
  <c r="D183" i="1"/>
  <c r="D157" i="1"/>
  <c r="D132" i="1"/>
  <c r="D106" i="1"/>
  <c r="D78" i="1"/>
  <c r="D51" i="1"/>
  <c r="D26" i="1"/>
  <c r="G101" i="1"/>
  <c r="G129" i="1" s="1"/>
  <c r="G180" i="1"/>
  <c r="G206" i="1"/>
  <c r="G233" i="1"/>
  <c r="G258" i="1"/>
  <c r="G283" i="1"/>
  <c r="G311" i="1"/>
  <c r="Z843" i="1"/>
  <c r="Z842" i="1"/>
  <c r="Z841" i="1"/>
  <c r="Z840" i="1"/>
  <c r="Z839" i="1"/>
  <c r="Z838" i="1"/>
  <c r="Z837" i="1"/>
  <c r="Z836" i="1"/>
  <c r="Z835" i="1"/>
  <c r="Z834" i="1"/>
  <c r="Z833" i="1"/>
  <c r="Z832" i="1"/>
  <c r="Z831" i="1"/>
  <c r="Z830" i="1"/>
  <c r="Z829" i="1"/>
  <c r="Z828" i="1"/>
  <c r="Z827" i="1"/>
  <c r="Z826" i="1"/>
  <c r="Z825" i="1"/>
  <c r="Z824" i="1"/>
  <c r="Z823" i="1"/>
  <c r="Z822" i="1"/>
  <c r="Z821" i="1"/>
  <c r="Z817" i="1"/>
  <c r="Z816" i="1"/>
  <c r="Z815" i="1"/>
  <c r="Z814" i="1"/>
  <c r="Z813" i="1"/>
  <c r="Z812" i="1"/>
  <c r="Z811" i="1"/>
  <c r="Z810" i="1"/>
  <c r="Z809" i="1"/>
  <c r="Z808" i="1"/>
  <c r="Z807" i="1"/>
  <c r="Z806" i="1"/>
  <c r="Z805" i="1"/>
  <c r="Z804" i="1"/>
  <c r="Z803" i="1"/>
  <c r="Z802" i="1"/>
  <c r="Z801" i="1"/>
  <c r="Z800" i="1"/>
  <c r="Z799" i="1"/>
  <c r="Z798" i="1"/>
  <c r="Z797" i="1"/>
  <c r="Z796" i="1"/>
  <c r="Z795" i="1"/>
  <c r="Z791" i="1"/>
  <c r="Z790" i="1"/>
  <c r="Z789" i="1"/>
  <c r="Z788" i="1"/>
  <c r="Z787" i="1"/>
  <c r="Z786" i="1"/>
  <c r="Z785" i="1"/>
  <c r="Z784" i="1"/>
  <c r="Z783" i="1"/>
  <c r="Z782" i="1"/>
  <c r="Z781" i="1"/>
  <c r="Z780" i="1"/>
  <c r="Z779" i="1"/>
  <c r="Z778" i="1"/>
  <c r="Z777" i="1"/>
  <c r="Z776" i="1"/>
  <c r="Z775" i="1"/>
  <c r="Z774" i="1"/>
  <c r="Z773" i="1"/>
  <c r="Z772" i="1"/>
  <c r="Z771" i="1"/>
  <c r="Z770" i="1"/>
  <c r="Z769" i="1"/>
  <c r="Z764" i="1"/>
  <c r="Z763" i="1"/>
  <c r="Z762" i="1"/>
  <c r="Z761" i="1"/>
  <c r="Z760" i="1"/>
  <c r="Z759" i="1"/>
  <c r="Z758" i="1"/>
  <c r="Z757" i="1"/>
  <c r="Z756" i="1"/>
  <c r="Z755" i="1"/>
  <c r="Z754" i="1"/>
  <c r="Z753" i="1"/>
  <c r="Z752" i="1"/>
  <c r="Z751" i="1"/>
  <c r="Z750" i="1"/>
  <c r="Z749" i="1"/>
  <c r="Z748" i="1"/>
  <c r="Z747" i="1"/>
  <c r="Z746" i="1"/>
  <c r="Z745" i="1"/>
  <c r="Z744" i="1"/>
  <c r="Z743" i="1"/>
  <c r="Z742" i="1"/>
  <c r="Z737" i="1"/>
  <c r="Z736" i="1"/>
  <c r="Z735" i="1"/>
  <c r="Z734" i="1"/>
  <c r="Z733" i="1"/>
  <c r="Z732" i="1"/>
  <c r="Z731" i="1"/>
  <c r="Z730" i="1"/>
  <c r="Z729" i="1"/>
  <c r="Z728" i="1"/>
  <c r="Z727" i="1"/>
  <c r="Z726" i="1"/>
  <c r="Z725" i="1"/>
  <c r="Z724" i="1"/>
  <c r="Z723" i="1"/>
  <c r="Z722" i="1"/>
  <c r="Z721" i="1"/>
  <c r="Z720" i="1"/>
  <c r="Z719" i="1"/>
  <c r="Z718" i="1"/>
  <c r="Z717" i="1"/>
  <c r="Z716" i="1"/>
  <c r="Z715" i="1"/>
  <c r="Z710" i="1"/>
  <c r="Z709" i="1"/>
  <c r="Z708" i="1"/>
  <c r="Z707" i="1"/>
  <c r="Z706" i="1"/>
  <c r="Z705" i="1"/>
  <c r="Z704" i="1"/>
  <c r="Z703" i="1"/>
  <c r="Z702" i="1"/>
  <c r="Z701" i="1"/>
  <c r="Z700" i="1"/>
  <c r="Z699" i="1"/>
  <c r="Z698" i="1"/>
  <c r="Z697" i="1"/>
  <c r="Z696" i="1"/>
  <c r="Z695" i="1"/>
  <c r="Z694" i="1"/>
  <c r="Z693" i="1"/>
  <c r="Z692" i="1"/>
  <c r="Z691" i="1"/>
  <c r="Z690" i="1"/>
  <c r="Z689" i="1"/>
  <c r="Z688" i="1"/>
  <c r="Z683" i="1"/>
  <c r="Z682" i="1"/>
  <c r="Z681" i="1"/>
  <c r="Z680" i="1"/>
  <c r="Z679" i="1"/>
  <c r="Z678" i="1"/>
  <c r="Z677" i="1"/>
  <c r="Z676" i="1"/>
  <c r="Z675" i="1"/>
  <c r="Z674" i="1"/>
  <c r="Z673" i="1"/>
  <c r="Z672" i="1"/>
  <c r="Z671" i="1"/>
  <c r="Z670" i="1"/>
  <c r="Z669" i="1"/>
  <c r="Z668" i="1"/>
  <c r="Z667" i="1"/>
  <c r="Z666" i="1"/>
  <c r="Z665" i="1"/>
  <c r="Z664" i="1"/>
  <c r="Z663" i="1"/>
  <c r="Z662" i="1"/>
  <c r="Z661" i="1"/>
  <c r="Z656" i="1"/>
  <c r="Z655" i="1"/>
  <c r="Z654" i="1"/>
  <c r="Z653" i="1"/>
  <c r="Z652" i="1"/>
  <c r="Z651" i="1"/>
  <c r="Z650" i="1"/>
  <c r="Z649" i="1"/>
  <c r="Z648" i="1"/>
  <c r="Z647" i="1"/>
  <c r="Z646" i="1"/>
  <c r="Z645" i="1"/>
  <c r="Z644" i="1"/>
  <c r="Z643" i="1"/>
  <c r="Z642" i="1"/>
  <c r="Z641" i="1"/>
  <c r="Z640" i="1"/>
  <c r="Z639" i="1"/>
  <c r="Z638" i="1"/>
  <c r="Z637" i="1"/>
  <c r="Z636" i="1"/>
  <c r="Z635" i="1"/>
  <c r="Z634" i="1"/>
  <c r="Z630" i="1"/>
  <c r="Z629" i="1"/>
  <c r="Z628" i="1"/>
  <c r="Z627" i="1"/>
  <c r="Z626" i="1"/>
  <c r="Z625" i="1"/>
  <c r="Z624" i="1"/>
  <c r="Z623" i="1"/>
  <c r="Z622" i="1"/>
  <c r="Z621" i="1"/>
  <c r="Z620" i="1"/>
  <c r="Z619" i="1"/>
  <c r="Z618" i="1"/>
  <c r="Z617" i="1"/>
  <c r="Z616" i="1"/>
  <c r="Z615" i="1"/>
  <c r="Z614" i="1"/>
  <c r="Z613" i="1"/>
  <c r="Z612" i="1"/>
  <c r="Z611" i="1"/>
  <c r="Z610" i="1"/>
  <c r="Z609" i="1"/>
  <c r="Z608" i="1"/>
  <c r="Z604" i="1"/>
  <c r="Z603" i="1"/>
  <c r="Z602" i="1"/>
  <c r="Z601" i="1"/>
  <c r="Z600" i="1"/>
  <c r="Z599" i="1"/>
  <c r="Z598" i="1"/>
  <c r="Z597" i="1"/>
  <c r="Z596" i="1"/>
  <c r="Z595" i="1"/>
  <c r="Z594" i="1"/>
  <c r="Z593" i="1"/>
  <c r="Z592" i="1"/>
  <c r="Z591" i="1"/>
  <c r="Z590" i="1"/>
  <c r="Z589" i="1"/>
  <c r="Z588" i="1"/>
  <c r="Z587" i="1"/>
  <c r="Z586" i="1"/>
  <c r="Z585" i="1"/>
  <c r="Z584" i="1"/>
  <c r="Z583" i="1"/>
  <c r="Z582" i="1"/>
  <c r="Z577" i="1"/>
  <c r="Z576" i="1"/>
  <c r="Z575" i="1"/>
  <c r="Z574" i="1"/>
  <c r="Z573" i="1"/>
  <c r="Z572" i="1"/>
  <c r="Z571" i="1"/>
  <c r="Z570" i="1"/>
  <c r="Z569" i="1"/>
  <c r="Z568" i="1"/>
  <c r="Z567" i="1"/>
  <c r="Z566" i="1"/>
  <c r="Z565" i="1"/>
  <c r="Z564" i="1"/>
  <c r="Z563" i="1"/>
  <c r="Z562" i="1"/>
  <c r="Z561" i="1"/>
  <c r="Z560" i="1"/>
  <c r="Z559" i="1"/>
  <c r="Z558" i="1"/>
  <c r="Z557" i="1"/>
  <c r="Z556" i="1"/>
  <c r="Z555" i="1"/>
  <c r="Z550" i="1"/>
  <c r="Z549" i="1"/>
  <c r="Z548" i="1"/>
  <c r="Z547" i="1"/>
  <c r="Z546" i="1"/>
  <c r="Z545" i="1"/>
  <c r="Z544" i="1"/>
  <c r="Z543" i="1"/>
  <c r="Z542" i="1"/>
  <c r="Z541" i="1"/>
  <c r="Z540" i="1"/>
  <c r="Z539" i="1"/>
  <c r="Z538" i="1"/>
  <c r="Z537" i="1"/>
  <c r="Z536" i="1"/>
  <c r="Z535" i="1"/>
  <c r="Z534" i="1"/>
  <c r="Z533" i="1"/>
  <c r="Z532" i="1"/>
  <c r="Z531" i="1"/>
  <c r="Z530" i="1"/>
  <c r="Z529" i="1"/>
  <c r="Z528" i="1"/>
  <c r="Z523" i="1"/>
  <c r="Z522" i="1"/>
  <c r="Z521" i="1"/>
  <c r="Z520" i="1"/>
  <c r="Z519" i="1"/>
  <c r="Z518" i="1"/>
  <c r="Z517" i="1"/>
  <c r="Z516" i="1"/>
  <c r="Z515" i="1"/>
  <c r="Z514" i="1"/>
  <c r="Z513" i="1"/>
  <c r="Z512" i="1"/>
  <c r="Z511" i="1"/>
  <c r="Z510" i="1"/>
  <c r="Z509" i="1"/>
  <c r="Z508" i="1"/>
  <c r="Z507" i="1"/>
  <c r="Z506" i="1"/>
  <c r="Z505" i="1"/>
  <c r="Z504" i="1"/>
  <c r="Z503" i="1"/>
  <c r="Z502" i="1"/>
  <c r="Z501" i="1"/>
  <c r="Z496" i="1"/>
  <c r="Z495" i="1"/>
  <c r="Z494" i="1"/>
  <c r="Z493" i="1"/>
  <c r="Z492" i="1"/>
  <c r="Z491" i="1"/>
  <c r="Z490" i="1"/>
  <c r="Z489" i="1"/>
  <c r="Z488" i="1"/>
  <c r="Z487" i="1"/>
  <c r="Z486" i="1"/>
  <c r="Z485" i="1"/>
  <c r="Z484" i="1"/>
  <c r="Z483" i="1"/>
  <c r="Z482" i="1"/>
  <c r="Z481" i="1"/>
  <c r="Z480" i="1"/>
  <c r="Z479" i="1"/>
  <c r="Z478" i="1"/>
  <c r="Z477" i="1"/>
  <c r="Z476" i="1"/>
  <c r="Z475" i="1"/>
  <c r="Z474" i="1"/>
  <c r="Z469" i="1"/>
  <c r="Z468" i="1"/>
  <c r="Z467" i="1"/>
  <c r="Z466" i="1"/>
  <c r="Z465" i="1"/>
  <c r="Z464" i="1"/>
  <c r="Z463" i="1"/>
  <c r="Z462" i="1"/>
  <c r="Z461" i="1"/>
  <c r="Z460" i="1"/>
  <c r="Z459" i="1"/>
  <c r="Z458" i="1"/>
  <c r="Z457" i="1"/>
  <c r="Z456" i="1"/>
  <c r="Z455" i="1"/>
  <c r="Z454" i="1"/>
  <c r="Z453" i="1"/>
  <c r="Z452" i="1"/>
  <c r="Z451" i="1"/>
  <c r="Z450" i="1"/>
  <c r="Z449" i="1"/>
  <c r="Z448" i="1"/>
  <c r="Z447" i="1"/>
  <c r="Z442" i="1"/>
  <c r="Z441" i="1"/>
  <c r="Z440" i="1"/>
  <c r="Z439" i="1"/>
  <c r="Z438" i="1"/>
  <c r="Z437" i="1"/>
  <c r="Z436" i="1"/>
  <c r="Z435" i="1"/>
  <c r="Z434" i="1"/>
  <c r="Z433" i="1"/>
  <c r="Z432" i="1"/>
  <c r="Z431" i="1"/>
  <c r="Z430" i="1"/>
  <c r="Z429" i="1"/>
  <c r="Z428" i="1"/>
  <c r="Z427" i="1"/>
  <c r="Z426" i="1"/>
  <c r="Z425" i="1"/>
  <c r="Z424" i="1"/>
  <c r="Z423" i="1"/>
  <c r="Z422" i="1"/>
  <c r="Z421" i="1"/>
  <c r="Z420" i="1"/>
  <c r="Z416" i="1"/>
  <c r="Z415" i="1"/>
  <c r="Z414" i="1"/>
  <c r="Z413" i="1"/>
  <c r="Z412" i="1"/>
  <c r="Z411" i="1"/>
  <c r="Z410" i="1"/>
  <c r="Z409" i="1"/>
  <c r="Z408" i="1"/>
  <c r="Z407" i="1"/>
  <c r="Z406" i="1"/>
  <c r="Z405" i="1"/>
  <c r="Z404" i="1"/>
  <c r="Z403" i="1"/>
  <c r="Z402" i="1"/>
  <c r="Z401" i="1"/>
  <c r="Z400" i="1"/>
  <c r="Z399" i="1"/>
  <c r="Z398" i="1"/>
  <c r="Z397" i="1"/>
  <c r="Z396" i="1"/>
  <c r="Z395" i="1"/>
  <c r="Z394" i="1"/>
  <c r="Z390" i="1"/>
  <c r="Z389" i="1"/>
  <c r="Z388" i="1"/>
  <c r="Z387" i="1"/>
  <c r="Z386" i="1"/>
  <c r="Z385" i="1"/>
  <c r="Z384" i="1"/>
  <c r="Z383" i="1"/>
  <c r="Z382" i="1"/>
  <c r="Z381" i="1"/>
  <c r="Z380" i="1"/>
  <c r="Z379" i="1"/>
  <c r="Z378" i="1"/>
  <c r="Z377" i="1"/>
  <c r="Z376" i="1"/>
  <c r="Z375" i="1"/>
  <c r="Z374" i="1"/>
  <c r="Z373" i="1"/>
  <c r="Z372" i="1"/>
  <c r="Z371" i="1"/>
  <c r="Z370" i="1"/>
  <c r="Z369" i="1"/>
  <c r="Z368" i="1"/>
  <c r="Z364" i="1"/>
  <c r="Z363" i="1"/>
  <c r="Z362" i="1"/>
  <c r="Z361" i="1"/>
  <c r="Z360" i="1"/>
  <c r="Z359" i="1"/>
  <c r="Z358" i="1"/>
  <c r="Z357" i="1"/>
  <c r="Z356" i="1"/>
  <c r="Z355" i="1"/>
  <c r="Z354" i="1"/>
  <c r="Z353" i="1"/>
  <c r="Z352" i="1"/>
  <c r="Z351" i="1"/>
  <c r="Z350" i="1"/>
  <c r="Z349" i="1"/>
  <c r="Z348" i="1"/>
  <c r="Z347" i="1"/>
  <c r="Z346" i="1"/>
  <c r="Z345" i="1"/>
  <c r="Z344" i="1"/>
  <c r="Z343" i="1"/>
  <c r="Z342" i="1"/>
  <c r="Z338" i="1"/>
  <c r="Z337" i="1"/>
  <c r="Z336" i="1"/>
  <c r="Z335" i="1"/>
  <c r="Z334" i="1"/>
  <c r="Z333" i="1"/>
  <c r="Z332" i="1"/>
  <c r="Z331" i="1"/>
  <c r="Z330" i="1"/>
  <c r="Z329" i="1"/>
  <c r="Z328" i="1"/>
  <c r="Z327" i="1"/>
  <c r="Z326" i="1"/>
  <c r="Z325" i="1"/>
  <c r="Z324" i="1"/>
  <c r="Z323" i="1"/>
  <c r="Z322" i="1"/>
  <c r="Z321" i="1"/>
  <c r="Z320" i="1"/>
  <c r="Z319" i="1"/>
  <c r="Z318" i="1"/>
  <c r="Z317" i="1"/>
  <c r="Z316" i="1"/>
  <c r="Z310" i="1"/>
  <c r="Z309" i="1"/>
  <c r="Z308" i="1"/>
  <c r="Z307" i="1"/>
  <c r="Z306" i="1"/>
  <c r="Z305" i="1"/>
  <c r="Z304" i="1"/>
  <c r="Z303" i="1"/>
  <c r="Z302" i="1"/>
  <c r="Z301" i="1"/>
  <c r="Z300" i="1"/>
  <c r="Z299" i="1"/>
  <c r="Z298" i="1"/>
  <c r="Z297" i="1"/>
  <c r="Z296" i="1"/>
  <c r="Z295" i="1"/>
  <c r="Z294" i="1"/>
  <c r="Z293" i="1"/>
  <c r="Z292" i="1"/>
  <c r="Z291" i="1"/>
  <c r="Z290" i="1"/>
  <c r="Z289" i="1"/>
  <c r="Z288" i="1"/>
  <c r="Z282" i="1"/>
  <c r="Z281" i="1"/>
  <c r="Z280" i="1"/>
  <c r="Z279" i="1"/>
  <c r="Z278" i="1"/>
  <c r="Z277" i="1"/>
  <c r="Z276" i="1"/>
  <c r="Z275" i="1"/>
  <c r="Z274" i="1"/>
  <c r="Z273" i="1"/>
  <c r="Z272" i="1"/>
  <c r="Z271" i="1"/>
  <c r="Z270" i="1"/>
  <c r="Z269" i="1"/>
  <c r="Z268" i="1"/>
  <c r="Z267" i="1"/>
  <c r="Z266" i="1"/>
  <c r="Z265" i="1"/>
  <c r="Z264" i="1"/>
  <c r="Z263" i="1"/>
  <c r="Z262" i="1"/>
  <c r="Z261" i="1"/>
  <c r="Z260" i="1"/>
  <c r="Z257" i="1"/>
  <c r="Z256" i="1"/>
  <c r="Z255" i="1"/>
  <c r="Z254" i="1"/>
  <c r="Z253" i="1"/>
  <c r="Z252" i="1"/>
  <c r="Z251" i="1"/>
  <c r="Z250" i="1"/>
  <c r="Z249" i="1"/>
  <c r="Z248" i="1"/>
  <c r="Z247" i="1"/>
  <c r="Z246" i="1"/>
  <c r="Z245" i="1"/>
  <c r="Z244" i="1"/>
  <c r="Z243" i="1"/>
  <c r="Z242" i="1"/>
  <c r="Z241" i="1"/>
  <c r="Z240" i="1"/>
  <c r="Z239" i="1"/>
  <c r="Z238" i="1"/>
  <c r="Z237" i="1"/>
  <c r="Z236" i="1"/>
  <c r="Z235" i="1"/>
  <c r="Z232" i="1"/>
  <c r="Z231" i="1"/>
  <c r="Z230" i="1"/>
  <c r="Z229" i="1"/>
  <c r="Z228" i="1"/>
  <c r="Z227" i="1"/>
  <c r="Z226" i="1"/>
  <c r="Z225" i="1"/>
  <c r="Z224" i="1"/>
  <c r="Z223" i="1"/>
  <c r="Z222" i="1"/>
  <c r="Z221" i="1"/>
  <c r="Z220" i="1"/>
  <c r="Z219" i="1"/>
  <c r="Z218" i="1"/>
  <c r="Z217" i="1"/>
  <c r="Z216" i="1"/>
  <c r="Z215" i="1"/>
  <c r="Z214" i="1"/>
  <c r="Z213" i="1"/>
  <c r="Z212" i="1"/>
  <c r="Z211" i="1"/>
  <c r="Z210" i="1"/>
  <c r="Z208" i="1"/>
  <c r="Z207" i="1"/>
  <c r="Z206" i="1"/>
  <c r="Z205" i="1"/>
  <c r="Z204" i="1"/>
  <c r="Z203" i="1"/>
  <c r="Z199" i="1"/>
  <c r="Z198" i="1"/>
  <c r="Z197" i="1"/>
  <c r="Z196" i="1"/>
  <c r="Z195" i="1"/>
  <c r="Z194" i="1"/>
  <c r="Z193" i="1"/>
  <c r="Z192" i="1"/>
  <c r="Z191" i="1"/>
  <c r="Z190" i="1"/>
  <c r="Z189" i="1"/>
  <c r="Z188" i="1"/>
  <c r="Z187" i="1"/>
  <c r="Z186" i="1"/>
  <c r="Z185" i="1"/>
  <c r="Z184" i="1"/>
  <c r="Z183" i="1"/>
  <c r="Z179" i="1"/>
  <c r="Z178" i="1"/>
  <c r="Z177" i="1"/>
  <c r="Z176" i="1"/>
  <c r="Z175" i="1"/>
  <c r="Z174" i="1"/>
  <c r="Z173" i="1"/>
  <c r="Z172" i="1"/>
  <c r="Z171" i="1"/>
  <c r="Z170" i="1"/>
  <c r="Z169" i="1"/>
  <c r="Z168" i="1"/>
  <c r="Z167" i="1"/>
  <c r="Z166" i="1"/>
  <c r="Z165" i="1"/>
  <c r="Z164" i="1"/>
  <c r="Z163" i="1"/>
  <c r="Z162" i="1"/>
  <c r="Z161" i="1"/>
  <c r="Z160" i="1"/>
  <c r="Z159" i="1"/>
  <c r="Z158" i="1"/>
  <c r="Z157" i="1"/>
  <c r="Z154" i="1"/>
  <c r="Z153" i="1"/>
  <c r="Z152" i="1"/>
  <c r="Z151" i="1"/>
  <c r="Z150" i="1"/>
  <c r="Z149" i="1"/>
  <c r="Z148" i="1"/>
  <c r="Z147" i="1"/>
  <c r="Z146" i="1"/>
  <c r="Z145" i="1"/>
  <c r="Z144" i="1"/>
  <c r="Z143" i="1"/>
  <c r="Z142" i="1"/>
  <c r="Z141" i="1"/>
  <c r="Z140" i="1"/>
  <c r="Z139" i="1"/>
  <c r="Z138" i="1"/>
  <c r="Z137" i="1"/>
  <c r="Z136" i="1"/>
  <c r="Z135" i="1"/>
  <c r="Z134" i="1"/>
  <c r="Z133" i="1"/>
  <c r="Z132" i="1"/>
  <c r="Z129" i="1"/>
  <c r="Z128" i="1"/>
  <c r="Z123" i="1"/>
  <c r="Z122" i="1"/>
  <c r="Z121" i="1"/>
  <c r="Z120" i="1"/>
  <c r="Z119" i="1"/>
  <c r="Z118" i="1"/>
  <c r="Z117" i="1"/>
  <c r="Z116" i="1"/>
  <c r="Z115" i="1"/>
  <c r="Z114" i="1"/>
  <c r="Z113" i="1"/>
  <c r="Z112" i="1"/>
  <c r="Z111" i="1"/>
  <c r="Z110" i="1"/>
  <c r="Z109" i="1"/>
  <c r="Z108" i="1"/>
  <c r="Z107" i="1"/>
  <c r="Z106" i="1"/>
  <c r="Z100" i="1"/>
  <c r="Z99" i="1"/>
  <c r="Z98" i="1"/>
  <c r="Z97" i="1"/>
  <c r="Z96" i="1"/>
  <c r="Z95" i="1"/>
  <c r="Z94" i="1"/>
  <c r="Z93" i="1"/>
  <c r="Z92" i="1"/>
  <c r="Z91" i="1"/>
  <c r="Z90" i="1"/>
  <c r="Z89" i="1"/>
  <c r="Z88" i="1"/>
  <c r="Z87" i="1"/>
  <c r="Z86" i="1"/>
  <c r="Z85" i="1"/>
  <c r="Z84" i="1"/>
  <c r="Z83" i="1"/>
  <c r="Z82" i="1"/>
  <c r="Z81" i="1"/>
  <c r="Z80" i="1"/>
  <c r="Z79" i="1"/>
  <c r="Z78" i="1"/>
  <c r="Z73" i="1"/>
  <c r="Z72" i="1"/>
  <c r="Z71" i="1"/>
  <c r="Z70" i="1"/>
  <c r="Z69" i="1"/>
  <c r="Z68" i="1"/>
  <c r="Z67" i="1"/>
  <c r="Z66" i="1"/>
  <c r="Z65" i="1"/>
  <c r="Z64" i="1"/>
  <c r="Z63" i="1"/>
  <c r="Z62" i="1"/>
  <c r="Z61" i="1"/>
  <c r="Z60" i="1"/>
  <c r="Z59" i="1"/>
  <c r="Z58" i="1"/>
  <c r="Z57" i="1"/>
  <c r="Z56" i="1"/>
  <c r="Z55" i="1"/>
  <c r="Z54" i="1"/>
  <c r="Z53" i="1"/>
  <c r="Z52" i="1"/>
  <c r="Z51" i="1"/>
  <c r="Z48" i="1"/>
  <c r="Z26" i="1"/>
  <c r="Z47" i="1"/>
  <c r="Z46" i="1"/>
  <c r="Z45" i="1"/>
  <c r="Z44" i="1"/>
  <c r="Z43" i="1"/>
  <c r="Z42" i="1"/>
  <c r="Z41" i="1"/>
  <c r="Z40" i="1"/>
  <c r="Z39" i="1"/>
  <c r="Z38" i="1"/>
  <c r="Z37" i="1"/>
  <c r="Z36" i="1"/>
  <c r="Z35" i="1"/>
  <c r="Z34" i="1"/>
  <c r="Z33" i="1"/>
  <c r="Z32" i="1"/>
  <c r="Z31" i="1"/>
  <c r="Z30" i="1"/>
  <c r="Z29" i="1"/>
  <c r="Z28" i="1"/>
  <c r="Z27" i="1"/>
  <c r="Z23" i="1"/>
  <c r="Z19" i="1"/>
  <c r="Z18" i="1"/>
  <c r="Z17" i="1"/>
  <c r="Z16" i="1"/>
  <c r="Z15" i="1"/>
  <c r="Z14" i="1"/>
  <c r="Z13" i="1"/>
  <c r="Z12" i="1"/>
  <c r="Z11" i="1"/>
  <c r="Z10" i="1"/>
  <c r="Z9" i="1"/>
  <c r="Z8" i="1"/>
  <c r="Z7" i="1"/>
  <c r="Z6" i="1"/>
  <c r="Z5" i="1"/>
  <c r="Z4" i="1"/>
  <c r="Z3" i="1"/>
  <c r="Z2" i="1"/>
  <c r="AV844" i="1"/>
  <c r="G844" i="1"/>
  <c r="AV818" i="1"/>
  <c r="G818" i="1"/>
  <c r="AV792" i="1"/>
  <c r="AV765" i="1"/>
  <c r="AV711" i="1"/>
  <c r="AV684" i="1"/>
  <c r="AV631" i="1"/>
  <c r="AV605" i="1"/>
  <c r="AV578" i="1"/>
  <c r="G578" i="1"/>
  <c r="AV551" i="1"/>
  <c r="G551" i="1"/>
  <c r="AV524" i="1"/>
  <c r="G524" i="1"/>
  <c r="AV497" i="1"/>
  <c r="G497" i="1"/>
  <c r="AV470" i="1"/>
  <c r="G470" i="1"/>
  <c r="AV443" i="1"/>
  <c r="G443" i="1"/>
  <c r="AV417" i="1"/>
  <c r="G417" i="1"/>
  <c r="AV391" i="1"/>
  <c r="G391" i="1"/>
  <c r="AV365" i="1"/>
  <c r="G365" i="1"/>
  <c r="AV339" i="1"/>
  <c r="G339" i="1"/>
  <c r="AV311" i="1"/>
  <c r="AV283" i="1"/>
  <c r="AV258" i="1"/>
  <c r="AV233" i="1"/>
  <c r="AV206" i="1"/>
  <c r="AA150" i="1"/>
  <c r="AA145" i="1"/>
  <c r="AV155" i="1"/>
  <c r="AV129" i="1"/>
  <c r="AA100" i="1"/>
  <c r="AA99" i="1"/>
  <c r="AA98" i="1"/>
  <c r="AA97" i="1"/>
  <c r="AA96" i="1"/>
  <c r="AA95" i="1"/>
  <c r="AA94" i="1"/>
  <c r="AA93" i="1"/>
  <c r="AA92" i="1"/>
  <c r="AA91" i="1"/>
  <c r="AA90" i="1"/>
  <c r="AA89" i="1"/>
  <c r="AA88" i="1"/>
  <c r="AA87" i="1"/>
  <c r="AA86" i="1"/>
  <c r="AA85" i="1"/>
  <c r="AA84" i="1"/>
  <c r="AA83" i="1"/>
  <c r="AA82" i="1"/>
  <c r="AA81" i="1"/>
  <c r="AA80" i="1"/>
  <c r="AA79" i="1"/>
  <c r="AV74" i="1"/>
  <c r="AA72" i="1"/>
  <c r="AA71" i="1"/>
  <c r="AA70" i="1"/>
  <c r="AA69" i="1"/>
  <c r="AA68" i="1"/>
  <c r="AA67" i="1"/>
  <c r="AA66" i="1"/>
  <c r="AA65" i="1"/>
  <c r="AA64" i="1"/>
  <c r="AA63" i="1"/>
  <c r="AA62" i="1"/>
  <c r="AA61" i="1"/>
  <c r="AA60" i="1"/>
  <c r="AA59" i="1"/>
  <c r="AA58" i="1"/>
  <c r="AA57" i="1"/>
  <c r="AA56" i="1"/>
  <c r="AA55" i="1"/>
  <c r="AA54" i="1"/>
  <c r="AA53" i="1"/>
  <c r="AA52" i="1"/>
  <c r="G49" i="1"/>
  <c r="T18" i="1"/>
  <c r="S18" i="1"/>
  <c r="R18" i="1"/>
  <c r="M18" i="1"/>
  <c r="AV48" i="1"/>
  <c r="AA33" i="1" s="1"/>
  <c r="T48" i="1"/>
  <c r="S48" i="1"/>
  <c r="R48" i="1"/>
  <c r="M48" i="1"/>
  <c r="AA23" i="1"/>
  <c r="AA19" i="1"/>
  <c r="AV24" i="1"/>
  <c r="AA18" i="1"/>
  <c r="AA17" i="1"/>
  <c r="AA16" i="1"/>
  <c r="AA15" i="1"/>
  <c r="AA14" i="1"/>
  <c r="AA13" i="1"/>
  <c r="AA12" i="1"/>
  <c r="AA11" i="1"/>
  <c r="AA10" i="1"/>
  <c r="AA9" i="1"/>
  <c r="AA8" i="1"/>
  <c r="AA7" i="1"/>
  <c r="AA6" i="1"/>
  <c r="AA5" i="1"/>
  <c r="AA4" i="1"/>
  <c r="AA3" i="1"/>
  <c r="AA2" i="1"/>
  <c r="T833" i="1"/>
  <c r="S833" i="1"/>
  <c r="R833" i="1"/>
  <c r="T832" i="1"/>
  <c r="S832" i="1"/>
  <c r="R832" i="1"/>
  <c r="T831" i="1"/>
  <c r="S831" i="1"/>
  <c r="R831" i="1"/>
  <c r="T830" i="1"/>
  <c r="S830" i="1"/>
  <c r="R830" i="1"/>
  <c r="T829" i="1"/>
  <c r="S829" i="1"/>
  <c r="R829" i="1"/>
  <c r="T828" i="1"/>
  <c r="S828" i="1"/>
  <c r="R828" i="1"/>
  <c r="T827" i="1"/>
  <c r="S827" i="1"/>
  <c r="R827" i="1"/>
  <c r="T826" i="1"/>
  <c r="S826" i="1"/>
  <c r="R826" i="1"/>
  <c r="T825" i="1"/>
  <c r="S825" i="1"/>
  <c r="R825" i="1"/>
  <c r="T824" i="1"/>
  <c r="S824" i="1"/>
  <c r="R824" i="1"/>
  <c r="T823" i="1"/>
  <c r="S823" i="1"/>
  <c r="R823" i="1"/>
  <c r="T822" i="1"/>
  <c r="S822" i="1"/>
  <c r="R822" i="1"/>
  <c r="T811" i="1"/>
  <c r="S811" i="1"/>
  <c r="R811" i="1"/>
  <c r="T810" i="1"/>
  <c r="S810" i="1"/>
  <c r="R810" i="1"/>
  <c r="T809" i="1"/>
  <c r="S809" i="1"/>
  <c r="R809" i="1"/>
  <c r="T808" i="1"/>
  <c r="S808" i="1"/>
  <c r="R808" i="1"/>
  <c r="T807" i="1"/>
  <c r="S807" i="1"/>
  <c r="R807" i="1"/>
  <c r="T806" i="1"/>
  <c r="S806" i="1"/>
  <c r="R806" i="1"/>
  <c r="T805" i="1"/>
  <c r="S805" i="1"/>
  <c r="R805" i="1"/>
  <c r="T804" i="1"/>
  <c r="S804" i="1"/>
  <c r="R804" i="1"/>
  <c r="T803" i="1"/>
  <c r="S803" i="1"/>
  <c r="R803" i="1"/>
  <c r="T802" i="1"/>
  <c r="S802" i="1"/>
  <c r="R802" i="1"/>
  <c r="T801" i="1"/>
  <c r="S801" i="1"/>
  <c r="R801" i="1"/>
  <c r="T800" i="1"/>
  <c r="S800" i="1"/>
  <c r="R800" i="1"/>
  <c r="T799" i="1"/>
  <c r="S799" i="1"/>
  <c r="R799" i="1"/>
  <c r="T798" i="1"/>
  <c r="S798" i="1"/>
  <c r="R798" i="1"/>
  <c r="T797" i="1"/>
  <c r="S797" i="1"/>
  <c r="R797" i="1"/>
  <c r="T796" i="1"/>
  <c r="S796" i="1"/>
  <c r="R796" i="1"/>
  <c r="T786" i="1"/>
  <c r="S786" i="1"/>
  <c r="R786" i="1"/>
  <c r="T785" i="1"/>
  <c r="S785" i="1"/>
  <c r="R785" i="1"/>
  <c r="T784" i="1"/>
  <c r="S784" i="1"/>
  <c r="R784" i="1"/>
  <c r="T783" i="1"/>
  <c r="S783" i="1"/>
  <c r="R783" i="1"/>
  <c r="T782" i="1"/>
  <c r="S782" i="1"/>
  <c r="R782" i="1"/>
  <c r="T781" i="1"/>
  <c r="S781" i="1"/>
  <c r="R781" i="1"/>
  <c r="T780" i="1"/>
  <c r="S780" i="1"/>
  <c r="R780" i="1"/>
  <c r="T779" i="1"/>
  <c r="S779" i="1"/>
  <c r="R779" i="1"/>
  <c r="T778" i="1"/>
  <c r="S778" i="1"/>
  <c r="R778" i="1"/>
  <c r="T777" i="1"/>
  <c r="S777" i="1"/>
  <c r="R777" i="1"/>
  <c r="T776" i="1"/>
  <c r="S776" i="1"/>
  <c r="R776" i="1"/>
  <c r="T775" i="1"/>
  <c r="S775" i="1"/>
  <c r="R775" i="1"/>
  <c r="T774" i="1"/>
  <c r="S774" i="1"/>
  <c r="R774" i="1"/>
  <c r="T773" i="1"/>
  <c r="S773" i="1"/>
  <c r="R773" i="1"/>
  <c r="T772" i="1"/>
  <c r="S772" i="1"/>
  <c r="R772" i="1"/>
  <c r="T771" i="1"/>
  <c r="S771" i="1"/>
  <c r="R771" i="1"/>
  <c r="T770" i="1"/>
  <c r="S770" i="1"/>
  <c r="R770" i="1"/>
  <c r="T757" i="1"/>
  <c r="S757" i="1"/>
  <c r="R757" i="1"/>
  <c r="T756" i="1"/>
  <c r="S756" i="1"/>
  <c r="R756" i="1"/>
  <c r="T755" i="1"/>
  <c r="S755" i="1"/>
  <c r="R755" i="1"/>
  <c r="T754" i="1"/>
  <c r="S754" i="1"/>
  <c r="R754" i="1"/>
  <c r="T753" i="1"/>
  <c r="S753" i="1"/>
  <c r="R753" i="1"/>
  <c r="T752" i="1"/>
  <c r="S752" i="1"/>
  <c r="R752" i="1"/>
  <c r="T751" i="1"/>
  <c r="S751" i="1"/>
  <c r="R751" i="1"/>
  <c r="T750" i="1"/>
  <c r="S750" i="1"/>
  <c r="R750" i="1"/>
  <c r="T749" i="1"/>
  <c r="S749" i="1"/>
  <c r="R749" i="1"/>
  <c r="T748" i="1"/>
  <c r="S748" i="1"/>
  <c r="R748" i="1"/>
  <c r="T747" i="1"/>
  <c r="S747" i="1"/>
  <c r="R747" i="1"/>
  <c r="T746" i="1"/>
  <c r="S746" i="1"/>
  <c r="R746" i="1"/>
  <c r="T745" i="1"/>
  <c r="S745" i="1"/>
  <c r="R745" i="1"/>
  <c r="T744" i="1"/>
  <c r="S744" i="1"/>
  <c r="R744" i="1"/>
  <c r="T743" i="1"/>
  <c r="S743" i="1"/>
  <c r="R743" i="1"/>
  <c r="T732" i="1"/>
  <c r="S732" i="1"/>
  <c r="R732" i="1"/>
  <c r="T731" i="1"/>
  <c r="S731" i="1"/>
  <c r="R731" i="1"/>
  <c r="T730" i="1"/>
  <c r="S730" i="1"/>
  <c r="R730" i="1"/>
  <c r="T729" i="1"/>
  <c r="S729" i="1"/>
  <c r="R729" i="1"/>
  <c r="T728" i="1"/>
  <c r="S728" i="1"/>
  <c r="R728" i="1"/>
  <c r="T727" i="1"/>
  <c r="S727" i="1"/>
  <c r="R727" i="1"/>
  <c r="T726" i="1"/>
  <c r="S726" i="1"/>
  <c r="R726" i="1"/>
  <c r="T725" i="1"/>
  <c r="S725" i="1"/>
  <c r="R725" i="1"/>
  <c r="T724" i="1"/>
  <c r="S724" i="1"/>
  <c r="R724" i="1"/>
  <c r="T723" i="1"/>
  <c r="S723" i="1"/>
  <c r="R723" i="1"/>
  <c r="T722" i="1"/>
  <c r="S722" i="1"/>
  <c r="R722" i="1"/>
  <c r="T721" i="1"/>
  <c r="S721" i="1"/>
  <c r="R721" i="1"/>
  <c r="T720" i="1"/>
  <c r="S720" i="1"/>
  <c r="R720" i="1"/>
  <c r="T719" i="1"/>
  <c r="S719" i="1"/>
  <c r="R719" i="1"/>
  <c r="T718" i="1"/>
  <c r="S718" i="1"/>
  <c r="R718" i="1"/>
  <c r="T717" i="1"/>
  <c r="S717" i="1"/>
  <c r="R717" i="1"/>
  <c r="T716" i="1"/>
  <c r="S716" i="1"/>
  <c r="R716" i="1"/>
  <c r="T703" i="1"/>
  <c r="S703" i="1"/>
  <c r="R703" i="1"/>
  <c r="T702" i="1"/>
  <c r="S702" i="1"/>
  <c r="R702" i="1"/>
  <c r="T701" i="1"/>
  <c r="S701" i="1"/>
  <c r="R701" i="1"/>
  <c r="T700" i="1"/>
  <c r="S700" i="1"/>
  <c r="R700" i="1"/>
  <c r="T699" i="1"/>
  <c r="S699" i="1"/>
  <c r="R699" i="1"/>
  <c r="T698" i="1"/>
  <c r="S698" i="1"/>
  <c r="R698" i="1"/>
  <c r="T697" i="1"/>
  <c r="S697" i="1"/>
  <c r="R697" i="1"/>
  <c r="T696" i="1"/>
  <c r="S696" i="1"/>
  <c r="R696" i="1"/>
  <c r="T695" i="1"/>
  <c r="S695" i="1"/>
  <c r="R695" i="1"/>
  <c r="T694" i="1"/>
  <c r="S694" i="1"/>
  <c r="R694" i="1"/>
  <c r="T693" i="1"/>
  <c r="S693" i="1"/>
  <c r="R693" i="1"/>
  <c r="T692" i="1"/>
  <c r="S692" i="1"/>
  <c r="R692" i="1"/>
  <c r="T691" i="1"/>
  <c r="S691" i="1"/>
  <c r="R691" i="1"/>
  <c r="T690" i="1"/>
  <c r="S690" i="1"/>
  <c r="R690" i="1"/>
  <c r="T689" i="1"/>
  <c r="S689" i="1"/>
  <c r="R689" i="1"/>
  <c r="T676" i="1"/>
  <c r="S676" i="1"/>
  <c r="R676" i="1"/>
  <c r="T675" i="1"/>
  <c r="S675" i="1"/>
  <c r="R675" i="1"/>
  <c r="T674" i="1"/>
  <c r="S674" i="1"/>
  <c r="R674" i="1"/>
  <c r="T673" i="1"/>
  <c r="S673" i="1"/>
  <c r="R673" i="1"/>
  <c r="T672" i="1"/>
  <c r="S672" i="1"/>
  <c r="R672" i="1"/>
  <c r="T671" i="1"/>
  <c r="S671" i="1"/>
  <c r="R671" i="1"/>
  <c r="T670" i="1"/>
  <c r="S670" i="1"/>
  <c r="R670" i="1"/>
  <c r="T669" i="1"/>
  <c r="S669" i="1"/>
  <c r="R669" i="1"/>
  <c r="T668" i="1"/>
  <c r="S668" i="1"/>
  <c r="R668" i="1"/>
  <c r="T667" i="1"/>
  <c r="S667" i="1"/>
  <c r="R667" i="1"/>
  <c r="T666" i="1"/>
  <c r="S666" i="1"/>
  <c r="R666" i="1"/>
  <c r="T665" i="1"/>
  <c r="S665" i="1"/>
  <c r="R665" i="1"/>
  <c r="T664" i="1"/>
  <c r="S664" i="1"/>
  <c r="R664" i="1"/>
  <c r="T663" i="1"/>
  <c r="S663" i="1"/>
  <c r="R663" i="1"/>
  <c r="T662" i="1"/>
  <c r="S662" i="1"/>
  <c r="R662" i="1"/>
  <c r="T651" i="1"/>
  <c r="S651" i="1"/>
  <c r="R651" i="1"/>
  <c r="T650" i="1"/>
  <c r="S650" i="1"/>
  <c r="R650" i="1"/>
  <c r="T649" i="1"/>
  <c r="S649" i="1"/>
  <c r="R649" i="1"/>
  <c r="T648" i="1"/>
  <c r="S648" i="1"/>
  <c r="R648" i="1"/>
  <c r="T647" i="1"/>
  <c r="S647" i="1"/>
  <c r="R647" i="1"/>
  <c r="T646" i="1"/>
  <c r="S646" i="1"/>
  <c r="R646" i="1"/>
  <c r="T645" i="1"/>
  <c r="S645" i="1"/>
  <c r="R645" i="1"/>
  <c r="T644" i="1"/>
  <c r="S644" i="1"/>
  <c r="R644" i="1"/>
  <c r="T643" i="1"/>
  <c r="S643" i="1"/>
  <c r="R643" i="1"/>
  <c r="T642" i="1"/>
  <c r="S642" i="1"/>
  <c r="R642" i="1"/>
  <c r="T641" i="1"/>
  <c r="S641" i="1"/>
  <c r="R641" i="1"/>
  <c r="T640" i="1"/>
  <c r="S640" i="1"/>
  <c r="R640" i="1"/>
  <c r="T639" i="1"/>
  <c r="S639" i="1"/>
  <c r="R639" i="1"/>
  <c r="T638" i="1"/>
  <c r="S638" i="1"/>
  <c r="R638" i="1"/>
  <c r="T637" i="1"/>
  <c r="S637" i="1"/>
  <c r="R637" i="1"/>
  <c r="T636" i="1"/>
  <c r="S636" i="1"/>
  <c r="R636" i="1"/>
  <c r="T635" i="1"/>
  <c r="S635" i="1"/>
  <c r="R635" i="1"/>
  <c r="T622" i="1"/>
  <c r="S622" i="1"/>
  <c r="R622" i="1"/>
  <c r="T621" i="1"/>
  <c r="S621" i="1"/>
  <c r="R621" i="1"/>
  <c r="T620" i="1"/>
  <c r="S620" i="1"/>
  <c r="R620" i="1"/>
  <c r="T619" i="1"/>
  <c r="S619" i="1"/>
  <c r="R619" i="1"/>
  <c r="T618" i="1"/>
  <c r="S618" i="1"/>
  <c r="R618" i="1"/>
  <c r="T617" i="1"/>
  <c r="S617" i="1"/>
  <c r="R617" i="1"/>
  <c r="T616" i="1"/>
  <c r="S616" i="1"/>
  <c r="R616" i="1"/>
  <c r="T615" i="1"/>
  <c r="S615" i="1"/>
  <c r="R615" i="1"/>
  <c r="T614" i="1"/>
  <c r="S614" i="1"/>
  <c r="R614" i="1"/>
  <c r="T613" i="1"/>
  <c r="S613" i="1"/>
  <c r="R613" i="1"/>
  <c r="T612" i="1"/>
  <c r="S612" i="1"/>
  <c r="R612" i="1"/>
  <c r="T611" i="1"/>
  <c r="S611" i="1"/>
  <c r="R611" i="1"/>
  <c r="T610" i="1"/>
  <c r="S610" i="1"/>
  <c r="R610" i="1"/>
  <c r="T609" i="1"/>
  <c r="S609" i="1"/>
  <c r="R609" i="1"/>
  <c r="T597" i="1"/>
  <c r="S597" i="1"/>
  <c r="R597" i="1"/>
  <c r="T596" i="1"/>
  <c r="S596" i="1"/>
  <c r="R596" i="1"/>
  <c r="T595" i="1"/>
  <c r="S595" i="1"/>
  <c r="R595" i="1"/>
  <c r="T594" i="1"/>
  <c r="S594" i="1"/>
  <c r="R594" i="1"/>
  <c r="T593" i="1"/>
  <c r="S593" i="1"/>
  <c r="R593" i="1"/>
  <c r="T592" i="1"/>
  <c r="S592" i="1"/>
  <c r="R592" i="1"/>
  <c r="T591" i="1"/>
  <c r="S591" i="1"/>
  <c r="R591" i="1"/>
  <c r="T590" i="1"/>
  <c r="S590" i="1"/>
  <c r="R590" i="1"/>
  <c r="T589" i="1"/>
  <c r="S589" i="1"/>
  <c r="R589" i="1"/>
  <c r="T588" i="1"/>
  <c r="S588" i="1"/>
  <c r="R588" i="1"/>
  <c r="T587" i="1"/>
  <c r="S587" i="1"/>
  <c r="R587" i="1"/>
  <c r="T586" i="1"/>
  <c r="S586" i="1"/>
  <c r="R586" i="1"/>
  <c r="T585" i="1"/>
  <c r="S585" i="1"/>
  <c r="R585" i="1"/>
  <c r="T584" i="1"/>
  <c r="S584" i="1"/>
  <c r="R584" i="1"/>
  <c r="T583" i="1"/>
  <c r="S583" i="1"/>
  <c r="R583" i="1"/>
  <c r="T570" i="1"/>
  <c r="S570" i="1"/>
  <c r="R570" i="1"/>
  <c r="T569" i="1"/>
  <c r="S569" i="1"/>
  <c r="R569" i="1"/>
  <c r="T568" i="1"/>
  <c r="S568" i="1"/>
  <c r="R568" i="1"/>
  <c r="T567" i="1"/>
  <c r="S567" i="1"/>
  <c r="R567" i="1"/>
  <c r="T566" i="1"/>
  <c r="S566" i="1"/>
  <c r="R566" i="1"/>
  <c r="T565" i="1"/>
  <c r="S565" i="1"/>
  <c r="R565" i="1"/>
  <c r="T564" i="1"/>
  <c r="S564" i="1"/>
  <c r="R564" i="1"/>
  <c r="T563" i="1"/>
  <c r="S563" i="1"/>
  <c r="R563" i="1"/>
  <c r="T562" i="1"/>
  <c r="S562" i="1"/>
  <c r="R562" i="1"/>
  <c r="T561" i="1"/>
  <c r="S561" i="1"/>
  <c r="R561" i="1"/>
  <c r="T560" i="1"/>
  <c r="S560" i="1"/>
  <c r="R560" i="1"/>
  <c r="T559" i="1"/>
  <c r="S559" i="1"/>
  <c r="R559" i="1"/>
  <c r="T558" i="1"/>
  <c r="S558" i="1"/>
  <c r="R558" i="1"/>
  <c r="T557" i="1"/>
  <c r="S557" i="1"/>
  <c r="R557" i="1"/>
  <c r="T556" i="1"/>
  <c r="S556" i="1"/>
  <c r="R556" i="1"/>
  <c r="T543" i="1"/>
  <c r="S543" i="1"/>
  <c r="R543" i="1"/>
  <c r="T542" i="1"/>
  <c r="S542" i="1"/>
  <c r="R542" i="1"/>
  <c r="T541" i="1"/>
  <c r="S541" i="1"/>
  <c r="R541" i="1"/>
  <c r="T540" i="1"/>
  <c r="S540" i="1"/>
  <c r="R540" i="1"/>
  <c r="T539" i="1"/>
  <c r="S539" i="1"/>
  <c r="R539" i="1"/>
  <c r="T538" i="1"/>
  <c r="S538" i="1"/>
  <c r="R538" i="1"/>
  <c r="T537" i="1"/>
  <c r="S537" i="1"/>
  <c r="R537" i="1"/>
  <c r="T536" i="1"/>
  <c r="S536" i="1"/>
  <c r="R536" i="1"/>
  <c r="T535" i="1"/>
  <c r="S535" i="1"/>
  <c r="R535" i="1"/>
  <c r="T534" i="1"/>
  <c r="S534" i="1"/>
  <c r="R534" i="1"/>
  <c r="T533" i="1"/>
  <c r="S533" i="1"/>
  <c r="R533" i="1"/>
  <c r="T532" i="1"/>
  <c r="S532" i="1"/>
  <c r="R532" i="1"/>
  <c r="T531" i="1"/>
  <c r="S531" i="1"/>
  <c r="R531" i="1"/>
  <c r="T530" i="1"/>
  <c r="S530" i="1"/>
  <c r="R530" i="1"/>
  <c r="T529" i="1"/>
  <c r="S529" i="1"/>
  <c r="R529" i="1"/>
  <c r="T516" i="1"/>
  <c r="S516" i="1"/>
  <c r="R516" i="1"/>
  <c r="T515" i="1"/>
  <c r="S515" i="1"/>
  <c r="R515" i="1"/>
  <c r="T514" i="1"/>
  <c r="S514" i="1"/>
  <c r="R514" i="1"/>
  <c r="T513" i="1"/>
  <c r="S513" i="1"/>
  <c r="R513" i="1"/>
  <c r="T512" i="1"/>
  <c r="S512" i="1"/>
  <c r="R512" i="1"/>
  <c r="T511" i="1"/>
  <c r="S511" i="1"/>
  <c r="R511" i="1"/>
  <c r="T510" i="1"/>
  <c r="S510" i="1"/>
  <c r="R510" i="1"/>
  <c r="T509" i="1"/>
  <c r="S509" i="1"/>
  <c r="R509" i="1"/>
  <c r="T508" i="1"/>
  <c r="S508" i="1"/>
  <c r="R508" i="1"/>
  <c r="T507" i="1"/>
  <c r="S507" i="1"/>
  <c r="R507" i="1"/>
  <c r="T506" i="1"/>
  <c r="S506" i="1"/>
  <c r="R506" i="1"/>
  <c r="T505" i="1"/>
  <c r="S505" i="1"/>
  <c r="R505" i="1"/>
  <c r="T504" i="1"/>
  <c r="S504" i="1"/>
  <c r="R504" i="1"/>
  <c r="T503" i="1"/>
  <c r="S503" i="1"/>
  <c r="R503" i="1"/>
  <c r="T502" i="1"/>
  <c r="S502" i="1"/>
  <c r="R502" i="1"/>
  <c r="T491" i="1"/>
  <c r="S491" i="1"/>
  <c r="R491" i="1"/>
  <c r="T490" i="1"/>
  <c r="S490" i="1"/>
  <c r="R490" i="1"/>
  <c r="T489" i="1"/>
  <c r="S489" i="1"/>
  <c r="R489" i="1"/>
  <c r="T488" i="1"/>
  <c r="S488" i="1"/>
  <c r="R488" i="1"/>
  <c r="T487" i="1"/>
  <c r="S487" i="1"/>
  <c r="R487" i="1"/>
  <c r="T486" i="1"/>
  <c r="S486" i="1"/>
  <c r="R486" i="1"/>
  <c r="T485" i="1"/>
  <c r="S485" i="1"/>
  <c r="R485" i="1"/>
  <c r="T484" i="1"/>
  <c r="S484" i="1"/>
  <c r="R484" i="1"/>
  <c r="T483" i="1"/>
  <c r="S483" i="1"/>
  <c r="R483" i="1"/>
  <c r="T482" i="1"/>
  <c r="S482" i="1"/>
  <c r="R482" i="1"/>
  <c r="T481" i="1"/>
  <c r="S481" i="1"/>
  <c r="R481" i="1"/>
  <c r="T480" i="1"/>
  <c r="S480" i="1"/>
  <c r="R480" i="1"/>
  <c r="T479" i="1"/>
  <c r="S479" i="1"/>
  <c r="R479" i="1"/>
  <c r="T478" i="1"/>
  <c r="S478" i="1"/>
  <c r="R478" i="1"/>
  <c r="T477" i="1"/>
  <c r="S477" i="1"/>
  <c r="R477" i="1"/>
  <c r="T476" i="1"/>
  <c r="S476" i="1"/>
  <c r="R476" i="1"/>
  <c r="T475" i="1"/>
  <c r="S475" i="1"/>
  <c r="R475" i="1"/>
  <c r="T464" i="1"/>
  <c r="S464" i="1"/>
  <c r="R464" i="1"/>
  <c r="T463" i="1"/>
  <c r="S463" i="1"/>
  <c r="R463" i="1"/>
  <c r="T462" i="1"/>
  <c r="S462" i="1"/>
  <c r="R462" i="1"/>
  <c r="T461" i="1"/>
  <c r="S461" i="1"/>
  <c r="R461" i="1"/>
  <c r="T460" i="1"/>
  <c r="S460" i="1"/>
  <c r="R460" i="1"/>
  <c r="T459" i="1"/>
  <c r="S459" i="1"/>
  <c r="R459" i="1"/>
  <c r="T458" i="1"/>
  <c r="S458" i="1"/>
  <c r="R458" i="1"/>
  <c r="T457" i="1"/>
  <c r="S457" i="1"/>
  <c r="R457" i="1"/>
  <c r="T456" i="1"/>
  <c r="S456" i="1"/>
  <c r="R456" i="1"/>
  <c r="T455" i="1"/>
  <c r="S455" i="1"/>
  <c r="R455" i="1"/>
  <c r="T454" i="1"/>
  <c r="S454" i="1"/>
  <c r="R454" i="1"/>
  <c r="T453" i="1"/>
  <c r="S453" i="1"/>
  <c r="R453" i="1"/>
  <c r="T452" i="1"/>
  <c r="S452" i="1"/>
  <c r="R452" i="1"/>
  <c r="T451" i="1"/>
  <c r="S451" i="1"/>
  <c r="R451" i="1"/>
  <c r="T450" i="1"/>
  <c r="S450" i="1"/>
  <c r="R450" i="1"/>
  <c r="T449" i="1"/>
  <c r="S449" i="1"/>
  <c r="R449" i="1"/>
  <c r="T448" i="1"/>
  <c r="S448" i="1"/>
  <c r="R448" i="1"/>
  <c r="T437" i="1"/>
  <c r="S437" i="1"/>
  <c r="R437" i="1"/>
  <c r="T436" i="1"/>
  <c r="S436" i="1"/>
  <c r="R436" i="1"/>
  <c r="T435" i="1"/>
  <c r="S435" i="1"/>
  <c r="R435" i="1"/>
  <c r="T434" i="1"/>
  <c r="S434" i="1"/>
  <c r="R434" i="1"/>
  <c r="T433" i="1"/>
  <c r="S433" i="1"/>
  <c r="R433" i="1"/>
  <c r="T432" i="1"/>
  <c r="S432" i="1"/>
  <c r="R432" i="1"/>
  <c r="T431" i="1"/>
  <c r="S431" i="1"/>
  <c r="R431" i="1"/>
  <c r="T430" i="1"/>
  <c r="S430" i="1"/>
  <c r="R430" i="1"/>
  <c r="T429" i="1"/>
  <c r="S429" i="1"/>
  <c r="R429" i="1"/>
  <c r="T428" i="1"/>
  <c r="S428" i="1"/>
  <c r="R428" i="1"/>
  <c r="T427" i="1"/>
  <c r="S427" i="1"/>
  <c r="R427" i="1"/>
  <c r="T426" i="1"/>
  <c r="S426" i="1"/>
  <c r="R426" i="1"/>
  <c r="T425" i="1"/>
  <c r="S425" i="1"/>
  <c r="R425" i="1"/>
  <c r="T424" i="1"/>
  <c r="S424" i="1"/>
  <c r="R424" i="1"/>
  <c r="T423" i="1"/>
  <c r="S423" i="1"/>
  <c r="R423" i="1"/>
  <c r="T422" i="1"/>
  <c r="S422" i="1"/>
  <c r="R422" i="1"/>
  <c r="T421" i="1"/>
  <c r="S421" i="1"/>
  <c r="R421" i="1"/>
  <c r="T410" i="1"/>
  <c r="S410" i="1"/>
  <c r="R410" i="1"/>
  <c r="T409" i="1"/>
  <c r="S409" i="1"/>
  <c r="R409" i="1"/>
  <c r="T408" i="1"/>
  <c r="S408" i="1"/>
  <c r="R408" i="1"/>
  <c r="T407" i="1"/>
  <c r="S407" i="1"/>
  <c r="R407" i="1"/>
  <c r="T406" i="1"/>
  <c r="S406" i="1"/>
  <c r="R406" i="1"/>
  <c r="T405" i="1"/>
  <c r="S405" i="1"/>
  <c r="R405" i="1"/>
  <c r="T404" i="1"/>
  <c r="S404" i="1"/>
  <c r="R404" i="1"/>
  <c r="T403" i="1"/>
  <c r="S403" i="1"/>
  <c r="R403" i="1"/>
  <c r="T402" i="1"/>
  <c r="S402" i="1"/>
  <c r="R402" i="1"/>
  <c r="T401" i="1"/>
  <c r="S401" i="1"/>
  <c r="R401" i="1"/>
  <c r="T400" i="1"/>
  <c r="S400" i="1"/>
  <c r="R400" i="1"/>
  <c r="T399" i="1"/>
  <c r="S399" i="1"/>
  <c r="R399" i="1"/>
  <c r="T398" i="1"/>
  <c r="S398" i="1"/>
  <c r="R398" i="1"/>
  <c r="T397" i="1"/>
  <c r="S397" i="1"/>
  <c r="R397" i="1"/>
  <c r="T396" i="1"/>
  <c r="S396" i="1"/>
  <c r="R396" i="1"/>
  <c r="T395" i="1"/>
  <c r="S395" i="1"/>
  <c r="R395" i="1"/>
  <c r="T383" i="1"/>
  <c r="S383" i="1"/>
  <c r="R383" i="1"/>
  <c r="T382" i="1"/>
  <c r="S382" i="1"/>
  <c r="R382" i="1"/>
  <c r="T381" i="1"/>
  <c r="S381" i="1"/>
  <c r="R381" i="1"/>
  <c r="T380" i="1"/>
  <c r="S380" i="1"/>
  <c r="R380" i="1"/>
  <c r="T379" i="1"/>
  <c r="S379" i="1"/>
  <c r="R379" i="1"/>
  <c r="T378" i="1"/>
  <c r="S378" i="1"/>
  <c r="R378" i="1"/>
  <c r="T377" i="1"/>
  <c r="S377" i="1"/>
  <c r="R377" i="1"/>
  <c r="T376" i="1"/>
  <c r="S376" i="1"/>
  <c r="R376" i="1"/>
  <c r="T375" i="1"/>
  <c r="S375" i="1"/>
  <c r="R375" i="1"/>
  <c r="T374" i="1"/>
  <c r="S374" i="1"/>
  <c r="R374" i="1"/>
  <c r="T373" i="1"/>
  <c r="S373" i="1"/>
  <c r="R373" i="1"/>
  <c r="T372" i="1"/>
  <c r="S372" i="1"/>
  <c r="R372" i="1"/>
  <c r="T371" i="1"/>
  <c r="S371" i="1"/>
  <c r="R371" i="1"/>
  <c r="T370" i="1"/>
  <c r="S370" i="1"/>
  <c r="R370" i="1"/>
  <c r="T369" i="1"/>
  <c r="S369" i="1"/>
  <c r="R369" i="1"/>
  <c r="T358" i="1"/>
  <c r="S358" i="1"/>
  <c r="R358" i="1"/>
  <c r="T357" i="1"/>
  <c r="S357" i="1"/>
  <c r="R357" i="1"/>
  <c r="T356" i="1"/>
  <c r="S356" i="1"/>
  <c r="R356" i="1"/>
  <c r="T355" i="1"/>
  <c r="S355" i="1"/>
  <c r="R355" i="1"/>
  <c r="T354" i="1"/>
  <c r="S354" i="1"/>
  <c r="R354" i="1"/>
  <c r="T353" i="1"/>
  <c r="S353" i="1"/>
  <c r="R353" i="1"/>
  <c r="T352" i="1"/>
  <c r="S352" i="1"/>
  <c r="R352" i="1"/>
  <c r="T351" i="1"/>
  <c r="S351" i="1"/>
  <c r="R351" i="1"/>
  <c r="T350" i="1"/>
  <c r="S350" i="1"/>
  <c r="R350" i="1"/>
  <c r="T349" i="1"/>
  <c r="S349" i="1"/>
  <c r="R349" i="1"/>
  <c r="T348" i="1"/>
  <c r="S348" i="1"/>
  <c r="R348" i="1"/>
  <c r="T347" i="1"/>
  <c r="S347" i="1"/>
  <c r="R347" i="1"/>
  <c r="T346" i="1"/>
  <c r="S346" i="1"/>
  <c r="R346" i="1"/>
  <c r="T345" i="1"/>
  <c r="S345" i="1"/>
  <c r="R345" i="1"/>
  <c r="T344" i="1"/>
  <c r="S344" i="1"/>
  <c r="R344" i="1"/>
  <c r="T343" i="1"/>
  <c r="S343" i="1"/>
  <c r="R343" i="1"/>
  <c r="T329" i="1"/>
  <c r="S329" i="1"/>
  <c r="R329" i="1"/>
  <c r="T328" i="1"/>
  <c r="S328" i="1"/>
  <c r="R328" i="1"/>
  <c r="T327" i="1"/>
  <c r="S327" i="1"/>
  <c r="R327" i="1"/>
  <c r="T326" i="1"/>
  <c r="S326" i="1"/>
  <c r="R326" i="1"/>
  <c r="T325" i="1"/>
  <c r="S325" i="1"/>
  <c r="R325" i="1"/>
  <c r="T324" i="1"/>
  <c r="S324" i="1"/>
  <c r="R324" i="1"/>
  <c r="T323" i="1"/>
  <c r="S323" i="1"/>
  <c r="R323" i="1"/>
  <c r="T322" i="1"/>
  <c r="S322" i="1"/>
  <c r="R322" i="1"/>
  <c r="T321" i="1"/>
  <c r="S321" i="1"/>
  <c r="R321" i="1"/>
  <c r="T320" i="1"/>
  <c r="S320" i="1"/>
  <c r="R320" i="1"/>
  <c r="T319" i="1"/>
  <c r="S319" i="1"/>
  <c r="R319" i="1"/>
  <c r="T318" i="1"/>
  <c r="S318" i="1"/>
  <c r="R318" i="1"/>
  <c r="T317" i="1"/>
  <c r="S317" i="1"/>
  <c r="R317" i="1"/>
  <c r="T306" i="1"/>
  <c r="S306" i="1"/>
  <c r="R306" i="1"/>
  <c r="T305" i="1"/>
  <c r="S305" i="1"/>
  <c r="R305" i="1"/>
  <c r="T304" i="1"/>
  <c r="S304" i="1"/>
  <c r="R304" i="1"/>
  <c r="T303" i="1"/>
  <c r="S303" i="1"/>
  <c r="R303" i="1"/>
  <c r="T302" i="1"/>
  <c r="S302" i="1"/>
  <c r="R302" i="1"/>
  <c r="T301" i="1"/>
  <c r="S301" i="1"/>
  <c r="R301" i="1"/>
  <c r="T300" i="1"/>
  <c r="S300" i="1"/>
  <c r="R300" i="1"/>
  <c r="T299" i="1"/>
  <c r="S299" i="1"/>
  <c r="R299" i="1"/>
  <c r="T298" i="1"/>
  <c r="S298" i="1"/>
  <c r="R298" i="1"/>
  <c r="T297" i="1"/>
  <c r="S297" i="1"/>
  <c r="R297" i="1"/>
  <c r="T296" i="1"/>
  <c r="S296" i="1"/>
  <c r="R296" i="1"/>
  <c r="T295" i="1"/>
  <c r="S295" i="1"/>
  <c r="R295" i="1"/>
  <c r="T294" i="1"/>
  <c r="S294" i="1"/>
  <c r="R294" i="1"/>
  <c r="T293" i="1"/>
  <c r="S293" i="1"/>
  <c r="R293" i="1"/>
  <c r="T292" i="1"/>
  <c r="S292" i="1"/>
  <c r="R292" i="1"/>
  <c r="T291" i="1"/>
  <c r="S291" i="1"/>
  <c r="R291" i="1"/>
  <c r="T290" i="1"/>
  <c r="S290" i="1"/>
  <c r="R290" i="1"/>
  <c r="T289" i="1"/>
  <c r="S289" i="1"/>
  <c r="R289" i="1"/>
  <c r="T276" i="1"/>
  <c r="S276" i="1"/>
  <c r="R276" i="1"/>
  <c r="T275" i="1"/>
  <c r="S275" i="1"/>
  <c r="R275" i="1"/>
  <c r="T274" i="1"/>
  <c r="S274" i="1"/>
  <c r="R274" i="1"/>
  <c r="T273" i="1"/>
  <c r="S273" i="1"/>
  <c r="R273" i="1"/>
  <c r="T272" i="1"/>
  <c r="S272" i="1"/>
  <c r="R272" i="1"/>
  <c r="T271" i="1"/>
  <c r="S271" i="1"/>
  <c r="R271" i="1"/>
  <c r="T270" i="1"/>
  <c r="S270" i="1"/>
  <c r="R270" i="1"/>
  <c r="T269" i="1"/>
  <c r="S269" i="1"/>
  <c r="R269" i="1"/>
  <c r="T268" i="1"/>
  <c r="S268" i="1"/>
  <c r="R268" i="1"/>
  <c r="T267" i="1"/>
  <c r="S267" i="1"/>
  <c r="R267" i="1"/>
  <c r="T266" i="1"/>
  <c r="S266" i="1"/>
  <c r="R266" i="1"/>
  <c r="T265" i="1"/>
  <c r="S265" i="1"/>
  <c r="R265" i="1"/>
  <c r="T264" i="1"/>
  <c r="S264" i="1"/>
  <c r="R264" i="1"/>
  <c r="T263" i="1"/>
  <c r="S263" i="1"/>
  <c r="R263" i="1"/>
  <c r="T262" i="1"/>
  <c r="S262" i="1"/>
  <c r="R262" i="1"/>
  <c r="T261" i="1"/>
  <c r="S261" i="1"/>
  <c r="R261" i="1"/>
  <c r="T253" i="1"/>
  <c r="S253" i="1"/>
  <c r="R253" i="1"/>
  <c r="T252" i="1"/>
  <c r="S252" i="1"/>
  <c r="R252" i="1"/>
  <c r="T251" i="1"/>
  <c r="S251" i="1"/>
  <c r="R251" i="1"/>
  <c r="T250" i="1"/>
  <c r="S250" i="1"/>
  <c r="R250" i="1"/>
  <c r="T249" i="1"/>
  <c r="S249" i="1"/>
  <c r="R249" i="1"/>
  <c r="T248" i="1"/>
  <c r="S248" i="1"/>
  <c r="R248" i="1"/>
  <c r="T247" i="1"/>
  <c r="S247" i="1"/>
  <c r="R247" i="1"/>
  <c r="T246" i="1"/>
  <c r="S246" i="1"/>
  <c r="R246" i="1"/>
  <c r="T245" i="1"/>
  <c r="S245" i="1"/>
  <c r="R245" i="1"/>
  <c r="T244" i="1"/>
  <c r="S244" i="1"/>
  <c r="R244" i="1"/>
  <c r="T243" i="1"/>
  <c r="S243" i="1"/>
  <c r="R243" i="1"/>
  <c r="T242" i="1"/>
  <c r="S242" i="1"/>
  <c r="R242" i="1"/>
  <c r="T241" i="1"/>
  <c r="S241" i="1"/>
  <c r="R241" i="1"/>
  <c r="T240" i="1"/>
  <c r="S240" i="1"/>
  <c r="R240" i="1"/>
  <c r="T239" i="1"/>
  <c r="S239" i="1"/>
  <c r="R239" i="1"/>
  <c r="T238" i="1"/>
  <c r="S238" i="1"/>
  <c r="R238" i="1"/>
  <c r="T237" i="1"/>
  <c r="S237" i="1"/>
  <c r="R237" i="1"/>
  <c r="T236" i="1"/>
  <c r="S236" i="1"/>
  <c r="R236" i="1"/>
  <c r="T229" i="1"/>
  <c r="S229" i="1"/>
  <c r="R229" i="1"/>
  <c r="T228" i="1"/>
  <c r="S228" i="1"/>
  <c r="R228" i="1"/>
  <c r="T227" i="1"/>
  <c r="S227" i="1"/>
  <c r="R227" i="1"/>
  <c r="T226" i="1"/>
  <c r="S226" i="1"/>
  <c r="R226" i="1"/>
  <c r="T225" i="1"/>
  <c r="S225" i="1"/>
  <c r="R225" i="1"/>
  <c r="T224" i="1"/>
  <c r="S224" i="1"/>
  <c r="R224" i="1"/>
  <c r="T223" i="1"/>
  <c r="S223" i="1"/>
  <c r="R223" i="1"/>
  <c r="T222" i="1"/>
  <c r="S222" i="1"/>
  <c r="R222" i="1"/>
  <c r="T221" i="1"/>
  <c r="S221" i="1"/>
  <c r="R221" i="1"/>
  <c r="T220" i="1"/>
  <c r="S220" i="1"/>
  <c r="R220" i="1"/>
  <c r="T219" i="1"/>
  <c r="S219" i="1"/>
  <c r="R219" i="1"/>
  <c r="T218" i="1"/>
  <c r="S218" i="1"/>
  <c r="R218" i="1"/>
  <c r="T217" i="1"/>
  <c r="S217" i="1"/>
  <c r="R217" i="1"/>
  <c r="T216" i="1"/>
  <c r="S216" i="1"/>
  <c r="R216" i="1"/>
  <c r="T215" i="1"/>
  <c r="S215" i="1"/>
  <c r="R215" i="1"/>
  <c r="T214" i="1"/>
  <c r="S214" i="1"/>
  <c r="R214" i="1"/>
  <c r="T213" i="1"/>
  <c r="S213" i="1"/>
  <c r="R213" i="1"/>
  <c r="T212" i="1"/>
  <c r="S212" i="1"/>
  <c r="R212" i="1"/>
  <c r="T211" i="1"/>
  <c r="S211" i="1"/>
  <c r="R211" i="1"/>
  <c r="T198" i="1"/>
  <c r="S198" i="1"/>
  <c r="R198" i="1"/>
  <c r="T197" i="1"/>
  <c r="S197" i="1"/>
  <c r="R197" i="1"/>
  <c r="T196" i="1"/>
  <c r="S196" i="1"/>
  <c r="R196" i="1"/>
  <c r="T195" i="1"/>
  <c r="S195" i="1"/>
  <c r="R195" i="1"/>
  <c r="T194" i="1"/>
  <c r="S194" i="1"/>
  <c r="R194" i="1"/>
  <c r="T193" i="1"/>
  <c r="S193" i="1"/>
  <c r="R193" i="1"/>
  <c r="T192" i="1"/>
  <c r="S192" i="1"/>
  <c r="R192" i="1"/>
  <c r="T191" i="1"/>
  <c r="S191" i="1"/>
  <c r="R191" i="1"/>
  <c r="T190" i="1"/>
  <c r="S190" i="1"/>
  <c r="R190" i="1"/>
  <c r="T189" i="1"/>
  <c r="S189" i="1"/>
  <c r="R189" i="1"/>
  <c r="T188" i="1"/>
  <c r="S188" i="1"/>
  <c r="R188" i="1"/>
  <c r="T187" i="1"/>
  <c r="S187" i="1"/>
  <c r="R187" i="1"/>
  <c r="T186" i="1"/>
  <c r="S186" i="1"/>
  <c r="R186" i="1"/>
  <c r="T185" i="1"/>
  <c r="S185" i="1"/>
  <c r="R185" i="1"/>
  <c r="T184" i="1"/>
  <c r="S184" i="1"/>
  <c r="R184" i="1"/>
  <c r="T175" i="1"/>
  <c r="S175" i="1"/>
  <c r="R175" i="1"/>
  <c r="T174" i="1"/>
  <c r="S174" i="1"/>
  <c r="R174" i="1"/>
  <c r="T173" i="1"/>
  <c r="S173" i="1"/>
  <c r="R173" i="1"/>
  <c r="T172" i="1"/>
  <c r="S172" i="1"/>
  <c r="R172" i="1"/>
  <c r="T171" i="1"/>
  <c r="S171" i="1"/>
  <c r="R171" i="1"/>
  <c r="T170" i="1"/>
  <c r="S170" i="1"/>
  <c r="R170" i="1"/>
  <c r="T169" i="1"/>
  <c r="S169" i="1"/>
  <c r="R169" i="1"/>
  <c r="T168" i="1"/>
  <c r="S168" i="1"/>
  <c r="R168" i="1"/>
  <c r="T167" i="1"/>
  <c r="S167" i="1"/>
  <c r="R167" i="1"/>
  <c r="T166" i="1"/>
  <c r="S166" i="1"/>
  <c r="R166" i="1"/>
  <c r="T165" i="1"/>
  <c r="S165" i="1"/>
  <c r="R165" i="1"/>
  <c r="T164" i="1"/>
  <c r="S164" i="1"/>
  <c r="R164" i="1"/>
  <c r="T163" i="1"/>
  <c r="S163" i="1"/>
  <c r="R163" i="1"/>
  <c r="T162" i="1"/>
  <c r="S162" i="1"/>
  <c r="R162" i="1"/>
  <c r="T161" i="1"/>
  <c r="S161" i="1"/>
  <c r="R161" i="1"/>
  <c r="T160" i="1"/>
  <c r="S160" i="1"/>
  <c r="R160" i="1"/>
  <c r="T159" i="1"/>
  <c r="S159" i="1"/>
  <c r="R159" i="1"/>
  <c r="T158" i="1"/>
  <c r="S158" i="1"/>
  <c r="R158" i="1"/>
  <c r="T149" i="1"/>
  <c r="S149" i="1"/>
  <c r="R149" i="1"/>
  <c r="T148" i="1"/>
  <c r="S148" i="1"/>
  <c r="R148" i="1"/>
  <c r="T147" i="1"/>
  <c r="S147" i="1"/>
  <c r="R147" i="1"/>
  <c r="T146" i="1"/>
  <c r="S146" i="1"/>
  <c r="R146" i="1"/>
  <c r="T145" i="1"/>
  <c r="S145" i="1"/>
  <c r="R145" i="1"/>
  <c r="T144" i="1"/>
  <c r="S144" i="1"/>
  <c r="R144" i="1"/>
  <c r="T143" i="1"/>
  <c r="S143" i="1"/>
  <c r="R143" i="1"/>
  <c r="T142" i="1"/>
  <c r="S142" i="1"/>
  <c r="R142" i="1"/>
  <c r="T141" i="1"/>
  <c r="S141" i="1"/>
  <c r="R141" i="1"/>
  <c r="T140" i="1"/>
  <c r="S140" i="1"/>
  <c r="R140" i="1"/>
  <c r="T139" i="1"/>
  <c r="S139" i="1"/>
  <c r="R139" i="1"/>
  <c r="T138" i="1"/>
  <c r="S138" i="1"/>
  <c r="R138" i="1"/>
  <c r="T137" i="1"/>
  <c r="S137" i="1"/>
  <c r="R137" i="1"/>
  <c r="T136" i="1"/>
  <c r="S136" i="1"/>
  <c r="R136" i="1"/>
  <c r="T135" i="1"/>
  <c r="S135" i="1"/>
  <c r="R135" i="1"/>
  <c r="T134" i="1"/>
  <c r="S134" i="1"/>
  <c r="R134" i="1"/>
  <c r="T133" i="1"/>
  <c r="S133" i="1"/>
  <c r="R133" i="1"/>
  <c r="T123" i="1"/>
  <c r="S123" i="1"/>
  <c r="R123" i="1"/>
  <c r="T122" i="1"/>
  <c r="S122" i="1"/>
  <c r="R122" i="1"/>
  <c r="T121" i="1"/>
  <c r="S121" i="1"/>
  <c r="R121" i="1"/>
  <c r="T120" i="1"/>
  <c r="S120" i="1"/>
  <c r="R120" i="1"/>
  <c r="T119" i="1"/>
  <c r="S119" i="1"/>
  <c r="R119" i="1"/>
  <c r="T118" i="1"/>
  <c r="S118" i="1"/>
  <c r="R118" i="1"/>
  <c r="T117" i="1"/>
  <c r="S117" i="1"/>
  <c r="R117" i="1"/>
  <c r="T116" i="1"/>
  <c r="S116" i="1"/>
  <c r="R116" i="1"/>
  <c r="T115" i="1"/>
  <c r="S115" i="1"/>
  <c r="R115" i="1"/>
  <c r="T114" i="1"/>
  <c r="S114" i="1"/>
  <c r="R114" i="1"/>
  <c r="T113" i="1"/>
  <c r="S113" i="1"/>
  <c r="R113" i="1"/>
  <c r="T112" i="1"/>
  <c r="S112" i="1"/>
  <c r="R112" i="1"/>
  <c r="T111" i="1"/>
  <c r="S111" i="1"/>
  <c r="R111" i="1"/>
  <c r="T110" i="1"/>
  <c r="S110" i="1"/>
  <c r="R110" i="1"/>
  <c r="T109" i="1"/>
  <c r="S109" i="1"/>
  <c r="R109" i="1"/>
  <c r="T108" i="1"/>
  <c r="S108" i="1"/>
  <c r="R108" i="1"/>
  <c r="T107" i="1"/>
  <c r="S107" i="1"/>
  <c r="R107" i="1"/>
  <c r="T100" i="1"/>
  <c r="S100" i="1"/>
  <c r="R100" i="1"/>
  <c r="T99" i="1"/>
  <c r="S99" i="1"/>
  <c r="R99" i="1"/>
  <c r="T98" i="1"/>
  <c r="S98" i="1"/>
  <c r="R98" i="1"/>
  <c r="T97" i="1"/>
  <c r="S97" i="1"/>
  <c r="R97" i="1"/>
  <c r="T96" i="1"/>
  <c r="S96" i="1"/>
  <c r="R96" i="1"/>
  <c r="T95" i="1"/>
  <c r="S95" i="1"/>
  <c r="R95" i="1"/>
  <c r="T94" i="1"/>
  <c r="S94" i="1"/>
  <c r="R94" i="1"/>
  <c r="T93" i="1"/>
  <c r="S93" i="1"/>
  <c r="R93" i="1"/>
  <c r="T92" i="1"/>
  <c r="S92" i="1"/>
  <c r="R92" i="1"/>
  <c r="T91" i="1"/>
  <c r="S91" i="1"/>
  <c r="R91" i="1"/>
  <c r="T90" i="1"/>
  <c r="S90" i="1"/>
  <c r="R90" i="1"/>
  <c r="T89" i="1"/>
  <c r="S89" i="1"/>
  <c r="R89" i="1"/>
  <c r="T88" i="1"/>
  <c r="S88" i="1"/>
  <c r="R88" i="1"/>
  <c r="T87" i="1"/>
  <c r="S87" i="1"/>
  <c r="R87" i="1"/>
  <c r="T86" i="1"/>
  <c r="S86" i="1"/>
  <c r="R86" i="1"/>
  <c r="T85" i="1"/>
  <c r="S85" i="1"/>
  <c r="R85" i="1"/>
  <c r="T84" i="1"/>
  <c r="S84" i="1"/>
  <c r="R84" i="1"/>
  <c r="T83" i="1"/>
  <c r="S83" i="1"/>
  <c r="R83" i="1"/>
  <c r="T82" i="1"/>
  <c r="S82" i="1"/>
  <c r="R82" i="1"/>
  <c r="T81" i="1"/>
  <c r="S81" i="1"/>
  <c r="R81" i="1"/>
  <c r="T80" i="1"/>
  <c r="S80" i="1"/>
  <c r="R80" i="1"/>
  <c r="T79" i="1"/>
  <c r="S79" i="1"/>
  <c r="R79" i="1"/>
  <c r="T71" i="1"/>
  <c r="S71" i="1"/>
  <c r="R71" i="1"/>
  <c r="T70" i="1"/>
  <c r="S70" i="1"/>
  <c r="R70" i="1"/>
  <c r="T69" i="1"/>
  <c r="S69" i="1"/>
  <c r="R69" i="1"/>
  <c r="T68" i="1"/>
  <c r="S68" i="1"/>
  <c r="R68" i="1"/>
  <c r="T67" i="1"/>
  <c r="S67" i="1"/>
  <c r="R67" i="1"/>
  <c r="T66" i="1"/>
  <c r="S66" i="1"/>
  <c r="R66" i="1"/>
  <c r="T65" i="1"/>
  <c r="S65" i="1"/>
  <c r="R65" i="1"/>
  <c r="T64" i="1"/>
  <c r="S64" i="1"/>
  <c r="R64" i="1"/>
  <c r="T63" i="1"/>
  <c r="S63" i="1"/>
  <c r="R63" i="1"/>
  <c r="T62" i="1"/>
  <c r="S62" i="1"/>
  <c r="R62" i="1"/>
  <c r="T61" i="1"/>
  <c r="S61" i="1"/>
  <c r="R61" i="1"/>
  <c r="T60" i="1"/>
  <c r="S60" i="1"/>
  <c r="R60" i="1"/>
  <c r="T59" i="1"/>
  <c r="S59" i="1"/>
  <c r="R59" i="1"/>
  <c r="T58" i="1"/>
  <c r="S58" i="1"/>
  <c r="R58" i="1"/>
  <c r="T57" i="1"/>
  <c r="S57" i="1"/>
  <c r="R57" i="1"/>
  <c r="T56" i="1"/>
  <c r="S56" i="1"/>
  <c r="R56" i="1"/>
  <c r="T55" i="1"/>
  <c r="S55" i="1"/>
  <c r="R55" i="1"/>
  <c r="T54" i="1"/>
  <c r="S54" i="1"/>
  <c r="R54" i="1"/>
  <c r="T53" i="1"/>
  <c r="S53" i="1"/>
  <c r="R53" i="1"/>
  <c r="T52" i="1"/>
  <c r="S52" i="1"/>
  <c r="R52" i="1"/>
  <c r="T47" i="1"/>
  <c r="S47" i="1"/>
  <c r="R47" i="1"/>
  <c r="T46" i="1"/>
  <c r="S46" i="1"/>
  <c r="R46" i="1"/>
  <c r="T45" i="1"/>
  <c r="S45" i="1"/>
  <c r="R45" i="1"/>
  <c r="T44" i="1"/>
  <c r="S44" i="1"/>
  <c r="R44" i="1"/>
  <c r="T43" i="1"/>
  <c r="S43" i="1"/>
  <c r="R43" i="1"/>
  <c r="T42" i="1"/>
  <c r="S42" i="1"/>
  <c r="R42" i="1"/>
  <c r="T41" i="1"/>
  <c r="S41" i="1"/>
  <c r="R41" i="1"/>
  <c r="T40" i="1"/>
  <c r="S40" i="1"/>
  <c r="R40" i="1"/>
  <c r="T39" i="1"/>
  <c r="S39" i="1"/>
  <c r="R39" i="1"/>
  <c r="T38" i="1"/>
  <c r="S38" i="1"/>
  <c r="R38" i="1"/>
  <c r="T37" i="1"/>
  <c r="S37" i="1"/>
  <c r="R37" i="1"/>
  <c r="T36" i="1"/>
  <c r="S36" i="1"/>
  <c r="R36" i="1"/>
  <c r="T35" i="1"/>
  <c r="S35" i="1"/>
  <c r="R35" i="1"/>
  <c r="T34" i="1"/>
  <c r="S34" i="1"/>
  <c r="R34" i="1"/>
  <c r="T33" i="1"/>
  <c r="S33" i="1"/>
  <c r="R33" i="1"/>
  <c r="T32" i="1"/>
  <c r="S32" i="1"/>
  <c r="R32" i="1"/>
  <c r="T31" i="1"/>
  <c r="S31" i="1"/>
  <c r="R31" i="1"/>
  <c r="T30" i="1"/>
  <c r="S30" i="1"/>
  <c r="R30" i="1"/>
  <c r="T29" i="1"/>
  <c r="S29" i="1"/>
  <c r="R29" i="1"/>
  <c r="T28" i="1"/>
  <c r="S28" i="1"/>
  <c r="R28" i="1"/>
  <c r="T27" i="1"/>
  <c r="S27" i="1"/>
  <c r="R27" i="1"/>
  <c r="T17" i="1"/>
  <c r="S17" i="1"/>
  <c r="R17" i="1"/>
  <c r="T16" i="1"/>
  <c r="S16" i="1"/>
  <c r="R16" i="1"/>
  <c r="T15" i="1"/>
  <c r="S15" i="1"/>
  <c r="R15" i="1"/>
  <c r="T14" i="1"/>
  <c r="S14" i="1"/>
  <c r="R14" i="1"/>
  <c r="T13" i="1"/>
  <c r="S13" i="1"/>
  <c r="R13" i="1"/>
  <c r="T12" i="1"/>
  <c r="S12" i="1"/>
  <c r="R12" i="1"/>
  <c r="T11" i="1"/>
  <c r="S11" i="1"/>
  <c r="R11" i="1"/>
  <c r="T10" i="1"/>
  <c r="S10" i="1"/>
  <c r="R10" i="1"/>
  <c r="T9" i="1"/>
  <c r="S9" i="1"/>
  <c r="R9" i="1"/>
  <c r="T8" i="1"/>
  <c r="S8" i="1"/>
  <c r="R8" i="1"/>
  <c r="T7" i="1"/>
  <c r="S7" i="1"/>
  <c r="R7" i="1"/>
  <c r="T6" i="1"/>
  <c r="S6" i="1"/>
  <c r="R6" i="1"/>
  <c r="T5" i="1"/>
  <c r="S5" i="1"/>
  <c r="R5" i="1"/>
  <c r="T4" i="1"/>
  <c r="S4" i="1"/>
  <c r="R4" i="1"/>
  <c r="T3" i="1"/>
  <c r="S3" i="1"/>
  <c r="R3" i="1"/>
  <c r="T821" i="1"/>
  <c r="T795" i="1"/>
  <c r="T769" i="1"/>
  <c r="T742" i="1"/>
  <c r="T715" i="1"/>
  <c r="T688" i="1"/>
  <c r="T661" i="1"/>
  <c r="T634" i="1"/>
  <c r="T608" i="1"/>
  <c r="T582" i="1"/>
  <c r="T555" i="1"/>
  <c r="T528" i="1"/>
  <c r="T501" i="1"/>
  <c r="T474" i="1"/>
  <c r="T447" i="1"/>
  <c r="T420" i="1"/>
  <c r="T394" i="1"/>
  <c r="T368" i="1"/>
  <c r="T342" i="1"/>
  <c r="T316" i="1"/>
  <c r="T288" i="1"/>
  <c r="T260" i="1"/>
  <c r="T235" i="1"/>
  <c r="T210" i="1"/>
  <c r="T183" i="1"/>
  <c r="T157" i="1"/>
  <c r="T132" i="1"/>
  <c r="T106" i="1"/>
  <c r="T78" i="1"/>
  <c r="T51" i="1"/>
  <c r="T26" i="1"/>
  <c r="T2" i="1"/>
  <c r="S821" i="1"/>
  <c r="S795" i="1"/>
  <c r="S769" i="1"/>
  <c r="S742" i="1"/>
  <c r="S715" i="1"/>
  <c r="S688" i="1"/>
  <c r="S661" i="1"/>
  <c r="S634" i="1"/>
  <c r="S608" i="1"/>
  <c r="S582" i="1"/>
  <c r="S555" i="1"/>
  <c r="S528" i="1"/>
  <c r="S501" i="1"/>
  <c r="S474" i="1"/>
  <c r="S447" i="1"/>
  <c r="S420" i="1"/>
  <c r="S394" i="1"/>
  <c r="S368" i="1"/>
  <c r="S342" i="1"/>
  <c r="S316" i="1"/>
  <c r="S288" i="1"/>
  <c r="S260" i="1"/>
  <c r="S235" i="1"/>
  <c r="S210" i="1"/>
  <c r="S183" i="1"/>
  <c r="S157" i="1"/>
  <c r="S132" i="1"/>
  <c r="S106" i="1"/>
  <c r="S78" i="1"/>
  <c r="S51" i="1"/>
  <c r="S26" i="1"/>
  <c r="S2" i="1"/>
  <c r="R2" i="1"/>
  <c r="R821" i="1"/>
  <c r="R795" i="1"/>
  <c r="R769" i="1"/>
  <c r="R742" i="1"/>
  <c r="R715" i="1"/>
  <c r="R688" i="1"/>
  <c r="R661" i="1"/>
  <c r="R634" i="1"/>
  <c r="R608" i="1"/>
  <c r="R582" i="1"/>
  <c r="R555" i="1"/>
  <c r="R528" i="1"/>
  <c r="R501" i="1"/>
  <c r="R474" i="1"/>
  <c r="R447" i="1"/>
  <c r="R420" i="1"/>
  <c r="R394" i="1"/>
  <c r="R368" i="1"/>
  <c r="R342" i="1"/>
  <c r="R316" i="1"/>
  <c r="R288" i="1"/>
  <c r="R260" i="1"/>
  <c r="R235" i="1"/>
  <c r="R210" i="1"/>
  <c r="R183" i="1"/>
  <c r="R157" i="1"/>
  <c r="R132" i="1"/>
  <c r="R106" i="1"/>
  <c r="R78" i="1"/>
  <c r="R51" i="1"/>
  <c r="R26" i="1"/>
  <c r="AV46" i="1"/>
  <c r="AA47" i="1"/>
  <c r="AA46" i="1"/>
  <c r="AA45" i="1"/>
  <c r="AA44" i="1"/>
  <c r="AA43" i="1"/>
  <c r="AA42" i="1"/>
  <c r="AA41" i="1"/>
  <c r="AA40" i="1"/>
  <c r="AA39" i="1"/>
  <c r="AA38" i="1"/>
  <c r="AA37" i="1"/>
  <c r="AA36" i="1"/>
  <c r="AA35" i="1"/>
  <c r="AA34" i="1"/>
  <c r="AA32" i="1"/>
  <c r="AA31" i="1"/>
  <c r="AA29" i="1"/>
  <c r="AA28" i="1"/>
  <c r="AA27" i="1"/>
  <c r="AV47" i="1"/>
  <c r="AA30" i="1" s="1"/>
  <c r="J4" i="6"/>
  <c r="J5" i="6" s="1"/>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B4" i="5"/>
  <c r="F4" i="5" s="1"/>
  <c r="M833" i="1"/>
  <c r="M832" i="1"/>
  <c r="M831" i="1"/>
  <c r="M830" i="1"/>
  <c r="M829" i="1"/>
  <c r="M828" i="1"/>
  <c r="M827" i="1"/>
  <c r="M826" i="1"/>
  <c r="M825" i="1"/>
  <c r="M824" i="1"/>
  <c r="M823" i="1"/>
  <c r="M822" i="1"/>
  <c r="M811" i="1"/>
  <c r="M810" i="1"/>
  <c r="M809" i="1"/>
  <c r="M808" i="1"/>
  <c r="M807" i="1"/>
  <c r="M806" i="1"/>
  <c r="M805" i="1"/>
  <c r="M804" i="1"/>
  <c r="M803" i="1"/>
  <c r="M802" i="1"/>
  <c r="M801" i="1"/>
  <c r="M800" i="1"/>
  <c r="M799" i="1"/>
  <c r="M798" i="1"/>
  <c r="M797" i="1"/>
  <c r="M796" i="1"/>
  <c r="M786" i="1"/>
  <c r="M785" i="1"/>
  <c r="M784" i="1"/>
  <c r="M783" i="1"/>
  <c r="M782" i="1"/>
  <c r="M781" i="1"/>
  <c r="M780" i="1"/>
  <c r="M779" i="1"/>
  <c r="M778" i="1"/>
  <c r="M777" i="1"/>
  <c r="M776" i="1"/>
  <c r="M775" i="1"/>
  <c r="M774" i="1"/>
  <c r="M773" i="1"/>
  <c r="M772" i="1"/>
  <c r="M771" i="1"/>
  <c r="M770" i="1"/>
  <c r="M757" i="1"/>
  <c r="M756" i="1"/>
  <c r="M755" i="1"/>
  <c r="M754" i="1"/>
  <c r="M753" i="1"/>
  <c r="M752" i="1"/>
  <c r="M751" i="1"/>
  <c r="M750" i="1"/>
  <c r="M749" i="1"/>
  <c r="M748" i="1"/>
  <c r="M747" i="1"/>
  <c r="M746" i="1"/>
  <c r="M745" i="1"/>
  <c r="M744" i="1"/>
  <c r="M743" i="1"/>
  <c r="M732" i="1"/>
  <c r="M731" i="1"/>
  <c r="M730" i="1"/>
  <c r="M729" i="1"/>
  <c r="M728" i="1"/>
  <c r="M727" i="1"/>
  <c r="M726" i="1"/>
  <c r="M725" i="1"/>
  <c r="M724" i="1"/>
  <c r="M723" i="1"/>
  <c r="M722" i="1"/>
  <c r="M721" i="1"/>
  <c r="M720" i="1"/>
  <c r="M719" i="1"/>
  <c r="M718" i="1"/>
  <c r="M717" i="1"/>
  <c r="M716" i="1"/>
  <c r="M703" i="1"/>
  <c r="M702" i="1"/>
  <c r="M701" i="1"/>
  <c r="M700" i="1"/>
  <c r="M699" i="1"/>
  <c r="M698" i="1"/>
  <c r="M697" i="1"/>
  <c r="M696" i="1"/>
  <c r="M695" i="1"/>
  <c r="M694" i="1"/>
  <c r="M693" i="1"/>
  <c r="M692" i="1"/>
  <c r="M691" i="1"/>
  <c r="M690" i="1"/>
  <c r="M689" i="1"/>
  <c r="M676" i="1"/>
  <c r="M675" i="1"/>
  <c r="M674" i="1"/>
  <c r="M673" i="1"/>
  <c r="M672" i="1"/>
  <c r="M671" i="1"/>
  <c r="M670" i="1"/>
  <c r="M669" i="1"/>
  <c r="M668" i="1"/>
  <c r="M667" i="1"/>
  <c r="M666" i="1"/>
  <c r="M665" i="1"/>
  <c r="M664" i="1"/>
  <c r="M663" i="1"/>
  <c r="M662" i="1"/>
  <c r="M651" i="1"/>
  <c r="M650" i="1"/>
  <c r="M649" i="1"/>
  <c r="M648" i="1"/>
  <c r="M647" i="1"/>
  <c r="M646" i="1"/>
  <c r="M645" i="1"/>
  <c r="M644" i="1"/>
  <c r="M643" i="1"/>
  <c r="M642" i="1"/>
  <c r="M641" i="1"/>
  <c r="M640" i="1"/>
  <c r="M639" i="1"/>
  <c r="M638" i="1"/>
  <c r="M637" i="1"/>
  <c r="M636" i="1"/>
  <c r="M635" i="1"/>
  <c r="M622" i="1"/>
  <c r="M621" i="1"/>
  <c r="M620" i="1"/>
  <c r="M619" i="1"/>
  <c r="M618" i="1"/>
  <c r="M617" i="1"/>
  <c r="M616" i="1"/>
  <c r="M615" i="1"/>
  <c r="M614" i="1"/>
  <c r="M613" i="1"/>
  <c r="M612" i="1"/>
  <c r="M611" i="1"/>
  <c r="M610" i="1"/>
  <c r="M609" i="1"/>
  <c r="M597" i="1"/>
  <c r="M596" i="1"/>
  <c r="M595" i="1"/>
  <c r="M594" i="1"/>
  <c r="M593" i="1"/>
  <c r="M592" i="1"/>
  <c r="M591" i="1"/>
  <c r="M590" i="1"/>
  <c r="M589" i="1"/>
  <c r="M588" i="1"/>
  <c r="M587" i="1"/>
  <c r="M586" i="1"/>
  <c r="M585" i="1"/>
  <c r="M584" i="1"/>
  <c r="M583" i="1"/>
  <c r="M570" i="1"/>
  <c r="M569" i="1"/>
  <c r="M568" i="1"/>
  <c r="M567" i="1"/>
  <c r="M566" i="1"/>
  <c r="M565" i="1"/>
  <c r="M564" i="1"/>
  <c r="M563" i="1"/>
  <c r="M562" i="1"/>
  <c r="M561" i="1"/>
  <c r="M560" i="1"/>
  <c r="M559" i="1"/>
  <c r="M558" i="1"/>
  <c r="M557" i="1"/>
  <c r="M556" i="1"/>
  <c r="M543" i="1"/>
  <c r="M542" i="1"/>
  <c r="M541" i="1"/>
  <c r="M540" i="1"/>
  <c r="M539" i="1"/>
  <c r="M538" i="1"/>
  <c r="M537" i="1"/>
  <c r="M536" i="1"/>
  <c r="M535" i="1"/>
  <c r="M534" i="1"/>
  <c r="M533" i="1"/>
  <c r="M532" i="1"/>
  <c r="M531" i="1"/>
  <c r="M530" i="1"/>
  <c r="M529" i="1"/>
  <c r="M516" i="1"/>
  <c r="M515" i="1"/>
  <c r="M514" i="1"/>
  <c r="M513" i="1"/>
  <c r="M512" i="1"/>
  <c r="M511" i="1"/>
  <c r="M510" i="1"/>
  <c r="M509" i="1"/>
  <c r="M508" i="1"/>
  <c r="M507" i="1"/>
  <c r="M506" i="1"/>
  <c r="M505" i="1"/>
  <c r="M504" i="1"/>
  <c r="M503" i="1"/>
  <c r="M502" i="1"/>
  <c r="M491" i="1"/>
  <c r="M490" i="1"/>
  <c r="M489" i="1"/>
  <c r="M488" i="1"/>
  <c r="M487" i="1"/>
  <c r="M486" i="1"/>
  <c r="M485" i="1"/>
  <c r="M484" i="1"/>
  <c r="M483" i="1"/>
  <c r="M482" i="1"/>
  <c r="M481" i="1"/>
  <c r="M480" i="1"/>
  <c r="M479" i="1"/>
  <c r="M478" i="1"/>
  <c r="M477" i="1"/>
  <c r="M476" i="1"/>
  <c r="M475" i="1"/>
  <c r="M464" i="1"/>
  <c r="M463" i="1"/>
  <c r="M462" i="1"/>
  <c r="M461" i="1"/>
  <c r="M460" i="1"/>
  <c r="M459" i="1"/>
  <c r="M458" i="1"/>
  <c r="M457" i="1"/>
  <c r="M456" i="1"/>
  <c r="M455" i="1"/>
  <c r="M454" i="1"/>
  <c r="M453" i="1"/>
  <c r="M452" i="1"/>
  <c r="M451" i="1"/>
  <c r="M450" i="1"/>
  <c r="M449" i="1"/>
  <c r="M448" i="1"/>
  <c r="M437" i="1"/>
  <c r="M436" i="1"/>
  <c r="M435" i="1"/>
  <c r="M434" i="1"/>
  <c r="M433" i="1"/>
  <c r="M432" i="1"/>
  <c r="M431" i="1"/>
  <c r="M430" i="1"/>
  <c r="M429" i="1"/>
  <c r="M428" i="1"/>
  <c r="M427" i="1"/>
  <c r="M426" i="1"/>
  <c r="M425" i="1"/>
  <c r="M424" i="1"/>
  <c r="M423" i="1"/>
  <c r="M422" i="1"/>
  <c r="M421" i="1"/>
  <c r="M410" i="1"/>
  <c r="M409" i="1"/>
  <c r="M408" i="1"/>
  <c r="M407" i="1"/>
  <c r="M406" i="1"/>
  <c r="M405" i="1"/>
  <c r="M404" i="1"/>
  <c r="M403" i="1"/>
  <c r="M402" i="1"/>
  <c r="M401" i="1"/>
  <c r="M400" i="1"/>
  <c r="M399" i="1"/>
  <c r="M398" i="1"/>
  <c r="M397" i="1"/>
  <c r="M396" i="1"/>
  <c r="M395" i="1"/>
  <c r="M383" i="1"/>
  <c r="M382" i="1"/>
  <c r="M381" i="1"/>
  <c r="M380" i="1"/>
  <c r="M379" i="1"/>
  <c r="M378" i="1"/>
  <c r="M377" i="1"/>
  <c r="M376" i="1"/>
  <c r="M375" i="1"/>
  <c r="M374" i="1"/>
  <c r="M373" i="1"/>
  <c r="M372" i="1"/>
  <c r="M371" i="1"/>
  <c r="M370" i="1"/>
  <c r="M369" i="1"/>
  <c r="M358" i="1"/>
  <c r="M357" i="1"/>
  <c r="M356" i="1"/>
  <c r="M355" i="1"/>
  <c r="M354" i="1"/>
  <c r="M353" i="1"/>
  <c r="M352" i="1"/>
  <c r="M351" i="1"/>
  <c r="M350" i="1"/>
  <c r="M349" i="1"/>
  <c r="M348" i="1"/>
  <c r="M347" i="1"/>
  <c r="M346" i="1"/>
  <c r="M345" i="1"/>
  <c r="M344" i="1"/>
  <c r="M343" i="1"/>
  <c r="M329" i="1"/>
  <c r="M328" i="1"/>
  <c r="M327" i="1"/>
  <c r="M326" i="1"/>
  <c r="M325" i="1"/>
  <c r="M324" i="1"/>
  <c r="M323" i="1"/>
  <c r="M322" i="1"/>
  <c r="M321" i="1"/>
  <c r="M320" i="1"/>
  <c r="M319" i="1"/>
  <c r="M318" i="1"/>
  <c r="M317" i="1"/>
  <c r="M306" i="1"/>
  <c r="M305" i="1"/>
  <c r="M304" i="1"/>
  <c r="M303" i="1"/>
  <c r="M302" i="1"/>
  <c r="M301" i="1"/>
  <c r="M300" i="1"/>
  <c r="M299" i="1"/>
  <c r="M298" i="1"/>
  <c r="M297" i="1"/>
  <c r="M296" i="1"/>
  <c r="M295" i="1"/>
  <c r="M294" i="1"/>
  <c r="M293" i="1"/>
  <c r="M292" i="1"/>
  <c r="M291" i="1"/>
  <c r="M290" i="1"/>
  <c r="M289" i="1"/>
  <c r="M276" i="1"/>
  <c r="M275" i="1"/>
  <c r="M274" i="1"/>
  <c r="M273" i="1"/>
  <c r="M272" i="1"/>
  <c r="M271" i="1"/>
  <c r="M270" i="1"/>
  <c r="M269" i="1"/>
  <c r="M268" i="1"/>
  <c r="M267" i="1"/>
  <c r="M266" i="1"/>
  <c r="M265" i="1"/>
  <c r="M264" i="1"/>
  <c r="M263" i="1"/>
  <c r="M262" i="1"/>
  <c r="M261" i="1"/>
  <c r="M253" i="1"/>
  <c r="M252" i="1"/>
  <c r="M251" i="1"/>
  <c r="M250" i="1"/>
  <c r="M249" i="1"/>
  <c r="M248" i="1"/>
  <c r="M247" i="1"/>
  <c r="M246" i="1"/>
  <c r="M245" i="1"/>
  <c r="M244" i="1"/>
  <c r="M243" i="1"/>
  <c r="M242" i="1"/>
  <c r="M241" i="1"/>
  <c r="M240" i="1"/>
  <c r="M239" i="1"/>
  <c r="M238" i="1"/>
  <c r="M237" i="1"/>
  <c r="M236" i="1"/>
  <c r="M229" i="1"/>
  <c r="M228" i="1"/>
  <c r="M227" i="1"/>
  <c r="M226" i="1"/>
  <c r="M225" i="1"/>
  <c r="M224" i="1"/>
  <c r="M223" i="1"/>
  <c r="M222" i="1"/>
  <c r="M221" i="1"/>
  <c r="M220" i="1"/>
  <c r="M219" i="1"/>
  <c r="M218" i="1"/>
  <c r="M217" i="1"/>
  <c r="M216" i="1"/>
  <c r="M215" i="1"/>
  <c r="M214" i="1"/>
  <c r="M213" i="1"/>
  <c r="M212" i="1"/>
  <c r="M211" i="1"/>
  <c r="M198" i="1"/>
  <c r="M197" i="1"/>
  <c r="M196" i="1"/>
  <c r="M195" i="1"/>
  <c r="M194" i="1"/>
  <c r="M193" i="1"/>
  <c r="M192" i="1"/>
  <c r="M191" i="1"/>
  <c r="M190" i="1"/>
  <c r="M189" i="1"/>
  <c r="M188" i="1"/>
  <c r="M187" i="1"/>
  <c r="M186" i="1"/>
  <c r="M185" i="1"/>
  <c r="M184" i="1"/>
  <c r="M175" i="1"/>
  <c r="M174" i="1"/>
  <c r="M173" i="1"/>
  <c r="M172" i="1"/>
  <c r="M171" i="1"/>
  <c r="M170" i="1"/>
  <c r="M169" i="1"/>
  <c r="M168" i="1"/>
  <c r="M167" i="1"/>
  <c r="M166" i="1"/>
  <c r="M165" i="1"/>
  <c r="M164" i="1"/>
  <c r="M163" i="1"/>
  <c r="M162" i="1"/>
  <c r="M161" i="1"/>
  <c r="M160" i="1"/>
  <c r="M159" i="1"/>
  <c r="M158" i="1"/>
  <c r="M149" i="1"/>
  <c r="M148" i="1"/>
  <c r="M147" i="1"/>
  <c r="M146" i="1"/>
  <c r="M145" i="1"/>
  <c r="M144" i="1"/>
  <c r="M143" i="1"/>
  <c r="M142" i="1"/>
  <c r="M141" i="1"/>
  <c r="M140" i="1"/>
  <c r="M139" i="1"/>
  <c r="M138" i="1"/>
  <c r="M137" i="1"/>
  <c r="M136" i="1"/>
  <c r="M135" i="1"/>
  <c r="M134" i="1"/>
  <c r="M133" i="1"/>
  <c r="M123" i="1"/>
  <c r="M122" i="1"/>
  <c r="M121" i="1"/>
  <c r="M120" i="1"/>
  <c r="M119" i="1"/>
  <c r="M118" i="1"/>
  <c r="M117" i="1"/>
  <c r="M116" i="1"/>
  <c r="M115" i="1"/>
  <c r="M114" i="1"/>
  <c r="M113" i="1"/>
  <c r="M112" i="1"/>
  <c r="M111" i="1"/>
  <c r="M110" i="1"/>
  <c r="M109" i="1"/>
  <c r="M108" i="1"/>
  <c r="M107" i="1"/>
  <c r="M100" i="1"/>
  <c r="M99" i="1"/>
  <c r="M98" i="1"/>
  <c r="M97" i="1"/>
  <c r="M96" i="1"/>
  <c r="M95" i="1"/>
  <c r="M94" i="1"/>
  <c r="M93" i="1"/>
  <c r="M92" i="1"/>
  <c r="M91" i="1"/>
  <c r="M90" i="1"/>
  <c r="M89" i="1"/>
  <c r="M88" i="1"/>
  <c r="M87" i="1"/>
  <c r="M86" i="1"/>
  <c r="M85" i="1"/>
  <c r="M84" i="1"/>
  <c r="M83" i="1"/>
  <c r="M82" i="1"/>
  <c r="M81" i="1"/>
  <c r="M80" i="1"/>
  <c r="M79" i="1"/>
  <c r="M71" i="1"/>
  <c r="M70" i="1"/>
  <c r="M69" i="1"/>
  <c r="M68" i="1"/>
  <c r="M67" i="1"/>
  <c r="M66" i="1"/>
  <c r="M65" i="1"/>
  <c r="M64" i="1"/>
  <c r="M63" i="1"/>
  <c r="M62" i="1"/>
  <c r="M61" i="1"/>
  <c r="M60" i="1"/>
  <c r="M59" i="1"/>
  <c r="M58" i="1"/>
  <c r="M57" i="1"/>
  <c r="M56" i="1"/>
  <c r="M55" i="1"/>
  <c r="M54" i="1"/>
  <c r="M53" i="1"/>
  <c r="M52" i="1"/>
  <c r="M47" i="1"/>
  <c r="M46" i="1"/>
  <c r="M45" i="1"/>
  <c r="M44" i="1"/>
  <c r="M43" i="1"/>
  <c r="M42" i="1"/>
  <c r="M41" i="1"/>
  <c r="M40" i="1"/>
  <c r="M39" i="1"/>
  <c r="M38" i="1"/>
  <c r="M37" i="1"/>
  <c r="M36" i="1"/>
  <c r="M35" i="1"/>
  <c r="M34" i="1"/>
  <c r="M33" i="1"/>
  <c r="M32" i="1"/>
  <c r="M31" i="1"/>
  <c r="M30" i="1"/>
  <c r="M29" i="1"/>
  <c r="M28" i="1"/>
  <c r="M27" i="1"/>
  <c r="M17" i="1"/>
  <c r="M16" i="1"/>
  <c r="M15" i="1"/>
  <c r="M14" i="1"/>
  <c r="M13" i="1"/>
  <c r="M12" i="1"/>
  <c r="M11" i="1"/>
  <c r="M10" i="1"/>
  <c r="M9" i="1"/>
  <c r="M8" i="1"/>
  <c r="M7" i="1"/>
  <c r="M6" i="1"/>
  <c r="M5" i="1"/>
  <c r="M4" i="1"/>
  <c r="M3" i="1"/>
  <c r="M2" i="1"/>
  <c r="N821" i="1"/>
  <c r="N795" i="1"/>
  <c r="N769" i="1"/>
  <c r="N742" i="1"/>
  <c r="N715" i="1"/>
  <c r="N688" i="1"/>
  <c r="N661" i="1"/>
  <c r="N634" i="1"/>
  <c r="N608" i="1"/>
  <c r="N582" i="1"/>
  <c r="N555" i="1"/>
  <c r="N528" i="1"/>
  <c r="N501" i="1"/>
  <c r="N474" i="1"/>
  <c r="N447" i="1"/>
  <c r="N420" i="1"/>
  <c r="N394" i="1"/>
  <c r="N368" i="1"/>
  <c r="N342" i="1"/>
  <c r="N316" i="1"/>
  <c r="N288" i="1"/>
  <c r="N260" i="1"/>
  <c r="N235" i="1"/>
  <c r="N210" i="1"/>
  <c r="N183" i="1"/>
  <c r="N157" i="1"/>
  <c r="N132" i="1"/>
  <c r="N106" i="1"/>
  <c r="N78" i="1"/>
  <c r="N51" i="1"/>
  <c r="N26" i="1"/>
  <c r="K78" i="1"/>
  <c r="AV821" i="1"/>
  <c r="AU821" i="1"/>
  <c r="AT821" i="1"/>
  <c r="AA821" i="1"/>
  <c r="Y821" i="1"/>
  <c r="X821" i="1"/>
  <c r="W821" i="1"/>
  <c r="U821" i="1"/>
  <c r="Q821" i="1"/>
  <c r="O821" i="1"/>
  <c r="M821" i="1"/>
  <c r="L821" i="1"/>
  <c r="K821" i="1"/>
  <c r="J821" i="1"/>
  <c r="I821" i="1"/>
  <c r="H821" i="1"/>
  <c r="G821" i="1"/>
  <c r="F821" i="1"/>
  <c r="B821" i="1"/>
  <c r="AV795" i="1"/>
  <c r="AU795" i="1"/>
  <c r="AT795" i="1"/>
  <c r="AA795" i="1"/>
  <c r="Y795" i="1"/>
  <c r="X795" i="1"/>
  <c r="W795" i="1"/>
  <c r="U795" i="1"/>
  <c r="Q795" i="1"/>
  <c r="O795" i="1"/>
  <c r="M795" i="1"/>
  <c r="L795" i="1"/>
  <c r="K795" i="1"/>
  <c r="J795" i="1"/>
  <c r="I795" i="1"/>
  <c r="H795" i="1"/>
  <c r="G795" i="1"/>
  <c r="F795" i="1"/>
  <c r="B795" i="1"/>
  <c r="AV769" i="1"/>
  <c r="AU769" i="1"/>
  <c r="AT769" i="1"/>
  <c r="AA769" i="1"/>
  <c r="Y769" i="1"/>
  <c r="X769" i="1"/>
  <c r="W769" i="1"/>
  <c r="U769" i="1"/>
  <c r="Q769" i="1"/>
  <c r="O769" i="1"/>
  <c r="M769" i="1"/>
  <c r="L769" i="1"/>
  <c r="K769" i="1"/>
  <c r="J769" i="1"/>
  <c r="I769" i="1"/>
  <c r="H769" i="1"/>
  <c r="G769" i="1"/>
  <c r="F769" i="1"/>
  <c r="B769" i="1"/>
  <c r="AV742" i="1"/>
  <c r="AU742" i="1"/>
  <c r="AT742" i="1"/>
  <c r="AA742" i="1"/>
  <c r="Y742" i="1"/>
  <c r="X742" i="1"/>
  <c r="W742" i="1"/>
  <c r="U742" i="1"/>
  <c r="Q742" i="1"/>
  <c r="O742" i="1"/>
  <c r="M742" i="1"/>
  <c r="L742" i="1"/>
  <c r="K742" i="1"/>
  <c r="J742" i="1"/>
  <c r="I742" i="1"/>
  <c r="H742" i="1"/>
  <c r="G742" i="1"/>
  <c r="F742" i="1"/>
  <c r="B742" i="1"/>
  <c r="AV715" i="1"/>
  <c r="AU715" i="1"/>
  <c r="AT715" i="1"/>
  <c r="AA715" i="1"/>
  <c r="Y715" i="1"/>
  <c r="X715" i="1"/>
  <c r="W715" i="1"/>
  <c r="U715" i="1"/>
  <c r="Q715" i="1"/>
  <c r="O715" i="1"/>
  <c r="M715" i="1"/>
  <c r="L715" i="1"/>
  <c r="K715" i="1"/>
  <c r="J715" i="1"/>
  <c r="I715" i="1"/>
  <c r="H715" i="1"/>
  <c r="G715" i="1"/>
  <c r="F715" i="1"/>
  <c r="B715" i="1"/>
  <c r="AV688" i="1"/>
  <c r="AU688" i="1"/>
  <c r="AT688" i="1"/>
  <c r="AA688" i="1"/>
  <c r="Y688" i="1"/>
  <c r="X688" i="1"/>
  <c r="W688" i="1"/>
  <c r="U688" i="1"/>
  <c r="Q688" i="1"/>
  <c r="O688" i="1"/>
  <c r="M688" i="1"/>
  <c r="L688" i="1"/>
  <c r="K688" i="1"/>
  <c r="J688" i="1"/>
  <c r="I688" i="1"/>
  <c r="H688" i="1"/>
  <c r="G688" i="1"/>
  <c r="F688" i="1"/>
  <c r="B688" i="1"/>
  <c r="AV661" i="1"/>
  <c r="AU661" i="1"/>
  <c r="AT661" i="1"/>
  <c r="AA661" i="1"/>
  <c r="Y661" i="1"/>
  <c r="X661" i="1"/>
  <c r="W661" i="1"/>
  <c r="U661" i="1"/>
  <c r="Q661" i="1"/>
  <c r="O661" i="1"/>
  <c r="M661" i="1"/>
  <c r="L661" i="1"/>
  <c r="K661" i="1"/>
  <c r="J661" i="1"/>
  <c r="I661" i="1"/>
  <c r="H661" i="1"/>
  <c r="G661" i="1"/>
  <c r="F661" i="1"/>
  <c r="B661" i="1"/>
  <c r="AV634" i="1"/>
  <c r="AT634" i="1"/>
  <c r="AA634" i="1"/>
  <c r="Y634" i="1"/>
  <c r="X634" i="1"/>
  <c r="W634" i="1"/>
  <c r="U634" i="1"/>
  <c r="Q634" i="1"/>
  <c r="O634" i="1"/>
  <c r="M634" i="1"/>
  <c r="L634" i="1"/>
  <c r="K634" i="1"/>
  <c r="J634" i="1"/>
  <c r="I634" i="1"/>
  <c r="H634" i="1"/>
  <c r="G634" i="1"/>
  <c r="F634" i="1"/>
  <c r="B634" i="1"/>
  <c r="AV608" i="1"/>
  <c r="AU608" i="1"/>
  <c r="AT608" i="1"/>
  <c r="AA608" i="1"/>
  <c r="Y608" i="1"/>
  <c r="X608" i="1"/>
  <c r="W608" i="1"/>
  <c r="U608" i="1"/>
  <c r="Q608" i="1"/>
  <c r="O608" i="1"/>
  <c r="M608" i="1"/>
  <c r="L608" i="1"/>
  <c r="K608" i="1"/>
  <c r="J608" i="1"/>
  <c r="I608" i="1"/>
  <c r="H608" i="1"/>
  <c r="G608" i="1"/>
  <c r="F608" i="1"/>
  <c r="B608" i="1"/>
  <c r="AV582" i="1"/>
  <c r="AU582" i="1"/>
  <c r="AT582" i="1"/>
  <c r="AA582" i="1"/>
  <c r="Y582" i="1"/>
  <c r="X582" i="1"/>
  <c r="W582" i="1"/>
  <c r="U582" i="1"/>
  <c r="Q582" i="1"/>
  <c r="O582" i="1"/>
  <c r="M582" i="1"/>
  <c r="L582" i="1"/>
  <c r="K582" i="1"/>
  <c r="J582" i="1"/>
  <c r="I582" i="1"/>
  <c r="H582" i="1"/>
  <c r="G582" i="1"/>
  <c r="F582" i="1"/>
  <c r="B582" i="1"/>
  <c r="AV555" i="1"/>
  <c r="AU555" i="1"/>
  <c r="AT555" i="1"/>
  <c r="AA555" i="1"/>
  <c r="Y555" i="1"/>
  <c r="X555" i="1"/>
  <c r="W555" i="1"/>
  <c r="U555" i="1"/>
  <c r="Q555" i="1"/>
  <c r="O555" i="1"/>
  <c r="M555" i="1"/>
  <c r="L555" i="1"/>
  <c r="K555" i="1"/>
  <c r="J555" i="1"/>
  <c r="I555" i="1"/>
  <c r="H555" i="1"/>
  <c r="G555" i="1"/>
  <c r="F555" i="1"/>
  <c r="B555" i="1"/>
  <c r="AV528" i="1"/>
  <c r="AU528" i="1"/>
  <c r="AT528" i="1"/>
  <c r="AA528" i="1"/>
  <c r="Y528" i="1"/>
  <c r="X528" i="1"/>
  <c r="W528" i="1"/>
  <c r="U528" i="1"/>
  <c r="Q528" i="1"/>
  <c r="O528" i="1"/>
  <c r="M528" i="1"/>
  <c r="L528" i="1"/>
  <c r="K528" i="1"/>
  <c r="J528" i="1"/>
  <c r="I528" i="1"/>
  <c r="H528" i="1"/>
  <c r="G528" i="1"/>
  <c r="F528" i="1"/>
  <c r="B528" i="1"/>
  <c r="AV501" i="1"/>
  <c r="AU501" i="1"/>
  <c r="AT501" i="1"/>
  <c r="AA501" i="1"/>
  <c r="Y501" i="1"/>
  <c r="X501" i="1"/>
  <c r="W501" i="1"/>
  <c r="U501" i="1"/>
  <c r="Q501" i="1"/>
  <c r="O501" i="1"/>
  <c r="M501" i="1"/>
  <c r="L501" i="1"/>
  <c r="K501" i="1"/>
  <c r="J501" i="1"/>
  <c r="I501" i="1"/>
  <c r="H501" i="1"/>
  <c r="G501" i="1"/>
  <c r="F501" i="1"/>
  <c r="B501" i="1"/>
  <c r="AV474" i="1"/>
  <c r="AU474" i="1"/>
  <c r="AT474" i="1"/>
  <c r="AA474" i="1"/>
  <c r="Y474" i="1"/>
  <c r="X474" i="1"/>
  <c r="W474" i="1"/>
  <c r="U474" i="1"/>
  <c r="Q474" i="1"/>
  <c r="O474" i="1"/>
  <c r="M474" i="1"/>
  <c r="L474" i="1"/>
  <c r="K474" i="1"/>
  <c r="J474" i="1"/>
  <c r="I474" i="1"/>
  <c r="H474" i="1"/>
  <c r="G474" i="1"/>
  <c r="F474" i="1"/>
  <c r="B474" i="1"/>
  <c r="AV447" i="1"/>
  <c r="AU447" i="1"/>
  <c r="AT447" i="1"/>
  <c r="AA447" i="1"/>
  <c r="Y447" i="1"/>
  <c r="X447" i="1"/>
  <c r="W447" i="1"/>
  <c r="U447" i="1"/>
  <c r="Q447" i="1"/>
  <c r="O447" i="1"/>
  <c r="M447" i="1"/>
  <c r="L447" i="1"/>
  <c r="K447" i="1"/>
  <c r="J447" i="1"/>
  <c r="I447" i="1"/>
  <c r="H447" i="1"/>
  <c r="G447" i="1"/>
  <c r="F447" i="1"/>
  <c r="B447" i="1"/>
  <c r="AV420" i="1"/>
  <c r="AU420" i="1"/>
  <c r="AT420" i="1"/>
  <c r="AA420" i="1"/>
  <c r="Y420" i="1"/>
  <c r="X420" i="1"/>
  <c r="W420" i="1"/>
  <c r="U420" i="1"/>
  <c r="Q420" i="1"/>
  <c r="O420" i="1"/>
  <c r="M420" i="1"/>
  <c r="L420" i="1"/>
  <c r="K420" i="1"/>
  <c r="J420" i="1"/>
  <c r="I420" i="1"/>
  <c r="H420" i="1"/>
  <c r="G420" i="1"/>
  <c r="F420" i="1"/>
  <c r="B420" i="1"/>
  <c r="AV394" i="1"/>
  <c r="AU394" i="1"/>
  <c r="AT394" i="1"/>
  <c r="AA394" i="1"/>
  <c r="Y394" i="1"/>
  <c r="X394" i="1"/>
  <c r="W394" i="1"/>
  <c r="U394" i="1"/>
  <c r="Q394" i="1"/>
  <c r="O394" i="1"/>
  <c r="M394" i="1"/>
  <c r="L394" i="1"/>
  <c r="K394" i="1"/>
  <c r="J394" i="1"/>
  <c r="I394" i="1"/>
  <c r="H394" i="1"/>
  <c r="G394" i="1"/>
  <c r="F394" i="1"/>
  <c r="B394" i="1"/>
  <c r="AV368" i="1"/>
  <c r="AU368" i="1"/>
  <c r="AT368" i="1"/>
  <c r="AA368" i="1"/>
  <c r="Y368" i="1"/>
  <c r="X368" i="1"/>
  <c r="W368" i="1"/>
  <c r="U368" i="1"/>
  <c r="Q368" i="1"/>
  <c r="O368" i="1"/>
  <c r="M368" i="1"/>
  <c r="L368" i="1"/>
  <c r="K368" i="1"/>
  <c r="J368" i="1"/>
  <c r="I368" i="1"/>
  <c r="H368" i="1"/>
  <c r="G368" i="1"/>
  <c r="F368" i="1"/>
  <c r="B368" i="1"/>
  <c r="AV342" i="1"/>
  <c r="AU342" i="1"/>
  <c r="AT342" i="1"/>
  <c r="AA342" i="1"/>
  <c r="Y342" i="1"/>
  <c r="X342" i="1"/>
  <c r="W342" i="1"/>
  <c r="U342" i="1"/>
  <c r="Q342" i="1"/>
  <c r="O342" i="1"/>
  <c r="M342" i="1"/>
  <c r="L342" i="1"/>
  <c r="K342" i="1"/>
  <c r="J342" i="1"/>
  <c r="I342" i="1"/>
  <c r="H342" i="1"/>
  <c r="G342" i="1"/>
  <c r="F342" i="1"/>
  <c r="B342" i="1"/>
  <c r="AV316" i="1"/>
  <c r="AU316" i="1"/>
  <c r="AT316" i="1"/>
  <c r="AA316" i="1"/>
  <c r="Y316" i="1"/>
  <c r="X316" i="1"/>
  <c r="W316" i="1"/>
  <c r="U316" i="1"/>
  <c r="Q316" i="1"/>
  <c r="O316" i="1"/>
  <c r="M316" i="1"/>
  <c r="L316" i="1"/>
  <c r="K316" i="1"/>
  <c r="J316" i="1"/>
  <c r="I316" i="1"/>
  <c r="H316" i="1"/>
  <c r="G316" i="1"/>
  <c r="F316" i="1"/>
  <c r="B316" i="1"/>
  <c r="AV288" i="1"/>
  <c r="AU288" i="1"/>
  <c r="AT288" i="1"/>
  <c r="AA288" i="1"/>
  <c r="Y288" i="1"/>
  <c r="X288" i="1"/>
  <c r="W288" i="1"/>
  <c r="U288" i="1"/>
  <c r="Q288" i="1"/>
  <c r="O288" i="1"/>
  <c r="M288" i="1"/>
  <c r="L288" i="1"/>
  <c r="K288" i="1"/>
  <c r="J288" i="1"/>
  <c r="I288" i="1"/>
  <c r="H288" i="1"/>
  <c r="G288" i="1"/>
  <c r="F288" i="1"/>
  <c r="B288" i="1"/>
  <c r="AV260" i="1"/>
  <c r="AU260" i="1"/>
  <c r="AT260" i="1"/>
  <c r="AA260" i="1"/>
  <c r="Y260" i="1"/>
  <c r="X260" i="1"/>
  <c r="W260" i="1"/>
  <c r="U260" i="1"/>
  <c r="Q260" i="1"/>
  <c r="O260" i="1"/>
  <c r="M260" i="1"/>
  <c r="L260" i="1"/>
  <c r="K260" i="1"/>
  <c r="J260" i="1"/>
  <c r="I260" i="1"/>
  <c r="H260" i="1"/>
  <c r="G260" i="1"/>
  <c r="F260" i="1"/>
  <c r="B260" i="1"/>
  <c r="AV235" i="1"/>
  <c r="AU235" i="1"/>
  <c r="AT235" i="1"/>
  <c r="AA235" i="1"/>
  <c r="Y235" i="1"/>
  <c r="X235" i="1"/>
  <c r="W235" i="1"/>
  <c r="U235" i="1"/>
  <c r="Q235" i="1"/>
  <c r="O235" i="1"/>
  <c r="M235" i="1"/>
  <c r="L235" i="1"/>
  <c r="K235" i="1"/>
  <c r="J235" i="1"/>
  <c r="I235" i="1"/>
  <c r="H235" i="1"/>
  <c r="G235" i="1"/>
  <c r="F235" i="1"/>
  <c r="B235" i="1"/>
  <c r="AV210" i="1"/>
  <c r="AU210" i="1"/>
  <c r="AT210" i="1"/>
  <c r="AA210" i="1"/>
  <c r="Y210" i="1"/>
  <c r="X210" i="1"/>
  <c r="W210" i="1"/>
  <c r="U210" i="1"/>
  <c r="Q210" i="1"/>
  <c r="O210" i="1"/>
  <c r="M210" i="1"/>
  <c r="L210" i="1"/>
  <c r="K210" i="1"/>
  <c r="J210" i="1"/>
  <c r="I210" i="1"/>
  <c r="H210" i="1"/>
  <c r="G210" i="1"/>
  <c r="F210" i="1"/>
  <c r="B210" i="1"/>
  <c r="AV183" i="1"/>
  <c r="AU183" i="1"/>
  <c r="AT183" i="1"/>
  <c r="AA183" i="1"/>
  <c r="Y183" i="1"/>
  <c r="X183" i="1"/>
  <c r="W183" i="1"/>
  <c r="U183" i="1"/>
  <c r="Q183" i="1"/>
  <c r="O183" i="1"/>
  <c r="M183" i="1"/>
  <c r="L183" i="1"/>
  <c r="K183" i="1"/>
  <c r="J183" i="1"/>
  <c r="I183" i="1"/>
  <c r="H183" i="1"/>
  <c r="G183" i="1"/>
  <c r="F183" i="1"/>
  <c r="B183" i="1"/>
  <c r="AV157" i="1"/>
  <c r="AV180" i="1" s="1"/>
  <c r="AU157" i="1"/>
  <c r="AT157" i="1"/>
  <c r="AA157" i="1"/>
  <c r="Y157" i="1"/>
  <c r="X157" i="1"/>
  <c r="W157" i="1"/>
  <c r="U157" i="1"/>
  <c r="Q157" i="1"/>
  <c r="O157" i="1"/>
  <c r="M157" i="1"/>
  <c r="L157" i="1"/>
  <c r="K157" i="1"/>
  <c r="J157" i="1"/>
  <c r="I157" i="1"/>
  <c r="H157" i="1"/>
  <c r="G157" i="1"/>
  <c r="F157" i="1"/>
  <c r="B157" i="1"/>
  <c r="AV132" i="1"/>
  <c r="AU132" i="1"/>
  <c r="AT132" i="1"/>
  <c r="AA132" i="1"/>
  <c r="Y132" i="1"/>
  <c r="X132" i="1"/>
  <c r="W132" i="1"/>
  <c r="U132" i="1"/>
  <c r="Q132" i="1"/>
  <c r="O132" i="1"/>
  <c r="M132" i="1"/>
  <c r="L132" i="1"/>
  <c r="K132" i="1"/>
  <c r="J132" i="1"/>
  <c r="I132" i="1"/>
  <c r="H132" i="1"/>
  <c r="G132" i="1"/>
  <c r="G155" i="1" s="1"/>
  <c r="F132" i="1"/>
  <c r="B132" i="1"/>
  <c r="AV106" i="1"/>
  <c r="AU106" i="1"/>
  <c r="AT106" i="1"/>
  <c r="AA106" i="1"/>
  <c r="Y106" i="1"/>
  <c r="X106" i="1"/>
  <c r="W106" i="1"/>
  <c r="U106" i="1"/>
  <c r="Q106" i="1"/>
  <c r="O106" i="1"/>
  <c r="M106" i="1"/>
  <c r="L106" i="1"/>
  <c r="K106" i="1"/>
  <c r="J106" i="1"/>
  <c r="I106" i="1"/>
  <c r="H106" i="1"/>
  <c r="G106" i="1"/>
  <c r="F106" i="1"/>
  <c r="B106" i="1"/>
  <c r="AV78" i="1"/>
  <c r="AU78" i="1"/>
  <c r="AT78" i="1"/>
  <c r="AA78" i="1"/>
  <c r="Y78" i="1"/>
  <c r="X78" i="1"/>
  <c r="W78" i="1"/>
  <c r="U78" i="1"/>
  <c r="Q78" i="1"/>
  <c r="O78" i="1"/>
  <c r="M78" i="1"/>
  <c r="L78" i="1"/>
  <c r="J78" i="1"/>
  <c r="I78" i="1"/>
  <c r="H78" i="1"/>
  <c r="G78" i="1"/>
  <c r="F78" i="1"/>
  <c r="B78" i="1"/>
  <c r="AV51" i="1"/>
  <c r="AU51" i="1"/>
  <c r="AT51" i="1"/>
  <c r="AA51" i="1"/>
  <c r="Y51" i="1"/>
  <c r="X51" i="1"/>
  <c r="W51" i="1"/>
  <c r="U51" i="1"/>
  <c r="Q51" i="1"/>
  <c r="O51" i="1"/>
  <c r="M51" i="1"/>
  <c r="L51" i="1"/>
  <c r="K51" i="1"/>
  <c r="J51" i="1"/>
  <c r="I51" i="1"/>
  <c r="H51" i="1"/>
  <c r="G51" i="1"/>
  <c r="F51" i="1"/>
  <c r="B51" i="1"/>
  <c r="AV26" i="1"/>
  <c r="AU26" i="1"/>
  <c r="AT26" i="1"/>
  <c r="AA26" i="1"/>
  <c r="Y26" i="1"/>
  <c r="X26" i="1"/>
  <c r="W26" i="1"/>
  <c r="U26" i="1"/>
  <c r="Q26" i="1"/>
  <c r="O26" i="1"/>
  <c r="M26" i="1"/>
  <c r="L26" i="1"/>
  <c r="K26" i="1"/>
  <c r="J26" i="1"/>
  <c r="I26" i="1"/>
  <c r="H26" i="1"/>
  <c r="G26" i="1"/>
  <c r="F26" i="1"/>
  <c r="B26" i="1"/>
  <c r="C3" i="5"/>
  <c r="AF3" i="5" s="1"/>
  <c r="AA843" i="1"/>
  <c r="AA842" i="1"/>
  <c r="AA841" i="1"/>
  <c r="AA840" i="1"/>
  <c r="AA839" i="1"/>
  <c r="AA838" i="1"/>
  <c r="AA837" i="1"/>
  <c r="AA836" i="1"/>
  <c r="AA835" i="1"/>
  <c r="AA834" i="1"/>
  <c r="AA833" i="1"/>
  <c r="AA832" i="1"/>
  <c r="AA831" i="1"/>
  <c r="AA830" i="1"/>
  <c r="AA829" i="1"/>
  <c r="AA828" i="1"/>
  <c r="AA827" i="1"/>
  <c r="AA826" i="1"/>
  <c r="AA825" i="1"/>
  <c r="AA824" i="1"/>
  <c r="AA823" i="1"/>
  <c r="AA822" i="1"/>
  <c r="AA817" i="1"/>
  <c r="AA816" i="1"/>
  <c r="AA815" i="1"/>
  <c r="AA814" i="1"/>
  <c r="AA813" i="1"/>
  <c r="AA812" i="1"/>
  <c r="AA811" i="1"/>
  <c r="AA810" i="1"/>
  <c r="AA809" i="1"/>
  <c r="AA808" i="1"/>
  <c r="AA807" i="1"/>
  <c r="AA806" i="1"/>
  <c r="AA805" i="1"/>
  <c r="AA804" i="1"/>
  <c r="AA803" i="1"/>
  <c r="AA802" i="1"/>
  <c r="AA801" i="1"/>
  <c r="AA800" i="1"/>
  <c r="AA799" i="1"/>
  <c r="AA798" i="1"/>
  <c r="AA797" i="1"/>
  <c r="AA796" i="1"/>
  <c r="AA791" i="1"/>
  <c r="AA790" i="1"/>
  <c r="AA789" i="1"/>
  <c r="AA788" i="1"/>
  <c r="AA787" i="1"/>
  <c r="AA786" i="1"/>
  <c r="AA785" i="1"/>
  <c r="AA784" i="1"/>
  <c r="AA783" i="1"/>
  <c r="AA782" i="1"/>
  <c r="AA781" i="1"/>
  <c r="AA780" i="1"/>
  <c r="AA779" i="1"/>
  <c r="AA778" i="1"/>
  <c r="AA777" i="1"/>
  <c r="AA776" i="1"/>
  <c r="AA775" i="1"/>
  <c r="AA774" i="1"/>
  <c r="AA773" i="1"/>
  <c r="AA772" i="1"/>
  <c r="AA771" i="1"/>
  <c r="AA770" i="1"/>
  <c r="AV735" i="1"/>
  <c r="AA722" i="1" s="1"/>
  <c r="AA732" i="1"/>
  <c r="AA731" i="1"/>
  <c r="AA730" i="1"/>
  <c r="AA729" i="1"/>
  <c r="AA728" i="1"/>
  <c r="AA727" i="1"/>
  <c r="AA726" i="1"/>
  <c r="AA725" i="1"/>
  <c r="AA724" i="1"/>
  <c r="AA723" i="1"/>
  <c r="AA721" i="1"/>
  <c r="AA720" i="1"/>
  <c r="AA719" i="1"/>
  <c r="AA718" i="1"/>
  <c r="AA717" i="1"/>
  <c r="AA764" i="1"/>
  <c r="AA763" i="1"/>
  <c r="AA762" i="1"/>
  <c r="AA761" i="1"/>
  <c r="AA760" i="1"/>
  <c r="AA759" i="1"/>
  <c r="AA758" i="1"/>
  <c r="AA757" i="1"/>
  <c r="AA756" i="1"/>
  <c r="AA755" i="1"/>
  <c r="AA754" i="1"/>
  <c r="AA753" i="1"/>
  <c r="AA752" i="1"/>
  <c r="AA751" i="1"/>
  <c r="AA750" i="1"/>
  <c r="AA749" i="1"/>
  <c r="AA748" i="1"/>
  <c r="AA747" i="1"/>
  <c r="AA746" i="1"/>
  <c r="AA745" i="1"/>
  <c r="AA744" i="1"/>
  <c r="AA743" i="1"/>
  <c r="AA716" i="1"/>
  <c r="AA710" i="1"/>
  <c r="AA709" i="1"/>
  <c r="AA708" i="1"/>
  <c r="AA707" i="1"/>
  <c r="AA706" i="1"/>
  <c r="AA705" i="1"/>
  <c r="AA704" i="1"/>
  <c r="AA703" i="1"/>
  <c r="AA702" i="1"/>
  <c r="AA701" i="1"/>
  <c r="AA700" i="1"/>
  <c r="AA699" i="1"/>
  <c r="AA698" i="1"/>
  <c r="AA697" i="1"/>
  <c r="AA696" i="1"/>
  <c r="AA695" i="1"/>
  <c r="AA694" i="1"/>
  <c r="AA693" i="1"/>
  <c r="AA692" i="1"/>
  <c r="AA691" i="1"/>
  <c r="AA690" i="1"/>
  <c r="AA689" i="1"/>
  <c r="AA683" i="1"/>
  <c r="AA682" i="1"/>
  <c r="AA681" i="1"/>
  <c r="AA680" i="1"/>
  <c r="AA679" i="1"/>
  <c r="AA678" i="1"/>
  <c r="AA677" i="1"/>
  <c r="AA676" i="1"/>
  <c r="AA675" i="1"/>
  <c r="AA674" i="1"/>
  <c r="AA673" i="1"/>
  <c r="AA672" i="1"/>
  <c r="AA671" i="1"/>
  <c r="AA670" i="1"/>
  <c r="AA669" i="1"/>
  <c r="AA668" i="1"/>
  <c r="AA667" i="1"/>
  <c r="AA666" i="1"/>
  <c r="AA665" i="1"/>
  <c r="AA664" i="1"/>
  <c r="AA663" i="1"/>
  <c r="AA662" i="1"/>
  <c r="AV651" i="1"/>
  <c r="AV650" i="1"/>
  <c r="AA649" i="1" s="1"/>
  <c r="AA656" i="1"/>
  <c r="AA655" i="1"/>
  <c r="AA654" i="1"/>
  <c r="AA653" i="1"/>
  <c r="AA652" i="1"/>
  <c r="AA651" i="1"/>
  <c r="AA650" i="1"/>
  <c r="AA648" i="1"/>
  <c r="AA647" i="1"/>
  <c r="AA646" i="1"/>
  <c r="AA645" i="1"/>
  <c r="AA643" i="1"/>
  <c r="AA642" i="1"/>
  <c r="AA641" i="1"/>
  <c r="AA640" i="1"/>
  <c r="AA639" i="1"/>
  <c r="AA638" i="1"/>
  <c r="AA637" i="1"/>
  <c r="AA636" i="1"/>
  <c r="AA635" i="1"/>
  <c r="AA630" i="1"/>
  <c r="AA629" i="1"/>
  <c r="AA628" i="1"/>
  <c r="AA627" i="1"/>
  <c r="AA626" i="1"/>
  <c r="AA625" i="1"/>
  <c r="AA624" i="1"/>
  <c r="AA623" i="1"/>
  <c r="AA622" i="1"/>
  <c r="AA621" i="1"/>
  <c r="AA620" i="1"/>
  <c r="AA619" i="1"/>
  <c r="AA618" i="1"/>
  <c r="AA617" i="1"/>
  <c r="AA616" i="1"/>
  <c r="AA615" i="1"/>
  <c r="AA614" i="1"/>
  <c r="AA613" i="1"/>
  <c r="AA612" i="1"/>
  <c r="AA611" i="1"/>
  <c r="AA610" i="1"/>
  <c r="AA609" i="1"/>
  <c r="AA604" i="1"/>
  <c r="AA603" i="1"/>
  <c r="AA602" i="1"/>
  <c r="AA601" i="1"/>
  <c r="AA600" i="1"/>
  <c r="AA599" i="1"/>
  <c r="AA598" i="1"/>
  <c r="AA597" i="1"/>
  <c r="AA596" i="1"/>
  <c r="AA595" i="1"/>
  <c r="AA594" i="1"/>
  <c r="AA593" i="1"/>
  <c r="AA592" i="1"/>
  <c r="AA591" i="1"/>
  <c r="AA590" i="1"/>
  <c r="AA589" i="1"/>
  <c r="AA588" i="1"/>
  <c r="AA587" i="1"/>
  <c r="AA586" i="1"/>
  <c r="AA585" i="1"/>
  <c r="AA584" i="1"/>
  <c r="AA583" i="1"/>
  <c r="AA577" i="1"/>
  <c r="AA576" i="1"/>
  <c r="AA575" i="1"/>
  <c r="AA574" i="1"/>
  <c r="AA573" i="1"/>
  <c r="AA572" i="1"/>
  <c r="AA571" i="1"/>
  <c r="AA570" i="1"/>
  <c r="AA569" i="1"/>
  <c r="AA568" i="1"/>
  <c r="AA567" i="1"/>
  <c r="AA566" i="1"/>
  <c r="AA565" i="1"/>
  <c r="AA564" i="1"/>
  <c r="AA563" i="1"/>
  <c r="AA562" i="1"/>
  <c r="AA561" i="1"/>
  <c r="AA560" i="1"/>
  <c r="AA559" i="1"/>
  <c r="AA558" i="1"/>
  <c r="AA557" i="1"/>
  <c r="AA556" i="1"/>
  <c r="AA550" i="1"/>
  <c r="AA549" i="1"/>
  <c r="AA548" i="1"/>
  <c r="AA547" i="1"/>
  <c r="AA546" i="1"/>
  <c r="AA545" i="1"/>
  <c r="AA544" i="1"/>
  <c r="AA543" i="1"/>
  <c r="AA542" i="1"/>
  <c r="AA541" i="1"/>
  <c r="AA540" i="1"/>
  <c r="AA539" i="1"/>
  <c r="AA538" i="1"/>
  <c r="AA537" i="1"/>
  <c r="AA536" i="1"/>
  <c r="AA535" i="1"/>
  <c r="AA534" i="1"/>
  <c r="AA533" i="1"/>
  <c r="AA532" i="1"/>
  <c r="AA531" i="1"/>
  <c r="AA530" i="1"/>
  <c r="AA529" i="1"/>
  <c r="AA502" i="1"/>
  <c r="AA523" i="1"/>
  <c r="AA522" i="1"/>
  <c r="AA521" i="1"/>
  <c r="AA520" i="1"/>
  <c r="AA519" i="1"/>
  <c r="AA518" i="1"/>
  <c r="AA517" i="1"/>
  <c r="AA516" i="1"/>
  <c r="AA515" i="1"/>
  <c r="AA514" i="1"/>
  <c r="AA513" i="1"/>
  <c r="AA512" i="1"/>
  <c r="AA511" i="1"/>
  <c r="AA510" i="1"/>
  <c r="AA509" i="1"/>
  <c r="AA508" i="1"/>
  <c r="AA507" i="1"/>
  <c r="AA506" i="1"/>
  <c r="AA505" i="1"/>
  <c r="AA504" i="1"/>
  <c r="AA503" i="1"/>
  <c r="AA496" i="1"/>
  <c r="AA495" i="1"/>
  <c r="AA494" i="1"/>
  <c r="AA493" i="1"/>
  <c r="AA492" i="1"/>
  <c r="AA491" i="1"/>
  <c r="AA490" i="1"/>
  <c r="AA489" i="1"/>
  <c r="AA488" i="1"/>
  <c r="AA487" i="1"/>
  <c r="AA486" i="1"/>
  <c r="AA485" i="1"/>
  <c r="AA484" i="1"/>
  <c r="AA483" i="1"/>
  <c r="AA482" i="1"/>
  <c r="AA481" i="1"/>
  <c r="AA480" i="1"/>
  <c r="AA479" i="1"/>
  <c r="AA478" i="1"/>
  <c r="AA477" i="1"/>
  <c r="AA476" i="1"/>
  <c r="AA475" i="1"/>
  <c r="AA464" i="1"/>
  <c r="AA463" i="1"/>
  <c r="AA462" i="1"/>
  <c r="AA461" i="1"/>
  <c r="AA460" i="1"/>
  <c r="AA459" i="1"/>
  <c r="AA458" i="1"/>
  <c r="AA457" i="1"/>
  <c r="AA456" i="1"/>
  <c r="AA455" i="1"/>
  <c r="AA454" i="1"/>
  <c r="AA453" i="1"/>
  <c r="AA452" i="1"/>
  <c r="AA451" i="1"/>
  <c r="AA450" i="1"/>
  <c r="AA449" i="1"/>
  <c r="AA448" i="1"/>
  <c r="AA421" i="1"/>
  <c r="AA442" i="1"/>
  <c r="AA441" i="1"/>
  <c r="AA440" i="1"/>
  <c r="AA439" i="1"/>
  <c r="AA438" i="1"/>
  <c r="AA437" i="1"/>
  <c r="AA436" i="1"/>
  <c r="AA435" i="1"/>
  <c r="AA434" i="1"/>
  <c r="AA433" i="1"/>
  <c r="AA432" i="1"/>
  <c r="AA431" i="1"/>
  <c r="AA430" i="1"/>
  <c r="AA429" i="1"/>
  <c r="AA428" i="1"/>
  <c r="AA427" i="1"/>
  <c r="AA426" i="1"/>
  <c r="AA425" i="1"/>
  <c r="AA424" i="1"/>
  <c r="AA423" i="1"/>
  <c r="AA422" i="1"/>
  <c r="AA416" i="1"/>
  <c r="AA415" i="1"/>
  <c r="AA414" i="1"/>
  <c r="AA413" i="1"/>
  <c r="AA412" i="1"/>
  <c r="AA411" i="1"/>
  <c r="AA410" i="1"/>
  <c r="AA409" i="1"/>
  <c r="AA408" i="1"/>
  <c r="AA407" i="1"/>
  <c r="AA406" i="1"/>
  <c r="AA405" i="1"/>
  <c r="AA404" i="1"/>
  <c r="AA403" i="1"/>
  <c r="AA402" i="1"/>
  <c r="AA401" i="1"/>
  <c r="AA400" i="1"/>
  <c r="AA399" i="1"/>
  <c r="AA398" i="1"/>
  <c r="AA397" i="1"/>
  <c r="AA396" i="1"/>
  <c r="AA395" i="1"/>
  <c r="AA364" i="1"/>
  <c r="AA363" i="1"/>
  <c r="AA362" i="1"/>
  <c r="AA361" i="1"/>
  <c r="AA360" i="1"/>
  <c r="AA359" i="1"/>
  <c r="AA358" i="1"/>
  <c r="AA357" i="1"/>
  <c r="AA356" i="1"/>
  <c r="AA355" i="1"/>
  <c r="AA354" i="1"/>
  <c r="AA353" i="1"/>
  <c r="AA352" i="1"/>
  <c r="AA351" i="1"/>
  <c r="AA350" i="1"/>
  <c r="AA349" i="1"/>
  <c r="AA348" i="1"/>
  <c r="AA347" i="1"/>
  <c r="AA346" i="1"/>
  <c r="AA345" i="1"/>
  <c r="AA344" i="1"/>
  <c r="AA343" i="1"/>
  <c r="AA390" i="1"/>
  <c r="AA389" i="1"/>
  <c r="AA388" i="1"/>
  <c r="AA387" i="1"/>
  <c r="AA386" i="1"/>
  <c r="AA385" i="1"/>
  <c r="AA384" i="1"/>
  <c r="AA383" i="1"/>
  <c r="AA382" i="1"/>
  <c r="AA381" i="1"/>
  <c r="AA380" i="1"/>
  <c r="AA379" i="1"/>
  <c r="AA378" i="1"/>
  <c r="AA377" i="1"/>
  <c r="AA376" i="1"/>
  <c r="AA375" i="1"/>
  <c r="AA374" i="1"/>
  <c r="AA373" i="1"/>
  <c r="AA372" i="1"/>
  <c r="AA371" i="1"/>
  <c r="AA370" i="1"/>
  <c r="AA369" i="1"/>
  <c r="AA338" i="1"/>
  <c r="AA337" i="1"/>
  <c r="AA336" i="1"/>
  <c r="AA335" i="1"/>
  <c r="AA334" i="1"/>
  <c r="AA333" i="1"/>
  <c r="AA332" i="1"/>
  <c r="AA331" i="1"/>
  <c r="AA330" i="1"/>
  <c r="AA329" i="1"/>
  <c r="AA328" i="1"/>
  <c r="AA327" i="1"/>
  <c r="AA326" i="1"/>
  <c r="AA325" i="1"/>
  <c r="AA324" i="1"/>
  <c r="AA323" i="1"/>
  <c r="AA322" i="1"/>
  <c r="AA321" i="1"/>
  <c r="AA320" i="1"/>
  <c r="AA319" i="1"/>
  <c r="AA318" i="1"/>
  <c r="AA317" i="1"/>
  <c r="AA310" i="1"/>
  <c r="AA309" i="1"/>
  <c r="AA308" i="1"/>
  <c r="AA307" i="1"/>
  <c r="AA306" i="1"/>
  <c r="AA305" i="1"/>
  <c r="AA304" i="1"/>
  <c r="AA303" i="1"/>
  <c r="AA302" i="1"/>
  <c r="AA301" i="1"/>
  <c r="AA300" i="1"/>
  <c r="AA299" i="1"/>
  <c r="AA298" i="1"/>
  <c r="AA297" i="1"/>
  <c r="AA296" i="1"/>
  <c r="AA295" i="1"/>
  <c r="AA294" i="1"/>
  <c r="AA293" i="1"/>
  <c r="AA292" i="1"/>
  <c r="AA291" i="1"/>
  <c r="AA290" i="1"/>
  <c r="AA289" i="1"/>
  <c r="AA282" i="1"/>
  <c r="AA281" i="1"/>
  <c r="AA280" i="1"/>
  <c r="AA279" i="1"/>
  <c r="AA278" i="1"/>
  <c r="AA277" i="1"/>
  <c r="AA276" i="1"/>
  <c r="AA275" i="1"/>
  <c r="AA274" i="1"/>
  <c r="AA273" i="1"/>
  <c r="AA272" i="1"/>
  <c r="AA271" i="1"/>
  <c r="AA270" i="1"/>
  <c r="AA269" i="1"/>
  <c r="AA268" i="1"/>
  <c r="AA267" i="1"/>
  <c r="AA266" i="1"/>
  <c r="AA265" i="1"/>
  <c r="AA264" i="1"/>
  <c r="AA263" i="1"/>
  <c r="AA262" i="1"/>
  <c r="AA261" i="1"/>
  <c r="AA257" i="1"/>
  <c r="AA256" i="1"/>
  <c r="AA255" i="1"/>
  <c r="AA254" i="1"/>
  <c r="AA253" i="1"/>
  <c r="AA252" i="1"/>
  <c r="AA251" i="1"/>
  <c r="AA250" i="1"/>
  <c r="AA249" i="1"/>
  <c r="AA248" i="1"/>
  <c r="AA247" i="1"/>
  <c r="AA246" i="1"/>
  <c r="AA245" i="1"/>
  <c r="AA244" i="1"/>
  <c r="AA243" i="1"/>
  <c r="AA242" i="1"/>
  <c r="AA241" i="1"/>
  <c r="AA240" i="1"/>
  <c r="AA239" i="1"/>
  <c r="AA238" i="1"/>
  <c r="AA237" i="1"/>
  <c r="AA236" i="1"/>
  <c r="AA232" i="1"/>
  <c r="AA231" i="1"/>
  <c r="AA230" i="1"/>
  <c r="AA229" i="1"/>
  <c r="AA228" i="1"/>
  <c r="AA227" i="1"/>
  <c r="AA226" i="1"/>
  <c r="AA225" i="1"/>
  <c r="AA224" i="1"/>
  <c r="AA223" i="1"/>
  <c r="AA222" i="1"/>
  <c r="AA221" i="1"/>
  <c r="AA220" i="1"/>
  <c r="AA219" i="1"/>
  <c r="AA218" i="1"/>
  <c r="AA217" i="1"/>
  <c r="AA216" i="1"/>
  <c r="AA215" i="1"/>
  <c r="AA214" i="1"/>
  <c r="AA213" i="1"/>
  <c r="AA212" i="1"/>
  <c r="AA211" i="1"/>
  <c r="AA205" i="1"/>
  <c r="AA204" i="1"/>
  <c r="AA203" i="1"/>
  <c r="AA199" i="1"/>
  <c r="AA198" i="1"/>
  <c r="AA197" i="1"/>
  <c r="AA196" i="1"/>
  <c r="AA195" i="1"/>
  <c r="AA194" i="1"/>
  <c r="AA193" i="1"/>
  <c r="AA192" i="1"/>
  <c r="AA191" i="1"/>
  <c r="AA190" i="1"/>
  <c r="AA189" i="1"/>
  <c r="AA188" i="1"/>
  <c r="AA187" i="1"/>
  <c r="AA186" i="1"/>
  <c r="AA185" i="1"/>
  <c r="AA184" i="1"/>
  <c r="AA179" i="1"/>
  <c r="AA178" i="1"/>
  <c r="AA177" i="1"/>
  <c r="AA176" i="1"/>
  <c r="AA175" i="1"/>
  <c r="AA174" i="1"/>
  <c r="AA173" i="1"/>
  <c r="AA172" i="1"/>
  <c r="AA171" i="1"/>
  <c r="AA170" i="1"/>
  <c r="AA169" i="1"/>
  <c r="AA168" i="1"/>
  <c r="AA167" i="1"/>
  <c r="AA166" i="1"/>
  <c r="AA165" i="1"/>
  <c r="AA164" i="1"/>
  <c r="AA163" i="1"/>
  <c r="AA162" i="1"/>
  <c r="AA161" i="1"/>
  <c r="AA160" i="1"/>
  <c r="AA159" i="1"/>
  <c r="AA158" i="1"/>
  <c r="AA154" i="1"/>
  <c r="AA153" i="1"/>
  <c r="AA152" i="1"/>
  <c r="AA151" i="1"/>
  <c r="AA149" i="1"/>
  <c r="AA148" i="1"/>
  <c r="AA147" i="1"/>
  <c r="AA146" i="1"/>
  <c r="AA144" i="1"/>
  <c r="AA143" i="1"/>
  <c r="AA142" i="1"/>
  <c r="AA141" i="1"/>
  <c r="AA140" i="1"/>
  <c r="AA139" i="1"/>
  <c r="AA138" i="1"/>
  <c r="AA137" i="1"/>
  <c r="AA136" i="1"/>
  <c r="AA135" i="1"/>
  <c r="AA134" i="1"/>
  <c r="AA133" i="1"/>
  <c r="AA128" i="1"/>
  <c r="AA123" i="1"/>
  <c r="AA122" i="1"/>
  <c r="AA121" i="1"/>
  <c r="AA120" i="1"/>
  <c r="AA119" i="1"/>
  <c r="AA118" i="1"/>
  <c r="AA117" i="1"/>
  <c r="AA116" i="1"/>
  <c r="AA115" i="1"/>
  <c r="AA114" i="1"/>
  <c r="AA113" i="1"/>
  <c r="AA112" i="1"/>
  <c r="AA111" i="1"/>
  <c r="AA110" i="1"/>
  <c r="AA109" i="1"/>
  <c r="AA108" i="1"/>
  <c r="AA107" i="1"/>
  <c r="AG3" i="5" l="1"/>
  <c r="AH3" i="5"/>
  <c r="AE3" i="5"/>
  <c r="AD3" i="5" s="1"/>
  <c r="AI3" i="5"/>
  <c r="AW3" i="5"/>
  <c r="AV3" i="5"/>
  <c r="AU3" i="5"/>
  <c r="AR3" i="5"/>
  <c r="AT3" i="5"/>
  <c r="AS3" i="5"/>
  <c r="S14" i="12"/>
  <c r="S15" i="12"/>
  <c r="S8" i="12"/>
  <c r="S17" i="12"/>
  <c r="S7" i="12"/>
  <c r="S5" i="12"/>
  <c r="S19" i="12"/>
  <c r="S18" i="12"/>
  <c r="S9" i="12"/>
  <c r="L19" i="12"/>
  <c r="L7" i="12"/>
  <c r="L14" i="12"/>
  <c r="L15" i="12"/>
  <c r="J21" i="12"/>
  <c r="L18" i="12"/>
  <c r="K21" i="12"/>
  <c r="L11" i="12"/>
  <c r="L8" i="12"/>
  <c r="L16" i="12"/>
  <c r="L6" i="12"/>
  <c r="L12" i="12"/>
  <c r="L13" i="12"/>
  <c r="L9" i="12"/>
  <c r="L5" i="12"/>
  <c r="L10" i="12"/>
  <c r="L17" i="12"/>
  <c r="K22" i="12"/>
  <c r="J22" i="12"/>
  <c r="B66" i="11"/>
  <c r="AJ32" i="1" a="1"/>
  <c r="AJ32" i="1" s="1"/>
  <c r="AQ32" i="1" a="1"/>
  <c r="AQ32" i="1" s="1"/>
  <c r="AM33" i="1" a="1"/>
  <c r="AM33" i="1" s="1"/>
  <c r="AK34" i="1" a="1"/>
  <c r="AK34" i="1" s="1"/>
  <c r="AH35" i="1" a="1"/>
  <c r="AH35" i="1" s="1"/>
  <c r="AN35" i="1" a="1"/>
  <c r="AN35" i="1" s="1"/>
  <c r="AL36" i="1" a="1"/>
  <c r="AL36" i="1" s="1"/>
  <c r="AI37" i="1" a="1"/>
  <c r="AI37" i="1" s="1"/>
  <c r="AP37" i="1" a="1"/>
  <c r="AP37" i="1" s="1"/>
  <c r="AI39" i="1" a="1"/>
  <c r="AI39" i="1" s="1"/>
  <c r="AP39" i="1" a="1"/>
  <c r="AP39" i="1" s="1"/>
  <c r="AM40" i="1" a="1"/>
  <c r="AM40" i="1" s="1"/>
  <c r="AK41" i="1" a="1"/>
  <c r="AK41" i="1" s="1"/>
  <c r="AQ41" i="1" a="1"/>
  <c r="AQ41" i="1" s="1"/>
  <c r="AM42" i="1" a="1"/>
  <c r="AM42" i="1" s="1"/>
  <c r="AJ43" i="1" a="1"/>
  <c r="AJ43" i="1" s="1"/>
  <c r="AQ43" i="1" a="1"/>
  <c r="AQ43" i="1" s="1"/>
  <c r="AN44" i="1" a="1"/>
  <c r="AN44" i="1" s="1"/>
  <c r="AH46" i="1" a="1"/>
  <c r="AH46" i="1" s="1"/>
  <c r="AO46" i="1" a="1"/>
  <c r="AO46" i="1" s="1"/>
  <c r="AJ48" i="1" a="1"/>
  <c r="AJ48" i="1" s="1"/>
  <c r="AQ48" i="1" a="1"/>
  <c r="AQ48" i="1" s="1"/>
  <c r="AI19" i="1" a="1"/>
  <c r="AI19" i="1" s="1"/>
  <c r="AP19" i="1" a="1"/>
  <c r="AP19" i="1" s="1"/>
  <c r="AJ27" i="1" a="1"/>
  <c r="AJ27" i="1" s="1"/>
  <c r="AQ27" i="1" a="1"/>
  <c r="AQ27" i="1" s="1"/>
  <c r="AO52" i="1" a="1"/>
  <c r="AO52" i="1" s="1"/>
  <c r="AJ53" i="1" a="1"/>
  <c r="AJ53" i="1" s="1"/>
  <c r="AL54" i="1" a="1"/>
  <c r="AL54" i="1" s="1"/>
  <c r="AQ54" i="1" a="1"/>
  <c r="AQ54" i="1" s="1"/>
  <c r="AH56" i="1" a="1"/>
  <c r="AH56" i="1" s="1"/>
  <c r="AH57" i="1" a="1"/>
  <c r="AH57" i="1" s="1"/>
  <c r="AJ58" i="1" a="1"/>
  <c r="AJ58" i="1" s="1"/>
  <c r="AO58" i="1" a="1"/>
  <c r="AO58" i="1" s="1"/>
  <c r="AK59" i="1" a="1"/>
  <c r="AK59" i="1" s="1"/>
  <c r="AP59" i="1" a="1"/>
  <c r="AP59" i="1" s="1"/>
  <c r="AI62" i="1" a="1"/>
  <c r="AI62" i="1" s="1"/>
  <c r="AN62" i="1" a="1"/>
  <c r="AN62" i="1" s="1"/>
  <c r="AK64" i="1" a="1"/>
  <c r="AK64" i="1" s="1"/>
  <c r="AO64" i="1" a="1"/>
  <c r="AO64" i="1" s="1"/>
  <c r="AK65" i="1" a="1"/>
  <c r="AK65" i="1" s="1"/>
  <c r="AP65" i="1" a="1"/>
  <c r="AP65" i="1" s="1"/>
  <c r="AM67" i="1" a="1"/>
  <c r="AM67" i="1" s="1"/>
  <c r="AH68" i="1" a="1"/>
  <c r="AH68" i="1" s="1"/>
  <c r="AJ69" i="1" a="1"/>
  <c r="AJ69" i="1" s="1"/>
  <c r="AO69" i="1" a="1"/>
  <c r="AO69" i="1" s="1"/>
  <c r="AJ70" i="1" a="1"/>
  <c r="AJ70" i="1" s="1"/>
  <c r="AL71" i="1" a="1"/>
  <c r="AL71" i="1" s="1"/>
  <c r="AP71" i="1" a="1"/>
  <c r="AP71" i="1" s="1"/>
  <c r="AL72" i="1" a="1"/>
  <c r="AL72" i="1" s="1"/>
  <c r="AO79" i="1" a="1"/>
  <c r="AO79" i="1" s="1"/>
  <c r="AJ80" i="1" a="1"/>
  <c r="AJ80" i="1" s="1"/>
  <c r="AQ80" i="1" a="1"/>
  <c r="AQ80" i="1" s="1"/>
  <c r="AL81" i="1" a="1"/>
  <c r="AL81" i="1" s="1"/>
  <c r="AK82" i="1" a="1"/>
  <c r="AK82" i="1" s="1"/>
  <c r="AH83" i="1" a="1"/>
  <c r="AH83" i="1" s="1"/>
  <c r="AP83" i="1" a="1"/>
  <c r="AP83" i="1" s="1"/>
  <c r="AL84" i="1" a="1"/>
  <c r="AL84" i="1" s="1"/>
  <c r="AP85" i="1" a="1"/>
  <c r="AP85" i="1" s="1"/>
  <c r="AL86" i="1" a="1"/>
  <c r="AL86" i="1" s="1"/>
  <c r="AI87" i="1" a="1"/>
  <c r="AI87" i="1" s="1"/>
  <c r="AI89" i="1" a="1"/>
  <c r="AI89" i="1" s="1"/>
  <c r="AL91" i="1" a="1"/>
  <c r="AL91" i="1" s="1"/>
  <c r="AK92" i="1" a="1"/>
  <c r="AK92" i="1" s="1"/>
  <c r="AJ94" i="1" a="1"/>
  <c r="AJ94" i="1" s="1"/>
  <c r="AI110" i="1" a="1"/>
  <c r="AI110" i="1" s="1"/>
  <c r="AI28" i="1" a="1"/>
  <c r="AI28" i="1" s="1"/>
  <c r="AP28" i="1" a="1"/>
  <c r="AP28" i="1" s="1"/>
  <c r="AJ30" i="1" a="1"/>
  <c r="AJ30" i="1" s="1"/>
  <c r="AQ30" i="1" a="1"/>
  <c r="AQ30" i="1" s="1"/>
  <c r="AN31" i="1" a="1"/>
  <c r="AN31" i="1" s="1"/>
  <c r="AK32" i="1" a="1"/>
  <c r="AK32" i="1" s="1"/>
  <c r="AH33" i="1" a="1"/>
  <c r="AH33" i="1" s="1"/>
  <c r="AN33" i="1" a="1"/>
  <c r="AN33" i="1" s="1"/>
  <c r="AL34" i="1" a="1"/>
  <c r="AL34" i="1" s="1"/>
  <c r="AI35" i="1" a="1"/>
  <c r="AI35" i="1" s="1"/>
  <c r="AO35" i="1" a="1"/>
  <c r="AO35" i="1" s="1"/>
  <c r="AJ37" i="1" a="1"/>
  <c r="AJ37" i="1" s="1"/>
  <c r="AQ37" i="1" a="1"/>
  <c r="AQ37" i="1" s="1"/>
  <c r="AM38" i="1" a="1"/>
  <c r="AM38" i="1" s="1"/>
  <c r="AJ39" i="1" a="1"/>
  <c r="AJ39" i="1" s="1"/>
  <c r="AQ39" i="1" a="1"/>
  <c r="AQ39" i="1" s="1"/>
  <c r="AN40" i="1" a="1"/>
  <c r="AN40" i="1" s="1"/>
  <c r="AL41" i="1" a="1"/>
  <c r="AL41" i="1" s="1"/>
  <c r="AH42" i="1" a="1"/>
  <c r="AH42" i="1" s="1"/>
  <c r="AK43" i="1" a="1"/>
  <c r="AK43" i="1" s="1"/>
  <c r="AH44" i="1" a="1"/>
  <c r="AH44" i="1" s="1"/>
  <c r="AO44" i="1" a="1"/>
  <c r="AO44" i="1" s="1"/>
  <c r="AL45" i="1" a="1"/>
  <c r="AL45" i="1" s="1"/>
  <c r="AI46" i="1" a="1"/>
  <c r="AI46" i="1" s="1"/>
  <c r="AP46" i="1" a="1"/>
  <c r="AP46" i="1" s="1"/>
  <c r="AM47" i="1" a="1"/>
  <c r="AM47" i="1" s="1"/>
  <c r="AK48" i="1" a="1"/>
  <c r="AK48" i="1" s="1"/>
  <c r="AJ19" i="1" a="1"/>
  <c r="AJ19" i="1" s="1"/>
  <c r="AQ19" i="1" a="1"/>
  <c r="AQ19" i="1" s="1"/>
  <c r="AK27" i="1" a="1"/>
  <c r="AK27" i="1" s="1"/>
  <c r="AK52" i="1" a="1"/>
  <c r="AK52" i="1" s="1"/>
  <c r="AP52" i="1" a="1"/>
  <c r="AP52" i="1" s="1"/>
  <c r="AK53" i="1" a="1"/>
  <c r="AK53" i="1" s="1"/>
  <c r="AP53" i="1" a="1"/>
  <c r="AP53" i="1" s="1"/>
  <c r="AM56" i="1" a="1"/>
  <c r="AM56" i="1" s="1"/>
  <c r="AI57" i="1" a="1"/>
  <c r="AI57" i="1" s="1"/>
  <c r="AN57" i="1" a="1"/>
  <c r="AN57" i="1" s="1"/>
  <c r="AK58" i="1" a="1"/>
  <c r="AK58" i="1" s="1"/>
  <c r="AQ59" i="1" a="1"/>
  <c r="AQ59" i="1" s="1"/>
  <c r="AM60" i="1" a="1"/>
  <c r="AM60" i="1" s="1"/>
  <c r="AH61" i="1" a="1"/>
  <c r="AH61" i="1" s="1"/>
  <c r="AM61" i="1" a="1"/>
  <c r="AM61" i="1" s="1"/>
  <c r="AJ62" i="1" a="1"/>
  <c r="AJ62" i="1" s="1"/>
  <c r="AJ63" i="1" a="1"/>
  <c r="AJ63" i="1" s="1"/>
  <c r="AO63" i="1" a="1"/>
  <c r="AO63" i="1" s="1"/>
  <c r="AL65" i="1" a="1"/>
  <c r="AL65" i="1" s="1"/>
  <c r="AQ65" i="1" a="1"/>
  <c r="AQ65" i="1" s="1"/>
  <c r="AM66" i="1" a="1"/>
  <c r="AM66" i="1" s="1"/>
  <c r="AH67" i="1" a="1"/>
  <c r="AH67" i="1" s="1"/>
  <c r="AN67" i="1" a="1"/>
  <c r="AN67" i="1" s="1"/>
  <c r="AI68" i="1" a="1"/>
  <c r="AI68" i="1" s="1"/>
  <c r="AO68" i="1" a="1"/>
  <c r="AO68" i="1" s="1"/>
  <c r="AK69" i="1" a="1"/>
  <c r="AK69" i="1" s="1"/>
  <c r="AK70" i="1" a="1"/>
  <c r="AK70" i="1" s="1"/>
  <c r="AP70" i="1" a="1"/>
  <c r="AP70" i="1" s="1"/>
  <c r="AQ72" i="1" a="1"/>
  <c r="AQ72" i="1" s="1"/>
  <c r="AR73" i="1"/>
  <c r="AL79" i="1" a="1"/>
  <c r="AL79" i="1" s="1"/>
  <c r="AK80" i="1" a="1"/>
  <c r="AK80" i="1" s="1"/>
  <c r="AH81" i="1" a="1"/>
  <c r="AH81" i="1" s="1"/>
  <c r="AP81" i="1" a="1"/>
  <c r="AP81" i="1" s="1"/>
  <c r="AL82" i="1" a="1"/>
  <c r="AL82" i="1" s="1"/>
  <c r="AI85" i="1" a="1"/>
  <c r="AI85" i="1" s="1"/>
  <c r="AM87" i="1" a="1"/>
  <c r="AM87" i="1" s="1"/>
  <c r="AQ87" i="1" a="1"/>
  <c r="AQ87" i="1" s="1"/>
  <c r="AM88" i="1" a="1"/>
  <c r="AM88" i="1" s="1"/>
  <c r="AJ89" i="1" a="1"/>
  <c r="AJ89" i="1" s="1"/>
  <c r="AM89" i="1" a="1"/>
  <c r="AM89" i="1" s="1"/>
  <c r="AQ89" i="1" a="1"/>
  <c r="AQ89" i="1" s="1"/>
  <c r="AM90" i="1" a="1"/>
  <c r="AM90" i="1" s="1"/>
  <c r="AQ92" i="1" a="1"/>
  <c r="AQ92" i="1" s="1"/>
  <c r="AP94" i="1" a="1"/>
  <c r="AP94" i="1" s="1"/>
  <c r="AK98" i="1" a="1"/>
  <c r="AK98" i="1" s="1"/>
  <c r="AP110" i="1" a="1"/>
  <c r="AP110" i="1" s="1"/>
  <c r="AL32" i="1" a="1"/>
  <c r="AL32" i="1" s="1"/>
  <c r="AI33" i="1" a="1"/>
  <c r="AI33" i="1" s="1"/>
  <c r="AO33" i="1" a="1"/>
  <c r="AO33" i="1" s="1"/>
  <c r="AJ35" i="1" a="1"/>
  <c r="AJ35" i="1" s="1"/>
  <c r="AP35" i="1" a="1"/>
  <c r="AP35" i="1" s="1"/>
  <c r="AM36" i="1" a="1"/>
  <c r="AM36" i="1" s="1"/>
  <c r="AK37" i="1" a="1"/>
  <c r="AK37" i="1" s="1"/>
  <c r="AH38" i="1" a="1"/>
  <c r="AH38" i="1" s="1"/>
  <c r="AN38" i="1" a="1"/>
  <c r="AN38" i="1" s="1"/>
  <c r="AK39" i="1" a="1"/>
  <c r="AK39" i="1" s="1"/>
  <c r="AH40" i="1" a="1"/>
  <c r="AH40" i="1" s="1"/>
  <c r="AO40" i="1" a="1"/>
  <c r="AO40" i="1" s="1"/>
  <c r="AI42" i="1" a="1"/>
  <c r="AI42" i="1" s="1"/>
  <c r="AN42" i="1" a="1"/>
  <c r="AN42" i="1" s="1"/>
  <c r="AL43" i="1" a="1"/>
  <c r="AL43" i="1" s="1"/>
  <c r="AI44" i="1" a="1"/>
  <c r="AI44" i="1" s="1"/>
  <c r="AP44" i="1" a="1"/>
  <c r="AP44" i="1" s="1"/>
  <c r="AJ46" i="1" a="1"/>
  <c r="AJ46" i="1" s="1"/>
  <c r="AQ46" i="1" a="1"/>
  <c r="AQ46" i="1" s="1"/>
  <c r="AN47" i="1" a="1"/>
  <c r="AN47" i="1" s="1"/>
  <c r="AL48" i="1" a="1"/>
  <c r="AL48" i="1" s="1"/>
  <c r="AK19" i="1" a="1"/>
  <c r="AK19" i="1" s="1"/>
  <c r="AL27" i="1" a="1"/>
  <c r="AL27" i="1" s="1"/>
  <c r="AL52" i="1" a="1"/>
  <c r="AL52" i="1" s="1"/>
  <c r="AL53" i="1" a="1"/>
  <c r="AL53" i="1" s="1"/>
  <c r="AQ53" i="1" a="1"/>
  <c r="AQ53" i="1" s="1"/>
  <c r="AM54" i="1" a="1"/>
  <c r="AM54" i="1" s="1"/>
  <c r="AH55" i="1" a="1"/>
  <c r="AH55" i="1" s="1"/>
  <c r="AM55" i="1" a="1"/>
  <c r="AM55" i="1" s="1"/>
  <c r="AI56" i="1" a="1"/>
  <c r="AI56" i="1" s="1"/>
  <c r="AN56" i="1" a="1"/>
  <c r="AN56" i="1" s="1"/>
  <c r="AJ57" i="1" a="1"/>
  <c r="AJ57" i="1" s="1"/>
  <c r="AO57" i="1" a="1"/>
  <c r="AO57" i="1" s="1"/>
  <c r="AL58" i="1" a="1"/>
  <c r="AL58" i="1" s="1"/>
  <c r="AP58" i="1" a="1"/>
  <c r="AP58" i="1" s="1"/>
  <c r="AL59" i="1" a="1"/>
  <c r="AL59" i="1" s="1"/>
  <c r="AH60" i="1" a="1"/>
  <c r="AH60" i="1" s="1"/>
  <c r="AN61" i="1" a="1"/>
  <c r="AN61" i="1" s="1"/>
  <c r="AK62" i="1" a="1"/>
  <c r="AK62" i="1" s="1"/>
  <c r="AO62" i="1" a="1"/>
  <c r="AO62" i="1" s="1"/>
  <c r="AK63" i="1" a="1"/>
  <c r="AK63" i="1" s="1"/>
  <c r="AP63" i="1" a="1"/>
  <c r="AP63" i="1" s="1"/>
  <c r="AL64" i="1" a="1"/>
  <c r="AL64" i="1" s="1"/>
  <c r="AP64" i="1" a="1"/>
  <c r="AP64" i="1" s="1"/>
  <c r="AN66" i="1" a="1"/>
  <c r="AN66" i="1" s="1"/>
  <c r="AI67" i="1" a="1"/>
  <c r="AI67" i="1" s="1"/>
  <c r="AJ68" i="1" a="1"/>
  <c r="AJ68" i="1" s="1"/>
  <c r="AP68" i="1" a="1"/>
  <c r="AP68" i="1" s="1"/>
  <c r="AL69" i="1" a="1"/>
  <c r="AL69" i="1" s="1"/>
  <c r="AP69" i="1" a="1"/>
  <c r="AP69" i="1" s="1"/>
  <c r="AL70" i="1" a="1"/>
  <c r="AL70" i="1" s="1"/>
  <c r="AQ70" i="1" a="1"/>
  <c r="AQ70" i="1" s="1"/>
  <c r="AQ71" i="1" a="1"/>
  <c r="AQ71" i="1" s="1"/>
  <c r="AM72" i="1" a="1"/>
  <c r="AM72" i="1" s="1"/>
  <c r="AH79" i="1" a="1"/>
  <c r="AH79" i="1" s="1"/>
  <c r="AP79" i="1" a="1"/>
  <c r="AP79" i="1" s="1"/>
  <c r="AL80" i="1" a="1"/>
  <c r="AL80" i="1" s="1"/>
  <c r="AI83" i="1" a="1"/>
  <c r="AI83" i="1" s="1"/>
  <c r="AQ83" i="1" a="1"/>
  <c r="AQ83" i="1" s="1"/>
  <c r="AM84" i="1" a="1"/>
  <c r="AM84" i="1" s="1"/>
  <c r="AM85" i="1" a="1"/>
  <c r="AM85" i="1" s="1"/>
  <c r="AQ85" i="1" a="1"/>
  <c r="AQ85" i="1" s="1"/>
  <c r="AM86" i="1" a="1"/>
  <c r="AM86" i="1" s="1"/>
  <c r="AJ87" i="1" a="1"/>
  <c r="AJ87" i="1" s="1"/>
  <c r="AN88" i="1" a="1"/>
  <c r="AN88" i="1" s="1"/>
  <c r="AP90" i="1" a="1"/>
  <c r="AP90" i="1" s="1"/>
  <c r="AM91" i="1" a="1"/>
  <c r="AM91" i="1" s="1"/>
  <c r="AH93" i="1" a="1"/>
  <c r="AH93" i="1" s="1"/>
  <c r="AQ94" i="1" a="1"/>
  <c r="AQ94" i="1" s="1"/>
  <c r="AH99" i="1" a="1"/>
  <c r="AH99" i="1" s="1"/>
  <c r="AK107" i="1" a="1"/>
  <c r="AK107" i="1" s="1"/>
  <c r="AH31" i="1" a="1"/>
  <c r="AH31" i="1" s="1"/>
  <c r="AK28" i="1" a="1"/>
  <c r="AK28" i="1" s="1"/>
  <c r="AH29" i="1" a="1"/>
  <c r="AH29" i="1" s="1"/>
  <c r="AN29" i="1" a="1"/>
  <c r="AN29" i="1" s="1"/>
  <c r="AL30" i="1" a="1"/>
  <c r="AL30" i="1" s="1"/>
  <c r="AI31" i="1" a="1"/>
  <c r="AI31" i="1" s="1"/>
  <c r="AO31" i="1" a="1"/>
  <c r="AO31" i="1" s="1"/>
  <c r="AJ33" i="1" a="1"/>
  <c r="AJ33" i="1" s="1"/>
  <c r="AP33" i="1" a="1"/>
  <c r="AP33" i="1" s="1"/>
  <c r="AM34" i="1" a="1"/>
  <c r="AM34" i="1" s="1"/>
  <c r="AK35" i="1" a="1"/>
  <c r="AK35" i="1" s="1"/>
  <c r="AQ35" i="1" a="1"/>
  <c r="AQ35" i="1" s="1"/>
  <c r="AN36" i="1" a="1"/>
  <c r="AN36" i="1" s="1"/>
  <c r="AL37" i="1" a="1"/>
  <c r="AL37" i="1" s="1"/>
  <c r="AI38" i="1" a="1"/>
  <c r="AI38" i="1" s="1"/>
  <c r="AO38" i="1" a="1"/>
  <c r="AO38" i="1" s="1"/>
  <c r="AL39" i="1" a="1"/>
  <c r="AL39" i="1" s="1"/>
  <c r="AI40" i="1" a="1"/>
  <c r="AI40" i="1" s="1"/>
  <c r="AP40" i="1" a="1"/>
  <c r="AP40" i="1" s="1"/>
  <c r="AM41" i="1" a="1"/>
  <c r="AM41" i="1" s="1"/>
  <c r="AJ42" i="1" a="1"/>
  <c r="AJ42" i="1" s="1"/>
  <c r="AO42" i="1" a="1"/>
  <c r="AO42" i="1" s="1"/>
  <c r="AJ44" i="1" a="1"/>
  <c r="AJ44" i="1" s="1"/>
  <c r="AQ44" i="1" a="1"/>
  <c r="AQ44" i="1" s="1"/>
  <c r="AM45" i="1" a="1"/>
  <c r="AM45" i="1" s="1"/>
  <c r="AK46" i="1" a="1"/>
  <c r="AK46" i="1" s="1"/>
  <c r="AH47" i="1" a="1"/>
  <c r="AH47" i="1" s="1"/>
  <c r="AO47" i="1" a="1"/>
  <c r="AO47" i="1" s="1"/>
  <c r="AL19" i="1" a="1"/>
  <c r="AL19" i="1" s="1"/>
  <c r="AQ52" i="1" a="1"/>
  <c r="AQ52" i="1" s="1"/>
  <c r="AH54" i="1" a="1"/>
  <c r="AH54" i="1" s="1"/>
  <c r="AI55" i="1" a="1"/>
  <c r="AI55" i="1" s="1"/>
  <c r="AN55" i="1" a="1"/>
  <c r="AN55" i="1" s="1"/>
  <c r="AJ56" i="1" a="1"/>
  <c r="AJ56" i="1" s="1"/>
  <c r="AP57" i="1" a="1"/>
  <c r="AP57" i="1" s="1"/>
  <c r="AI60" i="1" a="1"/>
  <c r="AI60" i="1" s="1"/>
  <c r="AN60" i="1" a="1"/>
  <c r="AN60" i="1" s="1"/>
  <c r="AI61" i="1" a="1"/>
  <c r="AI61" i="1" s="1"/>
  <c r="AO61" i="1" a="1"/>
  <c r="AO61" i="1" s="1"/>
  <c r="AP62" i="1" a="1"/>
  <c r="AP62" i="1" s="1"/>
  <c r="AL63" i="1" a="1"/>
  <c r="AL63" i="1" s="1"/>
  <c r="AQ64" i="1" a="1"/>
  <c r="AQ64" i="1" s="1"/>
  <c r="AM65" i="1" a="1"/>
  <c r="AM65" i="1" s="1"/>
  <c r="AH66" i="1" a="1"/>
  <c r="AH66" i="1" s="1"/>
  <c r="AO66" i="1" a="1"/>
  <c r="AO66" i="1" s="1"/>
  <c r="AJ67" i="1" a="1"/>
  <c r="AJ67" i="1" s="1"/>
  <c r="AO67" i="1" a="1"/>
  <c r="AO67" i="1" s="1"/>
  <c r="AK68" i="1" a="1"/>
  <c r="AK68" i="1" s="1"/>
  <c r="AM71" i="1" a="1"/>
  <c r="AM71" i="1" s="1"/>
  <c r="AN72" i="1" a="1"/>
  <c r="AN72" i="1" s="1"/>
  <c r="AI79" i="1" a="1"/>
  <c r="AI79" i="1" s="1"/>
  <c r="AI81" i="1" a="1"/>
  <c r="AI81" i="1" s="1"/>
  <c r="AM81" i="1" a="1"/>
  <c r="AM81" i="1" s="1"/>
  <c r="AQ81" i="1" a="1"/>
  <c r="AQ81" i="1" s="1"/>
  <c r="AM82" i="1" a="1"/>
  <c r="AM82" i="1" s="1"/>
  <c r="AM83" i="1" a="1"/>
  <c r="AM83" i="1" s="1"/>
  <c r="AN84" i="1" a="1"/>
  <c r="AN84" i="1" s="1"/>
  <c r="AJ85" i="1" a="1"/>
  <c r="AJ85" i="1" s="1"/>
  <c r="AN86" i="1" a="1"/>
  <c r="AN86" i="1" s="1"/>
  <c r="AN87" i="1" a="1"/>
  <c r="AN87" i="1" s="1"/>
  <c r="AH88" i="1" a="1"/>
  <c r="AH88" i="1" s="1"/>
  <c r="AO88" i="1" a="1"/>
  <c r="AO88" i="1" s="1"/>
  <c r="AK89" i="1" a="1"/>
  <c r="AK89" i="1" s="1"/>
  <c r="AN89" i="1" a="1"/>
  <c r="AN89" i="1" s="1"/>
  <c r="AH90" i="1" a="1"/>
  <c r="AH90" i="1" s="1"/>
  <c r="AQ90" i="1" a="1"/>
  <c r="AQ90" i="1" s="1"/>
  <c r="AL28" i="1" a="1"/>
  <c r="AL28" i="1" s="1"/>
  <c r="AI29" i="1" a="1"/>
  <c r="AI29" i="1" s="1"/>
  <c r="AO29" i="1" a="1"/>
  <c r="AO29" i="1" s="1"/>
  <c r="AJ31" i="1" a="1"/>
  <c r="AJ31" i="1" s="1"/>
  <c r="AP31" i="1" a="1"/>
  <c r="AP31" i="1" s="1"/>
  <c r="AM32" i="1" a="1"/>
  <c r="AM32" i="1" s="1"/>
  <c r="AK33" i="1" a="1"/>
  <c r="AK33" i="1" s="1"/>
  <c r="AQ33" i="1" a="1"/>
  <c r="AQ33" i="1" s="1"/>
  <c r="AN34" i="1" a="1"/>
  <c r="AN34" i="1" s="1"/>
  <c r="AL35" i="1" a="1"/>
  <c r="AL35" i="1" s="1"/>
  <c r="AH36" i="1" a="1"/>
  <c r="AH36" i="1" s="1"/>
  <c r="AO36" i="1" a="1"/>
  <c r="AO36" i="1" s="1"/>
  <c r="AJ38" i="1" a="1"/>
  <c r="AJ38" i="1" s="1"/>
  <c r="AJ40" i="1" a="1"/>
  <c r="AJ40" i="1" s="1"/>
  <c r="AQ40" i="1" a="1"/>
  <c r="AQ40" i="1" s="1"/>
  <c r="AN41" i="1" a="1"/>
  <c r="AN41" i="1" s="1"/>
  <c r="AP42" i="1" a="1"/>
  <c r="AP42" i="1" s="1"/>
  <c r="AM43" i="1" a="1"/>
  <c r="AM43" i="1" s="1"/>
  <c r="AK44" i="1" a="1"/>
  <c r="AK44" i="1" s="1"/>
  <c r="AH45" i="1" a="1"/>
  <c r="AH45" i="1" s="1"/>
  <c r="AN45" i="1" a="1"/>
  <c r="AN45" i="1" s="1"/>
  <c r="AL46" i="1" a="1"/>
  <c r="AL46" i="1" s="1"/>
  <c r="AI47" i="1" a="1"/>
  <c r="AI47" i="1" s="1"/>
  <c r="AP47" i="1" a="1"/>
  <c r="AP47" i="1" s="1"/>
  <c r="AM48" i="1" a="1"/>
  <c r="AM48" i="1" s="1"/>
  <c r="AM27" i="1" a="1"/>
  <c r="AM27" i="1" s="1"/>
  <c r="AI54" i="1" a="1"/>
  <c r="AI54" i="1" s="1"/>
  <c r="AN54" i="1" a="1"/>
  <c r="AN54" i="1" s="1"/>
  <c r="AO55" i="1" a="1"/>
  <c r="AO55" i="1" s="1"/>
  <c r="AK56" i="1" a="1"/>
  <c r="AK56" i="1" s="1"/>
  <c r="AO56" i="1" a="1"/>
  <c r="AO56" i="1" s="1"/>
  <c r="AK57" i="1" a="1"/>
  <c r="AK57" i="1" s="1"/>
  <c r="AQ57" i="1" a="1"/>
  <c r="AQ57" i="1" s="1"/>
  <c r="AQ58" i="1" a="1"/>
  <c r="AQ58" i="1" s="1"/>
  <c r="AM59" i="1" a="1"/>
  <c r="AM59" i="1" s="1"/>
  <c r="AJ60" i="1" a="1"/>
  <c r="AJ60" i="1" s="1"/>
  <c r="AO60" i="1" a="1"/>
  <c r="AO60" i="1" s="1"/>
  <c r="AJ61" i="1" a="1"/>
  <c r="AJ61" i="1" s="1"/>
  <c r="AL62" i="1" a="1"/>
  <c r="AL62" i="1" s="1"/>
  <c r="AQ62" i="1" a="1"/>
  <c r="AQ62" i="1" s="1"/>
  <c r="AQ63" i="1" a="1"/>
  <c r="AQ63" i="1" s="1"/>
  <c r="AH65" i="1" a="1"/>
  <c r="AH65" i="1" s="1"/>
  <c r="AI66" i="1" a="1"/>
  <c r="AI66" i="1" s="1"/>
  <c r="AK67" i="1" a="1"/>
  <c r="AK67" i="1" s="1"/>
  <c r="AP67" i="1" a="1"/>
  <c r="AP67" i="1" s="1"/>
  <c r="AL68" i="1" a="1"/>
  <c r="AL68" i="1" s="1"/>
  <c r="AQ68" i="1" a="1"/>
  <c r="AQ68" i="1" s="1"/>
  <c r="AQ69" i="1" a="1"/>
  <c r="AQ69" i="1" s="1"/>
  <c r="AM70" i="1" a="1"/>
  <c r="AM70" i="1" s="1"/>
  <c r="AH71" i="1" a="1"/>
  <c r="AH71" i="1" s="1"/>
  <c r="AN71" i="1" a="1"/>
  <c r="AN71" i="1" s="1"/>
  <c r="AH72" i="1" a="1"/>
  <c r="AH72" i="1" s="1"/>
  <c r="AM79" i="1" a="1"/>
  <c r="AM79" i="1" s="1"/>
  <c r="AQ79" i="1" a="1"/>
  <c r="AQ79" i="1" s="1"/>
  <c r="AM80" i="1" a="1"/>
  <c r="AM80" i="1" s="1"/>
  <c r="AJ81" i="1" a="1"/>
  <c r="AJ81" i="1" s="1"/>
  <c r="AN82" i="1" a="1"/>
  <c r="AN82" i="1" s="1"/>
  <c r="AJ83" i="1" a="1"/>
  <c r="AJ83" i="1" s="1"/>
  <c r="AN83" i="1" a="1"/>
  <c r="AN83" i="1" s="1"/>
  <c r="AH84" i="1" a="1"/>
  <c r="AH84" i="1" s="1"/>
  <c r="AO84" i="1" a="1"/>
  <c r="AO84" i="1" s="1"/>
  <c r="AN85" i="1" a="1"/>
  <c r="AN85" i="1" s="1"/>
  <c r="AH86" i="1" a="1"/>
  <c r="AH86" i="1" s="1"/>
  <c r="AO86" i="1" a="1"/>
  <c r="AO86" i="1" s="1"/>
  <c r="AK87" i="1" a="1"/>
  <c r="AK87" i="1" s="1"/>
  <c r="AI88" i="1" a="1"/>
  <c r="AI88" i="1" s="1"/>
  <c r="AP88" i="1" a="1"/>
  <c r="AP88" i="1" s="1"/>
  <c r="AI90" i="1" a="1"/>
  <c r="AI90" i="1" s="1"/>
  <c r="AH91" i="1" a="1"/>
  <c r="AH91" i="1" s="1"/>
  <c r="AO91" i="1" a="1"/>
  <c r="AO91" i="1" s="1"/>
  <c r="AL93" i="1" a="1"/>
  <c r="AL93" i="1" s="1"/>
  <c r="AP99" i="1" a="1"/>
  <c r="AP99" i="1" s="1"/>
  <c r="AI108" i="1" a="1"/>
  <c r="AI108" i="1" s="1"/>
  <c r="AI112" i="1" a="1"/>
  <c r="AI112" i="1" s="1"/>
  <c r="AJ29" i="1" a="1"/>
  <c r="AJ29" i="1" s="1"/>
  <c r="AP29" i="1" a="1"/>
  <c r="AP29" i="1" s="1"/>
  <c r="AM30" i="1" a="1"/>
  <c r="AM30" i="1" s="1"/>
  <c r="AK31" i="1" a="1"/>
  <c r="AK31" i="1" s="1"/>
  <c r="AQ31" i="1" a="1"/>
  <c r="AQ31" i="1" s="1"/>
  <c r="AN32" i="1" a="1"/>
  <c r="AN32" i="1" s="1"/>
  <c r="AL33" i="1" a="1"/>
  <c r="AL33" i="1" s="1"/>
  <c r="AH34" i="1" a="1"/>
  <c r="AH34" i="1" s="1"/>
  <c r="AO34" i="1" a="1"/>
  <c r="AO34" i="1" s="1"/>
  <c r="AI36" i="1" a="1"/>
  <c r="AI36" i="1" s="1"/>
  <c r="AP36" i="1" a="1"/>
  <c r="AP36" i="1" s="1"/>
  <c r="AM37" i="1" a="1"/>
  <c r="AM37" i="1" s="1"/>
  <c r="AK38" i="1" a="1"/>
  <c r="AK38" i="1" s="1"/>
  <c r="AP38" i="1" a="1"/>
  <c r="AP38" i="1" s="1"/>
  <c r="AM39" i="1" a="1"/>
  <c r="AM39" i="1" s="1"/>
  <c r="AK40" i="1" a="1"/>
  <c r="AK40" i="1" s="1"/>
  <c r="AH41" i="1" a="1"/>
  <c r="AH41" i="1" s="1"/>
  <c r="AO41" i="1" a="1"/>
  <c r="AO41" i="1" s="1"/>
  <c r="AK42" i="1" a="1"/>
  <c r="AK42" i="1" s="1"/>
  <c r="AQ42" i="1" a="1"/>
  <c r="AQ42" i="1" s="1"/>
  <c r="AN43" i="1" a="1"/>
  <c r="AN43" i="1" s="1"/>
  <c r="AL44" i="1" a="1"/>
  <c r="AL44" i="1" s="1"/>
  <c r="AI45" i="1" a="1"/>
  <c r="AI45" i="1" s="1"/>
  <c r="AO45" i="1" a="1"/>
  <c r="AO45" i="1" s="1"/>
  <c r="AJ47" i="1" a="1"/>
  <c r="AJ47" i="1" s="1"/>
  <c r="AQ47" i="1" a="1"/>
  <c r="AQ47" i="1" s="1"/>
  <c r="AN48" i="1" a="1"/>
  <c r="AN48" i="1" s="1"/>
  <c r="AM19" i="1" a="1"/>
  <c r="AM19" i="1" s="1"/>
  <c r="AN27" i="1" a="1"/>
  <c r="AN27" i="1" s="1"/>
  <c r="AH52" i="1" a="1"/>
  <c r="AH52" i="1" s="1"/>
  <c r="AM52" i="1" a="1"/>
  <c r="AM52" i="1" s="1"/>
  <c r="AH53" i="1" a="1"/>
  <c r="AH53" i="1" s="1"/>
  <c r="AM53" i="1" a="1"/>
  <c r="AM53" i="1" s="1"/>
  <c r="AJ54" i="1" a="1"/>
  <c r="AJ54" i="1" s="1"/>
  <c r="AJ55" i="1" a="1"/>
  <c r="AJ55" i="1" s="1"/>
  <c r="AP55" i="1" a="1"/>
  <c r="AP55" i="1" s="1"/>
  <c r="AL57" i="1" a="1"/>
  <c r="AL57" i="1" s="1"/>
  <c r="AH59" i="1" a="1"/>
  <c r="AH59" i="1" s="1"/>
  <c r="AN59" i="1" a="1"/>
  <c r="AN59" i="1" s="1"/>
  <c r="AK60" i="1" a="1"/>
  <c r="AK60" i="1" s="1"/>
  <c r="AP60" i="1" a="1"/>
  <c r="AP60" i="1" s="1"/>
  <c r="AK61" i="1" a="1"/>
  <c r="AK61" i="1" s="1"/>
  <c r="AP61" i="1" a="1"/>
  <c r="AP61" i="1" s="1"/>
  <c r="AH64" i="1" a="1"/>
  <c r="AH64" i="1" s="1"/>
  <c r="AM64" i="1" a="1"/>
  <c r="AM64" i="1" s="1"/>
  <c r="AI65" i="1" a="1"/>
  <c r="AI65" i="1" s="1"/>
  <c r="AN65" i="1" a="1"/>
  <c r="AN65" i="1" s="1"/>
  <c r="AJ66" i="1" a="1"/>
  <c r="AJ66" i="1" s="1"/>
  <c r="AP66" i="1" a="1"/>
  <c r="AP66" i="1" s="1"/>
  <c r="AM69" i="1" a="1"/>
  <c r="AM69" i="1" s="1"/>
  <c r="AN70" i="1" a="1"/>
  <c r="AN70" i="1" s="1"/>
  <c r="AI71" i="1" a="1"/>
  <c r="AI71" i="1" s="1"/>
  <c r="AI72" i="1" a="1"/>
  <c r="AI72" i="1" s="1"/>
  <c r="AO72" i="1" a="1"/>
  <c r="AO72" i="1" s="1"/>
  <c r="AJ79" i="1" a="1"/>
  <c r="AJ79" i="1" s="1"/>
  <c r="AN80" i="1" a="1"/>
  <c r="AN80" i="1" s="1"/>
  <c r="AN81" i="1" a="1"/>
  <c r="AN81" i="1" s="1"/>
  <c r="AH82" i="1" a="1"/>
  <c r="AH82" i="1" s="1"/>
  <c r="AO82" i="1" a="1"/>
  <c r="AO82" i="1" s="1"/>
  <c r="AK83" i="1" a="1"/>
  <c r="AK83" i="1" s="1"/>
  <c r="AI84" i="1" a="1"/>
  <c r="AI84" i="1" s="1"/>
  <c r="AP84" i="1" a="1"/>
  <c r="AP84" i="1" s="1"/>
  <c r="AK85" i="1" a="1"/>
  <c r="AK85" i="1" s="1"/>
  <c r="AI86" i="1" a="1"/>
  <c r="AI86" i="1" s="1"/>
  <c r="AP86" i="1" a="1"/>
  <c r="AP86" i="1" s="1"/>
  <c r="AO87" i="1" a="1"/>
  <c r="AO87" i="1" s="1"/>
  <c r="AJ88" i="1" a="1"/>
  <c r="AJ88" i="1" s="1"/>
  <c r="AQ88" i="1" a="1"/>
  <c r="AQ88" i="1" s="1"/>
  <c r="AL89" i="1" a="1"/>
  <c r="AL89" i="1" s="1"/>
  <c r="AO89" i="1" a="1"/>
  <c r="AO89" i="1" s="1"/>
  <c r="AJ90" i="1" a="1"/>
  <c r="AJ90" i="1" s="1"/>
  <c r="AI96" i="1" a="1"/>
  <c r="AI96" i="1" s="1"/>
  <c r="AL100" i="1" a="1"/>
  <c r="AL100" i="1" s="1"/>
  <c r="AQ764" i="1" a="1"/>
  <c r="AQ764" i="1" s="1"/>
  <c r="AJ764" i="1" a="1"/>
  <c r="AJ764" i="1" s="1"/>
  <c r="AO763" i="1" a="1"/>
  <c r="AO763" i="1" s="1"/>
  <c r="AL763" i="1" a="1"/>
  <c r="AL763" i="1" s="1"/>
  <c r="AP762" i="1" a="1"/>
  <c r="AP762" i="1" s="1"/>
  <c r="AI762" i="1" a="1"/>
  <c r="AI762" i="1" s="1"/>
  <c r="AN760" i="1" a="1"/>
  <c r="AN760" i="1" s="1"/>
  <c r="AO758" i="1" a="1"/>
  <c r="AO758" i="1" s="1"/>
  <c r="AH758" i="1" a="1"/>
  <c r="AH758" i="1" s="1"/>
  <c r="AN757" i="1" a="1"/>
  <c r="AN757" i="1" s="1"/>
  <c r="AK757" i="1" a="1"/>
  <c r="AK757" i="1" s="1"/>
  <c r="AP756" i="1" a="1"/>
  <c r="AP756" i="1" s="1"/>
  <c r="AI756" i="1" a="1"/>
  <c r="AI756" i="1" s="1"/>
  <c r="AQ754" i="1" a="1"/>
  <c r="AQ754" i="1" s="1"/>
  <c r="AJ754" i="1" a="1"/>
  <c r="AJ754" i="1" s="1"/>
  <c r="AO753" i="1" a="1"/>
  <c r="AO753" i="1" s="1"/>
  <c r="AO752" i="1" a="1"/>
  <c r="AO752" i="1" s="1"/>
  <c r="AJ752" i="1" a="1"/>
  <c r="AJ752" i="1" s="1"/>
  <c r="AO751" i="1" a="1"/>
  <c r="AO751" i="1" s="1"/>
  <c r="AK751" i="1" a="1"/>
  <c r="AK751" i="1" s="1"/>
  <c r="AP750" i="1" a="1"/>
  <c r="AP750" i="1" s="1"/>
  <c r="AK750" i="1" a="1"/>
  <c r="AK750" i="1" s="1"/>
  <c r="AL749" i="1" a="1"/>
  <c r="AL749" i="1" s="1"/>
  <c r="AP748" i="1" a="1"/>
  <c r="AP748" i="1" s="1"/>
  <c r="AP747" i="1" a="1"/>
  <c r="AP747" i="1" s="1"/>
  <c r="AL747" i="1" a="1"/>
  <c r="AL747" i="1" s="1"/>
  <c r="AP746" i="1" a="1"/>
  <c r="AP746" i="1" s="1"/>
  <c r="AL746" i="1" a="1"/>
  <c r="AL746" i="1" s="1"/>
  <c r="AP745" i="1" a="1"/>
  <c r="AP745" i="1" s="1"/>
  <c r="AK745" i="1" a="1"/>
  <c r="AK745" i="1" s="1"/>
  <c r="AO744" i="1" a="1"/>
  <c r="AO744" i="1" s="1"/>
  <c r="AQ737" i="1" a="1"/>
  <c r="AQ737" i="1" s="1"/>
  <c r="AJ737" i="1" a="1"/>
  <c r="AJ737" i="1" s="1"/>
  <c r="AO736" i="1" a="1"/>
  <c r="AO736" i="1" s="1"/>
  <c r="AL736" i="1" a="1"/>
  <c r="AL736" i="1" s="1"/>
  <c r="AP735" i="1" a="1"/>
  <c r="AP735" i="1" s="1"/>
  <c r="AI735" i="1" a="1"/>
  <c r="AI735" i="1" s="1"/>
  <c r="AP733" i="1" a="1"/>
  <c r="AP733" i="1" s="1"/>
  <c r="AI733" i="1" a="1"/>
  <c r="AI733" i="1" s="1"/>
  <c r="AQ731" i="1" a="1"/>
  <c r="AQ731" i="1" s="1"/>
  <c r="AJ731" i="1" a="1"/>
  <c r="AJ731" i="1" s="1"/>
  <c r="AO730" i="1" a="1"/>
  <c r="AO730" i="1" s="1"/>
  <c r="AL730" i="1" a="1"/>
  <c r="AL730" i="1" s="1"/>
  <c r="AH730" i="1" a="1"/>
  <c r="AH730" i="1" s="1"/>
  <c r="AK729" i="1" a="1"/>
  <c r="AK729" i="1" s="1"/>
  <c r="AL727" i="1" a="1"/>
  <c r="AL727" i="1" s="1"/>
  <c r="AP726" i="1" a="1"/>
  <c r="AP726" i="1" s="1"/>
  <c r="AI726" i="1" a="1"/>
  <c r="AI726" i="1" s="1"/>
  <c r="AP764" i="1" a="1"/>
  <c r="AP764" i="1" s="1"/>
  <c r="AI764" i="1" a="1"/>
  <c r="AI764" i="1" s="1"/>
  <c r="AO762" i="1" a="1"/>
  <c r="AO762" i="1" s="1"/>
  <c r="AH762" i="1" a="1"/>
  <c r="AH762" i="1" s="1"/>
  <c r="AN761" i="1" a="1"/>
  <c r="AN761" i="1" s="1"/>
  <c r="AK761" i="1" a="1"/>
  <c r="AK761" i="1" s="1"/>
  <c r="AM760" i="1" a="1"/>
  <c r="AM760" i="1" s="1"/>
  <c r="AQ759" i="1" a="1"/>
  <c r="AQ759" i="1" s="1"/>
  <c r="AM759" i="1" a="1"/>
  <c r="AM759" i="1" s="1"/>
  <c r="AJ759" i="1" a="1"/>
  <c r="AJ759" i="1" s="1"/>
  <c r="AN758" i="1" a="1"/>
  <c r="AN758" i="1" s="1"/>
  <c r="AO756" i="1" a="1"/>
  <c r="AO756" i="1" s="1"/>
  <c r="AH756" i="1" a="1"/>
  <c r="AH756" i="1" s="1"/>
  <c r="AN755" i="1" a="1"/>
  <c r="AN755" i="1" s="1"/>
  <c r="AK755" i="1" a="1"/>
  <c r="AK755" i="1" s="1"/>
  <c r="AP754" i="1" a="1"/>
  <c r="AP754" i="1" s="1"/>
  <c r="AI754" i="1" a="1"/>
  <c r="AI754" i="1" s="1"/>
  <c r="AK753" i="1" a="1"/>
  <c r="AK753" i="1" s="1"/>
  <c r="AI752" i="1" a="1"/>
  <c r="AI752" i="1" s="1"/>
  <c r="AN751" i="1" a="1"/>
  <c r="AN751" i="1" s="1"/>
  <c r="AO749" i="1" a="1"/>
  <c r="AO749" i="1" s="1"/>
  <c r="AK749" i="1" a="1"/>
  <c r="AK749" i="1" s="1"/>
  <c r="AO748" i="1" a="1"/>
  <c r="AO748" i="1" s="1"/>
  <c r="AK748" i="1" a="1"/>
  <c r="AK748" i="1" s="1"/>
  <c r="AK747" i="1" a="1"/>
  <c r="AK747" i="1" s="1"/>
  <c r="AK746" i="1" a="1"/>
  <c r="AK746" i="1" s="1"/>
  <c r="AO745" i="1" a="1"/>
  <c r="AO745" i="1" s="1"/>
  <c r="AJ745" i="1" a="1"/>
  <c r="AJ745" i="1" s="1"/>
  <c r="AK744" i="1" a="1"/>
  <c r="AK744" i="1" s="1"/>
  <c r="AO743" i="1" a="1"/>
  <c r="AO743" i="1" s="1"/>
  <c r="AJ743" i="1" a="1"/>
  <c r="AJ743" i="1" s="1"/>
  <c r="AP737" i="1" a="1"/>
  <c r="AP737" i="1" s="1"/>
  <c r="AI737" i="1" a="1"/>
  <c r="AI737" i="1" s="1"/>
  <c r="AO735" i="1" a="1"/>
  <c r="AO735" i="1" s="1"/>
  <c r="AH735" i="1" a="1"/>
  <c r="AH735" i="1" s="1"/>
  <c r="AN734" i="1" a="1"/>
  <c r="AN734" i="1" s="1"/>
  <c r="AK734" i="1" a="1"/>
  <c r="AK734" i="1" s="1"/>
  <c r="AO733" i="1" a="1"/>
  <c r="AO733" i="1" s="1"/>
  <c r="AH733" i="1" a="1"/>
  <c r="AH733" i="1" s="1"/>
  <c r="AN732" i="1" a="1"/>
  <c r="AN732" i="1" s="1"/>
  <c r="AK732" i="1" a="1"/>
  <c r="AK732" i="1" s="1"/>
  <c r="AP731" i="1" a="1"/>
  <c r="AP731" i="1" s="1"/>
  <c r="AI731" i="1" a="1"/>
  <c r="AI731" i="1" s="1"/>
  <c r="AQ729" i="1" a="1"/>
  <c r="AQ729" i="1" s="1"/>
  <c r="AJ729" i="1" a="1"/>
  <c r="AJ729" i="1" s="1"/>
  <c r="AO728" i="1" a="1"/>
  <c r="AO728" i="1" s="1"/>
  <c r="AL728" i="1" a="1"/>
  <c r="AL728" i="1" s="1"/>
  <c r="AH728" i="1" a="1"/>
  <c r="AH728" i="1" s="1"/>
  <c r="AK727" i="1" a="1"/>
  <c r="AK727" i="1" s="1"/>
  <c r="AL725" i="1" a="1"/>
  <c r="AL725" i="1" s="1"/>
  <c r="AP724" i="1" a="1"/>
  <c r="AP724" i="1" s="1"/>
  <c r="AO764" i="1" a="1"/>
  <c r="AO764" i="1" s="1"/>
  <c r="AH764" i="1" a="1"/>
  <c r="AH764" i="1" s="1"/>
  <c r="AN763" i="1" a="1"/>
  <c r="AN763" i="1" s="1"/>
  <c r="AK763" i="1" a="1"/>
  <c r="AK763" i="1" s="1"/>
  <c r="AN762" i="1" a="1"/>
  <c r="AN762" i="1" s="1"/>
  <c r="AJ761" i="1" a="1"/>
  <c r="AJ761" i="1" s="1"/>
  <c r="AM758" i="1" a="1"/>
  <c r="AM758" i="1" s="1"/>
  <c r="AQ757" i="1" a="1"/>
  <c r="AQ757" i="1" s="1"/>
  <c r="AM757" i="1" a="1"/>
  <c r="AM757" i="1" s="1"/>
  <c r="AJ757" i="1" a="1"/>
  <c r="AJ757" i="1" s="1"/>
  <c r="AN756" i="1" a="1"/>
  <c r="AN756" i="1" s="1"/>
  <c r="AO754" i="1" a="1"/>
  <c r="AO754" i="1" s="1"/>
  <c r="AH754" i="1" a="1"/>
  <c r="AH754" i="1" s="1"/>
  <c r="AN753" i="1" a="1"/>
  <c r="AN753" i="1" s="1"/>
  <c r="AJ753" i="1" a="1"/>
  <c r="AJ753" i="1" s="1"/>
  <c r="AN752" i="1" a="1"/>
  <c r="AN752" i="1" s="1"/>
  <c r="AH752" i="1" a="1"/>
  <c r="AH752" i="1" s="1"/>
  <c r="AJ751" i="1" a="1"/>
  <c r="AJ751" i="1" s="1"/>
  <c r="AO750" i="1" a="1"/>
  <c r="AO750" i="1" s="1"/>
  <c r="AJ750" i="1" a="1"/>
  <c r="AJ750" i="1" s="1"/>
  <c r="AJ749" i="1" a="1"/>
  <c r="AJ749" i="1" s="1"/>
  <c r="AJ748" i="1" a="1"/>
  <c r="AJ748" i="1" s="1"/>
  <c r="AO747" i="1" a="1"/>
  <c r="AO747" i="1" s="1"/>
  <c r="AJ747" i="1" a="1"/>
  <c r="AJ747" i="1" s="1"/>
  <c r="AO746" i="1" a="1"/>
  <c r="AO746" i="1" s="1"/>
  <c r="AJ746" i="1" a="1"/>
  <c r="AJ746" i="1" s="1"/>
  <c r="AI745" i="1" a="1"/>
  <c r="AI745" i="1" s="1"/>
  <c r="AN744" i="1" a="1"/>
  <c r="AN744" i="1" s="1"/>
  <c r="AJ744" i="1" a="1"/>
  <c r="AJ744" i="1" s="1"/>
  <c r="AN743" i="1" a="1"/>
  <c r="AN743" i="1" s="1"/>
  <c r="AI743" i="1" a="1"/>
  <c r="AI743" i="1" s="1"/>
  <c r="AO737" i="1" a="1"/>
  <c r="AO737" i="1" s="1"/>
  <c r="AH737" i="1" a="1"/>
  <c r="AH737" i="1" s="1"/>
  <c r="AN736" i="1" a="1"/>
  <c r="AN736" i="1" s="1"/>
  <c r="AK736" i="1" a="1"/>
  <c r="AK736" i="1" s="1"/>
  <c r="AN735" i="1" a="1"/>
  <c r="AN735" i="1" s="1"/>
  <c r="AN733" i="1" a="1"/>
  <c r="AN733" i="1" s="1"/>
  <c r="AO731" i="1" a="1"/>
  <c r="AO731" i="1" s="1"/>
  <c r="AH731" i="1" a="1"/>
  <c r="AH731" i="1" s="1"/>
  <c r="AN730" i="1" a="1"/>
  <c r="AN730" i="1" s="1"/>
  <c r="AK730" i="1" a="1"/>
  <c r="AK730" i="1" s="1"/>
  <c r="AP729" i="1" a="1"/>
  <c r="AP729" i="1" s="1"/>
  <c r="AI729" i="1" a="1"/>
  <c r="AI729" i="1" s="1"/>
  <c r="AQ727" i="1" a="1"/>
  <c r="AQ727" i="1" s="1"/>
  <c r="AJ727" i="1" a="1"/>
  <c r="AJ727" i="1" s="1"/>
  <c r="AO726" i="1" a="1"/>
  <c r="AO726" i="1" s="1"/>
  <c r="AL726" i="1" a="1"/>
  <c r="AL726" i="1" s="1"/>
  <c r="AN764" i="1" a="1"/>
  <c r="AN764" i="1" s="1"/>
  <c r="AJ763" i="1" a="1"/>
  <c r="AJ763" i="1" s="1"/>
  <c r="AM762" i="1" a="1"/>
  <c r="AM762" i="1" s="1"/>
  <c r="AQ761" i="1" a="1"/>
  <c r="AQ761" i="1" s="1"/>
  <c r="AM761" i="1" a="1"/>
  <c r="AM761" i="1" s="1"/>
  <c r="AI761" i="1" a="1"/>
  <c r="AI761" i="1" s="1"/>
  <c r="AL760" i="1" a="1"/>
  <c r="AL760" i="1" s="1"/>
  <c r="AP759" i="1" a="1"/>
  <c r="AP759" i="1" s="1"/>
  <c r="AI759" i="1" a="1"/>
  <c r="AI759" i="1" s="1"/>
  <c r="AM756" i="1" a="1"/>
  <c r="AM756" i="1" s="1"/>
  <c r="AQ755" i="1" a="1"/>
  <c r="AQ755" i="1" s="1"/>
  <c r="AM755" i="1" a="1"/>
  <c r="AM755" i="1" s="1"/>
  <c r="AJ755" i="1" a="1"/>
  <c r="AJ755" i="1" s="1"/>
  <c r="AN754" i="1" a="1"/>
  <c r="AN754" i="1" s="1"/>
  <c r="AM752" i="1" a="1"/>
  <c r="AM752" i="1" s="1"/>
  <c r="AM751" i="1" a="1"/>
  <c r="AM751" i="1" s="1"/>
  <c r="AI751" i="1" a="1"/>
  <c r="AI751" i="1" s="1"/>
  <c r="AN750" i="1" a="1"/>
  <c r="AN750" i="1" s="1"/>
  <c r="AI750" i="1" a="1"/>
  <c r="AI750" i="1" s="1"/>
  <c r="AN749" i="1" a="1"/>
  <c r="AN749" i="1" s="1"/>
  <c r="AN748" i="1" a="1"/>
  <c r="AN748" i="1" s="1"/>
  <c r="AI747" i="1" a="1"/>
  <c r="AI747" i="1" s="1"/>
  <c r="AN746" i="1" a="1"/>
  <c r="AN746" i="1" s="1"/>
  <c r="AI746" i="1" a="1"/>
  <c r="AI746" i="1" s="1"/>
  <c r="AN745" i="1" a="1"/>
  <c r="AN745" i="1" s="1"/>
  <c r="AH745" i="1" a="1"/>
  <c r="AH745" i="1" s="1"/>
  <c r="AI744" i="1" a="1"/>
  <c r="AI744" i="1" s="1"/>
  <c r="AH743" i="1" a="1"/>
  <c r="AH743" i="1" s="1"/>
  <c r="AN737" i="1" a="1"/>
  <c r="AN737" i="1" s="1"/>
  <c r="AJ736" i="1" a="1"/>
  <c r="AJ736" i="1" s="1"/>
  <c r="AM735" i="1" a="1"/>
  <c r="AM735" i="1" s="1"/>
  <c r="AQ734" i="1" a="1"/>
  <c r="AQ734" i="1" s="1"/>
  <c r="AM734" i="1" a="1"/>
  <c r="AM734" i="1" s="1"/>
  <c r="AJ734" i="1" a="1"/>
  <c r="AJ734" i="1" s="1"/>
  <c r="AM733" i="1" a="1"/>
  <c r="AM733" i="1" s="1"/>
  <c r="AQ732" i="1" a="1"/>
  <c r="AQ732" i="1" s="1"/>
  <c r="AM732" i="1" a="1"/>
  <c r="AM732" i="1" s="1"/>
  <c r="AJ732" i="1" a="1"/>
  <c r="AJ732" i="1" s="1"/>
  <c r="AN731" i="1" a="1"/>
  <c r="AN731" i="1" s="1"/>
  <c r="AO729" i="1" a="1"/>
  <c r="AO729" i="1" s="1"/>
  <c r="AH729" i="1" a="1"/>
  <c r="AH729" i="1" s="1"/>
  <c r="AN728" i="1" a="1"/>
  <c r="AN728" i="1" s="1"/>
  <c r="AK728" i="1" a="1"/>
  <c r="AK728" i="1" s="1"/>
  <c r="AP727" i="1" a="1"/>
  <c r="AP727" i="1" s="1"/>
  <c r="AI727" i="1" a="1"/>
  <c r="AI727" i="1" s="1"/>
  <c r="AQ725" i="1" a="1"/>
  <c r="AQ725" i="1" s="1"/>
  <c r="AJ725" i="1" a="1"/>
  <c r="AJ725" i="1" s="1"/>
  <c r="AO724" i="1" a="1"/>
  <c r="AO724" i="1" s="1"/>
  <c r="AL724" i="1" a="1"/>
  <c r="AL724" i="1" s="1"/>
  <c r="AH724" i="1" a="1"/>
  <c r="AH724" i="1" s="1"/>
  <c r="AK723" i="1" a="1"/>
  <c r="AK723" i="1" s="1"/>
  <c r="AL721" i="1" a="1"/>
  <c r="AL721" i="1" s="1"/>
  <c r="AP720" i="1" a="1"/>
  <c r="AP720" i="1" s="1"/>
  <c r="AI720" i="1" a="1"/>
  <c r="AI720" i="1" s="1"/>
  <c r="AM764" i="1" a="1"/>
  <c r="AM764" i="1" s="1"/>
  <c r="AR764" i="1" s="1"/>
  <c r="AQ763" i="1" a="1"/>
  <c r="AQ763" i="1" s="1"/>
  <c r="AM763" i="1" a="1"/>
  <c r="AM763" i="1" s="1"/>
  <c r="AI763" i="1" a="1"/>
  <c r="AI763" i="1" s="1"/>
  <c r="AH761" i="1" a="1"/>
  <c r="AH761" i="1" s="1"/>
  <c r="AK760" i="1" a="1"/>
  <c r="AK760" i="1" s="1"/>
  <c r="AL758" i="1" a="1"/>
  <c r="AL758" i="1" s="1"/>
  <c r="AP757" i="1" a="1"/>
  <c r="AP757" i="1" s="1"/>
  <c r="AI757" i="1" a="1"/>
  <c r="AI757" i="1" s="1"/>
  <c r="AM754" i="1" a="1"/>
  <c r="AM754" i="1" s="1"/>
  <c r="AQ753" i="1" a="1"/>
  <c r="AQ753" i="1" s="1"/>
  <c r="AM753" i="1" a="1"/>
  <c r="AM753" i="1" s="1"/>
  <c r="AI753" i="1" a="1"/>
  <c r="AI753" i="1" s="1"/>
  <c r="AQ751" i="1" a="1"/>
  <c r="AQ751" i="1" s="1"/>
  <c r="AH750" i="1" a="1"/>
  <c r="AH750" i="1" s="1"/>
  <c r="AM749" i="1" a="1"/>
  <c r="AM749" i="1" s="1"/>
  <c r="AI749" i="1" a="1"/>
  <c r="AI749" i="1" s="1"/>
  <c r="AM748" i="1" a="1"/>
  <c r="AM748" i="1" s="1"/>
  <c r="AI748" i="1" a="1"/>
  <c r="AI748" i="1" s="1"/>
  <c r="AN747" i="1" a="1"/>
  <c r="AN747" i="1" s="1"/>
  <c r="AM745" i="1" a="1"/>
  <c r="AM745" i="1" s="1"/>
  <c r="AM744" i="1" a="1"/>
  <c r="AM744" i="1" s="1"/>
  <c r="AH744" i="1" a="1"/>
  <c r="AH744" i="1" s="1"/>
  <c r="AM743" i="1" a="1"/>
  <c r="AM743" i="1" s="1"/>
  <c r="AM737" i="1" a="1"/>
  <c r="AM737" i="1" s="1"/>
  <c r="AR737" i="1" s="1"/>
  <c r="AQ736" i="1" a="1"/>
  <c r="AQ736" i="1" s="1"/>
  <c r="AM736" i="1" a="1"/>
  <c r="AM736" i="1" s="1"/>
  <c r="AI734" i="1" a="1"/>
  <c r="AI734" i="1" s="1"/>
  <c r="AM731" i="1" a="1"/>
  <c r="AM731" i="1" s="1"/>
  <c r="AQ730" i="1" a="1"/>
  <c r="AQ730" i="1" s="1"/>
  <c r="AM730" i="1" a="1"/>
  <c r="AM730" i="1" s="1"/>
  <c r="AJ730" i="1" a="1"/>
  <c r="AJ730" i="1" s="1"/>
  <c r="AN729" i="1" a="1"/>
  <c r="AN729" i="1" s="1"/>
  <c r="AO727" i="1" a="1"/>
  <c r="AO727" i="1" s="1"/>
  <c r="AH727" i="1" a="1"/>
  <c r="AH727" i="1" s="1"/>
  <c r="AN726" i="1" a="1"/>
  <c r="AN726" i="1" s="1"/>
  <c r="AK726" i="1" a="1"/>
  <c r="AK726" i="1" s="1"/>
  <c r="AP725" i="1" a="1"/>
  <c r="AP725" i="1" s="1"/>
  <c r="AI725" i="1" a="1"/>
  <c r="AI725" i="1" s="1"/>
  <c r="AQ723" i="1" a="1"/>
  <c r="AQ723" i="1" s="1"/>
  <c r="AJ723" i="1" a="1"/>
  <c r="AJ723" i="1" s="1"/>
  <c r="AO722" i="1" a="1"/>
  <c r="AO722" i="1" s="1"/>
  <c r="AL722" i="1" a="1"/>
  <c r="AL722" i="1" s="1"/>
  <c r="AL762" i="1" a="1"/>
  <c r="AL762" i="1" s="1"/>
  <c r="AP761" i="1" a="1"/>
  <c r="AP761" i="1" s="1"/>
  <c r="AQ760" i="1" a="1"/>
  <c r="AQ760" i="1" s="1"/>
  <c r="AJ760" i="1" a="1"/>
  <c r="AJ760" i="1" s="1"/>
  <c r="AO759" i="1" a="1"/>
  <c r="AO759" i="1" s="1"/>
  <c r="AL759" i="1" a="1"/>
  <c r="AL759" i="1" s="1"/>
  <c r="AH759" i="1" a="1"/>
  <c r="AH759" i="1" s="1"/>
  <c r="AK758" i="1" a="1"/>
  <c r="AK758" i="1" s="1"/>
  <c r="AL756" i="1" a="1"/>
  <c r="AL756" i="1" s="1"/>
  <c r="AP755" i="1" a="1"/>
  <c r="AP755" i="1" s="1"/>
  <c r="AI755" i="1" a="1"/>
  <c r="AI755" i="1" s="1"/>
  <c r="AH753" i="1" a="1"/>
  <c r="AH753" i="1" s="1"/>
  <c r="AL752" i="1" a="1"/>
  <c r="AL752" i="1" s="1"/>
  <c r="AH751" i="1" a="1"/>
  <c r="AH751" i="1" s="1"/>
  <c r="AM750" i="1" a="1"/>
  <c r="AM750" i="1" s="1"/>
  <c r="AQ749" i="1" a="1"/>
  <c r="AQ749" i="1" s="1"/>
  <c r="AH749" i="1" a="1"/>
  <c r="AH749" i="1" s="1"/>
  <c r="AH748" i="1" a="1"/>
  <c r="AH748" i="1" s="1"/>
  <c r="AM747" i="1" a="1"/>
  <c r="AM747" i="1" s="1"/>
  <c r="AH747" i="1" a="1"/>
  <c r="AH747" i="1" s="1"/>
  <c r="AM746" i="1" a="1"/>
  <c r="AM746" i="1" s="1"/>
  <c r="AH746" i="1" a="1"/>
  <c r="AH746" i="1" s="1"/>
  <c r="AQ744" i="1" a="1"/>
  <c r="AQ744" i="1" s="1"/>
  <c r="AI736" i="1" a="1"/>
  <c r="AI736" i="1" s="1"/>
  <c r="AL735" i="1" a="1"/>
  <c r="AL735" i="1" s="1"/>
  <c r="AP734" i="1" a="1"/>
  <c r="AP734" i="1" s="1"/>
  <c r="AL733" i="1" a="1"/>
  <c r="AL733" i="1" s="1"/>
  <c r="AP732" i="1" a="1"/>
  <c r="AP732" i="1" s="1"/>
  <c r="AL764" i="1" a="1"/>
  <c r="AL764" i="1" s="1"/>
  <c r="AP763" i="1" a="1"/>
  <c r="AP763" i="1" s="1"/>
  <c r="AH763" i="1" a="1"/>
  <c r="AH763" i="1" s="1"/>
  <c r="AK762" i="1" a="1"/>
  <c r="AK762" i="1" s="1"/>
  <c r="AP760" i="1" a="1"/>
  <c r="AP760" i="1" s="1"/>
  <c r="AI760" i="1" a="1"/>
  <c r="AI760" i="1" s="1"/>
  <c r="AQ758" i="1" a="1"/>
  <c r="AQ758" i="1" s="1"/>
  <c r="AJ758" i="1" a="1"/>
  <c r="AJ758" i="1" s="1"/>
  <c r="AO757" i="1" a="1"/>
  <c r="AO757" i="1" s="1"/>
  <c r="AL757" i="1" a="1"/>
  <c r="AL757" i="1" s="1"/>
  <c r="AH757" i="1" a="1"/>
  <c r="AH757" i="1" s="1"/>
  <c r="AK756" i="1" a="1"/>
  <c r="AK756" i="1" s="1"/>
  <c r="AL754" i="1" a="1"/>
  <c r="AL754" i="1" s="1"/>
  <c r="AP753" i="1" a="1"/>
  <c r="AP753" i="1" s="1"/>
  <c r="AQ752" i="1" a="1"/>
  <c r="AQ752" i="1" s="1"/>
  <c r="AP751" i="1" a="1"/>
  <c r="AP751" i="1" s="1"/>
  <c r="AQ748" i="1" a="1"/>
  <c r="AQ748" i="1" s="1"/>
  <c r="AQ745" i="1" a="1"/>
  <c r="AQ745" i="1" s="1"/>
  <c r="AL745" i="1" a="1"/>
  <c r="AL745" i="1" s="1"/>
  <c r="AQ743" i="1" a="1"/>
  <c r="AQ743" i="1" s="1"/>
  <c r="AL743" i="1" a="1"/>
  <c r="AL743" i="1" s="1"/>
  <c r="AL737" i="1" a="1"/>
  <c r="AL737" i="1" s="1"/>
  <c r="AP736" i="1" a="1"/>
  <c r="AP736" i="1" s="1"/>
  <c r="AH736" i="1" a="1"/>
  <c r="AH736" i="1" s="1"/>
  <c r="AK735" i="1" a="1"/>
  <c r="AK735" i="1" s="1"/>
  <c r="AH734" i="1" a="1"/>
  <c r="AH734" i="1" s="1"/>
  <c r="AK733" i="1" a="1"/>
  <c r="AK733" i="1" s="1"/>
  <c r="AL731" i="1" a="1"/>
  <c r="AL731" i="1" s="1"/>
  <c r="AP730" i="1" a="1"/>
  <c r="AP730" i="1" s="1"/>
  <c r="AI730" i="1" a="1"/>
  <c r="AI730" i="1" s="1"/>
  <c r="AM727" i="1" a="1"/>
  <c r="AM727" i="1" s="1"/>
  <c r="AQ726" i="1" a="1"/>
  <c r="AQ726" i="1" s="1"/>
  <c r="AM726" i="1" a="1"/>
  <c r="AM726" i="1" s="1"/>
  <c r="AJ726" i="1" a="1"/>
  <c r="AJ726" i="1" s="1"/>
  <c r="AN725" i="1" a="1"/>
  <c r="AN725" i="1" s="1"/>
  <c r="AO723" i="1" a="1"/>
  <c r="AO723" i="1" s="1"/>
  <c r="AH723" i="1" a="1"/>
  <c r="AH723" i="1" s="1"/>
  <c r="AN722" i="1" a="1"/>
  <c r="AN722" i="1" s="1"/>
  <c r="AK764" i="1" a="1"/>
  <c r="AK764" i="1" s="1"/>
  <c r="AQ762" i="1" a="1"/>
  <c r="AQ762" i="1" s="1"/>
  <c r="AJ762" i="1" a="1"/>
  <c r="AJ762" i="1" s="1"/>
  <c r="AO761" i="1" a="1"/>
  <c r="AO761" i="1" s="1"/>
  <c r="AL761" i="1" a="1"/>
  <c r="AL761" i="1" s="1"/>
  <c r="AO760" i="1" a="1"/>
  <c r="AO760" i="1" s="1"/>
  <c r="AH760" i="1" a="1"/>
  <c r="AH760" i="1" s="1"/>
  <c r="AN759" i="1" a="1"/>
  <c r="AN759" i="1" s="1"/>
  <c r="AK759" i="1" a="1"/>
  <c r="AK759" i="1" s="1"/>
  <c r="AP758" i="1" a="1"/>
  <c r="AP758" i="1" s="1"/>
  <c r="AI758" i="1" a="1"/>
  <c r="AI758" i="1" s="1"/>
  <c r="AQ756" i="1" a="1"/>
  <c r="AQ756" i="1" s="1"/>
  <c r="AJ756" i="1" a="1"/>
  <c r="AJ756" i="1" s="1"/>
  <c r="AO755" i="1" a="1"/>
  <c r="AO755" i="1" s="1"/>
  <c r="AL755" i="1" a="1"/>
  <c r="AL755" i="1" s="1"/>
  <c r="AH755" i="1" a="1"/>
  <c r="AH755" i="1" s="1"/>
  <c r="AK754" i="1" a="1"/>
  <c r="AK754" i="1" s="1"/>
  <c r="AL753" i="1" a="1"/>
  <c r="AL753" i="1" s="1"/>
  <c r="AP752" i="1" a="1"/>
  <c r="AP752" i="1" s="1"/>
  <c r="AK752" i="1" a="1"/>
  <c r="AK752" i="1" s="1"/>
  <c r="AL751" i="1" a="1"/>
  <c r="AL751" i="1" s="1"/>
  <c r="AQ750" i="1" a="1"/>
  <c r="AQ750" i="1" s="1"/>
  <c r="AL750" i="1" a="1"/>
  <c r="AL750" i="1" s="1"/>
  <c r="AP749" i="1" a="1"/>
  <c r="AP749" i="1" s="1"/>
  <c r="AL748" i="1" a="1"/>
  <c r="AL748" i="1" s="1"/>
  <c r="AQ747" i="1" a="1"/>
  <c r="AQ747" i="1" s="1"/>
  <c r="AQ746" i="1" a="1"/>
  <c r="AQ746" i="1" s="1"/>
  <c r="AP744" i="1" a="1"/>
  <c r="AP744" i="1" s="1"/>
  <c r="AL744" i="1" a="1"/>
  <c r="AL744" i="1" s="1"/>
  <c r="AP743" i="1" a="1"/>
  <c r="AP743" i="1" s="1"/>
  <c r="AK743" i="1" a="1"/>
  <c r="AK743" i="1" s="1"/>
  <c r="AK737" i="1" a="1"/>
  <c r="AK737" i="1" s="1"/>
  <c r="AQ735" i="1" a="1"/>
  <c r="AQ735" i="1" s="1"/>
  <c r="AJ735" i="1" a="1"/>
  <c r="AJ735" i="1" s="1"/>
  <c r="AO734" i="1" a="1"/>
  <c r="AO734" i="1" s="1"/>
  <c r="AL734" i="1" a="1"/>
  <c r="AL734" i="1" s="1"/>
  <c r="AQ733" i="1" a="1"/>
  <c r="AQ733" i="1" s="1"/>
  <c r="AJ733" i="1" a="1"/>
  <c r="AJ733" i="1" s="1"/>
  <c r="AO732" i="1" a="1"/>
  <c r="AO732" i="1" s="1"/>
  <c r="AL732" i="1" a="1"/>
  <c r="AL732" i="1" s="1"/>
  <c r="AH732" i="1" a="1"/>
  <c r="AH732" i="1" s="1"/>
  <c r="AK731" i="1" a="1"/>
  <c r="AK731" i="1" s="1"/>
  <c r="AL729" i="1" a="1"/>
  <c r="AL729" i="1" s="1"/>
  <c r="AP728" i="1" a="1"/>
  <c r="AP728" i="1" s="1"/>
  <c r="AI728" i="1" a="1"/>
  <c r="AI728" i="1" s="1"/>
  <c r="AM725" i="1" a="1"/>
  <c r="AM725" i="1" s="1"/>
  <c r="AQ724" i="1" a="1"/>
  <c r="AQ724" i="1" s="1"/>
  <c r="AM724" i="1" a="1"/>
  <c r="AM724" i="1" s="1"/>
  <c r="AR724" i="1" s="1"/>
  <c r="AJ724" i="1" a="1"/>
  <c r="AJ724" i="1" s="1"/>
  <c r="AN723" i="1" a="1"/>
  <c r="AN723" i="1" s="1"/>
  <c r="AN724" i="1" a="1"/>
  <c r="AN724" i="1" s="1"/>
  <c r="AP723" i="1" a="1"/>
  <c r="AP723" i="1" s="1"/>
  <c r="AP722" i="1" a="1"/>
  <c r="AP722" i="1" s="1"/>
  <c r="AN721" i="1" a="1"/>
  <c r="AN721" i="1" s="1"/>
  <c r="AQ720" i="1" a="1"/>
  <c r="AQ720" i="1" s="1"/>
  <c r="AK719" i="1" a="1"/>
  <c r="AK719" i="1" s="1"/>
  <c r="AO718" i="1" a="1"/>
  <c r="AO718" i="1" s="1"/>
  <c r="AP717" i="1" a="1"/>
  <c r="AP717" i="1" s="1"/>
  <c r="AI717" i="1" a="1"/>
  <c r="AI717" i="1" s="1"/>
  <c r="AH709" i="1" a="1"/>
  <c r="AH709" i="1" s="1"/>
  <c r="AK708" i="1" a="1"/>
  <c r="AK708" i="1" s="1"/>
  <c r="AL707" i="1" a="1"/>
  <c r="AL707" i="1" s="1"/>
  <c r="AO706" i="1" a="1"/>
  <c r="AO706" i="1" s="1"/>
  <c r="AI706" i="1" a="1"/>
  <c r="AI706" i="1" s="1"/>
  <c r="AK705" i="1" a="1"/>
  <c r="AK705" i="1" s="1"/>
  <c r="AO704" i="1" a="1"/>
  <c r="AO704" i="1" s="1"/>
  <c r="AH704" i="1" a="1"/>
  <c r="AH704" i="1" s="1"/>
  <c r="AN703" i="1" a="1"/>
  <c r="AN703" i="1" s="1"/>
  <c r="AJ703" i="1" a="1"/>
  <c r="AJ703" i="1" s="1"/>
  <c r="AO702" i="1" a="1"/>
  <c r="AO702" i="1" s="1"/>
  <c r="AH702" i="1" a="1"/>
  <c r="AH702" i="1" s="1"/>
  <c r="AN701" i="1" a="1"/>
  <c r="AN701" i="1" s="1"/>
  <c r="AJ701" i="1" a="1"/>
  <c r="AJ701" i="1" s="1"/>
  <c r="AN700" i="1" a="1"/>
  <c r="AN700" i="1" s="1"/>
  <c r="AJ699" i="1" a="1"/>
  <c r="AJ699" i="1" s="1"/>
  <c r="AM698" i="1" a="1"/>
  <c r="AM698" i="1" s="1"/>
  <c r="AQ697" i="1" a="1"/>
  <c r="AQ697" i="1" s="1"/>
  <c r="AM697" i="1" a="1"/>
  <c r="AM697" i="1" s="1"/>
  <c r="AM696" i="1" a="1"/>
  <c r="AM696" i="1" s="1"/>
  <c r="AQ695" i="1" a="1"/>
  <c r="AQ695" i="1" s="1"/>
  <c r="AM695" i="1" a="1"/>
  <c r="AM695" i="1" s="1"/>
  <c r="AI695" i="1" a="1"/>
  <c r="AI695" i="1" s="1"/>
  <c r="AM694" i="1" a="1"/>
  <c r="AM694" i="1" s="1"/>
  <c r="AQ693" i="1" a="1"/>
  <c r="AQ693" i="1" s="1"/>
  <c r="AH691" i="1" a="1"/>
  <c r="AH691" i="1" s="1"/>
  <c r="AL690" i="1" a="1"/>
  <c r="AL690" i="1" s="1"/>
  <c r="AP689" i="1" a="1"/>
  <c r="AP689" i="1" s="1"/>
  <c r="AH689" i="1" a="1"/>
  <c r="AH689" i="1" s="1"/>
  <c r="AN683" i="1" a="1"/>
  <c r="AN683" i="1" s="1"/>
  <c r="AJ682" i="1" a="1"/>
  <c r="AJ682" i="1" s="1"/>
  <c r="AN681" i="1" a="1"/>
  <c r="AN681" i="1" s="1"/>
  <c r="AN679" i="1" a="1"/>
  <c r="AN679" i="1" s="1"/>
  <c r="AN677" i="1" a="1"/>
  <c r="AN677" i="1" s="1"/>
  <c r="AO675" i="1" a="1"/>
  <c r="AO675" i="1" s="1"/>
  <c r="AH675" i="1" a="1"/>
  <c r="AH675" i="1" s="1"/>
  <c r="AN674" i="1" a="1"/>
  <c r="AN674" i="1" s="1"/>
  <c r="AK674" i="1" a="1"/>
  <c r="AK674" i="1" s="1"/>
  <c r="AP673" i="1" a="1"/>
  <c r="AP673" i="1" s="1"/>
  <c r="AI673" i="1" a="1"/>
  <c r="AI673" i="1" s="1"/>
  <c r="AM729" i="1" a="1"/>
  <c r="AM729" i="1" s="1"/>
  <c r="AR729" i="1" s="1"/>
  <c r="AH726" i="1" a="1"/>
  <c r="AH726" i="1" s="1"/>
  <c r="AM723" i="1" a="1"/>
  <c r="AM723" i="1" s="1"/>
  <c r="AJ722" i="1" a="1"/>
  <c r="AJ722" i="1" s="1"/>
  <c r="AM721" i="1" a="1"/>
  <c r="AM721" i="1" s="1"/>
  <c r="AH720" i="1" a="1"/>
  <c r="AH720" i="1" s="1"/>
  <c r="AJ719" i="1" a="1"/>
  <c r="AJ719" i="1" s="1"/>
  <c r="AK718" i="1" a="1"/>
  <c r="AK718" i="1" s="1"/>
  <c r="AO717" i="1" a="1"/>
  <c r="AO717" i="1" s="1"/>
  <c r="AH717" i="1" a="1"/>
  <c r="AH717" i="1" s="1"/>
  <c r="AN716" i="1" a="1"/>
  <c r="AN716" i="1" s="1"/>
  <c r="AK716" i="1" a="1"/>
  <c r="AK716" i="1" s="1"/>
  <c r="AL710" i="1" a="1"/>
  <c r="AL710" i="1" s="1"/>
  <c r="AP709" i="1" a="1"/>
  <c r="AP709" i="1" s="1"/>
  <c r="AQ708" i="1" a="1"/>
  <c r="AQ708" i="1" s="1"/>
  <c r="AJ708" i="1" a="1"/>
  <c r="AJ708" i="1" s="1"/>
  <c r="AO707" i="1" a="1"/>
  <c r="AO707" i="1" s="1"/>
  <c r="AH706" i="1" a="1"/>
  <c r="AH706" i="1" s="1"/>
  <c r="AN705" i="1" a="1"/>
  <c r="AN705" i="1" s="1"/>
  <c r="AN704" i="1" a="1"/>
  <c r="AN704" i="1" s="1"/>
  <c r="AN702" i="1" a="1"/>
  <c r="AN702" i="1" s="1"/>
  <c r="AM701" i="1" a="1"/>
  <c r="AM701" i="1" s="1"/>
  <c r="AI701" i="1" a="1"/>
  <c r="AI701" i="1" s="1"/>
  <c r="AM700" i="1" a="1"/>
  <c r="AM700" i="1" s="1"/>
  <c r="AQ699" i="1" a="1"/>
  <c r="AQ699" i="1" s="1"/>
  <c r="AM699" i="1" a="1"/>
  <c r="AM699" i="1" s="1"/>
  <c r="AI699" i="1" a="1"/>
  <c r="AI699" i="1" s="1"/>
  <c r="AI697" i="1" a="1"/>
  <c r="AI697" i="1" s="1"/>
  <c r="AH693" i="1" a="1"/>
  <c r="AH693" i="1" s="1"/>
  <c r="AL692" i="1" a="1"/>
  <c r="AL692" i="1" s="1"/>
  <c r="AP691" i="1" a="1"/>
  <c r="AP691" i="1" s="1"/>
  <c r="AQ690" i="1" a="1"/>
  <c r="AQ690" i="1" s="1"/>
  <c r="AK690" i="1" a="1"/>
  <c r="AK690" i="1" s="1"/>
  <c r="AL689" i="1" a="1"/>
  <c r="AL689" i="1" s="1"/>
  <c r="AM683" i="1" a="1"/>
  <c r="AM683" i="1" s="1"/>
  <c r="AQ682" i="1" a="1"/>
  <c r="AQ682" i="1" s="1"/>
  <c r="AM682" i="1" a="1"/>
  <c r="AM682" i="1" s="1"/>
  <c r="AM681" i="1" a="1"/>
  <c r="AM681" i="1" s="1"/>
  <c r="AQ680" i="1" a="1"/>
  <c r="AQ680" i="1" s="1"/>
  <c r="AM680" i="1" a="1"/>
  <c r="AM680" i="1" s="1"/>
  <c r="AJ680" i="1" a="1"/>
  <c r="AJ680" i="1" s="1"/>
  <c r="AM679" i="1" a="1"/>
  <c r="AM679" i="1" s="1"/>
  <c r="AQ678" i="1" a="1"/>
  <c r="AQ678" i="1" s="1"/>
  <c r="AM678" i="1" a="1"/>
  <c r="AM678" i="1" s="1"/>
  <c r="AJ678" i="1" a="1"/>
  <c r="AJ678" i="1" s="1"/>
  <c r="AM677" i="1" a="1"/>
  <c r="AM677" i="1" s="1"/>
  <c r="AQ676" i="1" a="1"/>
  <c r="AQ676" i="1" s="1"/>
  <c r="AM676" i="1" a="1"/>
  <c r="AM676" i="1" s="1"/>
  <c r="AJ676" i="1" a="1"/>
  <c r="AJ676" i="1" s="1"/>
  <c r="AN675" i="1" a="1"/>
  <c r="AN675" i="1" s="1"/>
  <c r="AO673" i="1" a="1"/>
  <c r="AO673" i="1" s="1"/>
  <c r="AH673" i="1" a="1"/>
  <c r="AH673" i="1" s="1"/>
  <c r="AQ728" i="1" a="1"/>
  <c r="AQ728" i="1" s="1"/>
  <c r="AO725" i="1" a="1"/>
  <c r="AO725" i="1" s="1"/>
  <c r="AL720" i="1" a="1"/>
  <c r="AL720" i="1" s="1"/>
  <c r="AQ719" i="1" a="1"/>
  <c r="AQ719" i="1" s="1"/>
  <c r="AI719" i="1" a="1"/>
  <c r="AI719" i="1" s="1"/>
  <c r="AN718" i="1" a="1"/>
  <c r="AN718" i="1" s="1"/>
  <c r="AN717" i="1" a="1"/>
  <c r="AN717" i="1" s="1"/>
  <c r="AK710" i="1" a="1"/>
  <c r="AK710" i="1" s="1"/>
  <c r="AL709" i="1" a="1"/>
  <c r="AL709" i="1" s="1"/>
  <c r="AP708" i="1" a="1"/>
  <c r="AP708" i="1" s="1"/>
  <c r="AI708" i="1" a="1"/>
  <c r="AI708" i="1" s="1"/>
  <c r="AK707" i="1" a="1"/>
  <c r="AK707" i="1" s="1"/>
  <c r="AN706" i="1" a="1"/>
  <c r="AN706" i="1" s="1"/>
  <c r="AJ705" i="1" a="1"/>
  <c r="AJ705" i="1" s="1"/>
  <c r="AM704" i="1" a="1"/>
  <c r="AM704" i="1" s="1"/>
  <c r="AQ703" i="1" a="1"/>
  <c r="AQ703" i="1" s="1"/>
  <c r="AM703" i="1" a="1"/>
  <c r="AM703" i="1" s="1"/>
  <c r="AI703" i="1" a="1"/>
  <c r="AI703" i="1" s="1"/>
  <c r="AM702" i="1" a="1"/>
  <c r="AM702" i="1" s="1"/>
  <c r="AQ701" i="1" a="1"/>
  <c r="AQ701" i="1" s="1"/>
  <c r="AH699" i="1" a="1"/>
  <c r="AH699" i="1" s="1"/>
  <c r="AL698" i="1" a="1"/>
  <c r="AL698" i="1" s="1"/>
  <c r="AP697" i="1" a="1"/>
  <c r="AP697" i="1" s="1"/>
  <c r="AH697" i="1" a="1"/>
  <c r="AH697" i="1" s="1"/>
  <c r="AL696" i="1" a="1"/>
  <c r="AL696" i="1" s="1"/>
  <c r="AP695" i="1" a="1"/>
  <c r="AP695" i="1" s="1"/>
  <c r="AH695" i="1" a="1"/>
  <c r="AH695" i="1" s="1"/>
  <c r="AL694" i="1" a="1"/>
  <c r="AL694" i="1" s="1"/>
  <c r="AP693" i="1" a="1"/>
  <c r="AP693" i="1" s="1"/>
  <c r="AQ692" i="1" a="1"/>
  <c r="AQ692" i="1" s="1"/>
  <c r="AK692" i="1" a="1"/>
  <c r="AK692" i="1" s="1"/>
  <c r="AL691" i="1" a="1"/>
  <c r="AL691" i="1" s="1"/>
  <c r="AP690" i="1" a="1"/>
  <c r="AP690" i="1" s="1"/>
  <c r="AJ690" i="1" a="1"/>
  <c r="AJ690" i="1" s="1"/>
  <c r="AO689" i="1" a="1"/>
  <c r="AO689" i="1" s="1"/>
  <c r="AI682" i="1" a="1"/>
  <c r="AI682" i="1" s="1"/>
  <c r="AI680" i="1" a="1"/>
  <c r="AI680" i="1" s="1"/>
  <c r="AM675" i="1" a="1"/>
  <c r="AM675" i="1" s="1"/>
  <c r="AQ674" i="1" a="1"/>
  <c r="AQ674" i="1" s="1"/>
  <c r="AM674" i="1" a="1"/>
  <c r="AM674" i="1" s="1"/>
  <c r="AJ674" i="1" a="1"/>
  <c r="AJ674" i="1" s="1"/>
  <c r="AN673" i="1" a="1"/>
  <c r="AN673" i="1" s="1"/>
  <c r="AN671" i="1" a="1"/>
  <c r="AN671" i="1" s="1"/>
  <c r="AM728" i="1" a="1"/>
  <c r="AM728" i="1" s="1"/>
  <c r="AR728" i="1" s="1"/>
  <c r="AL723" i="1" a="1"/>
  <c r="AL723" i="1" s="1"/>
  <c r="AM722" i="1" a="1"/>
  <c r="AM722" i="1" s="1"/>
  <c r="AI722" i="1" a="1"/>
  <c r="AI722" i="1" s="1"/>
  <c r="AK721" i="1" a="1"/>
  <c r="AK721" i="1" s="1"/>
  <c r="AO720" i="1" a="1"/>
  <c r="AO720" i="1" s="1"/>
  <c r="AP719" i="1" a="1"/>
  <c r="AP719" i="1" s="1"/>
  <c r="AH719" i="1" a="1"/>
  <c r="AH719" i="1" s="1"/>
  <c r="AJ718" i="1" a="1"/>
  <c r="AJ718" i="1" s="1"/>
  <c r="AM717" i="1" a="1"/>
  <c r="AM717" i="1" s="1"/>
  <c r="AQ716" i="1" a="1"/>
  <c r="AQ716" i="1" s="1"/>
  <c r="AM716" i="1" a="1"/>
  <c r="AM716" i="1" s="1"/>
  <c r="AJ716" i="1" a="1"/>
  <c r="AJ716" i="1" s="1"/>
  <c r="AQ710" i="1" a="1"/>
  <c r="AQ710" i="1" s="1"/>
  <c r="AJ710" i="1" a="1"/>
  <c r="AJ710" i="1" s="1"/>
  <c r="AO709" i="1" a="1"/>
  <c r="AO709" i="1" s="1"/>
  <c r="AO708" i="1" a="1"/>
  <c r="AO708" i="1" s="1"/>
  <c r="AH708" i="1" a="1"/>
  <c r="AH708" i="1" s="1"/>
  <c r="AN707" i="1" a="1"/>
  <c r="AN707" i="1" s="1"/>
  <c r="AJ707" i="1" a="1"/>
  <c r="AJ707" i="1" s="1"/>
  <c r="AM706" i="1" a="1"/>
  <c r="AM706" i="1" s="1"/>
  <c r="AQ705" i="1" a="1"/>
  <c r="AQ705" i="1" s="1"/>
  <c r="AM705" i="1" a="1"/>
  <c r="AM705" i="1" s="1"/>
  <c r="AI705" i="1" a="1"/>
  <c r="AI705" i="1" s="1"/>
  <c r="AH701" i="1" a="1"/>
  <c r="AH701" i="1" s="1"/>
  <c r="AL700" i="1" a="1"/>
  <c r="AL700" i="1" s="1"/>
  <c r="AP699" i="1" a="1"/>
  <c r="AP699" i="1" s="1"/>
  <c r="AQ698" i="1" a="1"/>
  <c r="AQ698" i="1" s="1"/>
  <c r="AK698" i="1" a="1"/>
  <c r="AK698" i="1" s="1"/>
  <c r="AL697" i="1" a="1"/>
  <c r="AL697" i="1" s="1"/>
  <c r="AK696" i="1" a="1"/>
  <c r="AK696" i="1" s="1"/>
  <c r="AQ694" i="1" a="1"/>
  <c r="AQ694" i="1" s="1"/>
  <c r="AK694" i="1" a="1"/>
  <c r="AK694" i="1" s="1"/>
  <c r="AL693" i="1" a="1"/>
  <c r="AL693" i="1" s="1"/>
  <c r="AP692" i="1" a="1"/>
  <c r="AP692" i="1" s="1"/>
  <c r="AJ692" i="1" a="1"/>
  <c r="AJ692" i="1" s="1"/>
  <c r="AO691" i="1" a="1"/>
  <c r="AO691" i="1" s="1"/>
  <c r="AO690" i="1" a="1"/>
  <c r="AO690" i="1" s="1"/>
  <c r="AI690" i="1" a="1"/>
  <c r="AI690" i="1" s="1"/>
  <c r="AK689" i="1" a="1"/>
  <c r="AK689" i="1" s="1"/>
  <c r="AL683" i="1" a="1"/>
  <c r="AL683" i="1" s="1"/>
  <c r="AP682" i="1" a="1"/>
  <c r="AP682" i="1" s="1"/>
  <c r="AL681" i="1" a="1"/>
  <c r="AL681" i="1" s="1"/>
  <c r="AP680" i="1" a="1"/>
  <c r="AP680" i="1" s="1"/>
  <c r="AL679" i="1" a="1"/>
  <c r="AL679" i="1" s="1"/>
  <c r="AP678" i="1" a="1"/>
  <c r="AP678" i="1" s="1"/>
  <c r="AI678" i="1" a="1"/>
  <c r="AI678" i="1" s="1"/>
  <c r="AL677" i="1" a="1"/>
  <c r="AL677" i="1" s="1"/>
  <c r="AI732" i="1" a="1"/>
  <c r="AI732" i="1" s="1"/>
  <c r="AJ728" i="1" a="1"/>
  <c r="AJ728" i="1" s="1"/>
  <c r="AK725" i="1" a="1"/>
  <c r="AK725" i="1" s="1"/>
  <c r="AK724" i="1" a="1"/>
  <c r="AK724" i="1" s="1"/>
  <c r="AI723" i="1" a="1"/>
  <c r="AI723" i="1" s="1"/>
  <c r="AH722" i="1" a="1"/>
  <c r="AH722" i="1" s="1"/>
  <c r="AJ721" i="1" a="1"/>
  <c r="AJ721" i="1" s="1"/>
  <c r="AK720" i="1" a="1"/>
  <c r="AK720" i="1" s="1"/>
  <c r="AO719" i="1" a="1"/>
  <c r="AO719" i="1" s="1"/>
  <c r="AM718" i="1" a="1"/>
  <c r="AM718" i="1" s="1"/>
  <c r="AI718" i="1" a="1"/>
  <c r="AI718" i="1" s="1"/>
  <c r="AP710" i="1" a="1"/>
  <c r="AP710" i="1" s="1"/>
  <c r="AI710" i="1" a="1"/>
  <c r="AI710" i="1" s="1"/>
  <c r="AK709" i="1" a="1"/>
  <c r="AK709" i="1" s="1"/>
  <c r="AN708" i="1" a="1"/>
  <c r="AN708" i="1" s="1"/>
  <c r="AI707" i="1" a="1"/>
  <c r="AI707" i="1" s="1"/>
  <c r="AH705" i="1" a="1"/>
  <c r="AH705" i="1" s="1"/>
  <c r="AL704" i="1" a="1"/>
  <c r="AL704" i="1" s="1"/>
  <c r="AP703" i="1" a="1"/>
  <c r="AP703" i="1" s="1"/>
  <c r="AH703" i="1" a="1"/>
  <c r="AH703" i="1" s="1"/>
  <c r="AL702" i="1" a="1"/>
  <c r="AL702" i="1" s="1"/>
  <c r="AP701" i="1" a="1"/>
  <c r="AP701" i="1" s="1"/>
  <c r="AQ700" i="1" a="1"/>
  <c r="AQ700" i="1" s="1"/>
  <c r="AK700" i="1" a="1"/>
  <c r="AK700" i="1" s="1"/>
  <c r="AL699" i="1" a="1"/>
  <c r="AL699" i="1" s="1"/>
  <c r="AP698" i="1" a="1"/>
  <c r="AP698" i="1" s="1"/>
  <c r="AJ698" i="1" a="1"/>
  <c r="AJ698" i="1" s="1"/>
  <c r="AO697" i="1" a="1"/>
  <c r="AO697" i="1" s="1"/>
  <c r="AQ696" i="1" a="1"/>
  <c r="AQ696" i="1" s="1"/>
  <c r="AJ696" i="1" a="1"/>
  <c r="AJ696" i="1" s="1"/>
  <c r="AO695" i="1" a="1"/>
  <c r="AO695" i="1" s="1"/>
  <c r="AL695" i="1" a="1"/>
  <c r="AL695" i="1" s="1"/>
  <c r="AJ694" i="1" a="1"/>
  <c r="AJ694" i="1" s="1"/>
  <c r="AO693" i="1" a="1"/>
  <c r="AO693" i="1" s="1"/>
  <c r="AI692" i="1" a="1"/>
  <c r="AI692" i="1" s="1"/>
  <c r="AK691" i="1" a="1"/>
  <c r="AK691" i="1" s="1"/>
  <c r="AH690" i="1" a="1"/>
  <c r="AH690" i="1" s="1"/>
  <c r="AN689" i="1" a="1"/>
  <c r="AN689" i="1" s="1"/>
  <c r="AK683" i="1" a="1"/>
  <c r="AK683" i="1" s="1"/>
  <c r="AH682" i="1" a="1"/>
  <c r="AH682" i="1" s="1"/>
  <c r="AK681" i="1" a="1"/>
  <c r="AK681" i="1" s="1"/>
  <c r="AH680" i="1" a="1"/>
  <c r="AH680" i="1" s="1"/>
  <c r="AK679" i="1" a="1"/>
  <c r="AK679" i="1" s="1"/>
  <c r="AH678" i="1" a="1"/>
  <c r="AH678" i="1" s="1"/>
  <c r="AK677" i="1" a="1"/>
  <c r="AK677" i="1" s="1"/>
  <c r="AL675" i="1" a="1"/>
  <c r="AL675" i="1" s="1"/>
  <c r="AP674" i="1" a="1"/>
  <c r="AP674" i="1" s="1"/>
  <c r="AI674" i="1" a="1"/>
  <c r="AI674" i="1" s="1"/>
  <c r="AN727" i="1" a="1"/>
  <c r="AN727" i="1" s="1"/>
  <c r="AH725" i="1" a="1"/>
  <c r="AH725" i="1" s="1"/>
  <c r="AQ721" i="1" a="1"/>
  <c r="AQ721" i="1" s="1"/>
  <c r="AI721" i="1" a="1"/>
  <c r="AI721" i="1" s="1"/>
  <c r="AN720" i="1" a="1"/>
  <c r="AN720" i="1" s="1"/>
  <c r="AN719" i="1" a="1"/>
  <c r="AN719" i="1" s="1"/>
  <c r="AQ718" i="1" a="1"/>
  <c r="AQ718" i="1" s="1"/>
  <c r="AL717" i="1" a="1"/>
  <c r="AL717" i="1" s="1"/>
  <c r="AP716" i="1" a="1"/>
  <c r="AP716" i="1" s="1"/>
  <c r="AI716" i="1" a="1"/>
  <c r="AI716" i="1" s="1"/>
  <c r="AO710" i="1" a="1"/>
  <c r="AO710" i="1" s="1"/>
  <c r="AH710" i="1" a="1"/>
  <c r="AH710" i="1" s="1"/>
  <c r="AN709" i="1" a="1"/>
  <c r="AN709" i="1" s="1"/>
  <c r="AJ709" i="1" a="1"/>
  <c r="AJ709" i="1" s="1"/>
  <c r="AM708" i="1" a="1"/>
  <c r="AM708" i="1" s="1"/>
  <c r="AQ707" i="1" a="1"/>
  <c r="AQ707" i="1" s="1"/>
  <c r="AM707" i="1" a="1"/>
  <c r="AM707" i="1" s="1"/>
  <c r="AH707" i="1" a="1"/>
  <c r="AH707" i="1" s="1"/>
  <c r="AL706" i="1" a="1"/>
  <c r="AL706" i="1" s="1"/>
  <c r="AP705" i="1" a="1"/>
  <c r="AP705" i="1" s="1"/>
  <c r="AK704" i="1" a="1"/>
  <c r="AK704" i="1" s="1"/>
  <c r="AQ702" i="1" a="1"/>
  <c r="AQ702" i="1" s="1"/>
  <c r="AK702" i="1" a="1"/>
  <c r="AK702" i="1" s="1"/>
  <c r="AL701" i="1" a="1"/>
  <c r="AL701" i="1" s="1"/>
  <c r="AP700" i="1" a="1"/>
  <c r="AP700" i="1" s="1"/>
  <c r="AJ700" i="1" a="1"/>
  <c r="AJ700" i="1" s="1"/>
  <c r="AO699" i="1" a="1"/>
  <c r="AO699" i="1" s="1"/>
  <c r="AO698" i="1" a="1"/>
  <c r="AO698" i="1" s="1"/>
  <c r="AI698" i="1" a="1"/>
  <c r="AI698" i="1" s="1"/>
  <c r="AK697" i="1" a="1"/>
  <c r="AK697" i="1" s="1"/>
  <c r="AP696" i="1" a="1"/>
  <c r="AP696" i="1" s="1"/>
  <c r="AI696" i="1" a="1"/>
  <c r="AI696" i="1" s="1"/>
  <c r="AK695" i="1" a="1"/>
  <c r="AK695" i="1" s="1"/>
  <c r="AP694" i="1" a="1"/>
  <c r="AP694" i="1" s="1"/>
  <c r="AI694" i="1" a="1"/>
  <c r="AI694" i="1" s="1"/>
  <c r="AK693" i="1" a="1"/>
  <c r="AK693" i="1" s="1"/>
  <c r="AO692" i="1" a="1"/>
  <c r="AO692" i="1" s="1"/>
  <c r="AH692" i="1" a="1"/>
  <c r="AH692" i="1" s="1"/>
  <c r="AN691" i="1" a="1"/>
  <c r="AN691" i="1" s="1"/>
  <c r="AN690" i="1" a="1"/>
  <c r="AN690" i="1" s="1"/>
  <c r="AJ689" i="1" a="1"/>
  <c r="AJ689" i="1" s="1"/>
  <c r="AQ683" i="1" a="1"/>
  <c r="AQ683" i="1" s="1"/>
  <c r="AJ683" i="1" a="1"/>
  <c r="AJ683" i="1" s="1"/>
  <c r="AO682" i="1" a="1"/>
  <c r="AO682" i="1" s="1"/>
  <c r="AL682" i="1" a="1"/>
  <c r="AL682" i="1" s="1"/>
  <c r="AQ681" i="1" a="1"/>
  <c r="AQ681" i="1" s="1"/>
  <c r="AJ681" i="1" a="1"/>
  <c r="AJ681" i="1" s="1"/>
  <c r="AO680" i="1" a="1"/>
  <c r="AO680" i="1" s="1"/>
  <c r="AL680" i="1" a="1"/>
  <c r="AL680" i="1" s="1"/>
  <c r="AI724" i="1" a="1"/>
  <c r="AI724" i="1" s="1"/>
  <c r="AQ722" i="1" a="1"/>
  <c r="AQ722" i="1" s="1"/>
  <c r="AP721" i="1" a="1"/>
  <c r="AP721" i="1" s="1"/>
  <c r="AH721" i="1" a="1"/>
  <c r="AH721" i="1" s="1"/>
  <c r="AJ720" i="1" a="1"/>
  <c r="AJ720" i="1" s="1"/>
  <c r="AM719" i="1" a="1"/>
  <c r="AM719" i="1" s="1"/>
  <c r="AP718" i="1" a="1"/>
  <c r="AP718" i="1" s="1"/>
  <c r="AH718" i="1" a="1"/>
  <c r="AH718" i="1" s="1"/>
  <c r="AK717" i="1" a="1"/>
  <c r="AK717" i="1" s="1"/>
  <c r="AH716" i="1" a="1"/>
  <c r="AH716" i="1" s="1"/>
  <c r="AN710" i="1" a="1"/>
  <c r="AN710" i="1" s="1"/>
  <c r="AM709" i="1" a="1"/>
  <c r="AM709" i="1" s="1"/>
  <c r="AI709" i="1" a="1"/>
  <c r="AI709" i="1" s="1"/>
  <c r="AQ706" i="1" a="1"/>
  <c r="AQ706" i="1" s="1"/>
  <c r="AK706" i="1" a="1"/>
  <c r="AK706" i="1" s="1"/>
  <c r="AL705" i="1" a="1"/>
  <c r="AL705" i="1" s="1"/>
  <c r="AQ704" i="1" a="1"/>
  <c r="AQ704" i="1" s="1"/>
  <c r="AJ704" i="1" a="1"/>
  <c r="AJ704" i="1" s="1"/>
  <c r="AO703" i="1" a="1"/>
  <c r="AO703" i="1" s="1"/>
  <c r="AL703" i="1" a="1"/>
  <c r="AL703" i="1" s="1"/>
  <c r="AJ702" i="1" a="1"/>
  <c r="AJ702" i="1" s="1"/>
  <c r="AO701" i="1" a="1"/>
  <c r="AO701" i="1" s="1"/>
  <c r="AI700" i="1" a="1"/>
  <c r="AI700" i="1" s="1"/>
  <c r="AK699" i="1" a="1"/>
  <c r="AK699" i="1" s="1"/>
  <c r="AH698" i="1" a="1"/>
  <c r="AH698" i="1" s="1"/>
  <c r="AN697" i="1" a="1"/>
  <c r="AN697" i="1" s="1"/>
  <c r="AO696" i="1" a="1"/>
  <c r="AO696" i="1" s="1"/>
  <c r="AH696" i="1" a="1"/>
  <c r="AH696" i="1" s="1"/>
  <c r="AN695" i="1" a="1"/>
  <c r="AN695" i="1" s="1"/>
  <c r="AJ695" i="1" a="1"/>
  <c r="AJ695" i="1" s="1"/>
  <c r="AO694" i="1" a="1"/>
  <c r="AO694" i="1" s="1"/>
  <c r="AH694" i="1" a="1"/>
  <c r="AH694" i="1" s="1"/>
  <c r="AN693" i="1" a="1"/>
  <c r="AN693" i="1" s="1"/>
  <c r="AJ693" i="1" a="1"/>
  <c r="AJ693" i="1" s="1"/>
  <c r="AN692" i="1" a="1"/>
  <c r="AN692" i="1" s="1"/>
  <c r="AJ691" i="1" a="1"/>
  <c r="AJ691" i="1" s="1"/>
  <c r="AM690" i="1" a="1"/>
  <c r="AM690" i="1" s="1"/>
  <c r="AQ689" i="1" a="1"/>
  <c r="AQ689" i="1" s="1"/>
  <c r="AM689" i="1" a="1"/>
  <c r="AM689" i="1" s="1"/>
  <c r="AP683" i="1" a="1"/>
  <c r="AP683" i="1" s="1"/>
  <c r="AI683" i="1" a="1"/>
  <c r="AI683" i="1" s="1"/>
  <c r="AP681" i="1" a="1"/>
  <c r="AP681" i="1" s="1"/>
  <c r="AI681" i="1" a="1"/>
  <c r="AI681" i="1" s="1"/>
  <c r="AP679" i="1" a="1"/>
  <c r="AP679" i="1" s="1"/>
  <c r="AI679" i="1" a="1"/>
  <c r="AI679" i="1" s="1"/>
  <c r="AP677" i="1" a="1"/>
  <c r="AP677" i="1" s="1"/>
  <c r="AI677" i="1" a="1"/>
  <c r="AI677" i="1" s="1"/>
  <c r="AQ675" i="1" a="1"/>
  <c r="AQ675" i="1" s="1"/>
  <c r="AJ675" i="1" a="1"/>
  <c r="AJ675" i="1" s="1"/>
  <c r="AO674" i="1" a="1"/>
  <c r="AO674" i="1" s="1"/>
  <c r="AL674" i="1" a="1"/>
  <c r="AL674" i="1" s="1"/>
  <c r="AK722" i="1" a="1"/>
  <c r="AK722" i="1" s="1"/>
  <c r="AO721" i="1" a="1"/>
  <c r="AO721" i="1" s="1"/>
  <c r="AM720" i="1" a="1"/>
  <c r="AM720" i="1" s="1"/>
  <c r="AR720" i="1" s="1"/>
  <c r="AL719" i="1" a="1"/>
  <c r="AL719" i="1" s="1"/>
  <c r="AL718" i="1" a="1"/>
  <c r="AL718" i="1" s="1"/>
  <c r="AQ717" i="1" a="1"/>
  <c r="AQ717" i="1" s="1"/>
  <c r="AJ717" i="1" a="1"/>
  <c r="AJ717" i="1" s="1"/>
  <c r="AO716" i="1" a="1"/>
  <c r="AO716" i="1" s="1"/>
  <c r="AL716" i="1" a="1"/>
  <c r="AL716" i="1" s="1"/>
  <c r="AM710" i="1" a="1"/>
  <c r="AM710" i="1" s="1"/>
  <c r="AR710" i="1" s="1"/>
  <c r="AQ709" i="1" a="1"/>
  <c r="AQ709" i="1" s="1"/>
  <c r="AL708" i="1" a="1"/>
  <c r="AL708" i="1" s="1"/>
  <c r="AP707" i="1" a="1"/>
  <c r="AP707" i="1" s="1"/>
  <c r="AP706" i="1" a="1"/>
  <c r="AP706" i="1" s="1"/>
  <c r="AJ706" i="1" a="1"/>
  <c r="AJ706" i="1" s="1"/>
  <c r="AO705" i="1" a="1"/>
  <c r="AO705" i="1" s="1"/>
  <c r="AP704" i="1" a="1"/>
  <c r="AP704" i="1" s="1"/>
  <c r="AI704" i="1" a="1"/>
  <c r="AI704" i="1" s="1"/>
  <c r="AK703" i="1" a="1"/>
  <c r="AK703" i="1" s="1"/>
  <c r="AP702" i="1" a="1"/>
  <c r="AP702" i="1" s="1"/>
  <c r="AI702" i="1" a="1"/>
  <c r="AI702" i="1" s="1"/>
  <c r="AK701" i="1" a="1"/>
  <c r="AK701" i="1" s="1"/>
  <c r="AO700" i="1" a="1"/>
  <c r="AO700" i="1" s="1"/>
  <c r="AH700" i="1" a="1"/>
  <c r="AH700" i="1" s="1"/>
  <c r="AN699" i="1" a="1"/>
  <c r="AN699" i="1" s="1"/>
  <c r="AN698" i="1" a="1"/>
  <c r="AN698" i="1" s="1"/>
  <c r="AJ697" i="1" a="1"/>
  <c r="AJ697" i="1" s="1"/>
  <c r="AN696" i="1" a="1"/>
  <c r="AN696" i="1" s="1"/>
  <c r="AN694" i="1" a="1"/>
  <c r="AN694" i="1" s="1"/>
  <c r="AM693" i="1" a="1"/>
  <c r="AM693" i="1" s="1"/>
  <c r="AR693" i="1" s="1"/>
  <c r="AI693" i="1" a="1"/>
  <c r="AI693" i="1" s="1"/>
  <c r="AM692" i="1" a="1"/>
  <c r="AM692" i="1" s="1"/>
  <c r="AQ691" i="1" a="1"/>
  <c r="AQ691" i="1" s="1"/>
  <c r="AM691" i="1" a="1"/>
  <c r="AM691" i="1" s="1"/>
  <c r="AR691" i="1" s="1"/>
  <c r="AI691" i="1" a="1"/>
  <c r="AI691" i="1" s="1"/>
  <c r="AI689" i="1" a="1"/>
  <c r="AI689" i="1" s="1"/>
  <c r="AO683" i="1" a="1"/>
  <c r="AO683" i="1" s="1"/>
  <c r="AH683" i="1" a="1"/>
  <c r="AH683" i="1" s="1"/>
  <c r="AN682" i="1" a="1"/>
  <c r="AN682" i="1" s="1"/>
  <c r="AK682" i="1" a="1"/>
  <c r="AK682" i="1" s="1"/>
  <c r="AO681" i="1" a="1"/>
  <c r="AO681" i="1" s="1"/>
  <c r="AH681" i="1" a="1"/>
  <c r="AH681" i="1" s="1"/>
  <c r="AN680" i="1" a="1"/>
  <c r="AN680" i="1" s="1"/>
  <c r="AK680" i="1" a="1"/>
  <c r="AK680" i="1" s="1"/>
  <c r="AO679" i="1" a="1"/>
  <c r="AO679" i="1" s="1"/>
  <c r="AH679" i="1" a="1"/>
  <c r="AH679" i="1" s="1"/>
  <c r="AN678" i="1" a="1"/>
  <c r="AN678" i="1" s="1"/>
  <c r="AK678" i="1" a="1"/>
  <c r="AK678" i="1" s="1"/>
  <c r="AO677" i="1" a="1"/>
  <c r="AO677" i="1" s="1"/>
  <c r="AH677" i="1" a="1"/>
  <c r="AH677" i="1" s="1"/>
  <c r="AN676" i="1" a="1"/>
  <c r="AN676" i="1" s="1"/>
  <c r="AK676" i="1" a="1"/>
  <c r="AK676" i="1" s="1"/>
  <c r="AP675" i="1" a="1"/>
  <c r="AP675" i="1" s="1"/>
  <c r="AI675" i="1" a="1"/>
  <c r="AI675" i="1" s="1"/>
  <c r="AQ673" i="1" a="1"/>
  <c r="AQ673" i="1" s="1"/>
  <c r="AQ677" i="1" a="1"/>
  <c r="AQ677" i="1" s="1"/>
  <c r="AH674" i="1" a="1"/>
  <c r="AH674" i="1" s="1"/>
  <c r="AL672" i="1" a="1"/>
  <c r="AL672" i="1" s="1"/>
  <c r="AP671" i="1" a="1"/>
  <c r="AP671" i="1" s="1"/>
  <c r="AH671" i="1" a="1"/>
  <c r="AH671" i="1" s="1"/>
  <c r="AN669" i="1" a="1"/>
  <c r="AN669" i="1" s="1"/>
  <c r="AO667" i="1" a="1"/>
  <c r="AO667" i="1" s="1"/>
  <c r="AH667" i="1" a="1"/>
  <c r="AH667" i="1" s="1"/>
  <c r="AN666" i="1" a="1"/>
  <c r="AN666" i="1" s="1"/>
  <c r="AK666" i="1" a="1"/>
  <c r="AK666" i="1" s="1"/>
  <c r="AO665" i="1" a="1"/>
  <c r="AO665" i="1" s="1"/>
  <c r="AH665" i="1" a="1"/>
  <c r="AH665" i="1" s="1"/>
  <c r="AN664" i="1" a="1"/>
  <c r="AN664" i="1" s="1"/>
  <c r="AK664" i="1" a="1"/>
  <c r="AK664" i="1" s="1"/>
  <c r="AO663" i="1" a="1"/>
  <c r="AO663" i="1" s="1"/>
  <c r="AH663" i="1" a="1"/>
  <c r="AH663" i="1" s="1"/>
  <c r="AN662" i="1" a="1"/>
  <c r="AN662" i="1" s="1"/>
  <c r="AQ655" i="1" a="1"/>
  <c r="AQ655" i="1" s="1"/>
  <c r="AH655" i="1" a="1"/>
  <c r="AH655" i="1" s="1"/>
  <c r="AQ653" i="1" a="1"/>
  <c r="AQ653" i="1" s="1"/>
  <c r="AH653" i="1" a="1"/>
  <c r="AH653" i="1" s="1"/>
  <c r="AL652" i="1" a="1"/>
  <c r="AL652" i="1" s="1"/>
  <c r="AM650" i="1" a="1"/>
  <c r="AM650" i="1" s="1"/>
  <c r="AQ649" i="1" a="1"/>
  <c r="AQ649" i="1" s="1"/>
  <c r="AI649" i="1" a="1"/>
  <c r="AI649" i="1" s="1"/>
  <c r="AM648" i="1" a="1"/>
  <c r="AM648" i="1" s="1"/>
  <c r="AH648" i="1" a="1"/>
  <c r="AH648" i="1" s="1"/>
  <c r="AJ647" i="1" a="1"/>
  <c r="AJ647" i="1" s="1"/>
  <c r="AN646" i="1" a="1"/>
  <c r="AN646" i="1" s="1"/>
  <c r="AN645" i="1" a="1"/>
  <c r="AN645" i="1" s="1"/>
  <c r="AJ645" i="1" a="1"/>
  <c r="AJ645" i="1" s="1"/>
  <c r="AN644" i="1" a="1"/>
  <c r="AN644" i="1" s="1"/>
  <c r="AI644" i="1" a="1"/>
  <c r="AI644" i="1" s="1"/>
  <c r="AN643" i="1" a="1"/>
  <c r="AN643" i="1" s="1"/>
  <c r="AJ643" i="1" a="1"/>
  <c r="AJ643" i="1" s="1"/>
  <c r="AO641" i="1" a="1"/>
  <c r="AO641" i="1" s="1"/>
  <c r="AJ641" i="1" a="1"/>
  <c r="AJ641" i="1" s="1"/>
  <c r="AP640" i="1" a="1"/>
  <c r="AP640" i="1" s="1"/>
  <c r="AK640" i="1" a="1"/>
  <c r="AK640" i="1" s="1"/>
  <c r="AP638" i="1" a="1"/>
  <c r="AP638" i="1" s="1"/>
  <c r="AL638" i="1" a="1"/>
  <c r="AL638" i="1" s="1"/>
  <c r="AQ637" i="1" a="1"/>
  <c r="AQ637" i="1" s="1"/>
  <c r="AL637" i="1" a="1"/>
  <c r="AL637" i="1" s="1"/>
  <c r="AP636" i="1" a="1"/>
  <c r="AP636" i="1" s="1"/>
  <c r="AL636" i="1" a="1"/>
  <c r="AL636" i="1" s="1"/>
  <c r="AQ635" i="1" a="1"/>
  <c r="AQ635" i="1" s="1"/>
  <c r="AM630" i="1" a="1"/>
  <c r="AM630" i="1" s="1"/>
  <c r="AQ629" i="1" a="1"/>
  <c r="AQ629" i="1" s="1"/>
  <c r="AJ677" i="1" a="1"/>
  <c r="AJ677" i="1" s="1"/>
  <c r="AK675" i="1" a="1"/>
  <c r="AK675" i="1" s="1"/>
  <c r="AM673" i="1" a="1"/>
  <c r="AM673" i="1" s="1"/>
  <c r="AR673" i="1" s="1"/>
  <c r="AO672" i="1" a="1"/>
  <c r="AO672" i="1" s="1"/>
  <c r="AO671" i="1" a="1"/>
  <c r="AO671" i="1" s="1"/>
  <c r="AQ670" i="1" a="1"/>
  <c r="AQ670" i="1" s="1"/>
  <c r="AM670" i="1" a="1"/>
  <c r="AM670" i="1" s="1"/>
  <c r="AJ670" i="1" a="1"/>
  <c r="AJ670" i="1" s="1"/>
  <c r="AM669" i="1" a="1"/>
  <c r="AM669" i="1" s="1"/>
  <c r="AQ668" i="1" a="1"/>
  <c r="AQ668" i="1" s="1"/>
  <c r="AM668" i="1" a="1"/>
  <c r="AM668" i="1" s="1"/>
  <c r="AJ668" i="1" a="1"/>
  <c r="AJ668" i="1" s="1"/>
  <c r="AN667" i="1" a="1"/>
  <c r="AN667" i="1" s="1"/>
  <c r="AJ666" i="1" a="1"/>
  <c r="AJ666" i="1" s="1"/>
  <c r="AN665" i="1" a="1"/>
  <c r="AN665" i="1" s="1"/>
  <c r="AN663" i="1" a="1"/>
  <c r="AN663" i="1" s="1"/>
  <c r="AJ662" i="1" a="1"/>
  <c r="AJ662" i="1" s="1"/>
  <c r="AQ656" i="1" a="1"/>
  <c r="AQ656" i="1" s="1"/>
  <c r="AL656" i="1" a="1"/>
  <c r="AL656" i="1" s="1"/>
  <c r="AP655" i="1" a="1"/>
  <c r="AP655" i="1" s="1"/>
  <c r="AQ654" i="1" a="1"/>
  <c r="AQ654" i="1" s="1"/>
  <c r="AL654" i="1" a="1"/>
  <c r="AL654" i="1" s="1"/>
  <c r="AQ652" i="1" a="1"/>
  <c r="AQ652" i="1" s="1"/>
  <c r="AP651" i="1" a="1"/>
  <c r="AP651" i="1" s="1"/>
  <c r="AH651" i="1" a="1"/>
  <c r="AH651" i="1" s="1"/>
  <c r="AM647" i="1" a="1"/>
  <c r="AM647" i="1" s="1"/>
  <c r="AI647" i="1" a="1"/>
  <c r="AI647" i="1" s="1"/>
  <c r="AM646" i="1" a="1"/>
  <c r="AM646" i="1" s="1"/>
  <c r="AH646" i="1" a="1"/>
  <c r="AH646" i="1" s="1"/>
  <c r="AI645" i="1" a="1"/>
  <c r="AI645" i="1" s="1"/>
  <c r="AM644" i="1" a="1"/>
  <c r="AM644" i="1" s="1"/>
  <c r="AN642" i="1" a="1"/>
  <c r="AN642" i="1" s="1"/>
  <c r="AJ642" i="1" a="1"/>
  <c r="AJ642" i="1" s="1"/>
  <c r="AN641" i="1" a="1"/>
  <c r="AN641" i="1" s="1"/>
  <c r="AO640" i="1" a="1"/>
  <c r="AO640" i="1" s="1"/>
  <c r="AO639" i="1" a="1"/>
  <c r="AO639" i="1" s="1"/>
  <c r="AK639" i="1" a="1"/>
  <c r="AK639" i="1" s="1"/>
  <c r="AK638" i="1" a="1"/>
  <c r="AK638" i="1" s="1"/>
  <c r="AP637" i="1" a="1"/>
  <c r="AP637" i="1" s="1"/>
  <c r="AL635" i="1" a="1"/>
  <c r="AL635" i="1" s="1"/>
  <c r="AH629" i="1" a="1"/>
  <c r="AH629" i="1" s="1"/>
  <c r="AK628" i="1" a="1"/>
  <c r="AK628" i="1" s="1"/>
  <c r="AL627" i="1" a="1"/>
  <c r="AL627" i="1" s="1"/>
  <c r="AO626" i="1" a="1"/>
  <c r="AO626" i="1" s="1"/>
  <c r="AH626" i="1" a="1"/>
  <c r="AH626" i="1" s="1"/>
  <c r="AN625" i="1" a="1"/>
  <c r="AN625" i="1" s="1"/>
  <c r="AJ625" i="1" a="1"/>
  <c r="AJ625" i="1" s="1"/>
  <c r="AM624" i="1" a="1"/>
  <c r="AM624" i="1" s="1"/>
  <c r="AQ623" i="1" a="1"/>
  <c r="AQ623" i="1" s="1"/>
  <c r="AM623" i="1" a="1"/>
  <c r="AM623" i="1" s="1"/>
  <c r="AH623" i="1" a="1"/>
  <c r="AH623" i="1" s="1"/>
  <c r="AP676" i="1" a="1"/>
  <c r="AP676" i="1" s="1"/>
  <c r="AL673" i="1" a="1"/>
  <c r="AL673" i="1" s="1"/>
  <c r="AK672" i="1" a="1"/>
  <c r="AK672" i="1" s="1"/>
  <c r="AM671" i="1" a="1"/>
  <c r="AM671" i="1" s="1"/>
  <c r="AM667" i="1" a="1"/>
  <c r="AM667" i="1" s="1"/>
  <c r="AQ666" i="1" a="1"/>
  <c r="AQ666" i="1" s="1"/>
  <c r="AM666" i="1" a="1"/>
  <c r="AM666" i="1" s="1"/>
  <c r="AM665" i="1" a="1"/>
  <c r="AM665" i="1" s="1"/>
  <c r="AQ664" i="1" a="1"/>
  <c r="AQ664" i="1" s="1"/>
  <c r="AM664" i="1" a="1"/>
  <c r="AM664" i="1" s="1"/>
  <c r="AJ664" i="1" a="1"/>
  <c r="AJ664" i="1" s="1"/>
  <c r="AM663" i="1" a="1"/>
  <c r="AM663" i="1" s="1"/>
  <c r="AQ662" i="1" a="1"/>
  <c r="AQ662" i="1" s="1"/>
  <c r="AM662" i="1" a="1"/>
  <c r="AM662" i="1" s="1"/>
  <c r="AK656" i="1" a="1"/>
  <c r="AK656" i="1" s="1"/>
  <c r="AL655" i="1" a="1"/>
  <c r="AL655" i="1" s="1"/>
  <c r="AP654" i="1" a="1"/>
  <c r="AP654" i="1" s="1"/>
  <c r="AK654" i="1" a="1"/>
  <c r="AK654" i="1" s="1"/>
  <c r="AP653" i="1" a="1"/>
  <c r="AP653" i="1" s="1"/>
  <c r="AL653" i="1" a="1"/>
  <c r="AL653" i="1" s="1"/>
  <c r="AP652" i="1" a="1"/>
  <c r="AP652" i="1" s="1"/>
  <c r="AK652" i="1" a="1"/>
  <c r="AK652" i="1" s="1"/>
  <c r="AL651" i="1" a="1"/>
  <c r="AL651" i="1" s="1"/>
  <c r="AL650" i="1" a="1"/>
  <c r="AL650" i="1" s="1"/>
  <c r="AP649" i="1" a="1"/>
  <c r="AP649" i="1" s="1"/>
  <c r="AH649" i="1" a="1"/>
  <c r="AH649" i="1" s="1"/>
  <c r="AQ647" i="1" a="1"/>
  <c r="AQ647" i="1" s="1"/>
  <c r="AM645" i="1" a="1"/>
  <c r="AM645" i="1" s="1"/>
  <c r="AH645" i="1" a="1"/>
  <c r="AH645" i="1" s="1"/>
  <c r="AH644" i="1" a="1"/>
  <c r="AH644" i="1" s="1"/>
  <c r="AM643" i="1" a="1"/>
  <c r="AM643" i="1" s="1"/>
  <c r="AI643" i="1" a="1"/>
  <c r="AI643" i="1" s="1"/>
  <c r="AI642" i="1" a="1"/>
  <c r="AI642" i="1" s="1"/>
  <c r="AM641" i="1" a="1"/>
  <c r="AM641" i="1" s="1"/>
  <c r="AI641" i="1" a="1"/>
  <c r="AI641" i="1" s="1"/>
  <c r="AN640" i="1" a="1"/>
  <c r="AN640" i="1" s="1"/>
  <c r="AJ640" i="1" a="1"/>
  <c r="AJ640" i="1" s="1"/>
  <c r="AJ639" i="1" a="1"/>
  <c r="AJ639" i="1" s="1"/>
  <c r="AO638" i="1" a="1"/>
  <c r="AO638" i="1" s="1"/>
  <c r="AJ638" i="1" a="1"/>
  <c r="AJ638" i="1" s="1"/>
  <c r="AO637" i="1" a="1"/>
  <c r="AO637" i="1" s="1"/>
  <c r="AK637" i="1" a="1"/>
  <c r="AK637" i="1" s="1"/>
  <c r="AO636" i="1" a="1"/>
  <c r="AO636" i="1" s="1"/>
  <c r="AK636" i="1" a="1"/>
  <c r="AK636" i="1" s="1"/>
  <c r="AP635" i="1" a="1"/>
  <c r="AP635" i="1" s="1"/>
  <c r="AK635" i="1" a="1"/>
  <c r="AK635" i="1" s="1"/>
  <c r="AO676" i="1" a="1"/>
  <c r="AO676" i="1" s="1"/>
  <c r="AK673" i="1" a="1"/>
  <c r="AK673" i="1" s="1"/>
  <c r="AN672" i="1" a="1"/>
  <c r="AN672" i="1" s="1"/>
  <c r="AJ672" i="1" a="1"/>
  <c r="AJ672" i="1" s="1"/>
  <c r="AP670" i="1" a="1"/>
  <c r="AP670" i="1" s="1"/>
  <c r="AI670" i="1" a="1"/>
  <c r="AI670" i="1" s="1"/>
  <c r="AL669" i="1" a="1"/>
  <c r="AL669" i="1" s="1"/>
  <c r="AP668" i="1" a="1"/>
  <c r="AP668" i="1" s="1"/>
  <c r="AI668" i="1" a="1"/>
  <c r="AI668" i="1" s="1"/>
  <c r="AI666" i="1" a="1"/>
  <c r="AI666" i="1" s="1"/>
  <c r="AI664" i="1" a="1"/>
  <c r="AI664" i="1" s="1"/>
  <c r="AI662" i="1" a="1"/>
  <c r="AI662" i="1" s="1"/>
  <c r="AP656" i="1" a="1"/>
  <c r="AP656" i="1" s="1"/>
  <c r="AJ656" i="1" a="1"/>
  <c r="AJ656" i="1" s="1"/>
  <c r="AO655" i="1" a="1"/>
  <c r="AO655" i="1" s="1"/>
  <c r="AJ654" i="1" a="1"/>
  <c r="AJ654" i="1" s="1"/>
  <c r="AO653" i="1" a="1"/>
  <c r="AO653" i="1" s="1"/>
  <c r="AO652" i="1" a="1"/>
  <c r="AO652" i="1" s="1"/>
  <c r="AJ652" i="1" a="1"/>
  <c r="AJ652" i="1" s="1"/>
  <c r="AO651" i="1" a="1"/>
  <c r="AO651" i="1" s="1"/>
  <c r="AK651" i="1" a="1"/>
  <c r="AK651" i="1" s="1"/>
  <c r="AQ650" i="1" a="1"/>
  <c r="AQ650" i="1" s="1"/>
  <c r="AK650" i="1" a="1"/>
  <c r="AK650" i="1" s="1"/>
  <c r="AL649" i="1" a="1"/>
  <c r="AL649" i="1" s="1"/>
  <c r="AQ648" i="1" a="1"/>
  <c r="AQ648" i="1" s="1"/>
  <c r="AL648" i="1" a="1"/>
  <c r="AL648" i="1" s="1"/>
  <c r="AP647" i="1" a="1"/>
  <c r="AP647" i="1" s="1"/>
  <c r="AH647" i="1" a="1"/>
  <c r="AH647" i="1" s="1"/>
  <c r="AQ645" i="1" a="1"/>
  <c r="AQ645" i="1" s="1"/>
  <c r="AQ644" i="1" a="1"/>
  <c r="AQ644" i="1" s="1"/>
  <c r="AH643" i="1" a="1"/>
  <c r="AH643" i="1" s="1"/>
  <c r="AM642" i="1" a="1"/>
  <c r="AM642" i="1" s="1"/>
  <c r="AH642" i="1" a="1"/>
  <c r="AH642" i="1" s="1"/>
  <c r="AN639" i="1" a="1"/>
  <c r="AN639" i="1" s="1"/>
  <c r="AI639" i="1" a="1"/>
  <c r="AI639" i="1" s="1"/>
  <c r="AN638" i="1" a="1"/>
  <c r="AN638" i="1" s="1"/>
  <c r="AJ636" i="1" a="1"/>
  <c r="AJ636" i="1" s="1"/>
  <c r="AO635" i="1" a="1"/>
  <c r="AO635" i="1" s="1"/>
  <c r="AK630" i="1" a="1"/>
  <c r="AK630" i="1" s="1"/>
  <c r="AP628" i="1" a="1"/>
  <c r="AP628" i="1" s="1"/>
  <c r="AI628" i="1" a="1"/>
  <c r="AI628" i="1" s="1"/>
  <c r="AK627" i="1" a="1"/>
  <c r="AK627" i="1" s="1"/>
  <c r="AM626" i="1" a="1"/>
  <c r="AM626" i="1" s="1"/>
  <c r="AQ625" i="1" a="1"/>
  <c r="AQ625" i="1" s="1"/>
  <c r="AM625" i="1" a="1"/>
  <c r="AM625" i="1" s="1"/>
  <c r="AH625" i="1" a="1"/>
  <c r="AH625" i="1" s="1"/>
  <c r="AL624" i="1" a="1"/>
  <c r="AL624" i="1" s="1"/>
  <c r="AQ679" i="1" a="1"/>
  <c r="AQ679" i="1" s="1"/>
  <c r="AJ673" i="1" a="1"/>
  <c r="AJ673" i="1" s="1"/>
  <c r="AM672" i="1" a="1"/>
  <c r="AM672" i="1" s="1"/>
  <c r="AI672" i="1" a="1"/>
  <c r="AI672" i="1" s="1"/>
  <c r="AL671" i="1" a="1"/>
  <c r="AL671" i="1" s="1"/>
  <c r="AH670" i="1" a="1"/>
  <c r="AH670" i="1" s="1"/>
  <c r="AK669" i="1" a="1"/>
  <c r="AK669" i="1" s="1"/>
  <c r="AL667" i="1" a="1"/>
  <c r="AL667" i="1" s="1"/>
  <c r="AP666" i="1" a="1"/>
  <c r="AP666" i="1" s="1"/>
  <c r="AL665" i="1" a="1"/>
  <c r="AL665" i="1" s="1"/>
  <c r="AP664" i="1" a="1"/>
  <c r="AP664" i="1" s="1"/>
  <c r="AL663" i="1" a="1"/>
  <c r="AL663" i="1" s="1"/>
  <c r="AP662" i="1" a="1"/>
  <c r="AP662" i="1" s="1"/>
  <c r="AH662" i="1" a="1"/>
  <c r="AH662" i="1" s="1"/>
  <c r="AO656" i="1" a="1"/>
  <c r="AO656" i="1" s="1"/>
  <c r="AK655" i="1" a="1"/>
  <c r="AK655" i="1" s="1"/>
  <c r="AO654" i="1" a="1"/>
  <c r="AO654" i="1" s="1"/>
  <c r="AI654" i="1" a="1"/>
  <c r="AI654" i="1" s="1"/>
  <c r="AK653" i="1" a="1"/>
  <c r="AK653" i="1" s="1"/>
  <c r="AI652" i="1" a="1"/>
  <c r="AI652" i="1" s="1"/>
  <c r="AN651" i="1" a="1"/>
  <c r="AN651" i="1" s="1"/>
  <c r="AP650" i="1" a="1"/>
  <c r="AP650" i="1" s="1"/>
  <c r="AO649" i="1" a="1"/>
  <c r="AO649" i="1" s="1"/>
  <c r="AK648" i="1" a="1"/>
  <c r="AK648" i="1" s="1"/>
  <c r="AL647" i="1" a="1"/>
  <c r="AL647" i="1" s="1"/>
  <c r="AQ646" i="1" a="1"/>
  <c r="AQ646" i="1" s="1"/>
  <c r="AL646" i="1" a="1"/>
  <c r="AL646" i="1" s="1"/>
  <c r="AL645" i="1" a="1"/>
  <c r="AL645" i="1" s="1"/>
  <c r="AP644" i="1" a="1"/>
  <c r="AP644" i="1" s="1"/>
  <c r="AL644" i="1" a="1"/>
  <c r="AL644" i="1" s="1"/>
  <c r="AQ643" i="1" a="1"/>
  <c r="AQ643" i="1" s="1"/>
  <c r="AQ641" i="1" a="1"/>
  <c r="AQ641" i="1" s="1"/>
  <c r="AH641" i="1" a="1"/>
  <c r="AH641" i="1" s="1"/>
  <c r="AM640" i="1" a="1"/>
  <c r="AM640" i="1" s="1"/>
  <c r="AI640" i="1" a="1"/>
  <c r="AI640" i="1" s="1"/>
  <c r="AM639" i="1" a="1"/>
  <c r="AM639" i="1" s="1"/>
  <c r="AM638" i="1" a="1"/>
  <c r="AM638" i="1" s="1"/>
  <c r="AI638" i="1" a="1"/>
  <c r="AI638" i="1" s="1"/>
  <c r="AN637" i="1" a="1"/>
  <c r="AN637" i="1" s="1"/>
  <c r="AJ637" i="1" a="1"/>
  <c r="AJ637" i="1" s="1"/>
  <c r="AN636" i="1" a="1"/>
  <c r="AN636" i="1" s="1"/>
  <c r="AI636" i="1" a="1"/>
  <c r="AI636" i="1" s="1"/>
  <c r="AN635" i="1" a="1"/>
  <c r="AN635" i="1" s="1"/>
  <c r="AJ635" i="1" a="1"/>
  <c r="AJ635" i="1" s="1"/>
  <c r="AQ630" i="1" a="1"/>
  <c r="AQ630" i="1" s="1"/>
  <c r="AJ630" i="1" a="1"/>
  <c r="AJ630" i="1" s="1"/>
  <c r="AJ679" i="1" a="1"/>
  <c r="AJ679" i="1" s="1"/>
  <c r="AL676" i="1" a="1"/>
  <c r="AL676" i="1" s="1"/>
  <c r="AQ672" i="1" a="1"/>
  <c r="AQ672" i="1" s="1"/>
  <c r="AK671" i="1" a="1"/>
  <c r="AK671" i="1" s="1"/>
  <c r="AO670" i="1" a="1"/>
  <c r="AO670" i="1" s="1"/>
  <c r="AL670" i="1" a="1"/>
  <c r="AL670" i="1" s="1"/>
  <c r="AQ669" i="1" a="1"/>
  <c r="AQ669" i="1" s="1"/>
  <c r="AJ669" i="1" a="1"/>
  <c r="AJ669" i="1" s="1"/>
  <c r="AO668" i="1" a="1"/>
  <c r="AO668" i="1" s="1"/>
  <c r="AL668" i="1" a="1"/>
  <c r="AL668" i="1" s="1"/>
  <c r="AH668" i="1" a="1"/>
  <c r="AH668" i="1" s="1"/>
  <c r="AK667" i="1" a="1"/>
  <c r="AK667" i="1" s="1"/>
  <c r="AH666" i="1" a="1"/>
  <c r="AH666" i="1" s="1"/>
  <c r="AK665" i="1" a="1"/>
  <c r="AK665" i="1" s="1"/>
  <c r="AH664" i="1" a="1"/>
  <c r="AH664" i="1" s="1"/>
  <c r="AK663" i="1" a="1"/>
  <c r="AK663" i="1" s="1"/>
  <c r="AL662" i="1" a="1"/>
  <c r="AL662" i="1" s="1"/>
  <c r="AN656" i="1" a="1"/>
  <c r="AN656" i="1" s="1"/>
  <c r="AI656" i="1" a="1"/>
  <c r="AI656" i="1" s="1"/>
  <c r="AN655" i="1" a="1"/>
  <c r="AN655" i="1" s="1"/>
  <c r="AJ655" i="1" a="1"/>
  <c r="AJ655" i="1" s="1"/>
  <c r="AN654" i="1" a="1"/>
  <c r="AN654" i="1" s="1"/>
  <c r="AN653" i="1" a="1"/>
  <c r="AN653" i="1" s="1"/>
  <c r="AN652" i="1" a="1"/>
  <c r="AN652" i="1" s="1"/>
  <c r="AH652" i="1" a="1"/>
  <c r="AH652" i="1" s="1"/>
  <c r="AJ651" i="1" a="1"/>
  <c r="AJ651" i="1" s="1"/>
  <c r="AO650" i="1" a="1"/>
  <c r="AO650" i="1" s="1"/>
  <c r="AJ650" i="1" a="1"/>
  <c r="AJ650" i="1" s="1"/>
  <c r="AK649" i="1" a="1"/>
  <c r="AK649" i="1" s="1"/>
  <c r="AP648" i="1" a="1"/>
  <c r="AP648" i="1" s="1"/>
  <c r="AJ648" i="1" a="1"/>
  <c r="AJ648" i="1" s="1"/>
  <c r="AO647" i="1" a="1"/>
  <c r="AO647" i="1" s="1"/>
  <c r="AP646" i="1" a="1"/>
  <c r="AP646" i="1" s="1"/>
  <c r="AK646" i="1" a="1"/>
  <c r="AK646" i="1" s="1"/>
  <c r="AP645" i="1" a="1"/>
  <c r="AP645" i="1" s="1"/>
  <c r="AL643" i="1" a="1"/>
  <c r="AL643" i="1" s="1"/>
  <c r="AQ642" i="1" a="1"/>
  <c r="AQ642" i="1" s="1"/>
  <c r="AL642" i="1" a="1"/>
  <c r="AL642" i="1" s="1"/>
  <c r="AH640" i="1" a="1"/>
  <c r="AH640" i="1" s="1"/>
  <c r="AH639" i="1" a="1"/>
  <c r="AH639" i="1" s="1"/>
  <c r="AI637" i="1" a="1"/>
  <c r="AI637" i="1" s="1"/>
  <c r="AM636" i="1" a="1"/>
  <c r="AM636" i="1" s="1"/>
  <c r="AP630" i="1" a="1"/>
  <c r="AP630" i="1" s="1"/>
  <c r="AI630" i="1" a="1"/>
  <c r="AI630" i="1" s="1"/>
  <c r="AN628" i="1" a="1"/>
  <c r="AN628" i="1" s="1"/>
  <c r="AI627" i="1" a="1"/>
  <c r="AI627" i="1" s="1"/>
  <c r="AL626" i="1" a="1"/>
  <c r="AL626" i="1" s="1"/>
  <c r="AP625" i="1" a="1"/>
  <c r="AP625" i="1" s="1"/>
  <c r="AJ624" i="1" a="1"/>
  <c r="AJ624" i="1" s="1"/>
  <c r="AO623" i="1" a="1"/>
  <c r="AO623" i="1" s="1"/>
  <c r="AO678" i="1" a="1"/>
  <c r="AO678" i="1" s="1"/>
  <c r="AI676" i="1" a="1"/>
  <c r="AI676" i="1" s="1"/>
  <c r="AH672" i="1" a="1"/>
  <c r="AH672" i="1" s="1"/>
  <c r="AJ671" i="1" a="1"/>
  <c r="AJ671" i="1" s="1"/>
  <c r="AP669" i="1" a="1"/>
  <c r="AP669" i="1" s="1"/>
  <c r="AI669" i="1" a="1"/>
  <c r="AI669" i="1" s="1"/>
  <c r="AQ667" i="1" a="1"/>
  <c r="AQ667" i="1" s="1"/>
  <c r="AJ667" i="1" a="1"/>
  <c r="AJ667" i="1" s="1"/>
  <c r="AO666" i="1" a="1"/>
  <c r="AO666" i="1" s="1"/>
  <c r="AL666" i="1" a="1"/>
  <c r="AL666" i="1" s="1"/>
  <c r="AQ665" i="1" a="1"/>
  <c r="AQ665" i="1" s="1"/>
  <c r="AJ665" i="1" a="1"/>
  <c r="AJ665" i="1" s="1"/>
  <c r="AO664" i="1" a="1"/>
  <c r="AO664" i="1" s="1"/>
  <c r="AL664" i="1" a="1"/>
  <c r="AL664" i="1" s="1"/>
  <c r="AQ663" i="1" a="1"/>
  <c r="AQ663" i="1" s="1"/>
  <c r="AJ663" i="1" a="1"/>
  <c r="AJ663" i="1" s="1"/>
  <c r="AO662" i="1" a="1"/>
  <c r="AO662" i="1" s="1"/>
  <c r="AM656" i="1" a="1"/>
  <c r="AM656" i="1" s="1"/>
  <c r="AR656" i="1" s="1"/>
  <c r="AH656" i="1" a="1"/>
  <c r="AH656" i="1" s="1"/>
  <c r="AI655" i="1" a="1"/>
  <c r="AI655" i="1" s="1"/>
  <c r="AM654" i="1" a="1"/>
  <c r="AM654" i="1" s="1"/>
  <c r="AR654" i="1" s="1"/>
  <c r="AH654" i="1" a="1"/>
  <c r="AH654" i="1" s="1"/>
  <c r="AJ653" i="1" a="1"/>
  <c r="AJ653" i="1" s="1"/>
  <c r="AM652" i="1" a="1"/>
  <c r="AM652" i="1" s="1"/>
  <c r="AR652" i="1" s="1"/>
  <c r="AM651" i="1" a="1"/>
  <c r="AM651" i="1" s="1"/>
  <c r="AN650" i="1" a="1"/>
  <c r="AN650" i="1" s="1"/>
  <c r="AI650" i="1" a="1"/>
  <c r="AI650" i="1" s="1"/>
  <c r="AN649" i="1" a="1"/>
  <c r="AN649" i="1" s="1"/>
  <c r="AJ649" i="1" a="1"/>
  <c r="AJ649" i="1" s="1"/>
  <c r="AO648" i="1" a="1"/>
  <c r="AO648" i="1" s="1"/>
  <c r="AK647" i="1" a="1"/>
  <c r="AK647" i="1" s="1"/>
  <c r="AJ646" i="1" a="1"/>
  <c r="AJ646" i="1" s="1"/>
  <c r="AO645" i="1" a="1"/>
  <c r="AO645" i="1" s="1"/>
  <c r="AK645" i="1" a="1"/>
  <c r="AK645" i="1" s="1"/>
  <c r="AO644" i="1" a="1"/>
  <c r="AO644" i="1" s="1"/>
  <c r="AK644" i="1" a="1"/>
  <c r="AK644" i="1" s="1"/>
  <c r="AP643" i="1" a="1"/>
  <c r="AP643" i="1" s="1"/>
  <c r="AK643" i="1" a="1"/>
  <c r="AK643" i="1" s="1"/>
  <c r="AP642" i="1" a="1"/>
  <c r="AP642" i="1" s="1"/>
  <c r="AP641" i="1" a="1"/>
  <c r="AP641" i="1" s="1"/>
  <c r="AL641" i="1" a="1"/>
  <c r="AL641" i="1" s="1"/>
  <c r="AQ640" i="1" a="1"/>
  <c r="AQ640" i="1" s="1"/>
  <c r="AQ639" i="1" a="1"/>
  <c r="AQ639" i="1" s="1"/>
  <c r="AQ638" i="1" a="1"/>
  <c r="AQ638" i="1" s="1"/>
  <c r="AH638" i="1" a="1"/>
  <c r="AH638" i="1" s="1"/>
  <c r="AM637" i="1" a="1"/>
  <c r="AM637" i="1" s="1"/>
  <c r="AR637" i="1" s="1"/>
  <c r="AH637" i="1" a="1"/>
  <c r="AH637" i="1" s="1"/>
  <c r="AH636" i="1" a="1"/>
  <c r="AH636" i="1" s="1"/>
  <c r="AM635" i="1" a="1"/>
  <c r="AM635" i="1" s="1"/>
  <c r="AI635" i="1" a="1"/>
  <c r="AI635" i="1" s="1"/>
  <c r="AL678" i="1" a="1"/>
  <c r="AL678" i="1" s="1"/>
  <c r="AH676" i="1" a="1"/>
  <c r="AH676" i="1" s="1"/>
  <c r="AP672" i="1" a="1"/>
  <c r="AP672" i="1" s="1"/>
  <c r="AQ671" i="1" a="1"/>
  <c r="AQ671" i="1" s="1"/>
  <c r="AI671" i="1" a="1"/>
  <c r="AI671" i="1" s="1"/>
  <c r="AN670" i="1" a="1"/>
  <c r="AN670" i="1" s="1"/>
  <c r="AK670" i="1" a="1"/>
  <c r="AK670" i="1" s="1"/>
  <c r="AO669" i="1" a="1"/>
  <c r="AO669" i="1" s="1"/>
  <c r="AH669" i="1" a="1"/>
  <c r="AH669" i="1" s="1"/>
  <c r="AN668" i="1" a="1"/>
  <c r="AN668" i="1" s="1"/>
  <c r="AK668" i="1" a="1"/>
  <c r="AK668" i="1" s="1"/>
  <c r="AP667" i="1" a="1"/>
  <c r="AP667" i="1" s="1"/>
  <c r="AI667" i="1" a="1"/>
  <c r="AI667" i="1" s="1"/>
  <c r="AP665" i="1" a="1"/>
  <c r="AP665" i="1" s="1"/>
  <c r="AI665" i="1" a="1"/>
  <c r="AI665" i="1" s="1"/>
  <c r="AP663" i="1" a="1"/>
  <c r="AP663" i="1" s="1"/>
  <c r="AI663" i="1" a="1"/>
  <c r="AI663" i="1" s="1"/>
  <c r="AK662" i="1" a="1"/>
  <c r="AK662" i="1" s="1"/>
  <c r="AM655" i="1" a="1"/>
  <c r="AM655" i="1" s="1"/>
  <c r="AR655" i="1" s="1"/>
  <c r="AM653" i="1" a="1"/>
  <c r="AM653" i="1" s="1"/>
  <c r="AR653" i="1" s="1"/>
  <c r="AI653" i="1" a="1"/>
  <c r="AI653" i="1" s="1"/>
  <c r="AQ651" i="1" a="1"/>
  <c r="AQ651" i="1" s="1"/>
  <c r="AI651" i="1" a="1"/>
  <c r="AI651" i="1" s="1"/>
  <c r="AH650" i="1" a="1"/>
  <c r="AH650" i="1" s="1"/>
  <c r="AM649" i="1" a="1"/>
  <c r="AM649" i="1" s="1"/>
  <c r="AN648" i="1" a="1"/>
  <c r="AN648" i="1" s="1"/>
  <c r="AI648" i="1" a="1"/>
  <c r="AI648" i="1" s="1"/>
  <c r="AN647" i="1" a="1"/>
  <c r="AN647" i="1" s="1"/>
  <c r="AO646" i="1" a="1"/>
  <c r="AO646" i="1" s="1"/>
  <c r="AI646" i="1" a="1"/>
  <c r="AI646" i="1" s="1"/>
  <c r="AJ644" i="1" a="1"/>
  <c r="AJ644" i="1" s="1"/>
  <c r="AO643" i="1" a="1"/>
  <c r="AO643" i="1" s="1"/>
  <c r="AO642" i="1" a="1"/>
  <c r="AO642" i="1" s="1"/>
  <c r="AK642" i="1" a="1"/>
  <c r="AK642" i="1" s="1"/>
  <c r="AK641" i="1" a="1"/>
  <c r="AK641" i="1" s="1"/>
  <c r="AL640" i="1" a="1"/>
  <c r="AL640" i="1" s="1"/>
  <c r="AP639" i="1" a="1"/>
  <c r="AP639" i="1" s="1"/>
  <c r="AL639" i="1" a="1"/>
  <c r="AL639" i="1" s="1"/>
  <c r="AQ636" i="1" a="1"/>
  <c r="AQ636" i="1" s="1"/>
  <c r="AH635" i="1" a="1"/>
  <c r="AH635" i="1" s="1"/>
  <c r="AN630" i="1" a="1"/>
  <c r="AN630" i="1" s="1"/>
  <c r="AJ629" i="1" a="1"/>
  <c r="AJ629" i="1" s="1"/>
  <c r="AQ626" i="1" a="1"/>
  <c r="AQ626" i="1" s="1"/>
  <c r="AJ626" i="1" a="1"/>
  <c r="AJ626" i="1" s="1"/>
  <c r="AO625" i="1" a="1"/>
  <c r="AO625" i="1" s="1"/>
  <c r="AO624" i="1" a="1"/>
  <c r="AO624" i="1" s="1"/>
  <c r="AH624" i="1" a="1"/>
  <c r="AH624" i="1" s="1"/>
  <c r="AN623" i="1" a="1"/>
  <c r="AN623" i="1" s="1"/>
  <c r="AJ623" i="1" a="1"/>
  <c r="AJ623" i="1" s="1"/>
  <c r="AO629" i="1" a="1"/>
  <c r="AO629" i="1" s="1"/>
  <c r="AO628" i="1" a="1"/>
  <c r="AO628" i="1" s="1"/>
  <c r="AN627" i="1" a="1"/>
  <c r="AN627" i="1" s="1"/>
  <c r="AK624" i="1" a="1"/>
  <c r="AK624" i="1" s="1"/>
  <c r="AJ622" i="1" a="1"/>
  <c r="AJ622" i="1" s="1"/>
  <c r="AO621" i="1" a="1"/>
  <c r="AO621" i="1" s="1"/>
  <c r="AJ621" i="1" a="1"/>
  <c r="AJ621" i="1" s="1"/>
  <c r="AN620" i="1" a="1"/>
  <c r="AN620" i="1" s="1"/>
  <c r="AH620" i="1" a="1"/>
  <c r="AH620" i="1" s="1"/>
  <c r="AN619" i="1" a="1"/>
  <c r="AN619" i="1" s="1"/>
  <c r="AH619" i="1" a="1"/>
  <c r="AH619" i="1" s="1"/>
  <c r="AM618" i="1" a="1"/>
  <c r="AM618" i="1" s="1"/>
  <c r="AQ617" i="1" a="1"/>
  <c r="AQ617" i="1" s="1"/>
  <c r="AM617" i="1" a="1"/>
  <c r="AM617" i="1" s="1"/>
  <c r="AL616" i="1" a="1"/>
  <c r="AL616" i="1" s="1"/>
  <c r="AP615" i="1" a="1"/>
  <c r="AP615" i="1" s="1"/>
  <c r="AK614" i="1" a="1"/>
  <c r="AK614" i="1" s="1"/>
  <c r="AL613" i="1" a="1"/>
  <c r="AL613" i="1" s="1"/>
  <c r="AO612" i="1" a="1"/>
  <c r="AO612" i="1" s="1"/>
  <c r="AJ612" i="1" a="1"/>
  <c r="AJ612" i="1" s="1"/>
  <c r="AO611" i="1" a="1"/>
  <c r="AO611" i="1" s="1"/>
  <c r="AK611" i="1" a="1"/>
  <c r="AK611" i="1" s="1"/>
  <c r="AN610" i="1" a="1"/>
  <c r="AN610" i="1" s="1"/>
  <c r="AH610" i="1" a="1"/>
  <c r="AH610" i="1" s="1"/>
  <c r="AH609" i="1" a="1"/>
  <c r="AH609" i="1" s="1"/>
  <c r="AO604" i="1" a="1"/>
  <c r="AO604" i="1" s="1"/>
  <c r="AH604" i="1" a="1"/>
  <c r="AH604" i="1" s="1"/>
  <c r="AN603" i="1" a="1"/>
  <c r="AN603" i="1" s="1"/>
  <c r="AI603" i="1" a="1"/>
  <c r="AI603" i="1" s="1"/>
  <c r="AM602" i="1" a="1"/>
  <c r="AM602" i="1" s="1"/>
  <c r="AQ601" i="1" a="1"/>
  <c r="AQ601" i="1" s="1"/>
  <c r="AM601" i="1" a="1"/>
  <c r="AM601" i="1" s="1"/>
  <c r="AH601" i="1" a="1"/>
  <c r="AH601" i="1" s="1"/>
  <c r="AL600" i="1" a="1"/>
  <c r="AL600" i="1" s="1"/>
  <c r="AP599" i="1" a="1"/>
  <c r="AP599" i="1" s="1"/>
  <c r="AK598" i="1" a="1"/>
  <c r="AK598" i="1" s="1"/>
  <c r="AH597" i="1" a="1"/>
  <c r="AH597" i="1" s="1"/>
  <c r="AL596" i="1" a="1"/>
  <c r="AL596" i="1" s="1"/>
  <c r="AP595" i="1" a="1"/>
  <c r="AP595" i="1" s="1"/>
  <c r="AH595" i="1" a="1"/>
  <c r="AH595" i="1" s="1"/>
  <c r="AL594" i="1" a="1"/>
  <c r="AL594" i="1" s="1"/>
  <c r="AP593" i="1" a="1"/>
  <c r="AP593" i="1" s="1"/>
  <c r="AH593" i="1" a="1"/>
  <c r="AH593" i="1" s="1"/>
  <c r="AK592" i="1" a="1"/>
  <c r="AK592" i="1" s="1"/>
  <c r="AH591" i="1" a="1"/>
  <c r="AH591" i="1" s="1"/>
  <c r="AK590" i="1" a="1"/>
  <c r="AK590" i="1" s="1"/>
  <c r="AH589" i="1" a="1"/>
  <c r="AH589" i="1" s="1"/>
  <c r="AK588" i="1" a="1"/>
  <c r="AK588" i="1" s="1"/>
  <c r="AQ586" i="1" a="1"/>
  <c r="AQ586" i="1" s="1"/>
  <c r="AJ586" i="1" a="1"/>
  <c r="AJ586" i="1" s="1"/>
  <c r="AO585" i="1" a="1"/>
  <c r="AO585" i="1" s="1"/>
  <c r="AN629" i="1" a="1"/>
  <c r="AN629" i="1" s="1"/>
  <c r="AM628" i="1" a="1"/>
  <c r="AM628" i="1" s="1"/>
  <c r="AM627" i="1" a="1"/>
  <c r="AM627" i="1" s="1"/>
  <c r="AK626" i="1" a="1"/>
  <c r="AK626" i="1" s="1"/>
  <c r="AL625" i="1" a="1"/>
  <c r="AL625" i="1" s="1"/>
  <c r="AI624" i="1" a="1"/>
  <c r="AI624" i="1" s="1"/>
  <c r="AO622" i="1" a="1"/>
  <c r="AO622" i="1" s="1"/>
  <c r="AI622" i="1" a="1"/>
  <c r="AI622" i="1" s="1"/>
  <c r="AI621" i="1" a="1"/>
  <c r="AI621" i="1" s="1"/>
  <c r="AM620" i="1" a="1"/>
  <c r="AM620" i="1" s="1"/>
  <c r="AM619" i="1" a="1"/>
  <c r="AM619" i="1" s="1"/>
  <c r="AP616" i="1" a="1"/>
  <c r="AP616" i="1" s="1"/>
  <c r="AK616" i="1" a="1"/>
  <c r="AK616" i="1" s="1"/>
  <c r="AL615" i="1" a="1"/>
  <c r="AL615" i="1" s="1"/>
  <c r="AO614" i="1" a="1"/>
  <c r="AO614" i="1" s="1"/>
  <c r="AJ614" i="1" a="1"/>
  <c r="AJ614" i="1" s="1"/>
  <c r="AO613" i="1" a="1"/>
  <c r="AO613" i="1" s="1"/>
  <c r="AK613" i="1" a="1"/>
  <c r="AK613" i="1" s="1"/>
  <c r="AI612" i="1" a="1"/>
  <c r="AI612" i="1" s="1"/>
  <c r="AJ611" i="1" a="1"/>
  <c r="AJ611" i="1" s="1"/>
  <c r="AM609" i="1" a="1"/>
  <c r="AM609" i="1" s="1"/>
  <c r="AN604" i="1" a="1"/>
  <c r="AN604" i="1" s="1"/>
  <c r="AM603" i="1" a="1"/>
  <c r="AM603" i="1" s="1"/>
  <c r="AQ600" i="1" a="1"/>
  <c r="AQ600" i="1" s="1"/>
  <c r="AK600" i="1" a="1"/>
  <c r="AK600" i="1" s="1"/>
  <c r="AL599" i="1" a="1"/>
  <c r="AL599" i="1" s="1"/>
  <c r="AQ598" i="1" a="1"/>
  <c r="AQ598" i="1" s="1"/>
  <c r="AJ598" i="1" a="1"/>
  <c r="AJ598" i="1" s="1"/>
  <c r="AO597" i="1" a="1"/>
  <c r="AO597" i="1" s="1"/>
  <c r="AL597" i="1" a="1"/>
  <c r="AL597" i="1" s="1"/>
  <c r="AQ596" i="1" a="1"/>
  <c r="AQ596" i="1" s="1"/>
  <c r="AK596" i="1" a="1"/>
  <c r="AK596" i="1" s="1"/>
  <c r="AQ594" i="1" a="1"/>
  <c r="AQ594" i="1" s="1"/>
  <c r="AK594" i="1" a="1"/>
  <c r="AK594" i="1" s="1"/>
  <c r="AQ592" i="1" a="1"/>
  <c r="AQ592" i="1" s="1"/>
  <c r="AJ592" i="1" a="1"/>
  <c r="AJ592" i="1" s="1"/>
  <c r="AO591" i="1" a="1"/>
  <c r="AO591" i="1" s="1"/>
  <c r="AL591" i="1" a="1"/>
  <c r="AL591" i="1" s="1"/>
  <c r="AQ590" i="1" a="1"/>
  <c r="AQ590" i="1" s="1"/>
  <c r="AJ590" i="1" a="1"/>
  <c r="AJ590" i="1" s="1"/>
  <c r="AO589" i="1" a="1"/>
  <c r="AO589" i="1" s="1"/>
  <c r="AL589" i="1" a="1"/>
  <c r="AL589" i="1" s="1"/>
  <c r="AQ588" i="1" a="1"/>
  <c r="AQ588" i="1" s="1"/>
  <c r="AJ588" i="1" a="1"/>
  <c r="AJ588" i="1" s="1"/>
  <c r="AO587" i="1" a="1"/>
  <c r="AO587" i="1" s="1"/>
  <c r="AL587" i="1" a="1"/>
  <c r="AL587" i="1" s="1"/>
  <c r="AM629" i="1" a="1"/>
  <c r="AM629" i="1" s="1"/>
  <c r="AL628" i="1" a="1"/>
  <c r="AL628" i="1" s="1"/>
  <c r="AI626" i="1" a="1"/>
  <c r="AI626" i="1" s="1"/>
  <c r="AK625" i="1" a="1"/>
  <c r="AK625" i="1" s="1"/>
  <c r="AH622" i="1" a="1"/>
  <c r="AH622" i="1" s="1"/>
  <c r="AN621" i="1" a="1"/>
  <c r="AN621" i="1" s="1"/>
  <c r="AH621" i="1" a="1"/>
  <c r="AH621" i="1" s="1"/>
  <c r="AQ619" i="1" a="1"/>
  <c r="AQ619" i="1" s="1"/>
  <c r="AQ618" i="1" a="1"/>
  <c r="AQ618" i="1" s="1"/>
  <c r="AL618" i="1" a="1"/>
  <c r="AL618" i="1" s="1"/>
  <c r="AP617" i="1" a="1"/>
  <c r="AP617" i="1" s="1"/>
  <c r="AL617" i="1" a="1"/>
  <c r="AL617" i="1" s="1"/>
  <c r="AJ616" i="1" a="1"/>
  <c r="AJ616" i="1" s="1"/>
  <c r="AO615" i="1" a="1"/>
  <c r="AO615" i="1" s="1"/>
  <c r="AK615" i="1" a="1"/>
  <c r="AK615" i="1" s="1"/>
  <c r="AI614" i="1" a="1"/>
  <c r="AI614" i="1" s="1"/>
  <c r="AJ613" i="1" a="1"/>
  <c r="AJ613" i="1" s="1"/>
  <c r="AN612" i="1" a="1"/>
  <c r="AN612" i="1" s="1"/>
  <c r="AH612" i="1" a="1"/>
  <c r="AH612" i="1" s="1"/>
  <c r="AN611" i="1" a="1"/>
  <c r="AN611" i="1" s="1"/>
  <c r="AI611" i="1" a="1"/>
  <c r="AI611" i="1" s="1"/>
  <c r="AM610" i="1" a="1"/>
  <c r="AM610" i="1" s="1"/>
  <c r="AQ609" i="1" a="1"/>
  <c r="AQ609" i="1" s="1"/>
  <c r="AM604" i="1" a="1"/>
  <c r="AM604" i="1" s="1"/>
  <c r="AQ603" i="1" a="1"/>
  <c r="AQ603" i="1" s="1"/>
  <c r="AH603" i="1" a="1"/>
  <c r="AH603" i="1" s="1"/>
  <c r="AL602" i="1" a="1"/>
  <c r="AL602" i="1" s="1"/>
  <c r="AP601" i="1" a="1"/>
  <c r="AP601" i="1" s="1"/>
  <c r="AL601" i="1" a="1"/>
  <c r="AL601" i="1" s="1"/>
  <c r="AP600" i="1" a="1"/>
  <c r="AP600" i="1" s="1"/>
  <c r="AJ600" i="1" a="1"/>
  <c r="AJ600" i="1" s="1"/>
  <c r="AO599" i="1" a="1"/>
  <c r="AO599" i="1" s="1"/>
  <c r="AK599" i="1" a="1"/>
  <c r="AK599" i="1" s="1"/>
  <c r="AP598" i="1" a="1"/>
  <c r="AP598" i="1" s="1"/>
  <c r="AI598" i="1" a="1"/>
  <c r="AI598" i="1" s="1"/>
  <c r="AJ596" i="1" a="1"/>
  <c r="AJ596" i="1" s="1"/>
  <c r="AO595" i="1" a="1"/>
  <c r="AO595" i="1" s="1"/>
  <c r="AL595" i="1" a="1"/>
  <c r="AL595" i="1" s="1"/>
  <c r="AP594" i="1" a="1"/>
  <c r="AP594" i="1" s="1"/>
  <c r="AJ594" i="1" a="1"/>
  <c r="AJ594" i="1" s="1"/>
  <c r="AO593" i="1" a="1"/>
  <c r="AO593" i="1" s="1"/>
  <c r="AL593" i="1" a="1"/>
  <c r="AL593" i="1" s="1"/>
  <c r="AP592" i="1" a="1"/>
  <c r="AP592" i="1" s="1"/>
  <c r="AI592" i="1" a="1"/>
  <c r="AI592" i="1" s="1"/>
  <c r="AP590" i="1" a="1"/>
  <c r="AP590" i="1" s="1"/>
  <c r="AJ628" i="1" a="1"/>
  <c r="AJ628" i="1" s="1"/>
  <c r="AI625" i="1" a="1"/>
  <c r="AI625" i="1" s="1"/>
  <c r="AL623" i="1" a="1"/>
  <c r="AL623" i="1" s="1"/>
  <c r="AN622" i="1" a="1"/>
  <c r="AN622" i="1" s="1"/>
  <c r="AM621" i="1" a="1"/>
  <c r="AM621" i="1" s="1"/>
  <c r="AL620" i="1" a="1"/>
  <c r="AL620" i="1" s="1"/>
  <c r="AL619" i="1" a="1"/>
  <c r="AL619" i="1" s="1"/>
  <c r="AK618" i="1" a="1"/>
  <c r="AK618" i="1" s="1"/>
  <c r="AK617" i="1" a="1"/>
  <c r="AK617" i="1" s="1"/>
  <c r="AO616" i="1" a="1"/>
  <c r="AO616" i="1" s="1"/>
  <c r="AI616" i="1" a="1"/>
  <c r="AI616" i="1" s="1"/>
  <c r="AJ615" i="1" a="1"/>
  <c r="AJ615" i="1" s="1"/>
  <c r="AN614" i="1" a="1"/>
  <c r="AN614" i="1" s="1"/>
  <c r="AH614" i="1" a="1"/>
  <c r="AH614" i="1" s="1"/>
  <c r="AN613" i="1" a="1"/>
  <c r="AN613" i="1" s="1"/>
  <c r="AI613" i="1" a="1"/>
  <c r="AI613" i="1" s="1"/>
  <c r="AM612" i="1" a="1"/>
  <c r="AM612" i="1" s="1"/>
  <c r="AM611" i="1" a="1"/>
  <c r="AM611" i="1" s="1"/>
  <c r="AH611" i="1" a="1"/>
  <c r="AH611" i="1" s="1"/>
  <c r="AL609" i="1" a="1"/>
  <c r="AL609" i="1" s="1"/>
  <c r="AQ602" i="1" a="1"/>
  <c r="AQ602" i="1" s="1"/>
  <c r="AK602" i="1" a="1"/>
  <c r="AK602" i="1" s="1"/>
  <c r="AO600" i="1" a="1"/>
  <c r="AO600" i="1" s="1"/>
  <c r="AI600" i="1" a="1"/>
  <c r="AI600" i="1" s="1"/>
  <c r="AO598" i="1" a="1"/>
  <c r="AO598" i="1" s="1"/>
  <c r="AH598" i="1" a="1"/>
  <c r="AH598" i="1" s="1"/>
  <c r="AN597" i="1" a="1"/>
  <c r="AN597" i="1" s="1"/>
  <c r="AK597" i="1" a="1"/>
  <c r="AK597" i="1" s="1"/>
  <c r="AP596" i="1" a="1"/>
  <c r="AP596" i="1" s="1"/>
  <c r="AI596" i="1" a="1"/>
  <c r="AI596" i="1" s="1"/>
  <c r="AI594" i="1" a="1"/>
  <c r="AI594" i="1" s="1"/>
  <c r="AO592" i="1" a="1"/>
  <c r="AO592" i="1" s="1"/>
  <c r="AH592" i="1" a="1"/>
  <c r="AH592" i="1" s="1"/>
  <c r="AN591" i="1" a="1"/>
  <c r="AN591" i="1" s="1"/>
  <c r="AK591" i="1" a="1"/>
  <c r="AK591" i="1" s="1"/>
  <c r="AO590" i="1" a="1"/>
  <c r="AO590" i="1" s="1"/>
  <c r="AH590" i="1" a="1"/>
  <c r="AH590" i="1" s="1"/>
  <c r="AN589" i="1" a="1"/>
  <c r="AN589" i="1" s="1"/>
  <c r="AK589" i="1" a="1"/>
  <c r="AK589" i="1" s="1"/>
  <c r="AO588" i="1" a="1"/>
  <c r="AO588" i="1" s="1"/>
  <c r="AH588" i="1" a="1"/>
  <c r="AH588" i="1" s="1"/>
  <c r="AN587" i="1" a="1"/>
  <c r="AN587" i="1" s="1"/>
  <c r="AK587" i="1" a="1"/>
  <c r="AK587" i="1" s="1"/>
  <c r="AN586" i="1" a="1"/>
  <c r="AN586" i="1" s="1"/>
  <c r="AN584" i="1" a="1"/>
  <c r="AN584" i="1" s="1"/>
  <c r="AQ576" i="1" a="1"/>
  <c r="AQ576" i="1" s="1"/>
  <c r="AP575" i="1" a="1"/>
  <c r="AP575" i="1" s="1"/>
  <c r="AO630" i="1" a="1"/>
  <c r="AO630" i="1" s="1"/>
  <c r="AL629" i="1" a="1"/>
  <c r="AL629" i="1" s="1"/>
  <c r="AH628" i="1" a="1"/>
  <c r="AH628" i="1" s="1"/>
  <c r="AJ627" i="1" a="1"/>
  <c r="AJ627" i="1" s="1"/>
  <c r="AQ624" i="1" a="1"/>
  <c r="AQ624" i="1" s="1"/>
  <c r="AP623" i="1" a="1"/>
  <c r="AP623" i="1" s="1"/>
  <c r="AK623" i="1" a="1"/>
  <c r="AK623" i="1" s="1"/>
  <c r="AM622" i="1" a="1"/>
  <c r="AM622" i="1" s="1"/>
  <c r="AQ621" i="1" a="1"/>
  <c r="AQ621" i="1" s="1"/>
  <c r="AQ620" i="1" a="1"/>
  <c r="AQ620" i="1" s="1"/>
  <c r="AP619" i="1" a="1"/>
  <c r="AP619" i="1" s="1"/>
  <c r="AP618" i="1" a="1"/>
  <c r="AP618" i="1" s="1"/>
  <c r="AJ618" i="1" a="1"/>
  <c r="AJ618" i="1" s="1"/>
  <c r="AO617" i="1" a="1"/>
  <c r="AO617" i="1" s="1"/>
  <c r="AJ617" i="1" a="1"/>
  <c r="AJ617" i="1" s="1"/>
  <c r="AN616" i="1" a="1"/>
  <c r="AN616" i="1" s="1"/>
  <c r="AH616" i="1" a="1"/>
  <c r="AH616" i="1" s="1"/>
  <c r="AN615" i="1" a="1"/>
  <c r="AN615" i="1" s="1"/>
  <c r="AI615" i="1" a="1"/>
  <c r="AI615" i="1" s="1"/>
  <c r="AM614" i="1" a="1"/>
  <c r="AM614" i="1" s="1"/>
  <c r="AM613" i="1" a="1"/>
  <c r="AM613" i="1" s="1"/>
  <c r="AH613" i="1" a="1"/>
  <c r="AH613" i="1" s="1"/>
  <c r="AQ611" i="1" a="1"/>
  <c r="AQ611" i="1" s="1"/>
  <c r="AL610" i="1" a="1"/>
  <c r="AL610" i="1" s="1"/>
  <c r="AP609" i="1" a="1"/>
  <c r="AP609" i="1" s="1"/>
  <c r="AL604" i="1" a="1"/>
  <c r="AL604" i="1" s="1"/>
  <c r="AP603" i="1" a="1"/>
  <c r="AP603" i="1" s="1"/>
  <c r="AL603" i="1" a="1"/>
  <c r="AL603" i="1" s="1"/>
  <c r="AP602" i="1" a="1"/>
  <c r="AP602" i="1" s="1"/>
  <c r="AJ602" i="1" a="1"/>
  <c r="AJ602" i="1" s="1"/>
  <c r="AO601" i="1" a="1"/>
  <c r="AO601" i="1" s="1"/>
  <c r="AK601" i="1" a="1"/>
  <c r="AK601" i="1" s="1"/>
  <c r="AH600" i="1" a="1"/>
  <c r="AH600" i="1" s="1"/>
  <c r="AN599" i="1" a="1"/>
  <c r="AN599" i="1" s="1"/>
  <c r="AJ599" i="1" a="1"/>
  <c r="AJ599" i="1" s="1"/>
  <c r="AN598" i="1" a="1"/>
  <c r="AN598" i="1" s="1"/>
  <c r="AJ597" i="1" a="1"/>
  <c r="AJ597" i="1" s="1"/>
  <c r="AO596" i="1" a="1"/>
  <c r="AO596" i="1" s="1"/>
  <c r="AH596" i="1" a="1"/>
  <c r="AH596" i="1" s="1"/>
  <c r="AN595" i="1" a="1"/>
  <c r="AN595" i="1" s="1"/>
  <c r="AK595" i="1" a="1"/>
  <c r="AK595" i="1" s="1"/>
  <c r="AO594" i="1" a="1"/>
  <c r="AO594" i="1" s="1"/>
  <c r="AH594" i="1" a="1"/>
  <c r="AH594" i="1" s="1"/>
  <c r="AN593" i="1" a="1"/>
  <c r="AN593" i="1" s="1"/>
  <c r="AK593" i="1" a="1"/>
  <c r="AK593" i="1" s="1"/>
  <c r="AN592" i="1" a="1"/>
  <c r="AN592" i="1" s="1"/>
  <c r="AN590" i="1" a="1"/>
  <c r="AN590" i="1" s="1"/>
  <c r="AJ589" i="1" a="1"/>
  <c r="AJ589" i="1" s="1"/>
  <c r="AN588" i="1" a="1"/>
  <c r="AN588" i="1" s="1"/>
  <c r="AL630" i="1" a="1"/>
  <c r="AL630" i="1" s="1"/>
  <c r="AK629" i="1" a="1"/>
  <c r="AK629" i="1" s="1"/>
  <c r="AQ627" i="1" a="1"/>
  <c r="AQ627" i="1" s="1"/>
  <c r="AH627" i="1" a="1"/>
  <c r="AH627" i="1" s="1"/>
  <c r="AP624" i="1" a="1"/>
  <c r="AP624" i="1" s="1"/>
  <c r="AI623" i="1" a="1"/>
  <c r="AI623" i="1" s="1"/>
  <c r="AP620" i="1" a="1"/>
  <c r="AP620" i="1" s="1"/>
  <c r="AK620" i="1" a="1"/>
  <c r="AK620" i="1" s="1"/>
  <c r="AK619" i="1" a="1"/>
  <c r="AK619" i="1" s="1"/>
  <c r="AO618" i="1" a="1"/>
  <c r="AO618" i="1" s="1"/>
  <c r="AI618" i="1" a="1"/>
  <c r="AI618" i="1" s="1"/>
  <c r="AI617" i="1" a="1"/>
  <c r="AI617" i="1" s="1"/>
  <c r="AM616" i="1" a="1"/>
  <c r="AM616" i="1" s="1"/>
  <c r="AH615" i="1" a="1"/>
  <c r="AH615" i="1" s="1"/>
  <c r="AQ613" i="1" a="1"/>
  <c r="AQ613" i="1" s="1"/>
  <c r="AL612" i="1" a="1"/>
  <c r="AL612" i="1" s="1"/>
  <c r="AQ610" i="1" a="1"/>
  <c r="AQ610" i="1" s="1"/>
  <c r="AK610" i="1" a="1"/>
  <c r="AK610" i="1" s="1"/>
  <c r="AO609" i="1" a="1"/>
  <c r="AO609" i="1" s="1"/>
  <c r="AK609" i="1" a="1"/>
  <c r="AK609" i="1" s="1"/>
  <c r="AQ604" i="1" a="1"/>
  <c r="AQ604" i="1" s="1"/>
  <c r="AK604" i="1" a="1"/>
  <c r="AK604" i="1" s="1"/>
  <c r="AI602" i="1" a="1"/>
  <c r="AI602" i="1" s="1"/>
  <c r="AN600" i="1" a="1"/>
  <c r="AN600" i="1" s="1"/>
  <c r="AM598" i="1" a="1"/>
  <c r="AM598" i="1" s="1"/>
  <c r="AQ597" i="1" a="1"/>
  <c r="AQ597" i="1" s="1"/>
  <c r="AM597" i="1" a="1"/>
  <c r="AM597" i="1" s="1"/>
  <c r="AN596" i="1" a="1"/>
  <c r="AN596" i="1" s="1"/>
  <c r="AJ595" i="1" a="1"/>
  <c r="AJ595" i="1" s="1"/>
  <c r="AN594" i="1" a="1"/>
  <c r="AN594" i="1" s="1"/>
  <c r="AM592" i="1" a="1"/>
  <c r="AM592" i="1" s="1"/>
  <c r="AQ591" i="1" a="1"/>
  <c r="AQ591" i="1" s="1"/>
  <c r="AM591" i="1" a="1"/>
  <c r="AM591" i="1" s="1"/>
  <c r="AJ591" i="1" a="1"/>
  <c r="AJ591" i="1" s="1"/>
  <c r="AM590" i="1" a="1"/>
  <c r="AM590" i="1" s="1"/>
  <c r="AQ589" i="1" a="1"/>
  <c r="AQ589" i="1" s="1"/>
  <c r="AM589" i="1" a="1"/>
  <c r="AM589" i="1" s="1"/>
  <c r="AM588" i="1" a="1"/>
  <c r="AM588" i="1" s="1"/>
  <c r="AQ587" i="1" a="1"/>
  <c r="AQ587" i="1" s="1"/>
  <c r="AM587" i="1" a="1"/>
  <c r="AM587" i="1" s="1"/>
  <c r="AI587" i="1" a="1"/>
  <c r="AI587" i="1" s="1"/>
  <c r="AI585" i="1" a="1"/>
  <c r="AI585" i="1" s="1"/>
  <c r="AK577" i="1" a="1"/>
  <c r="AK577" i="1" s="1"/>
  <c r="AO575" i="1" a="1"/>
  <c r="AO575" i="1" s="1"/>
  <c r="AI575" i="1" a="1"/>
  <c r="AI575" i="1" s="1"/>
  <c r="AH630" i="1" a="1"/>
  <c r="AH630" i="1" s="1"/>
  <c r="AI629" i="1" a="1"/>
  <c r="AI629" i="1" s="1"/>
  <c r="AP627" i="1" a="1"/>
  <c r="AP627" i="1" s="1"/>
  <c r="AP626" i="1" a="1"/>
  <c r="AP626" i="1" s="1"/>
  <c r="AN624" i="1" a="1"/>
  <c r="AN624" i="1" s="1"/>
  <c r="AQ622" i="1" a="1"/>
  <c r="AQ622" i="1" s="1"/>
  <c r="AL622" i="1" a="1"/>
  <c r="AL622" i="1" s="1"/>
  <c r="AP621" i="1" a="1"/>
  <c r="AP621" i="1" s="1"/>
  <c r="AL621" i="1" a="1"/>
  <c r="AL621" i="1" s="1"/>
  <c r="AO620" i="1" a="1"/>
  <c r="AO620" i="1" s="1"/>
  <c r="AJ620" i="1" a="1"/>
  <c r="AJ620" i="1" s="1"/>
  <c r="AO619" i="1" a="1"/>
  <c r="AO619" i="1" s="1"/>
  <c r="AJ619" i="1" a="1"/>
  <c r="AJ619" i="1" s="1"/>
  <c r="AN618" i="1" a="1"/>
  <c r="AN618" i="1" s="1"/>
  <c r="AR618" i="1" s="1"/>
  <c r="AH618" i="1" a="1"/>
  <c r="AH618" i="1" s="1"/>
  <c r="AN617" i="1" a="1"/>
  <c r="AN617" i="1" s="1"/>
  <c r="AH617" i="1" a="1"/>
  <c r="AH617" i="1" s="1"/>
  <c r="AQ615" i="1" a="1"/>
  <c r="AQ615" i="1" s="1"/>
  <c r="AM615" i="1" a="1"/>
  <c r="AM615" i="1" s="1"/>
  <c r="AR615" i="1" s="1"/>
  <c r="AQ614" i="1" a="1"/>
  <c r="AQ614" i="1" s="1"/>
  <c r="AQ612" i="1" a="1"/>
  <c r="AQ612" i="1" s="1"/>
  <c r="AP611" i="1" a="1"/>
  <c r="AP611" i="1" s="1"/>
  <c r="AL611" i="1" a="1"/>
  <c r="AL611" i="1" s="1"/>
  <c r="AP610" i="1" a="1"/>
  <c r="AP610" i="1" s="1"/>
  <c r="AJ610" i="1" a="1"/>
  <c r="AJ610" i="1" s="1"/>
  <c r="AJ609" i="1" a="1"/>
  <c r="AJ609" i="1" s="1"/>
  <c r="AJ604" i="1" a="1"/>
  <c r="AJ604" i="1" s="1"/>
  <c r="AO603" i="1" a="1"/>
  <c r="AO603" i="1" s="1"/>
  <c r="AK603" i="1" a="1"/>
  <c r="AK603" i="1" s="1"/>
  <c r="AO602" i="1" a="1"/>
  <c r="AO602" i="1" s="1"/>
  <c r="AH602" i="1" a="1"/>
  <c r="AH602" i="1" s="1"/>
  <c r="AN601" i="1" a="1"/>
  <c r="AN601" i="1" s="1"/>
  <c r="AJ601" i="1" a="1"/>
  <c r="AJ601" i="1" s="1"/>
  <c r="AM600" i="1" a="1"/>
  <c r="AM600" i="1" s="1"/>
  <c r="AQ599" i="1" a="1"/>
  <c r="AQ599" i="1" s="1"/>
  <c r="AM599" i="1" a="1"/>
  <c r="AM599" i="1" s="1"/>
  <c r="AI599" i="1" a="1"/>
  <c r="AI599" i="1" s="1"/>
  <c r="AI597" i="1" a="1"/>
  <c r="AI597" i="1" s="1"/>
  <c r="AM596" i="1" a="1"/>
  <c r="AM596" i="1" s="1"/>
  <c r="AQ595" i="1" a="1"/>
  <c r="AQ595" i="1" s="1"/>
  <c r="AM595" i="1" a="1"/>
  <c r="AM595" i="1" s="1"/>
  <c r="AR595" i="1" s="1"/>
  <c r="AI595" i="1" a="1"/>
  <c r="AI595" i="1" s="1"/>
  <c r="AM594" i="1" a="1"/>
  <c r="AM594" i="1" s="1"/>
  <c r="AQ593" i="1" a="1"/>
  <c r="AQ593" i="1" s="1"/>
  <c r="AM593" i="1" a="1"/>
  <c r="AM593" i="1" s="1"/>
  <c r="AR593" i="1" s="1"/>
  <c r="AJ593" i="1" a="1"/>
  <c r="AJ593" i="1" s="1"/>
  <c r="AP629" i="1" a="1"/>
  <c r="AP629" i="1" s="1"/>
  <c r="AQ628" i="1" a="1"/>
  <c r="AQ628" i="1" s="1"/>
  <c r="AO627" i="1" a="1"/>
  <c r="AO627" i="1" s="1"/>
  <c r="AN626" i="1" a="1"/>
  <c r="AN626" i="1" s="1"/>
  <c r="AP622" i="1" a="1"/>
  <c r="AP622" i="1" s="1"/>
  <c r="AK622" i="1" a="1"/>
  <c r="AK622" i="1" s="1"/>
  <c r="AK621" i="1" a="1"/>
  <c r="AK621" i="1" s="1"/>
  <c r="AI620" i="1" a="1"/>
  <c r="AI620" i="1" s="1"/>
  <c r="AI619" i="1" a="1"/>
  <c r="AI619" i="1" s="1"/>
  <c r="AQ616" i="1" a="1"/>
  <c r="AQ616" i="1" s="1"/>
  <c r="AP614" i="1" a="1"/>
  <c r="AP614" i="1" s="1"/>
  <c r="AL614" i="1" a="1"/>
  <c r="AL614" i="1" s="1"/>
  <c r="AP613" i="1" a="1"/>
  <c r="AP613" i="1" s="1"/>
  <c r="AP612" i="1" a="1"/>
  <c r="AP612" i="1" s="1"/>
  <c r="AK612" i="1" a="1"/>
  <c r="AK612" i="1" s="1"/>
  <c r="AO610" i="1" a="1"/>
  <c r="AO610" i="1" s="1"/>
  <c r="AI610" i="1" a="1"/>
  <c r="AI610" i="1" s="1"/>
  <c r="AN609" i="1" a="1"/>
  <c r="AN609" i="1" s="1"/>
  <c r="AN631" i="1" s="1"/>
  <c r="AI609" i="1" a="1"/>
  <c r="AI609" i="1" s="1"/>
  <c r="AI631" i="1" s="1"/>
  <c r="AP604" i="1" a="1"/>
  <c r="AP604" i="1" s="1"/>
  <c r="AI604" i="1" a="1"/>
  <c r="AI604" i="1" s="1"/>
  <c r="AJ603" i="1" a="1"/>
  <c r="AJ603" i="1" s="1"/>
  <c r="AN602" i="1" a="1"/>
  <c r="AN602" i="1" s="1"/>
  <c r="AI601" i="1" a="1"/>
  <c r="AI601" i="1" s="1"/>
  <c r="AH599" i="1" a="1"/>
  <c r="AH599" i="1" s="1"/>
  <c r="AL598" i="1" a="1"/>
  <c r="AL598" i="1" s="1"/>
  <c r="AP597" i="1" a="1"/>
  <c r="AP597" i="1" s="1"/>
  <c r="AI593" i="1" a="1"/>
  <c r="AI593" i="1" s="1"/>
  <c r="AL592" i="1" a="1"/>
  <c r="AL592" i="1" s="1"/>
  <c r="AP591" i="1" a="1"/>
  <c r="AP591" i="1" s="1"/>
  <c r="AI590" i="1" a="1"/>
  <c r="AI590" i="1" s="1"/>
  <c r="AP586" i="1" a="1"/>
  <c r="AP586" i="1" s="1"/>
  <c r="AP585" i="1" a="1"/>
  <c r="AP585" i="1" s="1"/>
  <c r="AM584" i="1" a="1"/>
  <c r="AM584" i="1" s="1"/>
  <c r="AJ577" i="1" a="1"/>
  <c r="AJ577" i="1" s="1"/>
  <c r="AN576" i="1" a="1"/>
  <c r="AN576" i="1" s="1"/>
  <c r="AQ575" i="1" a="1"/>
  <c r="AQ575" i="1" s="1"/>
  <c r="AJ575" i="1" a="1"/>
  <c r="AJ575" i="1" s="1"/>
  <c r="AN574" i="1" a="1"/>
  <c r="AN574" i="1" s="1"/>
  <c r="AJ574" i="1" a="1"/>
  <c r="AJ574" i="1" s="1"/>
  <c r="AM573" i="1" a="1"/>
  <c r="AM573" i="1" s="1"/>
  <c r="AM572" i="1" a="1"/>
  <c r="AM572" i="1" s="1"/>
  <c r="AH572" i="1" a="1"/>
  <c r="AH572" i="1" s="1"/>
  <c r="AH570" i="1" a="1"/>
  <c r="AH570" i="1" s="1"/>
  <c r="AQ568" i="1" a="1"/>
  <c r="AQ568" i="1" s="1"/>
  <c r="AQ567" i="1" a="1"/>
  <c r="AQ567" i="1" s="1"/>
  <c r="AL567" i="1" a="1"/>
  <c r="AL567" i="1" s="1"/>
  <c r="AL566" i="1" a="1"/>
  <c r="AL566" i="1" s="1"/>
  <c r="AP565" i="1" a="1"/>
  <c r="AP565" i="1" s="1"/>
  <c r="AK565" i="1" a="1"/>
  <c r="AK565" i="1" s="1"/>
  <c r="AK564" i="1" a="1"/>
  <c r="AK564" i="1" s="1"/>
  <c r="AP563" i="1" a="1"/>
  <c r="AP563" i="1" s="1"/>
  <c r="AO562" i="1" a="1"/>
  <c r="AO562" i="1" s="1"/>
  <c r="AK562" i="1" a="1"/>
  <c r="AK562" i="1" s="1"/>
  <c r="AP561" i="1" a="1"/>
  <c r="AP561" i="1" s="1"/>
  <c r="AJ561" i="1" a="1"/>
  <c r="AJ561" i="1" s="1"/>
  <c r="AO560" i="1" a="1"/>
  <c r="AO560" i="1" s="1"/>
  <c r="AK560" i="1" a="1"/>
  <c r="AK560" i="1" s="1"/>
  <c r="AO559" i="1" a="1"/>
  <c r="AO559" i="1" s="1"/>
  <c r="AI559" i="1" a="1"/>
  <c r="AI559" i="1" s="1"/>
  <c r="AN557" i="1" a="1"/>
  <c r="AN557" i="1" s="1"/>
  <c r="AH557" i="1" a="1"/>
  <c r="AH557" i="1" s="1"/>
  <c r="AJ556" i="1" a="1"/>
  <c r="AJ556" i="1" s="1"/>
  <c r="AQ550" i="1" a="1"/>
  <c r="AQ550" i="1" s="1"/>
  <c r="AJ550" i="1" a="1"/>
  <c r="AJ550" i="1" s="1"/>
  <c r="AO549" i="1" a="1"/>
  <c r="AO549" i="1" s="1"/>
  <c r="AN548" i="1" a="1"/>
  <c r="AN548" i="1" s="1"/>
  <c r="AM546" i="1" a="1"/>
  <c r="AM546" i="1" s="1"/>
  <c r="AQ545" i="1" a="1"/>
  <c r="AQ545" i="1" s="1"/>
  <c r="AM545" i="1" a="1"/>
  <c r="AM545" i="1" s="1"/>
  <c r="AM542" i="1" a="1"/>
  <c r="AM542" i="1" s="1"/>
  <c r="AQ541" i="1" a="1"/>
  <c r="AQ541" i="1" s="1"/>
  <c r="AM541" i="1" a="1"/>
  <c r="AM541" i="1" s="1"/>
  <c r="AJ541" i="1" a="1"/>
  <c r="AJ541" i="1" s="1"/>
  <c r="AN540" i="1" a="1"/>
  <c r="AN540" i="1" s="1"/>
  <c r="AO538" i="1" a="1"/>
  <c r="AO538" i="1" s="1"/>
  <c r="AH538" i="1" a="1"/>
  <c r="AH538" i="1" s="1"/>
  <c r="AN537" i="1" a="1"/>
  <c r="AN537" i="1" s="1"/>
  <c r="AP588" i="1" a="1"/>
  <c r="AP588" i="1" s="1"/>
  <c r="AO586" i="1" a="1"/>
  <c r="AO586" i="1" s="1"/>
  <c r="AK585" i="1" a="1"/>
  <c r="AK585" i="1" s="1"/>
  <c r="AL584" i="1" a="1"/>
  <c r="AL584" i="1" s="1"/>
  <c r="AO583" i="1" a="1"/>
  <c r="AO583" i="1" s="1"/>
  <c r="AK583" i="1" a="1"/>
  <c r="AK583" i="1" s="1"/>
  <c r="AQ577" i="1" a="1"/>
  <c r="AQ577" i="1" s="1"/>
  <c r="AM576" i="1" a="1"/>
  <c r="AM576" i="1" s="1"/>
  <c r="AI574" i="1" a="1"/>
  <c r="AI574" i="1" s="1"/>
  <c r="AQ572" i="1" a="1"/>
  <c r="AQ572" i="1" s="1"/>
  <c r="AL571" i="1" a="1"/>
  <c r="AL571" i="1" s="1"/>
  <c r="AP570" i="1" a="1"/>
  <c r="AP570" i="1" s="1"/>
  <c r="AQ569" i="1" a="1"/>
  <c r="AQ569" i="1" s="1"/>
  <c r="AL569" i="1" a="1"/>
  <c r="AL569" i="1" s="1"/>
  <c r="AP568" i="1" a="1"/>
  <c r="AP568" i="1" s="1"/>
  <c r="AL568" i="1" a="1"/>
  <c r="AL568" i="1" s="1"/>
  <c r="AP567" i="1" a="1"/>
  <c r="AP567" i="1" s="1"/>
  <c r="AK567" i="1" a="1"/>
  <c r="AK567" i="1" s="1"/>
  <c r="AP566" i="1" a="1"/>
  <c r="AP566" i="1" s="1"/>
  <c r="AO565" i="1" a="1"/>
  <c r="AO565" i="1" s="1"/>
  <c r="AJ565" i="1" a="1"/>
  <c r="AJ565" i="1" s="1"/>
  <c r="AO564" i="1" a="1"/>
  <c r="AO564" i="1" s="1"/>
  <c r="AO563" i="1" a="1"/>
  <c r="AO563" i="1" s="1"/>
  <c r="AJ563" i="1" a="1"/>
  <c r="AJ563" i="1" s="1"/>
  <c r="AJ562" i="1" a="1"/>
  <c r="AJ562" i="1" s="1"/>
  <c r="AO561" i="1" a="1"/>
  <c r="AO561" i="1" s="1"/>
  <c r="AJ560" i="1" a="1"/>
  <c r="AJ560" i="1" s="1"/>
  <c r="AN559" i="1" a="1"/>
  <c r="AN559" i="1" s="1"/>
  <c r="AN558" i="1" a="1"/>
  <c r="AN558" i="1" s="1"/>
  <c r="AJ558" i="1" a="1"/>
  <c r="AJ558" i="1" s="1"/>
  <c r="AM557" i="1" a="1"/>
  <c r="AM557" i="1" s="1"/>
  <c r="AM556" i="1" a="1"/>
  <c r="AM556" i="1" s="1"/>
  <c r="AP550" i="1" a="1"/>
  <c r="AP550" i="1" s="1"/>
  <c r="AI550" i="1" a="1"/>
  <c r="AI550" i="1" s="1"/>
  <c r="AK549" i="1" a="1"/>
  <c r="AK549" i="1" s="1"/>
  <c r="AM548" i="1" a="1"/>
  <c r="AM548" i="1" s="1"/>
  <c r="AQ547" i="1" a="1"/>
  <c r="AQ547" i="1" s="1"/>
  <c r="AM547" i="1" a="1"/>
  <c r="AM547" i="1" s="1"/>
  <c r="AJ547" i="1" a="1"/>
  <c r="AJ547" i="1" s="1"/>
  <c r="AI545" i="1" a="1"/>
  <c r="AI545" i="1" s="1"/>
  <c r="AL544" i="1" a="1"/>
  <c r="AL544" i="1" s="1"/>
  <c r="AP543" i="1" a="1"/>
  <c r="AP543" i="1" s="1"/>
  <c r="AI543" i="1" a="1"/>
  <c r="AI543" i="1" s="1"/>
  <c r="AM540" i="1" a="1"/>
  <c r="AM540" i="1" s="1"/>
  <c r="AQ539" i="1" a="1"/>
  <c r="AQ539" i="1" s="1"/>
  <c r="AM539" i="1" a="1"/>
  <c r="AM539" i="1" s="1"/>
  <c r="AJ539" i="1" a="1"/>
  <c r="AJ539" i="1" s="1"/>
  <c r="AN538" i="1" a="1"/>
  <c r="AN538" i="1" s="1"/>
  <c r="AO536" i="1" a="1"/>
  <c r="AO536" i="1" s="1"/>
  <c r="AH536" i="1" a="1"/>
  <c r="AH536" i="1" s="1"/>
  <c r="AN535" i="1" a="1"/>
  <c r="AN535" i="1" s="1"/>
  <c r="AK535" i="1" a="1"/>
  <c r="AK535" i="1" s="1"/>
  <c r="AP534" i="1" a="1"/>
  <c r="AP534" i="1" s="1"/>
  <c r="AP589" i="1" a="1"/>
  <c r="AP589" i="1" s="1"/>
  <c r="AM586" i="1" a="1"/>
  <c r="AM586" i="1" s="1"/>
  <c r="AR586" i="1" s="1"/>
  <c r="AJ585" i="1" a="1"/>
  <c r="AJ585" i="1" s="1"/>
  <c r="AK584" i="1" a="1"/>
  <c r="AK584" i="1" s="1"/>
  <c r="AJ583" i="1" a="1"/>
  <c r="AJ583" i="1" s="1"/>
  <c r="AP577" i="1" a="1"/>
  <c r="AP577" i="1" s="1"/>
  <c r="AI577" i="1" a="1"/>
  <c r="AI577" i="1" s="1"/>
  <c r="AN575" i="1" a="1"/>
  <c r="AN575" i="1" s="1"/>
  <c r="AH575" i="1" a="1"/>
  <c r="AH575" i="1" s="1"/>
  <c r="AM574" i="1" a="1"/>
  <c r="AM574" i="1" s="1"/>
  <c r="AH574" i="1" a="1"/>
  <c r="AH574" i="1" s="1"/>
  <c r="AL573" i="1" a="1"/>
  <c r="AL573" i="1" s="1"/>
  <c r="AQ571" i="1" a="1"/>
  <c r="AQ571" i="1" s="1"/>
  <c r="AK571" i="1" a="1"/>
  <c r="AK571" i="1" s="1"/>
  <c r="AL570" i="1" a="1"/>
  <c r="AL570" i="1" s="1"/>
  <c r="AK569" i="1" a="1"/>
  <c r="AK569" i="1" s="1"/>
  <c r="AJ567" i="1" a="1"/>
  <c r="AJ567" i="1" s="1"/>
  <c r="AO566" i="1" a="1"/>
  <c r="AO566" i="1" s="1"/>
  <c r="AK566" i="1" a="1"/>
  <c r="AK566" i="1" s="1"/>
  <c r="AI565" i="1" a="1"/>
  <c r="AI565" i="1" s="1"/>
  <c r="AN564" i="1" a="1"/>
  <c r="AN564" i="1" s="1"/>
  <c r="AJ564" i="1" a="1"/>
  <c r="AJ564" i="1" s="1"/>
  <c r="AN563" i="1" a="1"/>
  <c r="AN563" i="1" s="1"/>
  <c r="AI563" i="1" a="1"/>
  <c r="AI563" i="1" s="1"/>
  <c r="AN562" i="1" a="1"/>
  <c r="AN562" i="1" s="1"/>
  <c r="AN561" i="1" a="1"/>
  <c r="AN561" i="1" s="1"/>
  <c r="AI561" i="1" a="1"/>
  <c r="AI561" i="1" s="1"/>
  <c r="AN560" i="1" a="1"/>
  <c r="AN560" i="1" s="1"/>
  <c r="AI560" i="1" a="1"/>
  <c r="AI560" i="1" s="1"/>
  <c r="AM559" i="1" a="1"/>
  <c r="AM559" i="1" s="1"/>
  <c r="AH559" i="1" a="1"/>
  <c r="AH559" i="1" s="1"/>
  <c r="AI558" i="1" a="1"/>
  <c r="AI558" i="1" s="1"/>
  <c r="AQ556" i="1" a="1"/>
  <c r="AQ556" i="1" s="1"/>
  <c r="AI556" i="1" a="1"/>
  <c r="AI556" i="1" s="1"/>
  <c r="AO550" i="1" a="1"/>
  <c r="AO550" i="1" s="1"/>
  <c r="AH550" i="1" a="1"/>
  <c r="AH550" i="1" s="1"/>
  <c r="AN549" i="1" a="1"/>
  <c r="AN549" i="1" s="1"/>
  <c r="AJ549" i="1" a="1"/>
  <c r="AJ549" i="1" s="1"/>
  <c r="AI547" i="1" a="1"/>
  <c r="AI547" i="1" s="1"/>
  <c r="AL546" i="1" a="1"/>
  <c r="AL546" i="1" s="1"/>
  <c r="AP545" i="1" a="1"/>
  <c r="AP545" i="1" s="1"/>
  <c r="AH545" i="1" a="1"/>
  <c r="AH545" i="1" s="1"/>
  <c r="AK544" i="1" a="1"/>
  <c r="AK544" i="1" s="1"/>
  <c r="AL542" i="1" a="1"/>
  <c r="AL542" i="1" s="1"/>
  <c r="AP541" i="1" a="1"/>
  <c r="AP541" i="1" s="1"/>
  <c r="AL588" i="1" a="1"/>
  <c r="AL588" i="1" s="1"/>
  <c r="AL586" i="1" a="1"/>
  <c r="AL586" i="1" s="1"/>
  <c r="AN585" i="1" a="1"/>
  <c r="AN585" i="1" s="1"/>
  <c r="AJ584" i="1" a="1"/>
  <c r="AJ584" i="1" s="1"/>
  <c r="AN583" i="1" a="1"/>
  <c r="AN583" i="1" s="1"/>
  <c r="AI583" i="1" a="1"/>
  <c r="AI583" i="1" s="1"/>
  <c r="AO577" i="1" a="1"/>
  <c r="AO577" i="1" s="1"/>
  <c r="AH577" i="1" a="1"/>
  <c r="AH577" i="1" s="1"/>
  <c r="AL576" i="1" a="1"/>
  <c r="AL576" i="1" s="1"/>
  <c r="AM575" i="1" a="1"/>
  <c r="AM575" i="1" s="1"/>
  <c r="AQ573" i="1" a="1"/>
  <c r="AQ573" i="1" s="1"/>
  <c r="AP572" i="1" a="1"/>
  <c r="AP572" i="1" s="1"/>
  <c r="AL572" i="1" a="1"/>
  <c r="AL572" i="1" s="1"/>
  <c r="AP571" i="1" a="1"/>
  <c r="AP571" i="1" s="1"/>
  <c r="AO570" i="1" a="1"/>
  <c r="AO570" i="1" s="1"/>
  <c r="AK570" i="1" a="1"/>
  <c r="AK570" i="1" s="1"/>
  <c r="AP569" i="1" a="1"/>
  <c r="AP569" i="1" s="1"/>
  <c r="AJ569" i="1" a="1"/>
  <c r="AJ569" i="1" s="1"/>
  <c r="AO568" i="1" a="1"/>
  <c r="AO568" i="1" s="1"/>
  <c r="AK568" i="1" a="1"/>
  <c r="AK568" i="1" s="1"/>
  <c r="AO567" i="1" a="1"/>
  <c r="AO567" i="1" s="1"/>
  <c r="AI567" i="1" a="1"/>
  <c r="AI567" i="1" s="1"/>
  <c r="AN565" i="1" a="1"/>
  <c r="AN565" i="1" s="1"/>
  <c r="AH565" i="1" a="1"/>
  <c r="AH565" i="1" s="1"/>
  <c r="AH563" i="1" a="1"/>
  <c r="AH563" i="1" s="1"/>
  <c r="AM562" i="1" a="1"/>
  <c r="AM562" i="1" s="1"/>
  <c r="AI562" i="1" a="1"/>
  <c r="AI562" i="1" s="1"/>
  <c r="AM561" i="1" a="1"/>
  <c r="AM561" i="1" s="1"/>
  <c r="AH561" i="1" a="1"/>
  <c r="AH561" i="1" s="1"/>
  <c r="AM560" i="1" a="1"/>
  <c r="AM560" i="1" s="1"/>
  <c r="AM558" i="1" a="1"/>
  <c r="AM558" i="1" s="1"/>
  <c r="AH558" i="1" a="1"/>
  <c r="AH558" i="1" s="1"/>
  <c r="AL557" i="1" a="1"/>
  <c r="AL557" i="1" s="1"/>
  <c r="AH556" i="1" a="1"/>
  <c r="AH556" i="1" s="1"/>
  <c r="AN550" i="1" a="1"/>
  <c r="AN550" i="1" s="1"/>
  <c r="AM549" i="1" a="1"/>
  <c r="AM549" i="1" s="1"/>
  <c r="AI549" i="1" a="1"/>
  <c r="AI549" i="1" s="1"/>
  <c r="AL548" i="1" a="1"/>
  <c r="AL548" i="1" s="1"/>
  <c r="AP547" i="1" a="1"/>
  <c r="AP547" i="1" s="1"/>
  <c r="AH547" i="1" a="1"/>
  <c r="AH547" i="1" s="1"/>
  <c r="AK546" i="1" a="1"/>
  <c r="AK546" i="1" s="1"/>
  <c r="AQ544" i="1" a="1"/>
  <c r="AQ544" i="1" s="1"/>
  <c r="AJ544" i="1" a="1"/>
  <c r="AJ544" i="1" s="1"/>
  <c r="AO543" i="1" a="1"/>
  <c r="AO543" i="1" s="1"/>
  <c r="AL543" i="1" a="1"/>
  <c r="AL543" i="1" s="1"/>
  <c r="AH543" i="1" a="1"/>
  <c r="AH543" i="1" s="1"/>
  <c r="AK542" i="1" a="1"/>
  <c r="AK542" i="1" s="1"/>
  <c r="AL540" i="1" a="1"/>
  <c r="AL540" i="1" s="1"/>
  <c r="AP539" i="1" a="1"/>
  <c r="AP539" i="1" s="1"/>
  <c r="AI588" i="1" a="1"/>
  <c r="AI588" i="1" s="1"/>
  <c r="AK586" i="1" a="1"/>
  <c r="AK586" i="1" s="1"/>
  <c r="AM585" i="1" a="1"/>
  <c r="AM585" i="1" s="1"/>
  <c r="AH585" i="1" a="1"/>
  <c r="AH585" i="1" s="1"/>
  <c r="AI584" i="1" a="1"/>
  <c r="AI584" i="1" s="1"/>
  <c r="AM583" i="1" a="1"/>
  <c r="AM583" i="1" s="1"/>
  <c r="AH583" i="1" a="1"/>
  <c r="AH583" i="1" s="1"/>
  <c r="AN577" i="1" a="1"/>
  <c r="AN577" i="1" s="1"/>
  <c r="AK576" i="1" a="1"/>
  <c r="AK576" i="1" s="1"/>
  <c r="AQ574" i="1" a="1"/>
  <c r="AQ574" i="1" s="1"/>
  <c r="AL574" i="1" a="1"/>
  <c r="AL574" i="1" s="1"/>
  <c r="AP573" i="1" a="1"/>
  <c r="AP573" i="1" s="1"/>
  <c r="AK573" i="1" a="1"/>
  <c r="AK573" i="1" s="1"/>
  <c r="AK572" i="1" a="1"/>
  <c r="AK572" i="1" s="1"/>
  <c r="AO571" i="1" a="1"/>
  <c r="AO571" i="1" s="1"/>
  <c r="AJ571" i="1" a="1"/>
  <c r="AJ571" i="1" s="1"/>
  <c r="AJ570" i="1" a="1"/>
  <c r="AJ570" i="1" s="1"/>
  <c r="AO569" i="1" a="1"/>
  <c r="AO569" i="1" s="1"/>
  <c r="AJ568" i="1" a="1"/>
  <c r="AJ568" i="1" s="1"/>
  <c r="AN567" i="1" a="1"/>
  <c r="AN567" i="1" s="1"/>
  <c r="AN566" i="1" a="1"/>
  <c r="AN566" i="1" s="1"/>
  <c r="AJ566" i="1" a="1"/>
  <c r="AJ566" i="1" s="1"/>
  <c r="AM565" i="1" a="1"/>
  <c r="AM565" i="1" s="1"/>
  <c r="AM564" i="1" a="1"/>
  <c r="AM564" i="1" s="1"/>
  <c r="AI564" i="1" a="1"/>
  <c r="AI564" i="1" s="1"/>
  <c r="AM563" i="1" a="1"/>
  <c r="AM563" i="1" s="1"/>
  <c r="AQ562" i="1" a="1"/>
  <c r="AQ562" i="1" s="1"/>
  <c r="AH560" i="1" a="1"/>
  <c r="AH560" i="1" s="1"/>
  <c r="AQ558" i="1" a="1"/>
  <c r="AQ558" i="1" s="1"/>
  <c r="AI591" i="1" a="1"/>
  <c r="AI591" i="1" s="1"/>
  <c r="AJ587" i="1" a="1"/>
  <c r="AJ587" i="1" s="1"/>
  <c r="AI586" i="1" a="1"/>
  <c r="AI586" i="1" s="1"/>
  <c r="AQ584" i="1" a="1"/>
  <c r="AQ584" i="1" s="1"/>
  <c r="AH584" i="1" a="1"/>
  <c r="AH584" i="1" s="1"/>
  <c r="AM577" i="1" a="1"/>
  <c r="AM577" i="1" s="1"/>
  <c r="AR577" i="1" s="1"/>
  <c r="AP576" i="1" a="1"/>
  <c r="AP576" i="1" s="1"/>
  <c r="AJ576" i="1" a="1"/>
  <c r="AJ576" i="1" s="1"/>
  <c r="AO573" i="1" a="1"/>
  <c r="AO573" i="1" s="1"/>
  <c r="AJ573" i="1" a="1"/>
  <c r="AJ573" i="1" s="1"/>
  <c r="AO572" i="1" a="1"/>
  <c r="AO572" i="1" s="1"/>
  <c r="AJ572" i="1" a="1"/>
  <c r="AJ572" i="1" s="1"/>
  <c r="AN571" i="1" a="1"/>
  <c r="AN571" i="1" s="1"/>
  <c r="AI571" i="1" a="1"/>
  <c r="AI571" i="1" s="1"/>
  <c r="AN570" i="1" a="1"/>
  <c r="AN570" i="1" s="1"/>
  <c r="AN569" i="1" a="1"/>
  <c r="AN569" i="1" s="1"/>
  <c r="AI569" i="1" a="1"/>
  <c r="AI569" i="1" s="1"/>
  <c r="AN568" i="1" a="1"/>
  <c r="AN568" i="1" s="1"/>
  <c r="AI568" i="1" a="1"/>
  <c r="AI568" i="1" s="1"/>
  <c r="AM567" i="1" a="1"/>
  <c r="AM567" i="1" s="1"/>
  <c r="AR567" i="1" s="1"/>
  <c r="AH567" i="1" a="1"/>
  <c r="AH567" i="1" s="1"/>
  <c r="AI566" i="1" a="1"/>
  <c r="AI566" i="1" s="1"/>
  <c r="AQ564" i="1" a="1"/>
  <c r="AQ564" i="1" s="1"/>
  <c r="AH564" i="1" a="1"/>
  <c r="AH564" i="1" s="1"/>
  <c r="AH586" i="1" a="1"/>
  <c r="AH586" i="1" s="1"/>
  <c r="AP584" i="1" a="1"/>
  <c r="AP584" i="1" s="1"/>
  <c r="AQ583" i="1" a="1"/>
  <c r="AQ583" i="1" s="1"/>
  <c r="AO576" i="1" a="1"/>
  <c r="AO576" i="1" s="1"/>
  <c r="AI576" i="1" a="1"/>
  <c r="AI576" i="1" s="1"/>
  <c r="AL575" i="1" a="1"/>
  <c r="AL575" i="1" s="1"/>
  <c r="AP574" i="1" a="1"/>
  <c r="AP574" i="1" s="1"/>
  <c r="AK574" i="1" a="1"/>
  <c r="AK574" i="1" s="1"/>
  <c r="AI573" i="1" a="1"/>
  <c r="AI573" i="1" s="1"/>
  <c r="AN572" i="1" a="1"/>
  <c r="AN572" i="1" s="1"/>
  <c r="AR572" i="1" s="1"/>
  <c r="AH571" i="1" a="1"/>
  <c r="AH571" i="1" s="1"/>
  <c r="AM570" i="1" a="1"/>
  <c r="AM570" i="1" s="1"/>
  <c r="AR570" i="1" s="1"/>
  <c r="AI570" i="1" a="1"/>
  <c r="AI570" i="1" s="1"/>
  <c r="AM569" i="1" a="1"/>
  <c r="AM569" i="1" s="1"/>
  <c r="AH569" i="1" a="1"/>
  <c r="AH569" i="1" s="1"/>
  <c r="AM568" i="1" a="1"/>
  <c r="AM568" i="1" s="1"/>
  <c r="AR568" i="1" s="1"/>
  <c r="AM566" i="1" a="1"/>
  <c r="AM566" i="1" s="1"/>
  <c r="AH566" i="1" a="1"/>
  <c r="AH566" i="1" s="1"/>
  <c r="AL565" i="1" a="1"/>
  <c r="AL565" i="1" s="1"/>
  <c r="AL563" i="1" a="1"/>
  <c r="AL563" i="1" s="1"/>
  <c r="AP562" i="1" a="1"/>
  <c r="AP562" i="1" s="1"/>
  <c r="AQ561" i="1" a="1"/>
  <c r="AQ561" i="1" s="1"/>
  <c r="AL561" i="1" a="1"/>
  <c r="AL561" i="1" s="1"/>
  <c r="AP560" i="1" a="1"/>
  <c r="AP560" i="1" s="1"/>
  <c r="AL560" i="1" a="1"/>
  <c r="AL560" i="1" s="1"/>
  <c r="AP559" i="1" a="1"/>
  <c r="AP559" i="1" s="1"/>
  <c r="AK559" i="1" a="1"/>
  <c r="AK559" i="1" s="1"/>
  <c r="AL590" i="1" a="1"/>
  <c r="AL590" i="1" s="1"/>
  <c r="AI589" i="1" a="1"/>
  <c r="AI589" i="1" s="1"/>
  <c r="AP587" i="1" a="1"/>
  <c r="AP587" i="1" s="1"/>
  <c r="AH587" i="1" a="1"/>
  <c r="AH587" i="1" s="1"/>
  <c r="AQ585" i="1" a="1"/>
  <c r="AQ585" i="1" s="1"/>
  <c r="AL585" i="1" a="1"/>
  <c r="AL585" i="1" s="1"/>
  <c r="AO584" i="1" a="1"/>
  <c r="AO584" i="1" s="1"/>
  <c r="AP583" i="1" a="1"/>
  <c r="AP583" i="1" s="1"/>
  <c r="AL583" i="1" a="1"/>
  <c r="AL583" i="1" s="1"/>
  <c r="AL577" i="1" a="1"/>
  <c r="AL577" i="1" s="1"/>
  <c r="AH576" i="1" a="1"/>
  <c r="AH576" i="1" s="1"/>
  <c r="AK575" i="1" a="1"/>
  <c r="AK575" i="1" s="1"/>
  <c r="AO574" i="1" a="1"/>
  <c r="AO574" i="1" s="1"/>
  <c r="AN573" i="1" a="1"/>
  <c r="AN573" i="1" s="1"/>
  <c r="AH573" i="1" a="1"/>
  <c r="AH573" i="1" s="1"/>
  <c r="AI572" i="1" a="1"/>
  <c r="AI572" i="1" s="1"/>
  <c r="AM571" i="1" a="1"/>
  <c r="AM571" i="1" s="1"/>
  <c r="AQ570" i="1" a="1"/>
  <c r="AQ570" i="1" s="1"/>
  <c r="AH568" i="1" a="1"/>
  <c r="AH568" i="1" s="1"/>
  <c r="AQ566" i="1" a="1"/>
  <c r="AQ566" i="1" s="1"/>
  <c r="AQ565" i="1" a="1"/>
  <c r="AQ565" i="1" s="1"/>
  <c r="AP564" i="1" a="1"/>
  <c r="AP564" i="1" s="1"/>
  <c r="AL564" i="1" a="1"/>
  <c r="AL564" i="1" s="1"/>
  <c r="AQ563" i="1" a="1"/>
  <c r="AQ563" i="1" s="1"/>
  <c r="AK563" i="1" a="1"/>
  <c r="AK563" i="1" s="1"/>
  <c r="AL562" i="1" a="1"/>
  <c r="AL562" i="1" s="1"/>
  <c r="AK561" i="1" a="1"/>
  <c r="AK561" i="1" s="1"/>
  <c r="AJ559" i="1" a="1"/>
  <c r="AJ559" i="1" s="1"/>
  <c r="AO558" i="1" a="1"/>
  <c r="AO558" i="1" s="1"/>
  <c r="AQ560" i="1" a="1"/>
  <c r="AQ560" i="1" s="1"/>
  <c r="AJ557" i="1" a="1"/>
  <c r="AJ557" i="1" s="1"/>
  <c r="AK556" i="1" a="1"/>
  <c r="AK556" i="1" s="1"/>
  <c r="AL550" i="1" a="1"/>
  <c r="AL550" i="1" s="1"/>
  <c r="AI548" i="1" a="1"/>
  <c r="AI548" i="1" s="1"/>
  <c r="AH546" i="1" a="1"/>
  <c r="AH546" i="1" s="1"/>
  <c r="AK545" i="1" a="1"/>
  <c r="AK545" i="1" s="1"/>
  <c r="AH542" i="1" a="1"/>
  <c r="AH542" i="1" s="1"/>
  <c r="AK541" i="1" a="1"/>
  <c r="AK541" i="1" s="1"/>
  <c r="AK540" i="1" a="1"/>
  <c r="AK540" i="1" s="1"/>
  <c r="AN539" i="1" a="1"/>
  <c r="AN539" i="1" s="1"/>
  <c r="AJ538" i="1" a="1"/>
  <c r="AJ538" i="1" s="1"/>
  <c r="AM537" i="1" a="1"/>
  <c r="AM537" i="1" s="1"/>
  <c r="AP535" i="1" a="1"/>
  <c r="AP535" i="1" s="1"/>
  <c r="AH535" i="1" a="1"/>
  <c r="AH535" i="1" s="1"/>
  <c r="AJ534" i="1" a="1"/>
  <c r="AJ534" i="1" s="1"/>
  <c r="AO533" i="1" a="1"/>
  <c r="AO533" i="1" s="1"/>
  <c r="AL533" i="1" a="1"/>
  <c r="AL533" i="1" s="1"/>
  <c r="AH533" i="1" a="1"/>
  <c r="AH533" i="1" s="1"/>
  <c r="AK532" i="1" a="1"/>
  <c r="AK532" i="1" s="1"/>
  <c r="AL530" i="1" a="1"/>
  <c r="AL530" i="1" s="1"/>
  <c r="AP529" i="1" a="1"/>
  <c r="AP529" i="1" s="1"/>
  <c r="AI529" i="1" a="1"/>
  <c r="AI529" i="1" s="1"/>
  <c r="AO523" i="1" a="1"/>
  <c r="AO523" i="1" s="1"/>
  <c r="AH523" i="1" a="1"/>
  <c r="AH523" i="1" s="1"/>
  <c r="AN522" i="1" a="1"/>
  <c r="AN522" i="1" s="1"/>
  <c r="AJ522" i="1" a="1"/>
  <c r="AJ522" i="1" s="1"/>
  <c r="AI520" i="1" a="1"/>
  <c r="AI520" i="1" s="1"/>
  <c r="AL519" i="1" a="1"/>
  <c r="AL519" i="1" s="1"/>
  <c r="AP518" i="1" a="1"/>
  <c r="AP518" i="1" s="1"/>
  <c r="AH518" i="1" a="1"/>
  <c r="AH518" i="1" s="1"/>
  <c r="AK517" i="1" a="1"/>
  <c r="AK517" i="1" s="1"/>
  <c r="AH516" i="1" a="1"/>
  <c r="AH516" i="1" s="1"/>
  <c r="AK515" i="1" a="1"/>
  <c r="AK515" i="1" s="1"/>
  <c r="AH514" i="1" a="1"/>
  <c r="AH514" i="1" s="1"/>
  <c r="AK513" i="1" a="1"/>
  <c r="AK513" i="1" s="1"/>
  <c r="AL511" i="1" a="1"/>
  <c r="AL511" i="1" s="1"/>
  <c r="AP510" i="1" a="1"/>
  <c r="AP510" i="1" s="1"/>
  <c r="AI510" i="1" a="1"/>
  <c r="AI510" i="1" s="1"/>
  <c r="AM507" i="1" a="1"/>
  <c r="AM507" i="1" s="1"/>
  <c r="AQ506" i="1" a="1"/>
  <c r="AQ506" i="1" s="1"/>
  <c r="AM506" i="1" a="1"/>
  <c r="AM506" i="1" s="1"/>
  <c r="AM505" i="1" a="1"/>
  <c r="AM505" i="1" s="1"/>
  <c r="AQ504" i="1" a="1"/>
  <c r="AQ504" i="1" s="1"/>
  <c r="AM504" i="1" a="1"/>
  <c r="AM504" i="1" s="1"/>
  <c r="AJ504" i="1" a="1"/>
  <c r="AJ504" i="1" s="1"/>
  <c r="AM503" i="1" a="1"/>
  <c r="AM503" i="1" s="1"/>
  <c r="AQ502" i="1" a="1"/>
  <c r="AQ502" i="1" s="1"/>
  <c r="AM502" i="1" a="1"/>
  <c r="AM502" i="1" s="1"/>
  <c r="AK496" i="1" a="1"/>
  <c r="AK496" i="1" s="1"/>
  <c r="AK558" i="1" a="1"/>
  <c r="AK558" i="1" s="1"/>
  <c r="AI557" i="1" a="1"/>
  <c r="AI557" i="1" s="1"/>
  <c r="AK550" i="1" a="1"/>
  <c r="AK550" i="1" s="1"/>
  <c r="AL549" i="1" a="1"/>
  <c r="AL549" i="1" s="1"/>
  <c r="AH548" i="1" a="1"/>
  <c r="AH548" i="1" s="1"/>
  <c r="AK547" i="1" a="1"/>
  <c r="AK547" i="1" s="1"/>
  <c r="AJ545" i="1" a="1"/>
  <c r="AJ545" i="1" s="1"/>
  <c r="AQ543" i="1" a="1"/>
  <c r="AQ543" i="1" s="1"/>
  <c r="AJ543" i="1" a="1"/>
  <c r="AJ543" i="1" s="1"/>
  <c r="AJ540" i="1" a="1"/>
  <c r="AJ540" i="1" s="1"/>
  <c r="AH539" i="1" a="1"/>
  <c r="AH539" i="1" s="1"/>
  <c r="AI538" i="1" a="1"/>
  <c r="AI538" i="1" s="1"/>
  <c r="AI537" i="1" a="1"/>
  <c r="AI537" i="1" s="1"/>
  <c r="AL536" i="1" a="1"/>
  <c r="AL536" i="1" s="1"/>
  <c r="AL535" i="1" a="1"/>
  <c r="AL535" i="1" s="1"/>
  <c r="AQ534" i="1" a="1"/>
  <c r="AQ534" i="1" s="1"/>
  <c r="AI534" i="1" a="1"/>
  <c r="AI534" i="1" s="1"/>
  <c r="AQ532" i="1" a="1"/>
  <c r="AQ532" i="1" s="1"/>
  <c r="AJ532" i="1" a="1"/>
  <c r="AJ532" i="1" s="1"/>
  <c r="AO531" i="1" a="1"/>
  <c r="AO531" i="1" s="1"/>
  <c r="AL531" i="1" a="1"/>
  <c r="AL531" i="1" s="1"/>
  <c r="AH531" i="1" a="1"/>
  <c r="AH531" i="1" s="1"/>
  <c r="AK530" i="1" a="1"/>
  <c r="AK530" i="1" s="1"/>
  <c r="AH529" i="1" a="1"/>
  <c r="AH529" i="1" s="1"/>
  <c r="AN523" i="1" a="1"/>
  <c r="AN523" i="1" s="1"/>
  <c r="AM522" i="1" a="1"/>
  <c r="AM522" i="1" s="1"/>
  <c r="AI522" i="1" a="1"/>
  <c r="AI522" i="1" s="1"/>
  <c r="AL521" i="1" a="1"/>
  <c r="AL521" i="1" s="1"/>
  <c r="AP520" i="1" a="1"/>
  <c r="AP520" i="1" s="1"/>
  <c r="AH520" i="1" a="1"/>
  <c r="AH520" i="1" s="1"/>
  <c r="AK519" i="1" a="1"/>
  <c r="AK519" i="1" s="1"/>
  <c r="AQ517" i="1" a="1"/>
  <c r="AQ517" i="1" s="1"/>
  <c r="AJ517" i="1" a="1"/>
  <c r="AJ517" i="1" s="1"/>
  <c r="AO516" i="1" a="1"/>
  <c r="AO516" i="1" s="1"/>
  <c r="AL516" i="1" a="1"/>
  <c r="AL516" i="1" s="1"/>
  <c r="AQ515" i="1" a="1"/>
  <c r="AQ515" i="1" s="1"/>
  <c r="AJ515" i="1" a="1"/>
  <c r="AJ515" i="1" s="1"/>
  <c r="AO514" i="1" a="1"/>
  <c r="AO514" i="1" s="1"/>
  <c r="AL514" i="1" a="1"/>
  <c r="AL514" i="1" s="1"/>
  <c r="AQ513" i="1" a="1"/>
  <c r="AQ513" i="1" s="1"/>
  <c r="AJ513" i="1" a="1"/>
  <c r="AJ513" i="1" s="1"/>
  <c r="AO512" i="1" a="1"/>
  <c r="AO512" i="1" s="1"/>
  <c r="AL512" i="1" a="1"/>
  <c r="AL512" i="1" s="1"/>
  <c r="AH512" i="1" a="1"/>
  <c r="AH512" i="1" s="1"/>
  <c r="AK511" i="1" a="1"/>
  <c r="AK511" i="1" s="1"/>
  <c r="AL509" i="1" a="1"/>
  <c r="AL509" i="1" s="1"/>
  <c r="AP508" i="1" a="1"/>
  <c r="AP508" i="1" s="1"/>
  <c r="AI508" i="1" a="1"/>
  <c r="AI508" i="1" s="1"/>
  <c r="AI506" i="1" a="1"/>
  <c r="AI506" i="1" s="1"/>
  <c r="AI504" i="1" a="1"/>
  <c r="AI504" i="1" s="1"/>
  <c r="AI502" i="1" a="1"/>
  <c r="AI502" i="1" s="1"/>
  <c r="AP496" i="1" a="1"/>
  <c r="AP496" i="1" s="1"/>
  <c r="AJ496" i="1" a="1"/>
  <c r="AJ496" i="1" s="1"/>
  <c r="AQ559" i="1" a="1"/>
  <c r="AQ559" i="1" s="1"/>
  <c r="AQ557" i="1" a="1"/>
  <c r="AQ557" i="1" s="1"/>
  <c r="AP556" i="1" a="1"/>
  <c r="AP556" i="1" s="1"/>
  <c r="AQ549" i="1" a="1"/>
  <c r="AQ549" i="1" s="1"/>
  <c r="AH549" i="1" a="1"/>
  <c r="AH549" i="1" s="1"/>
  <c r="AQ546" i="1" a="1"/>
  <c r="AQ546" i="1" s="1"/>
  <c r="AO545" i="1" a="1"/>
  <c r="AO545" i="1" s="1"/>
  <c r="AP544" i="1" a="1"/>
  <c r="AP544" i="1" s="1"/>
  <c r="AQ542" i="1" a="1"/>
  <c r="AQ542" i="1" s="1"/>
  <c r="AO541" i="1" a="1"/>
  <c r="AO541" i="1" s="1"/>
  <c r="AI541" i="1" a="1"/>
  <c r="AI541" i="1" s="1"/>
  <c r="AI540" i="1" a="1"/>
  <c r="AI540" i="1" s="1"/>
  <c r="AQ538" i="1" a="1"/>
  <c r="AQ538" i="1" s="1"/>
  <c r="AQ537" i="1" a="1"/>
  <c r="AQ537" i="1" s="1"/>
  <c r="AK536" i="1" a="1"/>
  <c r="AK536" i="1" s="1"/>
  <c r="AO535" i="1" a="1"/>
  <c r="AO535" i="1" s="1"/>
  <c r="AO534" i="1" a="1"/>
  <c r="AO534" i="1" s="1"/>
  <c r="AH534" i="1" a="1"/>
  <c r="AH534" i="1" s="1"/>
  <c r="AN533" i="1" a="1"/>
  <c r="AN533" i="1" s="1"/>
  <c r="AK533" i="1" a="1"/>
  <c r="AK533" i="1" s="1"/>
  <c r="AP532" i="1" a="1"/>
  <c r="AP532" i="1" s="1"/>
  <c r="AI532" i="1" a="1"/>
  <c r="AI532" i="1" s="1"/>
  <c r="AQ530" i="1" a="1"/>
  <c r="AQ530" i="1" s="1"/>
  <c r="AJ530" i="1" a="1"/>
  <c r="AJ530" i="1" s="1"/>
  <c r="AO529" i="1" a="1"/>
  <c r="AO529" i="1" s="1"/>
  <c r="AL529" i="1" a="1"/>
  <c r="AL529" i="1" s="1"/>
  <c r="AM523" i="1" a="1"/>
  <c r="AM523" i="1" s="1"/>
  <c r="AQ522" i="1" a="1"/>
  <c r="AQ522" i="1" s="1"/>
  <c r="AH522" i="1" a="1"/>
  <c r="AH522" i="1" s="1"/>
  <c r="AK521" i="1" a="1"/>
  <c r="AK521" i="1" s="1"/>
  <c r="AQ519" i="1" a="1"/>
  <c r="AQ519" i="1" s="1"/>
  <c r="AJ519" i="1" a="1"/>
  <c r="AJ519" i="1" s="1"/>
  <c r="AO518" i="1" a="1"/>
  <c r="AO518" i="1" s="1"/>
  <c r="AL518" i="1" a="1"/>
  <c r="AL518" i="1" s="1"/>
  <c r="AP517" i="1" a="1"/>
  <c r="AP517" i="1" s="1"/>
  <c r="AI517" i="1" a="1"/>
  <c r="AI517" i="1" s="1"/>
  <c r="AP515" i="1" a="1"/>
  <c r="AP515" i="1" s="1"/>
  <c r="AI515" i="1" a="1"/>
  <c r="AI515" i="1" s="1"/>
  <c r="AP513" i="1" a="1"/>
  <c r="AP513" i="1" s="1"/>
  <c r="AI513" i="1" a="1"/>
  <c r="AI513" i="1" s="1"/>
  <c r="AQ511" i="1" a="1"/>
  <c r="AQ511" i="1" s="1"/>
  <c r="AJ511" i="1" a="1"/>
  <c r="AJ511" i="1" s="1"/>
  <c r="AO510" i="1" a="1"/>
  <c r="AO510" i="1" s="1"/>
  <c r="AL510" i="1" a="1"/>
  <c r="AL510" i="1" s="1"/>
  <c r="AH510" i="1" a="1"/>
  <c r="AH510" i="1" s="1"/>
  <c r="AK509" i="1" a="1"/>
  <c r="AK509" i="1" s="1"/>
  <c r="AL507" i="1" a="1"/>
  <c r="AL507" i="1" s="1"/>
  <c r="AP506" i="1" a="1"/>
  <c r="AP506" i="1" s="1"/>
  <c r="AL505" i="1" a="1"/>
  <c r="AL505" i="1" s="1"/>
  <c r="AP504" i="1" a="1"/>
  <c r="AP504" i="1" s="1"/>
  <c r="AL503" i="1" a="1"/>
  <c r="AL503" i="1" s="1"/>
  <c r="AP502" i="1" a="1"/>
  <c r="AP502" i="1" s="1"/>
  <c r="AH502" i="1" a="1"/>
  <c r="AH502" i="1" s="1"/>
  <c r="AO496" i="1" a="1"/>
  <c r="AO496" i="1" s="1"/>
  <c r="AK495" i="1" a="1"/>
  <c r="AK495" i="1" s="1"/>
  <c r="AP494" i="1" a="1"/>
  <c r="AP494" i="1" s="1"/>
  <c r="AK494" i="1" a="1"/>
  <c r="AK494" i="1" s="1"/>
  <c r="AL493" i="1" a="1"/>
  <c r="AL493" i="1" s="1"/>
  <c r="AQ492" i="1" a="1"/>
  <c r="AQ492" i="1" s="1"/>
  <c r="AL492" i="1" a="1"/>
  <c r="AL492" i="1" s="1"/>
  <c r="AH491" i="1" a="1"/>
  <c r="AH491" i="1" s="1"/>
  <c r="AL559" i="1" a="1"/>
  <c r="AL559" i="1" s="1"/>
  <c r="AP557" i="1" a="1"/>
  <c r="AP557" i="1" s="1"/>
  <c r="AQ548" i="1" a="1"/>
  <c r="AQ548" i="1" s="1"/>
  <c r="AO547" i="1" a="1"/>
  <c r="AO547" i="1" s="1"/>
  <c r="AP546" i="1" a="1"/>
  <c r="AP546" i="1" s="1"/>
  <c r="AO544" i="1" a="1"/>
  <c r="AO544" i="1" s="1"/>
  <c r="AN543" i="1" a="1"/>
  <c r="AN543" i="1" s="1"/>
  <c r="AP542" i="1" a="1"/>
  <c r="AP542" i="1" s="1"/>
  <c r="AH541" i="1" a="1"/>
  <c r="AH541" i="1" s="1"/>
  <c r="AH540" i="1" a="1"/>
  <c r="AH540" i="1" s="1"/>
  <c r="AL539" i="1" a="1"/>
  <c r="AL539" i="1" s="1"/>
  <c r="AP538" i="1" a="1"/>
  <c r="AP538" i="1" s="1"/>
  <c r="AH537" i="1" a="1"/>
  <c r="AH537" i="1" s="1"/>
  <c r="AJ536" i="1" a="1"/>
  <c r="AJ536" i="1" s="1"/>
  <c r="AN534" i="1" a="1"/>
  <c r="AN534" i="1" s="1"/>
  <c r="AO532" i="1" a="1"/>
  <c r="AO532" i="1" s="1"/>
  <c r="AH532" i="1" a="1"/>
  <c r="AH532" i="1" s="1"/>
  <c r="AN531" i="1" a="1"/>
  <c r="AN531" i="1" s="1"/>
  <c r="AK531" i="1" a="1"/>
  <c r="AK531" i="1" s="1"/>
  <c r="AP530" i="1" a="1"/>
  <c r="AP530" i="1" s="1"/>
  <c r="AI530" i="1" a="1"/>
  <c r="AI530" i="1" s="1"/>
  <c r="AQ521" i="1" a="1"/>
  <c r="AQ521" i="1" s="1"/>
  <c r="AJ521" i="1" a="1"/>
  <c r="AJ521" i="1" s="1"/>
  <c r="AO520" i="1" a="1"/>
  <c r="AO520" i="1" s="1"/>
  <c r="AL520" i="1" a="1"/>
  <c r="AL520" i="1" s="1"/>
  <c r="AP519" i="1" a="1"/>
  <c r="AP519" i="1" s="1"/>
  <c r="AI519" i="1" a="1"/>
  <c r="AI519" i="1" s="1"/>
  <c r="AO517" i="1" a="1"/>
  <c r="AO517" i="1" s="1"/>
  <c r="AH517" i="1" a="1"/>
  <c r="AH517" i="1" s="1"/>
  <c r="AN516" i="1" a="1"/>
  <c r="AN516" i="1" s="1"/>
  <c r="AK516" i="1" a="1"/>
  <c r="AK516" i="1" s="1"/>
  <c r="AO515" i="1" a="1"/>
  <c r="AO515" i="1" s="1"/>
  <c r="AH515" i="1" a="1"/>
  <c r="AH515" i="1" s="1"/>
  <c r="AN514" i="1" a="1"/>
  <c r="AN514" i="1" s="1"/>
  <c r="AK514" i="1" a="1"/>
  <c r="AK514" i="1" s="1"/>
  <c r="AO513" i="1" a="1"/>
  <c r="AO513" i="1" s="1"/>
  <c r="AH513" i="1" a="1"/>
  <c r="AH513" i="1" s="1"/>
  <c r="AN512" i="1" a="1"/>
  <c r="AN512" i="1" s="1"/>
  <c r="AK512" i="1" a="1"/>
  <c r="AK512" i="1" s="1"/>
  <c r="AP511" i="1" a="1"/>
  <c r="AP511" i="1" s="1"/>
  <c r="AI511" i="1" a="1"/>
  <c r="AI511" i="1" s="1"/>
  <c r="AQ509" i="1" a="1"/>
  <c r="AQ509" i="1" s="1"/>
  <c r="AJ509" i="1" a="1"/>
  <c r="AJ509" i="1" s="1"/>
  <c r="AO508" i="1" a="1"/>
  <c r="AO508" i="1" s="1"/>
  <c r="AL508" i="1" a="1"/>
  <c r="AL508" i="1" s="1"/>
  <c r="AH508" i="1" a="1"/>
  <c r="AH508" i="1" s="1"/>
  <c r="AK507" i="1" a="1"/>
  <c r="AK507" i="1" s="1"/>
  <c r="AH506" i="1" a="1"/>
  <c r="AH506" i="1" s="1"/>
  <c r="AK505" i="1" a="1"/>
  <c r="AK505" i="1" s="1"/>
  <c r="AH504" i="1" a="1"/>
  <c r="AH504" i="1" s="1"/>
  <c r="AK503" i="1" a="1"/>
  <c r="AK503" i="1" s="1"/>
  <c r="AL502" i="1" a="1"/>
  <c r="AL502" i="1" s="1"/>
  <c r="AN496" i="1" a="1"/>
  <c r="AN496" i="1" s="1"/>
  <c r="AI496" i="1" a="1"/>
  <c r="AI496" i="1" s="1"/>
  <c r="AN495" i="1" a="1"/>
  <c r="AN495" i="1" s="1"/>
  <c r="AJ495" i="1" a="1"/>
  <c r="AJ495" i="1" s="1"/>
  <c r="AJ494" i="1" a="1"/>
  <c r="AJ494" i="1" s="1"/>
  <c r="AO493" i="1" a="1"/>
  <c r="AO493" i="1" s="1"/>
  <c r="AP491" i="1" a="1"/>
  <c r="AP491" i="1" s="1"/>
  <c r="AL491" i="1" a="1"/>
  <c r="AL491" i="1" s="1"/>
  <c r="AL490" i="1" a="1"/>
  <c r="AL490" i="1" s="1"/>
  <c r="AQ487" i="1" a="1"/>
  <c r="AQ487" i="1" s="1"/>
  <c r="AI487" i="1" a="1"/>
  <c r="AI487" i="1" s="1"/>
  <c r="AM486" i="1" a="1"/>
  <c r="AM486" i="1" s="1"/>
  <c r="AH486" i="1" a="1"/>
  <c r="AH486" i="1" s="1"/>
  <c r="AO557" i="1" a="1"/>
  <c r="AO557" i="1" s="1"/>
  <c r="AO556" i="1" a="1"/>
  <c r="AO556" i="1" s="1"/>
  <c r="AO578" i="1" s="1"/>
  <c r="AP549" i="1" a="1"/>
  <c r="AP549" i="1" s="1"/>
  <c r="AP548" i="1" a="1"/>
  <c r="AP548" i="1" s="1"/>
  <c r="AO546" i="1" a="1"/>
  <c r="AO546" i="1" s="1"/>
  <c r="AN545" i="1" a="1"/>
  <c r="AN545" i="1" s="1"/>
  <c r="AN544" i="1" a="1"/>
  <c r="AN544" i="1" s="1"/>
  <c r="AO542" i="1" a="1"/>
  <c r="AO542" i="1" s="1"/>
  <c r="AN541" i="1" a="1"/>
  <c r="AN541" i="1" s="1"/>
  <c r="AQ540" i="1" a="1"/>
  <c r="AQ540" i="1" s="1"/>
  <c r="AM538" i="1" a="1"/>
  <c r="AM538" i="1" s="1"/>
  <c r="AP537" i="1" a="1"/>
  <c r="AP537" i="1" s="1"/>
  <c r="AL537" i="1" a="1"/>
  <c r="AL537" i="1" s="1"/>
  <c r="AQ536" i="1" a="1"/>
  <c r="AQ536" i="1" s="1"/>
  <c r="AI536" i="1" a="1"/>
  <c r="AI536" i="1" s="1"/>
  <c r="AJ535" i="1" a="1"/>
  <c r="AJ535" i="1" s="1"/>
  <c r="AM534" i="1" a="1"/>
  <c r="AM534" i="1" s="1"/>
  <c r="AQ533" i="1" a="1"/>
  <c r="AQ533" i="1" s="1"/>
  <c r="AM533" i="1" a="1"/>
  <c r="AM533" i="1" s="1"/>
  <c r="AJ533" i="1" a="1"/>
  <c r="AJ533" i="1" s="1"/>
  <c r="AN532" i="1" a="1"/>
  <c r="AN532" i="1" s="1"/>
  <c r="AO530" i="1" a="1"/>
  <c r="AO530" i="1" s="1"/>
  <c r="AH530" i="1" a="1"/>
  <c r="AH530" i="1" s="1"/>
  <c r="AN529" i="1" a="1"/>
  <c r="AN529" i="1" s="1"/>
  <c r="AK529" i="1" a="1"/>
  <c r="AK529" i="1" s="1"/>
  <c r="AL523" i="1" a="1"/>
  <c r="AL523" i="1" s="1"/>
  <c r="AP522" i="1" a="1"/>
  <c r="AP522" i="1" s="1"/>
  <c r="AP521" i="1" a="1"/>
  <c r="AP521" i="1" s="1"/>
  <c r="AI521" i="1" a="1"/>
  <c r="AI521" i="1" s="1"/>
  <c r="AO519" i="1" a="1"/>
  <c r="AO519" i="1" s="1"/>
  <c r="AH519" i="1" a="1"/>
  <c r="AH519" i="1" s="1"/>
  <c r="AN518" i="1" a="1"/>
  <c r="AN518" i="1" s="1"/>
  <c r="AK518" i="1" a="1"/>
  <c r="AK518" i="1" s="1"/>
  <c r="AN517" i="1" a="1"/>
  <c r="AN517" i="1" s="1"/>
  <c r="AN515" i="1" a="1"/>
  <c r="AN515" i="1" s="1"/>
  <c r="AN513" i="1" a="1"/>
  <c r="AN513" i="1" s="1"/>
  <c r="AO511" i="1" a="1"/>
  <c r="AO511" i="1" s="1"/>
  <c r="AH511" i="1" a="1"/>
  <c r="AH511" i="1" s="1"/>
  <c r="AN510" i="1" a="1"/>
  <c r="AN510" i="1" s="1"/>
  <c r="AK510" i="1" a="1"/>
  <c r="AK510" i="1" s="1"/>
  <c r="AP509" i="1" a="1"/>
  <c r="AP509" i="1" s="1"/>
  <c r="AI509" i="1" a="1"/>
  <c r="AI509" i="1" s="1"/>
  <c r="AQ507" i="1" a="1"/>
  <c r="AQ507" i="1" s="1"/>
  <c r="AJ507" i="1" a="1"/>
  <c r="AJ507" i="1" s="1"/>
  <c r="AO506" i="1" a="1"/>
  <c r="AO506" i="1" s="1"/>
  <c r="AL506" i="1" a="1"/>
  <c r="AL506" i="1" s="1"/>
  <c r="AQ505" i="1" a="1"/>
  <c r="AQ505" i="1" s="1"/>
  <c r="AJ505" i="1" a="1"/>
  <c r="AJ505" i="1" s="1"/>
  <c r="AO504" i="1" a="1"/>
  <c r="AO504" i="1" s="1"/>
  <c r="AL504" i="1" a="1"/>
  <c r="AL504" i="1" s="1"/>
  <c r="AQ503" i="1" a="1"/>
  <c r="AQ503" i="1" s="1"/>
  <c r="AJ503" i="1" a="1"/>
  <c r="AJ503" i="1" s="1"/>
  <c r="AO502" i="1" a="1"/>
  <c r="AO502" i="1" s="1"/>
  <c r="AM496" i="1" a="1"/>
  <c r="AM496" i="1" s="1"/>
  <c r="AH496" i="1" a="1"/>
  <c r="AH496" i="1" s="1"/>
  <c r="AM495" i="1" a="1"/>
  <c r="AM495" i="1" s="1"/>
  <c r="AO494" i="1" a="1"/>
  <c r="AO494" i="1" s="1"/>
  <c r="AI494" i="1" a="1"/>
  <c r="AI494" i="1" s="1"/>
  <c r="AP558" i="1" a="1"/>
  <c r="AP558" i="1" s="1"/>
  <c r="AN556" i="1" a="1"/>
  <c r="AN556" i="1" s="1"/>
  <c r="AO548" i="1" a="1"/>
  <c r="AO548" i="1" s="1"/>
  <c r="AN547" i="1" a="1"/>
  <c r="AN547" i="1" s="1"/>
  <c r="AN546" i="1" a="1"/>
  <c r="AN546" i="1" s="1"/>
  <c r="AM544" i="1" a="1"/>
  <c r="AM544" i="1" s="1"/>
  <c r="AR544" i="1" s="1"/>
  <c r="AM543" i="1" a="1"/>
  <c r="AM543" i="1" s="1"/>
  <c r="AR543" i="1" s="1"/>
  <c r="AN542" i="1" a="1"/>
  <c r="AN542" i="1" s="1"/>
  <c r="AP540" i="1" a="1"/>
  <c r="AP540" i="1" s="1"/>
  <c r="AK539" i="1" a="1"/>
  <c r="AK539" i="1" s="1"/>
  <c r="AP536" i="1" a="1"/>
  <c r="AP536" i="1" s="1"/>
  <c r="AM535" i="1" a="1"/>
  <c r="AM535" i="1" s="1"/>
  <c r="AR535" i="1" s="1"/>
  <c r="AM532" i="1" a="1"/>
  <c r="AM532" i="1" s="1"/>
  <c r="AQ531" i="1" a="1"/>
  <c r="AQ531" i="1" s="1"/>
  <c r="AM531" i="1" a="1"/>
  <c r="AM531" i="1" s="1"/>
  <c r="AJ531" i="1" a="1"/>
  <c r="AJ531" i="1" s="1"/>
  <c r="AN530" i="1" a="1"/>
  <c r="AN530" i="1" s="1"/>
  <c r="AK523" i="1" a="1"/>
  <c r="AK523" i="1" s="1"/>
  <c r="AL522" i="1" a="1"/>
  <c r="AL522" i="1" s="1"/>
  <c r="AO521" i="1" a="1"/>
  <c r="AO521" i="1" s="1"/>
  <c r="AH521" i="1" a="1"/>
  <c r="AH521" i="1" s="1"/>
  <c r="AN520" i="1" a="1"/>
  <c r="AN520" i="1" s="1"/>
  <c r="AK520" i="1" a="1"/>
  <c r="AK520" i="1" s="1"/>
  <c r="AN519" i="1" a="1"/>
  <c r="AN519" i="1" s="1"/>
  <c r="AJ518" i="1" a="1"/>
  <c r="AJ518" i="1" s="1"/>
  <c r="AM517" i="1" a="1"/>
  <c r="AM517" i="1" s="1"/>
  <c r="AR517" i="1" s="1"/>
  <c r="AQ516" i="1" a="1"/>
  <c r="AQ516" i="1" s="1"/>
  <c r="AM516" i="1" a="1"/>
  <c r="AM516" i="1" s="1"/>
  <c r="AJ516" i="1" a="1"/>
  <c r="AJ516" i="1" s="1"/>
  <c r="AM515" i="1" a="1"/>
  <c r="AM515" i="1" s="1"/>
  <c r="AR515" i="1" s="1"/>
  <c r="AQ514" i="1" a="1"/>
  <c r="AQ514" i="1" s="1"/>
  <c r="AM514" i="1" a="1"/>
  <c r="AM514" i="1" s="1"/>
  <c r="AJ514" i="1" a="1"/>
  <c r="AJ514" i="1" s="1"/>
  <c r="AM513" i="1" a="1"/>
  <c r="AM513" i="1" s="1"/>
  <c r="AR513" i="1" s="1"/>
  <c r="AQ512" i="1" a="1"/>
  <c r="AQ512" i="1" s="1"/>
  <c r="AM512" i="1" a="1"/>
  <c r="AM512" i="1" s="1"/>
  <c r="AJ512" i="1" a="1"/>
  <c r="AJ512" i="1" s="1"/>
  <c r="AN511" i="1" a="1"/>
  <c r="AN511" i="1" s="1"/>
  <c r="AO509" i="1" a="1"/>
  <c r="AO509" i="1" s="1"/>
  <c r="AH509" i="1" a="1"/>
  <c r="AH509" i="1" s="1"/>
  <c r="AN508" i="1" a="1"/>
  <c r="AN508" i="1" s="1"/>
  <c r="AK508" i="1" a="1"/>
  <c r="AK508" i="1" s="1"/>
  <c r="AP507" i="1" a="1"/>
  <c r="AP507" i="1" s="1"/>
  <c r="AI507" i="1" a="1"/>
  <c r="AI507" i="1" s="1"/>
  <c r="AP505" i="1" a="1"/>
  <c r="AP505" i="1" s="1"/>
  <c r="AI505" i="1" a="1"/>
  <c r="AI505" i="1" s="1"/>
  <c r="AP503" i="1" a="1"/>
  <c r="AP503" i="1" s="1"/>
  <c r="AI503" i="1" a="1"/>
  <c r="AI503" i="1" s="1"/>
  <c r="AK502" i="1" a="1"/>
  <c r="AK502" i="1" s="1"/>
  <c r="AQ495" i="1" a="1"/>
  <c r="AQ495" i="1" s="1"/>
  <c r="AI495" i="1" a="1"/>
  <c r="AI495" i="1" s="1"/>
  <c r="AN494" i="1" a="1"/>
  <c r="AN494" i="1" s="1"/>
  <c r="AN493" i="1" a="1"/>
  <c r="AN493" i="1" s="1"/>
  <c r="AO492" i="1" a="1"/>
  <c r="AO492" i="1" s="1"/>
  <c r="AH562" i="1" a="1"/>
  <c r="AH562" i="1" s="1"/>
  <c r="AM550" i="1" a="1"/>
  <c r="AM550" i="1" s="1"/>
  <c r="AR550" i="1" s="1"/>
  <c r="AK548" i="1" a="1"/>
  <c r="AK548" i="1" s="1"/>
  <c r="AJ546" i="1" a="1"/>
  <c r="AJ546" i="1" s="1"/>
  <c r="AL545" i="1" a="1"/>
  <c r="AL545" i="1" s="1"/>
  <c r="AI544" i="1" a="1"/>
  <c r="AI544" i="1" s="1"/>
  <c r="AJ542" i="1" a="1"/>
  <c r="AJ542" i="1" s="1"/>
  <c r="AL541" i="1" a="1"/>
  <c r="AL541" i="1" s="1"/>
  <c r="AO540" i="1" a="1"/>
  <c r="AO540" i="1" s="1"/>
  <c r="AO539" i="1" a="1"/>
  <c r="AO539" i="1" s="1"/>
  <c r="AL538" i="1" a="1"/>
  <c r="AL538" i="1" s="1"/>
  <c r="AO537" i="1" a="1"/>
  <c r="AO537" i="1" s="1"/>
  <c r="AK537" i="1" a="1"/>
  <c r="AK537" i="1" s="1"/>
  <c r="AN536" i="1" a="1"/>
  <c r="AN536" i="1" s="1"/>
  <c r="AQ535" i="1" a="1"/>
  <c r="AQ535" i="1" s="1"/>
  <c r="AI535" i="1" a="1"/>
  <c r="AI535" i="1" s="1"/>
  <c r="AL534" i="1" a="1"/>
  <c r="AL534" i="1" s="1"/>
  <c r="AP533" i="1" a="1"/>
  <c r="AP533" i="1" s="1"/>
  <c r="AI533" i="1" a="1"/>
  <c r="AI533" i="1" s="1"/>
  <c r="AM530" i="1" a="1"/>
  <c r="AM530" i="1" s="1"/>
  <c r="AQ529" i="1" a="1"/>
  <c r="AQ529" i="1" s="1"/>
  <c r="AM529" i="1" a="1"/>
  <c r="AM529" i="1" s="1"/>
  <c r="AJ529" i="1" a="1"/>
  <c r="AJ529" i="1" s="1"/>
  <c r="AQ523" i="1" a="1"/>
  <c r="AQ523" i="1" s="1"/>
  <c r="AJ523" i="1" a="1"/>
  <c r="AJ523" i="1" s="1"/>
  <c r="AO522" i="1" a="1"/>
  <c r="AO522" i="1" s="1"/>
  <c r="AN521" i="1" a="1"/>
  <c r="AN521" i="1" s="1"/>
  <c r="AM519" i="1" a="1"/>
  <c r="AM519" i="1" s="1"/>
  <c r="AQ518" i="1" a="1"/>
  <c r="AQ518" i="1" s="1"/>
  <c r="AM518" i="1" a="1"/>
  <c r="AM518" i="1" s="1"/>
  <c r="AR518" i="1" s="1"/>
  <c r="AI516" i="1" a="1"/>
  <c r="AI516" i="1" s="1"/>
  <c r="AM511" i="1" a="1"/>
  <c r="AM511" i="1" s="1"/>
  <c r="AQ510" i="1" a="1"/>
  <c r="AQ510" i="1" s="1"/>
  <c r="AM510" i="1" a="1"/>
  <c r="AM510" i="1" s="1"/>
  <c r="AJ510" i="1" a="1"/>
  <c r="AJ510" i="1" s="1"/>
  <c r="AN509" i="1" a="1"/>
  <c r="AN509" i="1" s="1"/>
  <c r="AO507" i="1" a="1"/>
  <c r="AO507" i="1" s="1"/>
  <c r="AH507" i="1" a="1"/>
  <c r="AH507" i="1" s="1"/>
  <c r="AN506" i="1" a="1"/>
  <c r="AN506" i="1" s="1"/>
  <c r="AL558" i="1" a="1"/>
  <c r="AL558" i="1" s="1"/>
  <c r="AK557" i="1" a="1"/>
  <c r="AK557" i="1" s="1"/>
  <c r="AL556" i="1" a="1"/>
  <c r="AL556" i="1" s="1"/>
  <c r="AJ548" i="1" a="1"/>
  <c r="AJ548" i="1" s="1"/>
  <c r="AL547" i="1" a="1"/>
  <c r="AL547" i="1" s="1"/>
  <c r="AI546" i="1" a="1"/>
  <c r="AI546" i="1" s="1"/>
  <c r="AH544" i="1" a="1"/>
  <c r="AH544" i="1" s="1"/>
  <c r="AK543" i="1" a="1"/>
  <c r="AK543" i="1" s="1"/>
  <c r="AI542" i="1" a="1"/>
  <c r="AI542" i="1" s="1"/>
  <c r="AI539" i="1" a="1"/>
  <c r="AI539" i="1" s="1"/>
  <c r="AK538" i="1" a="1"/>
  <c r="AK538" i="1" s="1"/>
  <c r="AJ537" i="1" a="1"/>
  <c r="AJ537" i="1" s="1"/>
  <c r="AM536" i="1" a="1"/>
  <c r="AM536" i="1" s="1"/>
  <c r="AK534" i="1" a="1"/>
  <c r="AK534" i="1" s="1"/>
  <c r="AL532" i="1" a="1"/>
  <c r="AL532" i="1" s="1"/>
  <c r="AP531" i="1" a="1"/>
  <c r="AP531" i="1" s="1"/>
  <c r="AI531" i="1" a="1"/>
  <c r="AI531" i="1" s="1"/>
  <c r="AP523" i="1" a="1"/>
  <c r="AP523" i="1" s="1"/>
  <c r="AI523" i="1" a="1"/>
  <c r="AI523" i="1" s="1"/>
  <c r="AK522" i="1" a="1"/>
  <c r="AK522" i="1" s="1"/>
  <c r="AM521" i="1" a="1"/>
  <c r="AM521" i="1" s="1"/>
  <c r="AQ520" i="1" a="1"/>
  <c r="AQ520" i="1" s="1"/>
  <c r="AM520" i="1" a="1"/>
  <c r="AM520" i="1" s="1"/>
  <c r="AR520" i="1" s="1"/>
  <c r="AJ520" i="1" a="1"/>
  <c r="AJ520" i="1" s="1"/>
  <c r="AI518" i="1" a="1"/>
  <c r="AI518" i="1" s="1"/>
  <c r="AL517" i="1" a="1"/>
  <c r="AL517" i="1" s="1"/>
  <c r="AP516" i="1" a="1"/>
  <c r="AP516" i="1" s="1"/>
  <c r="AL515" i="1" a="1"/>
  <c r="AL515" i="1" s="1"/>
  <c r="AP514" i="1" a="1"/>
  <c r="AP514" i="1" s="1"/>
  <c r="AI514" i="1" a="1"/>
  <c r="AI514" i="1" s="1"/>
  <c r="AL513" i="1" a="1"/>
  <c r="AL513" i="1" s="1"/>
  <c r="AP512" i="1" a="1"/>
  <c r="AP512" i="1" s="1"/>
  <c r="AI512" i="1" a="1"/>
  <c r="AI512" i="1" s="1"/>
  <c r="AM509" i="1" a="1"/>
  <c r="AM509" i="1" s="1"/>
  <c r="AJ506" i="1" a="1"/>
  <c r="AJ506" i="1" s="1"/>
  <c r="AJ502" i="1" a="1"/>
  <c r="AJ502" i="1" s="1"/>
  <c r="AH494" i="1" a="1"/>
  <c r="AH494" i="1" s="1"/>
  <c r="AK493" i="1" a="1"/>
  <c r="AK493" i="1" s="1"/>
  <c r="AM492" i="1" a="1"/>
  <c r="AM492" i="1" s="1"/>
  <c r="AO491" i="1" a="1"/>
  <c r="AO491" i="1" s="1"/>
  <c r="AH489" i="1" a="1"/>
  <c r="AH489" i="1" s="1"/>
  <c r="AL488" i="1" a="1"/>
  <c r="AL488" i="1" s="1"/>
  <c r="AI486" i="1" a="1"/>
  <c r="AI486" i="1" s="1"/>
  <c r="AN485" i="1" a="1"/>
  <c r="AN485" i="1" s="1"/>
  <c r="AO484" i="1" a="1"/>
  <c r="AO484" i="1" s="1"/>
  <c r="AJ484" i="1" a="1"/>
  <c r="AJ484" i="1" s="1"/>
  <c r="AK483" i="1" a="1"/>
  <c r="AK483" i="1" s="1"/>
  <c r="AL481" i="1" a="1"/>
  <c r="AL481" i="1" s="1"/>
  <c r="AL480" i="1" a="1"/>
  <c r="AL480" i="1" s="1"/>
  <c r="AP479" i="1" a="1"/>
  <c r="AP479" i="1" s="1"/>
  <c r="AQ478" i="1" a="1"/>
  <c r="AQ478" i="1" s="1"/>
  <c r="AL478" i="1" a="1"/>
  <c r="AL478" i="1" s="1"/>
  <c r="AP477" i="1" a="1"/>
  <c r="AP477" i="1" s="1"/>
  <c r="AQ476" i="1" a="1"/>
  <c r="AQ476" i="1" s="1"/>
  <c r="AL476" i="1" a="1"/>
  <c r="AL476" i="1" s="1"/>
  <c r="AL475" i="1" a="1"/>
  <c r="AL475" i="1" s="1"/>
  <c r="AQ468" i="1" a="1"/>
  <c r="AQ468" i="1" s="1"/>
  <c r="AQ466" i="1" a="1"/>
  <c r="AQ466" i="1" s="1"/>
  <c r="AL466" i="1" a="1"/>
  <c r="AL466" i="1" s="1"/>
  <c r="AL465" i="1" a="1"/>
  <c r="AL465" i="1" s="1"/>
  <c r="AQ464" i="1" a="1"/>
  <c r="AQ464" i="1" s="1"/>
  <c r="AH463" i="1" a="1"/>
  <c r="AH463" i="1" s="1"/>
  <c r="AM461" i="1" a="1"/>
  <c r="AM461" i="1" s="1"/>
  <c r="AI461" i="1" a="1"/>
  <c r="AI461" i="1" s="1"/>
  <c r="AM460" i="1" a="1"/>
  <c r="AM460" i="1" s="1"/>
  <c r="AI459" i="1" a="1"/>
  <c r="AI459" i="1" s="1"/>
  <c r="AN458" i="1" a="1"/>
  <c r="AN458" i="1" s="1"/>
  <c r="AJ458" i="1" a="1"/>
  <c r="AJ458" i="1" s="1"/>
  <c r="AN457" i="1" a="1"/>
  <c r="AN457" i="1" s="1"/>
  <c r="AN456" i="1" a="1"/>
  <c r="AN456" i="1" s="1"/>
  <c r="AJ456" i="1" a="1"/>
  <c r="AJ456" i="1" s="1"/>
  <c r="AO455" i="1" a="1"/>
  <c r="AO455" i="1" s="1"/>
  <c r="AK454" i="1" a="1"/>
  <c r="AK454" i="1" s="1"/>
  <c r="AP453" i="1" a="1"/>
  <c r="AP453" i="1" s="1"/>
  <c r="AP451" i="1" a="1"/>
  <c r="AP451" i="1" s="1"/>
  <c r="AL451" i="1" a="1"/>
  <c r="AL451" i="1" s="1"/>
  <c r="AQ450" i="1" a="1"/>
  <c r="AQ450" i="1" s="1"/>
  <c r="AL450" i="1" a="1"/>
  <c r="AL450" i="1" s="1"/>
  <c r="AL449" i="1" a="1"/>
  <c r="AL449" i="1" s="1"/>
  <c r="AQ448" i="1" a="1"/>
  <c r="AQ448" i="1" s="1"/>
  <c r="AQ508" i="1" a="1"/>
  <c r="AQ508" i="1" s="1"/>
  <c r="AO505" i="1" a="1"/>
  <c r="AO505" i="1" s="1"/>
  <c r="AO503" i="1" a="1"/>
  <c r="AO503" i="1" s="1"/>
  <c r="AP495" i="1" a="1"/>
  <c r="AP495" i="1" s="1"/>
  <c r="AH495" i="1" a="1"/>
  <c r="AH495" i="1" s="1"/>
  <c r="AJ493" i="1" a="1"/>
  <c r="AJ493" i="1" s="1"/>
  <c r="AJ491" i="1" a="1"/>
  <c r="AJ491" i="1" s="1"/>
  <c r="AM490" i="1" a="1"/>
  <c r="AM490" i="1" s="1"/>
  <c r="AQ489" i="1" a="1"/>
  <c r="AQ489" i="1" s="1"/>
  <c r="AQ488" i="1" a="1"/>
  <c r="AQ488" i="1" s="1"/>
  <c r="AK488" i="1" a="1"/>
  <c r="AK488" i="1" s="1"/>
  <c r="AO487" i="1" a="1"/>
  <c r="AO487" i="1" s="1"/>
  <c r="AK487" i="1" a="1"/>
  <c r="AK487" i="1" s="1"/>
  <c r="AO486" i="1" a="1"/>
  <c r="AO486" i="1" s="1"/>
  <c r="AJ485" i="1" a="1"/>
  <c r="AJ485" i="1" s="1"/>
  <c r="AI484" i="1" a="1"/>
  <c r="AI484" i="1" s="1"/>
  <c r="AN483" i="1" a="1"/>
  <c r="AN483" i="1" s="1"/>
  <c r="AJ483" i="1" a="1"/>
  <c r="AJ483" i="1" s="1"/>
  <c r="AO482" i="1" a="1"/>
  <c r="AO482" i="1" s="1"/>
  <c r="AJ482" i="1" a="1"/>
  <c r="AJ482" i="1" s="1"/>
  <c r="AO481" i="1" a="1"/>
  <c r="AO481" i="1" s="1"/>
  <c r="AK481" i="1" a="1"/>
  <c r="AK481" i="1" s="1"/>
  <c r="AP480" i="1" a="1"/>
  <c r="AP480" i="1" s="1"/>
  <c r="AK480" i="1" a="1"/>
  <c r="AK480" i="1" s="1"/>
  <c r="AL479" i="1" a="1"/>
  <c r="AL479" i="1" s="1"/>
  <c r="AP478" i="1" a="1"/>
  <c r="AP478" i="1" s="1"/>
  <c r="AK478" i="1" a="1"/>
  <c r="AK478" i="1" s="1"/>
  <c r="AL477" i="1" a="1"/>
  <c r="AL477" i="1" s="1"/>
  <c r="AP475" i="1" a="1"/>
  <c r="AP475" i="1" s="1"/>
  <c r="AK475" i="1" a="1"/>
  <c r="AK475" i="1" s="1"/>
  <c r="AP468" i="1" a="1"/>
  <c r="AP468" i="1" s="1"/>
  <c r="AL468" i="1" a="1"/>
  <c r="AL468" i="1" s="1"/>
  <c r="AQ467" i="1" a="1"/>
  <c r="AQ467" i="1" s="1"/>
  <c r="AL467" i="1" a="1"/>
  <c r="AL467" i="1" s="1"/>
  <c r="AP466" i="1" a="1"/>
  <c r="AP466" i="1" s="1"/>
  <c r="AP465" i="1" a="1"/>
  <c r="AP465" i="1" s="1"/>
  <c r="AL464" i="1" a="1"/>
  <c r="AL464" i="1" s="1"/>
  <c r="AQ463" i="1" a="1"/>
  <c r="AQ463" i="1" s="1"/>
  <c r="AQ462" i="1" a="1"/>
  <c r="AQ462" i="1" s="1"/>
  <c r="AH462" i="1" a="1"/>
  <c r="AH462" i="1" s="1"/>
  <c r="AH461" i="1" a="1"/>
  <c r="AH461" i="1" s="1"/>
  <c r="AH460" i="1" a="1"/>
  <c r="AH460" i="1" s="1"/>
  <c r="AM459" i="1" a="1"/>
  <c r="AM459" i="1" s="1"/>
  <c r="AI458" i="1" a="1"/>
  <c r="AI458" i="1" s="1"/>
  <c r="AM457" i="1" a="1"/>
  <c r="AM457" i="1" s="1"/>
  <c r="AI457" i="1" a="1"/>
  <c r="AI457" i="1" s="1"/>
  <c r="AN455" i="1" a="1"/>
  <c r="AN455" i="1" s="1"/>
  <c r="AJ455" i="1" a="1"/>
  <c r="AJ455" i="1" s="1"/>
  <c r="AM508" i="1" a="1"/>
  <c r="AM508" i="1" s="1"/>
  <c r="AR508" i="1" s="1"/>
  <c r="AN505" i="1" a="1"/>
  <c r="AN505" i="1" s="1"/>
  <c r="AN503" i="1" a="1"/>
  <c r="AN503" i="1" s="1"/>
  <c r="AQ493" i="1" a="1"/>
  <c r="AQ493" i="1" s="1"/>
  <c r="AI493" i="1" a="1"/>
  <c r="AI493" i="1" s="1"/>
  <c r="AK492" i="1" a="1"/>
  <c r="AK492" i="1" s="1"/>
  <c r="AN491" i="1" a="1"/>
  <c r="AN491" i="1" s="1"/>
  <c r="AP489" i="1" a="1"/>
  <c r="AP489" i="1" s="1"/>
  <c r="AL489" i="1" a="1"/>
  <c r="AL489" i="1" s="1"/>
  <c r="AJ488" i="1" a="1"/>
  <c r="AJ488" i="1" s="1"/>
  <c r="AJ487" i="1" a="1"/>
  <c r="AJ487" i="1" s="1"/>
  <c r="AN486" i="1" a="1"/>
  <c r="AN486" i="1" s="1"/>
  <c r="AM485" i="1" a="1"/>
  <c r="AM485" i="1" s="1"/>
  <c r="AI485" i="1" a="1"/>
  <c r="AI485" i="1" s="1"/>
  <c r="AN484" i="1" a="1"/>
  <c r="AN484" i="1" s="1"/>
  <c r="AH484" i="1" a="1"/>
  <c r="AH484" i="1" s="1"/>
  <c r="AN482" i="1" a="1"/>
  <c r="AN482" i="1" s="1"/>
  <c r="AI482" i="1" a="1"/>
  <c r="AI482" i="1" s="1"/>
  <c r="AN481" i="1" a="1"/>
  <c r="AN481" i="1" s="1"/>
  <c r="AO480" i="1" a="1"/>
  <c r="AO480" i="1" s="1"/>
  <c r="AJ480" i="1" a="1"/>
  <c r="AJ480" i="1" s="1"/>
  <c r="AO479" i="1" a="1"/>
  <c r="AO479" i="1" s="1"/>
  <c r="AJ478" i="1" a="1"/>
  <c r="AJ478" i="1" s="1"/>
  <c r="AO477" i="1" a="1"/>
  <c r="AO477" i="1" s="1"/>
  <c r="AP476" i="1" a="1"/>
  <c r="AP476" i="1" s="1"/>
  <c r="AK476" i="1" a="1"/>
  <c r="AK476" i="1" s="1"/>
  <c r="AO475" i="1" a="1"/>
  <c r="AO475" i="1" s="1"/>
  <c r="AJ475" i="1" a="1"/>
  <c r="AJ475" i="1" s="1"/>
  <c r="AQ469" i="1" a="1"/>
  <c r="AQ469" i="1" s="1"/>
  <c r="AL469" i="1" a="1"/>
  <c r="AL469" i="1" s="1"/>
  <c r="AP467" i="1" a="1"/>
  <c r="AP467" i="1" s="1"/>
  <c r="AK467" i="1" a="1"/>
  <c r="AK467" i="1" s="1"/>
  <c r="AO466" i="1" a="1"/>
  <c r="AO466" i="1" s="1"/>
  <c r="AK466" i="1" a="1"/>
  <c r="AK466" i="1" s="1"/>
  <c r="AO465" i="1" a="1"/>
  <c r="AO465" i="1" s="1"/>
  <c r="AK465" i="1" a="1"/>
  <c r="AK465" i="1" s="1"/>
  <c r="AP464" i="1" a="1"/>
  <c r="AP464" i="1" s="1"/>
  <c r="AK464" i="1" a="1"/>
  <c r="AK464" i="1" s="1"/>
  <c r="AP463" i="1" a="1"/>
  <c r="AP463" i="1" s="1"/>
  <c r="AL463" i="1" a="1"/>
  <c r="AL463" i="1" s="1"/>
  <c r="AQ461" i="1" a="1"/>
  <c r="AQ461" i="1" s="1"/>
  <c r="AQ460" i="1" a="1"/>
  <c r="AQ460" i="1" s="1"/>
  <c r="AH459" i="1" a="1"/>
  <c r="AH459" i="1" s="1"/>
  <c r="AM458" i="1" a="1"/>
  <c r="AM458" i="1" s="1"/>
  <c r="AH458" i="1" a="1"/>
  <c r="AH458" i="1" s="1"/>
  <c r="AH457" i="1" a="1"/>
  <c r="AH457" i="1" s="1"/>
  <c r="AJ508" i="1" a="1"/>
  <c r="AJ508" i="1" s="1"/>
  <c r="AH505" i="1" a="1"/>
  <c r="AH505" i="1" s="1"/>
  <c r="AH503" i="1" a="1"/>
  <c r="AH503" i="1" s="1"/>
  <c r="AO495" i="1" a="1"/>
  <c r="AO495" i="1" s="1"/>
  <c r="AQ494" i="1" a="1"/>
  <c r="AQ494" i="1" s="1"/>
  <c r="AP493" i="1" a="1"/>
  <c r="AP493" i="1" s="1"/>
  <c r="AJ492" i="1" a="1"/>
  <c r="AJ492" i="1" s="1"/>
  <c r="AI491" i="1" a="1"/>
  <c r="AI491" i="1" s="1"/>
  <c r="AK490" i="1" a="1"/>
  <c r="AK490" i="1" s="1"/>
  <c r="AK489" i="1" a="1"/>
  <c r="AK489" i="1" s="1"/>
  <c r="AP488" i="1" a="1"/>
  <c r="AP488" i="1" s="1"/>
  <c r="AN487" i="1" a="1"/>
  <c r="AN487" i="1" s="1"/>
  <c r="AQ485" i="1" a="1"/>
  <c r="AQ485" i="1" s="1"/>
  <c r="AM484" i="1" a="1"/>
  <c r="AM484" i="1" s="1"/>
  <c r="AM483" i="1" a="1"/>
  <c r="AM483" i="1" s="1"/>
  <c r="AI483" i="1" a="1"/>
  <c r="AI483" i="1" s="1"/>
  <c r="AH482" i="1" a="1"/>
  <c r="AH482" i="1" s="1"/>
  <c r="AJ481" i="1" a="1"/>
  <c r="AJ481" i="1" s="1"/>
  <c r="AK479" i="1" a="1"/>
  <c r="AK479" i="1" s="1"/>
  <c r="AO478" i="1" a="1"/>
  <c r="AO478" i="1" s="1"/>
  <c r="AI478" i="1" a="1"/>
  <c r="AI478" i="1" s="1"/>
  <c r="AK477" i="1" a="1"/>
  <c r="AK477" i="1" s="1"/>
  <c r="AO476" i="1" a="1"/>
  <c r="AO476" i="1" s="1"/>
  <c r="AJ476" i="1" a="1"/>
  <c r="AJ476" i="1" s="1"/>
  <c r="AN475" i="1" a="1"/>
  <c r="AN475" i="1" s="1"/>
  <c r="AK469" i="1" a="1"/>
  <c r="AK469" i="1" s="1"/>
  <c r="AO468" i="1" a="1"/>
  <c r="AO468" i="1" s="1"/>
  <c r="AK468" i="1" a="1"/>
  <c r="AK468" i="1" s="1"/>
  <c r="AJ467" i="1" a="1"/>
  <c r="AJ467" i="1" s="1"/>
  <c r="AJ465" i="1" a="1"/>
  <c r="AJ465" i="1" s="1"/>
  <c r="AO464" i="1" a="1"/>
  <c r="AO464" i="1" s="1"/>
  <c r="AK463" i="1" a="1"/>
  <c r="AK463" i="1" s="1"/>
  <c r="AP462" i="1" a="1"/>
  <c r="AP462" i="1" s="1"/>
  <c r="AL462" i="1" a="1"/>
  <c r="AL462" i="1" s="1"/>
  <c r="AL461" i="1" a="1"/>
  <c r="AL461" i="1" s="1"/>
  <c r="AP460" i="1" a="1"/>
  <c r="AP460" i="1" s="1"/>
  <c r="AL460" i="1" a="1"/>
  <c r="AL460" i="1" s="1"/>
  <c r="AQ459" i="1" a="1"/>
  <c r="AQ459" i="1" s="1"/>
  <c r="AQ457" i="1" a="1"/>
  <c r="AQ457" i="1" s="1"/>
  <c r="AH456" i="1" a="1"/>
  <c r="AH456" i="1" s="1"/>
  <c r="AM455" i="1" a="1"/>
  <c r="AM455" i="1" s="1"/>
  <c r="AM454" i="1" a="1"/>
  <c r="AM454" i="1" s="1"/>
  <c r="AI454" i="1" a="1"/>
  <c r="AI454" i="1" s="1"/>
  <c r="AN453" i="1" a="1"/>
  <c r="AN453" i="1" s="1"/>
  <c r="AN452" i="1" a="1"/>
  <c r="AN452" i="1" s="1"/>
  <c r="AI452" i="1" a="1"/>
  <c r="AI452" i="1" s="1"/>
  <c r="AN451" i="1" a="1"/>
  <c r="AN451" i="1" s="1"/>
  <c r="AN507" i="1" a="1"/>
  <c r="AN507" i="1" s="1"/>
  <c r="AM494" i="1" a="1"/>
  <c r="AM494" i="1" s="1"/>
  <c r="AR494" i="1" s="1"/>
  <c r="AH493" i="1" a="1"/>
  <c r="AH493" i="1" s="1"/>
  <c r="AI492" i="1" a="1"/>
  <c r="AI492" i="1" s="1"/>
  <c r="AM491" i="1" a="1"/>
  <c r="AM491" i="1" s="1"/>
  <c r="AQ490" i="1" a="1"/>
  <c r="AQ490" i="1" s="1"/>
  <c r="AO489" i="1" a="1"/>
  <c r="AO489" i="1" s="1"/>
  <c r="AO488" i="1" a="1"/>
  <c r="AO488" i="1" s="1"/>
  <c r="AI488" i="1" a="1"/>
  <c r="AI488" i="1" s="1"/>
  <c r="AM487" i="1" a="1"/>
  <c r="AM487" i="1" s="1"/>
  <c r="AH487" i="1" a="1"/>
  <c r="AH487" i="1" s="1"/>
  <c r="AP485" i="1" a="1"/>
  <c r="AP485" i="1" s="1"/>
  <c r="AH485" i="1" a="1"/>
  <c r="AH485" i="1" s="1"/>
  <c r="AQ483" i="1" a="1"/>
  <c r="AQ483" i="1" s="1"/>
  <c r="AH483" i="1" a="1"/>
  <c r="AH483" i="1" s="1"/>
  <c r="AM482" i="1" a="1"/>
  <c r="AM482" i="1" s="1"/>
  <c r="AM481" i="1" a="1"/>
  <c r="AM481" i="1" s="1"/>
  <c r="AI481" i="1" a="1"/>
  <c r="AI481" i="1" s="1"/>
  <c r="AN480" i="1" a="1"/>
  <c r="AN480" i="1" s="1"/>
  <c r="AI480" i="1" a="1"/>
  <c r="AI480" i="1" s="1"/>
  <c r="AN479" i="1" a="1"/>
  <c r="AN479" i="1" s="1"/>
  <c r="AJ479" i="1" a="1"/>
  <c r="AJ479" i="1" s="1"/>
  <c r="AN478" i="1" a="1"/>
  <c r="AN478" i="1" s="1"/>
  <c r="AN477" i="1" a="1"/>
  <c r="AN477" i="1" s="1"/>
  <c r="AI476" i="1" a="1"/>
  <c r="AI476" i="1" s="1"/>
  <c r="AI475" i="1" a="1"/>
  <c r="AI475" i="1" s="1"/>
  <c r="AP469" i="1" a="1"/>
  <c r="AP469" i="1" s="1"/>
  <c r="AJ469" i="1" a="1"/>
  <c r="AJ469" i="1" s="1"/>
  <c r="AJ468" i="1" a="1"/>
  <c r="AJ468" i="1" s="1"/>
  <c r="AO467" i="1" a="1"/>
  <c r="AO467" i="1" s="1"/>
  <c r="AI467" i="1" a="1"/>
  <c r="AI467" i="1" s="1"/>
  <c r="AN466" i="1" a="1"/>
  <c r="AN466" i="1" s="1"/>
  <c r="AJ466" i="1" a="1"/>
  <c r="AJ466" i="1" s="1"/>
  <c r="AN465" i="1" a="1"/>
  <c r="AN465" i="1" s="1"/>
  <c r="AN464" i="1" a="1"/>
  <c r="AN464" i="1" s="1"/>
  <c r="AJ464" i="1" a="1"/>
  <c r="AJ464" i="1" s="1"/>
  <c r="AO463" i="1" a="1"/>
  <c r="AO463" i="1" s="1"/>
  <c r="AK462" i="1" a="1"/>
  <c r="AK462" i="1" s="1"/>
  <c r="AP461" i="1" a="1"/>
  <c r="AP461" i="1" s="1"/>
  <c r="AP459" i="1" a="1"/>
  <c r="AP459" i="1" s="1"/>
  <c r="AL459" i="1" a="1"/>
  <c r="AL459" i="1" s="1"/>
  <c r="AQ458" i="1" a="1"/>
  <c r="AQ458" i="1" s="1"/>
  <c r="AL458" i="1" a="1"/>
  <c r="AL458" i="1" s="1"/>
  <c r="AL457" i="1" a="1"/>
  <c r="AL457" i="1" s="1"/>
  <c r="AQ456" i="1" a="1"/>
  <c r="AQ456" i="1" s="1"/>
  <c r="AH455" i="1" a="1"/>
  <c r="AH455" i="1" s="1"/>
  <c r="AN504" i="1" a="1"/>
  <c r="AN504" i="1" s="1"/>
  <c r="AN502" i="1" a="1"/>
  <c r="AN502" i="1" s="1"/>
  <c r="AN524" i="1" s="1"/>
  <c r="AQ496" i="1" a="1"/>
  <c r="AQ496" i="1" s="1"/>
  <c r="AM493" i="1" a="1"/>
  <c r="AM493" i="1" s="1"/>
  <c r="AR493" i="1" s="1"/>
  <c r="AP492" i="1" a="1"/>
  <c r="AP492" i="1" s="1"/>
  <c r="AH492" i="1" a="1"/>
  <c r="AH492" i="1" s="1"/>
  <c r="AP490" i="1" a="1"/>
  <c r="AP490" i="1" s="1"/>
  <c r="AJ490" i="1" a="1"/>
  <c r="AJ490" i="1" s="1"/>
  <c r="AN489" i="1" a="1"/>
  <c r="AN489" i="1" s="1"/>
  <c r="AJ489" i="1" a="1"/>
  <c r="AJ489" i="1" s="1"/>
  <c r="AN488" i="1" a="1"/>
  <c r="AN488" i="1" s="1"/>
  <c r="AH488" i="1" a="1"/>
  <c r="AH488" i="1" s="1"/>
  <c r="AL486" i="1" a="1"/>
  <c r="AL486" i="1" s="1"/>
  <c r="AL485" i="1" a="1"/>
  <c r="AL485" i="1" s="1"/>
  <c r="AQ484" i="1" a="1"/>
  <c r="AQ484" i="1" s="1"/>
  <c r="AL484" i="1" a="1"/>
  <c r="AL484" i="1" s="1"/>
  <c r="AQ481" i="1" a="1"/>
  <c r="AQ481" i="1" s="1"/>
  <c r="AM480" i="1" a="1"/>
  <c r="AM480" i="1" s="1"/>
  <c r="AH480" i="1" a="1"/>
  <c r="AH480" i="1" s="1"/>
  <c r="AM479" i="1" a="1"/>
  <c r="AM479" i="1" s="1"/>
  <c r="AI479" i="1" a="1"/>
  <c r="AI479" i="1" s="1"/>
  <c r="AM478" i="1" a="1"/>
  <c r="AM478" i="1" s="1"/>
  <c r="AH478" i="1" a="1"/>
  <c r="AH478" i="1" s="1"/>
  <c r="AJ477" i="1" a="1"/>
  <c r="AJ477" i="1" s="1"/>
  <c r="AN476" i="1" a="1"/>
  <c r="AN476" i="1" s="1"/>
  <c r="AH476" i="1" a="1"/>
  <c r="AH476" i="1" s="1"/>
  <c r="AM475" i="1" a="1"/>
  <c r="AM475" i="1" s="1"/>
  <c r="AH475" i="1" a="1"/>
  <c r="AH475" i="1" s="1"/>
  <c r="AO469" i="1" a="1"/>
  <c r="AO469" i="1" s="1"/>
  <c r="AN468" i="1" a="1"/>
  <c r="AN468" i="1" s="1"/>
  <c r="AI468" i="1" a="1"/>
  <c r="AI468" i="1" s="1"/>
  <c r="AN467" i="1" a="1"/>
  <c r="AN467" i="1" s="1"/>
  <c r="AI466" i="1" a="1"/>
  <c r="AI466" i="1" s="1"/>
  <c r="AM465" i="1" a="1"/>
  <c r="AM465" i="1" s="1"/>
  <c r="AI465" i="1" a="1"/>
  <c r="AI465" i="1" s="1"/>
  <c r="AN463" i="1" a="1"/>
  <c r="AN463" i="1" s="1"/>
  <c r="AJ463" i="1" a="1"/>
  <c r="AJ463" i="1" s="1"/>
  <c r="AO462" i="1" a="1"/>
  <c r="AO462" i="1" s="1"/>
  <c r="AJ462" i="1" a="1"/>
  <c r="AJ462" i="1" s="1"/>
  <c r="AO461" i="1" a="1"/>
  <c r="AO461" i="1" s="1"/>
  <c r="AK461" i="1" a="1"/>
  <c r="AK461" i="1" s="1"/>
  <c r="AO460" i="1" a="1"/>
  <c r="AO460" i="1" s="1"/>
  <c r="AK460" i="1" a="1"/>
  <c r="AK460" i="1" s="1"/>
  <c r="AK459" i="1" a="1"/>
  <c r="AK459" i="1" s="1"/>
  <c r="AP458" i="1" a="1"/>
  <c r="AP458" i="1" s="1"/>
  <c r="AP457" i="1" a="1"/>
  <c r="AP457" i="1" s="1"/>
  <c r="AL495" i="1" a="1"/>
  <c r="AL495" i="1" s="1"/>
  <c r="AO490" i="1" a="1"/>
  <c r="AO490" i="1" s="1"/>
  <c r="AI490" i="1" a="1"/>
  <c r="AI490" i="1" s="1"/>
  <c r="AM488" i="1" a="1"/>
  <c r="AM488" i="1" s="1"/>
  <c r="AQ486" i="1" a="1"/>
  <c r="AQ486" i="1" s="1"/>
  <c r="AK486" i="1" a="1"/>
  <c r="AK486" i="1" s="1"/>
  <c r="AO485" i="1" a="1"/>
  <c r="AO485" i="1" s="1"/>
  <c r="AP483" i="1" a="1"/>
  <c r="AP483" i="1" s="1"/>
  <c r="AL483" i="1" a="1"/>
  <c r="AL483" i="1" s="1"/>
  <c r="AQ482" i="1" a="1"/>
  <c r="AQ482" i="1" s="1"/>
  <c r="AL482" i="1" a="1"/>
  <c r="AL482" i="1" s="1"/>
  <c r="AH481" i="1" a="1"/>
  <c r="AH481" i="1" s="1"/>
  <c r="AQ479" i="1" a="1"/>
  <c r="AQ479" i="1" s="1"/>
  <c r="AH479" i="1" a="1"/>
  <c r="AH479" i="1" s="1"/>
  <c r="AM477" i="1" a="1"/>
  <c r="AM477" i="1" s="1"/>
  <c r="AI477" i="1" a="1"/>
  <c r="AI477" i="1" s="1"/>
  <c r="AM476" i="1" a="1"/>
  <c r="AM476" i="1" s="1"/>
  <c r="AN469" i="1" a="1"/>
  <c r="AN469" i="1" s="1"/>
  <c r="AI469" i="1" a="1"/>
  <c r="AI469" i="1" s="1"/>
  <c r="AM468" i="1" a="1"/>
  <c r="AM468" i="1" s="1"/>
  <c r="AM467" i="1" a="1"/>
  <c r="AM467" i="1" s="1"/>
  <c r="AH467" i="1" a="1"/>
  <c r="AH467" i="1" s="1"/>
  <c r="AM466" i="1" a="1"/>
  <c r="AM466" i="1" s="1"/>
  <c r="AH466" i="1" a="1"/>
  <c r="AH466" i="1" s="1"/>
  <c r="AH465" i="1" a="1"/>
  <c r="AH465" i="1" s="1"/>
  <c r="AM464" i="1" a="1"/>
  <c r="AM464" i="1" s="1"/>
  <c r="AI464" i="1" a="1"/>
  <c r="AI464" i="1" s="1"/>
  <c r="AI463" i="1" a="1"/>
  <c r="AI463" i="1" s="1"/>
  <c r="AN462" i="1" a="1"/>
  <c r="AN462" i="1" s="1"/>
  <c r="AJ461" i="1" a="1"/>
  <c r="AJ461" i="1" s="1"/>
  <c r="AJ460" i="1" a="1"/>
  <c r="AJ460" i="1" s="1"/>
  <c r="AO459" i="1" a="1"/>
  <c r="AO459" i="1" s="1"/>
  <c r="AO458" i="1" a="1"/>
  <c r="AO458" i="1" s="1"/>
  <c r="AK458" i="1" a="1"/>
  <c r="AK458" i="1" s="1"/>
  <c r="AO457" i="1" a="1"/>
  <c r="AO457" i="1" s="1"/>
  <c r="AK457" i="1" a="1"/>
  <c r="AK457" i="1" s="1"/>
  <c r="AP456" i="1" a="1"/>
  <c r="AP456" i="1" s="1"/>
  <c r="AK456" i="1" a="1"/>
  <c r="AK456" i="1" s="1"/>
  <c r="AP455" i="1" a="1"/>
  <c r="AP455" i="1" s="1"/>
  <c r="AL455" i="1" a="1"/>
  <c r="AL455" i="1" s="1"/>
  <c r="AQ453" i="1" a="1"/>
  <c r="AQ453" i="1" s="1"/>
  <c r="AQ452" i="1" a="1"/>
  <c r="AQ452" i="1" s="1"/>
  <c r="AH451" i="1" a="1"/>
  <c r="AH451" i="1" s="1"/>
  <c r="AK506" i="1" a="1"/>
  <c r="AK506" i="1" s="1"/>
  <c r="AK504" i="1" a="1"/>
  <c r="AK504" i="1" s="1"/>
  <c r="AL496" i="1" a="1"/>
  <c r="AL496" i="1" s="1"/>
  <c r="AL494" i="1" a="1"/>
  <c r="AL494" i="1" s="1"/>
  <c r="AN492" i="1" a="1"/>
  <c r="AN492" i="1" s="1"/>
  <c r="AQ491" i="1" a="1"/>
  <c r="AQ491" i="1" s="1"/>
  <c r="AK491" i="1" a="1"/>
  <c r="AK491" i="1" s="1"/>
  <c r="AN490" i="1" a="1"/>
  <c r="AN490" i="1" s="1"/>
  <c r="AH490" i="1" a="1"/>
  <c r="AH490" i="1" s="1"/>
  <c r="AM489" i="1" a="1"/>
  <c r="AM489" i="1" s="1"/>
  <c r="AI489" i="1" a="1"/>
  <c r="AI489" i="1" s="1"/>
  <c r="AP487" i="1" a="1"/>
  <c r="AP487" i="1" s="1"/>
  <c r="AL487" i="1" a="1"/>
  <c r="AL487" i="1" s="1"/>
  <c r="AP486" i="1" a="1"/>
  <c r="AP486" i="1" s="1"/>
  <c r="AJ486" i="1" a="1"/>
  <c r="AJ486" i="1" s="1"/>
  <c r="AK485" i="1" a="1"/>
  <c r="AK485" i="1" s="1"/>
  <c r="AP484" i="1" a="1"/>
  <c r="AP484" i="1" s="1"/>
  <c r="AK484" i="1" a="1"/>
  <c r="AK484" i="1" s="1"/>
  <c r="AO483" i="1" a="1"/>
  <c r="AO483" i="1" s="1"/>
  <c r="AP482" i="1" a="1"/>
  <c r="AP482" i="1" s="1"/>
  <c r="AK482" i="1" a="1"/>
  <c r="AK482" i="1" s="1"/>
  <c r="AP481" i="1" a="1"/>
  <c r="AP481" i="1" s="1"/>
  <c r="AQ480" i="1" a="1"/>
  <c r="AQ480" i="1" s="1"/>
  <c r="AQ477" i="1" a="1"/>
  <c r="AQ477" i="1" s="1"/>
  <c r="AH477" i="1" a="1"/>
  <c r="AH477" i="1" s="1"/>
  <c r="AQ475" i="1" a="1"/>
  <c r="AQ475" i="1" s="1"/>
  <c r="AM469" i="1" a="1"/>
  <c r="AM469" i="1" s="1"/>
  <c r="AH469" i="1" a="1"/>
  <c r="AH469" i="1" s="1"/>
  <c r="AH468" i="1" a="1"/>
  <c r="AH468" i="1" s="1"/>
  <c r="AQ465" i="1" a="1"/>
  <c r="AQ465" i="1" s="1"/>
  <c r="AH464" i="1" a="1"/>
  <c r="AH464" i="1" s="1"/>
  <c r="AM463" i="1" a="1"/>
  <c r="AM463" i="1" s="1"/>
  <c r="AR463" i="1" s="1"/>
  <c r="AM462" i="1" a="1"/>
  <c r="AM462" i="1" s="1"/>
  <c r="AI462" i="1" a="1"/>
  <c r="AI462" i="1" s="1"/>
  <c r="AN461" i="1" a="1"/>
  <c r="AN461" i="1" s="1"/>
  <c r="AN460" i="1" a="1"/>
  <c r="AN460" i="1" s="1"/>
  <c r="AI460" i="1" a="1"/>
  <c r="AI460" i="1" s="1"/>
  <c r="AN459" i="1" a="1"/>
  <c r="AN459" i="1" s="1"/>
  <c r="AJ459" i="1" a="1"/>
  <c r="AJ459" i="1" s="1"/>
  <c r="AJ457" i="1" a="1"/>
  <c r="AJ457" i="1" s="1"/>
  <c r="AO456" i="1" a="1"/>
  <c r="AO456" i="1" s="1"/>
  <c r="AK455" i="1" a="1"/>
  <c r="AK455" i="1" s="1"/>
  <c r="AI456" i="1" a="1"/>
  <c r="AI456" i="1" s="1"/>
  <c r="AN454" i="1" a="1"/>
  <c r="AN454" i="1" s="1"/>
  <c r="AI453" i="1" a="1"/>
  <c r="AI453" i="1" s="1"/>
  <c r="AK452" i="1" a="1"/>
  <c r="AK452" i="1" s="1"/>
  <c r="AM451" i="1" a="1"/>
  <c r="AM451" i="1" s="1"/>
  <c r="AP450" i="1" a="1"/>
  <c r="AP450" i="1" s="1"/>
  <c r="AK450" i="1" a="1"/>
  <c r="AK450" i="1" s="1"/>
  <c r="AI448" i="1" a="1"/>
  <c r="AI448" i="1" s="1"/>
  <c r="AO442" i="1" a="1"/>
  <c r="AO442" i="1" s="1"/>
  <c r="AH442" i="1" a="1"/>
  <c r="AH442" i="1" s="1"/>
  <c r="AN441" i="1" a="1"/>
  <c r="AN441" i="1" s="1"/>
  <c r="AK441" i="1" a="1"/>
  <c r="AK441" i="1" s="1"/>
  <c r="AN440" i="1" a="1"/>
  <c r="AN440" i="1" s="1"/>
  <c r="AJ439" i="1" a="1"/>
  <c r="AJ439" i="1" s="1"/>
  <c r="AM434" i="1" a="1"/>
  <c r="AM434" i="1" s="1"/>
  <c r="AQ433" i="1" a="1"/>
  <c r="AQ433" i="1" s="1"/>
  <c r="AM433" i="1" a="1"/>
  <c r="AM433" i="1" s="1"/>
  <c r="AM432" i="1" a="1"/>
  <c r="AM432" i="1" s="1"/>
  <c r="AQ431" i="1" a="1"/>
  <c r="AQ431" i="1" s="1"/>
  <c r="AM431" i="1" a="1"/>
  <c r="AM431" i="1" s="1"/>
  <c r="AJ431" i="1" a="1"/>
  <c r="AJ431" i="1" s="1"/>
  <c r="AM430" i="1" a="1"/>
  <c r="AM430" i="1" s="1"/>
  <c r="AQ429" i="1" a="1"/>
  <c r="AQ429" i="1" s="1"/>
  <c r="AM429" i="1" a="1"/>
  <c r="AM429" i="1" s="1"/>
  <c r="AJ429" i="1" a="1"/>
  <c r="AJ429" i="1" s="1"/>
  <c r="AM428" i="1" a="1"/>
  <c r="AM428" i="1" s="1"/>
  <c r="AQ427" i="1" a="1"/>
  <c r="AQ427" i="1" s="1"/>
  <c r="AM427" i="1" a="1"/>
  <c r="AM427" i="1" s="1"/>
  <c r="AJ427" i="1" a="1"/>
  <c r="AJ427" i="1" s="1"/>
  <c r="AN426" i="1" a="1"/>
  <c r="AN426" i="1" s="1"/>
  <c r="AJ425" i="1" a="1"/>
  <c r="AJ425" i="1" s="1"/>
  <c r="AN424" i="1" a="1"/>
  <c r="AN424" i="1" s="1"/>
  <c r="AN422" i="1" a="1"/>
  <c r="AN422" i="1" s="1"/>
  <c r="AJ421" i="1" a="1"/>
  <c r="AJ421" i="1" s="1"/>
  <c r="AQ416" i="1" a="1"/>
  <c r="AQ416" i="1" s="1"/>
  <c r="AJ416" i="1" a="1"/>
  <c r="AJ416" i="1" s="1"/>
  <c r="AO415" i="1" a="1"/>
  <c r="AO415" i="1" s="1"/>
  <c r="AO414" i="1" a="1"/>
  <c r="AO414" i="1" s="1"/>
  <c r="AH414" i="1" a="1"/>
  <c r="AH414" i="1" s="1"/>
  <c r="AN413" i="1" a="1"/>
  <c r="AN413" i="1" s="1"/>
  <c r="AJ413" i="1" a="1"/>
  <c r="AJ413" i="1" s="1"/>
  <c r="AM412" i="1" a="1"/>
  <c r="AM412" i="1" s="1"/>
  <c r="AQ411" i="1" a="1"/>
  <c r="AQ411" i="1" s="1"/>
  <c r="AM411" i="1" a="1"/>
  <c r="AM411" i="1" s="1"/>
  <c r="AH411" i="1" a="1"/>
  <c r="AH411" i="1" s="1"/>
  <c r="AK410" i="1" a="1"/>
  <c r="AK410" i="1" s="1"/>
  <c r="AP408" i="1" a="1"/>
  <c r="AP408" i="1" s="1"/>
  <c r="AI408" i="1" a="1"/>
  <c r="AI408" i="1" s="1"/>
  <c r="AK407" i="1" a="1"/>
  <c r="AK407" i="1" s="1"/>
  <c r="AO406" i="1" a="1"/>
  <c r="AO406" i="1" s="1"/>
  <c r="AH406" i="1" a="1"/>
  <c r="AH406" i="1" s="1"/>
  <c r="AN405" i="1" a="1"/>
  <c r="AN405" i="1" s="1"/>
  <c r="AK405" i="1" a="1"/>
  <c r="AK405" i="1" s="1"/>
  <c r="AN404" i="1" a="1"/>
  <c r="AN404" i="1" s="1"/>
  <c r="AM402" i="1" a="1"/>
  <c r="AM402" i="1" s="1"/>
  <c r="AQ401" i="1" a="1"/>
  <c r="AQ401" i="1" s="1"/>
  <c r="AM401" i="1" a="1"/>
  <c r="AM401" i="1" s="1"/>
  <c r="AJ401" i="1" a="1"/>
  <c r="AJ401" i="1" s="1"/>
  <c r="AM400" i="1" a="1"/>
  <c r="AM400" i="1" s="1"/>
  <c r="AQ399" i="1" a="1"/>
  <c r="AQ399" i="1" s="1"/>
  <c r="AM399" i="1" a="1"/>
  <c r="AM399" i="1" s="1"/>
  <c r="AQ455" i="1" a="1"/>
  <c r="AQ455" i="1" s="1"/>
  <c r="AO453" i="1" a="1"/>
  <c r="AO453" i="1" s="1"/>
  <c r="AH453" i="1" a="1"/>
  <c r="AH453" i="1" s="1"/>
  <c r="AJ452" i="1" a="1"/>
  <c r="AJ452" i="1" s="1"/>
  <c r="AO450" i="1" a="1"/>
  <c r="AO450" i="1" s="1"/>
  <c r="AN449" i="1" a="1"/>
  <c r="AN449" i="1" s="1"/>
  <c r="AI449" i="1" a="1"/>
  <c r="AI449" i="1" s="1"/>
  <c r="AM448" i="1" a="1"/>
  <c r="AM448" i="1" s="1"/>
  <c r="AH448" i="1" a="1"/>
  <c r="AH448" i="1" s="1"/>
  <c r="AN442" i="1" a="1"/>
  <c r="AN442" i="1" s="1"/>
  <c r="AJ441" i="1" a="1"/>
  <c r="AJ441" i="1" s="1"/>
  <c r="AM440" i="1" a="1"/>
  <c r="AM440" i="1" s="1"/>
  <c r="AQ439" i="1" a="1"/>
  <c r="AQ439" i="1" s="1"/>
  <c r="AM439" i="1" a="1"/>
  <c r="AM439" i="1" s="1"/>
  <c r="AI439" i="1" a="1"/>
  <c r="AI439" i="1" s="1"/>
  <c r="AL438" i="1" a="1"/>
  <c r="AL438" i="1" s="1"/>
  <c r="AP437" i="1" a="1"/>
  <c r="AP437" i="1" s="1"/>
  <c r="AI437" i="1" a="1"/>
  <c r="AI437" i="1" s="1"/>
  <c r="AL436" i="1" a="1"/>
  <c r="AL436" i="1" s="1"/>
  <c r="AP435" i="1" a="1"/>
  <c r="AP435" i="1" s="1"/>
  <c r="AI435" i="1" a="1"/>
  <c r="AI435" i="1" s="1"/>
  <c r="AI433" i="1" a="1"/>
  <c r="AI433" i="1" s="1"/>
  <c r="AI431" i="1" a="1"/>
  <c r="AI431" i="1" s="1"/>
  <c r="AM426" i="1" a="1"/>
  <c r="AM426" i="1" s="1"/>
  <c r="AQ425" i="1" a="1"/>
  <c r="AQ425" i="1" s="1"/>
  <c r="AM425" i="1" a="1"/>
  <c r="AM425" i="1" s="1"/>
  <c r="AM424" i="1" a="1"/>
  <c r="AM424" i="1" s="1"/>
  <c r="AQ423" i="1" a="1"/>
  <c r="AQ423" i="1" s="1"/>
  <c r="AM423" i="1" a="1"/>
  <c r="AM423" i="1" s="1"/>
  <c r="AJ423" i="1" a="1"/>
  <c r="AJ423" i="1" s="1"/>
  <c r="AM422" i="1" a="1"/>
  <c r="AM422" i="1" s="1"/>
  <c r="AQ421" i="1" a="1"/>
  <c r="AQ421" i="1" s="1"/>
  <c r="AM421" i="1" a="1"/>
  <c r="AM421" i="1" s="1"/>
  <c r="AP416" i="1" a="1"/>
  <c r="AP416" i="1" s="1"/>
  <c r="AI416" i="1" a="1"/>
  <c r="AI416" i="1" s="1"/>
  <c r="AK415" i="1" a="1"/>
  <c r="AK415" i="1" s="1"/>
  <c r="AN414" i="1" a="1"/>
  <c r="AN414" i="1" s="1"/>
  <c r="AI413" i="1" a="1"/>
  <c r="AI413" i="1" s="1"/>
  <c r="AQ410" i="1" a="1"/>
  <c r="AQ410" i="1" s="1"/>
  <c r="AJ410" i="1" a="1"/>
  <c r="AJ410" i="1" s="1"/>
  <c r="AO409" i="1" a="1"/>
  <c r="AO409" i="1" s="1"/>
  <c r="AL409" i="1" a="1"/>
  <c r="AL409" i="1" s="1"/>
  <c r="AO408" i="1" a="1"/>
  <c r="AO408" i="1" s="1"/>
  <c r="AH408" i="1" a="1"/>
  <c r="AH408" i="1" s="1"/>
  <c r="AN407" i="1" a="1"/>
  <c r="AN407" i="1" s="1"/>
  <c r="AJ407" i="1" a="1"/>
  <c r="AJ407" i="1" s="1"/>
  <c r="AN406" i="1" a="1"/>
  <c r="AN406" i="1" s="1"/>
  <c r="AJ405" i="1" a="1"/>
  <c r="AJ405" i="1" s="1"/>
  <c r="AM404" i="1" a="1"/>
  <c r="AM404" i="1" s="1"/>
  <c r="AQ403" i="1" a="1"/>
  <c r="AQ403" i="1" s="1"/>
  <c r="AM403" i="1" a="1"/>
  <c r="AM403" i="1" s="1"/>
  <c r="AJ403" i="1" a="1"/>
  <c r="AJ403" i="1" s="1"/>
  <c r="AI399" i="1" a="1"/>
  <c r="AI399" i="1" s="1"/>
  <c r="AP452" i="1" a="1"/>
  <c r="AP452" i="1" s="1"/>
  <c r="AK451" i="1" a="1"/>
  <c r="AK451" i="1" s="1"/>
  <c r="AJ450" i="1" a="1"/>
  <c r="AJ450" i="1" s="1"/>
  <c r="AM449" i="1" a="1"/>
  <c r="AM449" i="1" s="1"/>
  <c r="AH449" i="1" a="1"/>
  <c r="AH449" i="1" s="1"/>
  <c r="AM442" i="1" a="1"/>
  <c r="AM442" i="1" s="1"/>
  <c r="AQ441" i="1" a="1"/>
  <c r="AQ441" i="1" s="1"/>
  <c r="AM441" i="1" a="1"/>
  <c r="AM441" i="1" s="1"/>
  <c r="AI441" i="1" a="1"/>
  <c r="AI441" i="1" s="1"/>
  <c r="AH439" i="1" a="1"/>
  <c r="AH439" i="1" s="1"/>
  <c r="AK438" i="1" a="1"/>
  <c r="AK438" i="1" s="1"/>
  <c r="AH437" i="1" a="1"/>
  <c r="AH437" i="1" s="1"/>
  <c r="AK436" i="1" a="1"/>
  <c r="AK436" i="1" s="1"/>
  <c r="AL434" i="1" a="1"/>
  <c r="AL434" i="1" s="1"/>
  <c r="AP433" i="1" a="1"/>
  <c r="AP433" i="1" s="1"/>
  <c r="AL432" i="1" a="1"/>
  <c r="AL432" i="1" s="1"/>
  <c r="AP431" i="1" a="1"/>
  <c r="AP431" i="1" s="1"/>
  <c r="AL430" i="1" a="1"/>
  <c r="AL430" i="1" s="1"/>
  <c r="AP429" i="1" a="1"/>
  <c r="AP429" i="1" s="1"/>
  <c r="AI429" i="1" a="1"/>
  <c r="AI429" i="1" s="1"/>
  <c r="AL428" i="1" a="1"/>
  <c r="AL428" i="1" s="1"/>
  <c r="AP427" i="1" a="1"/>
  <c r="AP427" i="1" s="1"/>
  <c r="AI427" i="1" a="1"/>
  <c r="AI427" i="1" s="1"/>
  <c r="AI425" i="1" a="1"/>
  <c r="AI425" i="1" s="1"/>
  <c r="AI423" i="1" a="1"/>
  <c r="AI423" i="1" s="1"/>
  <c r="AI421" i="1" a="1"/>
  <c r="AI421" i="1" s="1"/>
  <c r="AO416" i="1" a="1"/>
  <c r="AO416" i="1" s="1"/>
  <c r="AH416" i="1" a="1"/>
  <c r="AH416" i="1" s="1"/>
  <c r="AN415" i="1" a="1"/>
  <c r="AN415" i="1" s="1"/>
  <c r="AJ415" i="1" a="1"/>
  <c r="AJ415" i="1" s="1"/>
  <c r="AM414" i="1" a="1"/>
  <c r="AM414" i="1" s="1"/>
  <c r="AQ413" i="1" a="1"/>
  <c r="AQ413" i="1" s="1"/>
  <c r="AM413" i="1" a="1"/>
  <c r="AM413" i="1" s="1"/>
  <c r="AL412" i="1" a="1"/>
  <c r="AL412" i="1" s="1"/>
  <c r="AP411" i="1" a="1"/>
  <c r="AP411" i="1" s="1"/>
  <c r="AP410" i="1" a="1"/>
  <c r="AP410" i="1" s="1"/>
  <c r="AI410" i="1" a="1"/>
  <c r="AI410" i="1" s="1"/>
  <c r="AK409" i="1" a="1"/>
  <c r="AK409" i="1" s="1"/>
  <c r="AN408" i="1" a="1"/>
  <c r="AN408" i="1" s="1"/>
  <c r="AM407" i="1" a="1"/>
  <c r="AM407" i="1" s="1"/>
  <c r="AM406" i="1" a="1"/>
  <c r="AM406" i="1" s="1"/>
  <c r="AQ405" i="1" a="1"/>
  <c r="AQ405" i="1" s="1"/>
  <c r="AM405" i="1" a="1"/>
  <c r="AM405" i="1" s="1"/>
  <c r="AI405" i="1" a="1"/>
  <c r="AI405" i="1" s="1"/>
  <c r="AI403" i="1" a="1"/>
  <c r="AI403" i="1" s="1"/>
  <c r="AL402" i="1" a="1"/>
  <c r="AL402" i="1" s="1"/>
  <c r="AP401" i="1" a="1"/>
  <c r="AP401" i="1" s="1"/>
  <c r="AI401" i="1" a="1"/>
  <c r="AI401" i="1" s="1"/>
  <c r="AL400" i="1" a="1"/>
  <c r="AL400" i="1" s="1"/>
  <c r="AL454" i="1" a="1"/>
  <c r="AL454" i="1" s="1"/>
  <c r="AM453" i="1" a="1"/>
  <c r="AM453" i="1" s="1"/>
  <c r="AO452" i="1" a="1"/>
  <c r="AO452" i="1" s="1"/>
  <c r="AH452" i="1" a="1"/>
  <c r="AH452" i="1" s="1"/>
  <c r="AN450" i="1" a="1"/>
  <c r="AN450" i="1" s="1"/>
  <c r="AI450" i="1" a="1"/>
  <c r="AI450" i="1" s="1"/>
  <c r="AL440" i="1" a="1"/>
  <c r="AL440" i="1" s="1"/>
  <c r="AP439" i="1" a="1"/>
  <c r="AP439" i="1" s="1"/>
  <c r="AQ438" i="1" a="1"/>
  <c r="AQ438" i="1" s="1"/>
  <c r="AJ438" i="1" a="1"/>
  <c r="AJ438" i="1" s="1"/>
  <c r="AO437" i="1" a="1"/>
  <c r="AO437" i="1" s="1"/>
  <c r="AL437" i="1" a="1"/>
  <c r="AL437" i="1" s="1"/>
  <c r="AQ436" i="1" a="1"/>
  <c r="AQ436" i="1" s="1"/>
  <c r="AJ436" i="1" a="1"/>
  <c r="AJ436" i="1" s="1"/>
  <c r="AO435" i="1" a="1"/>
  <c r="AO435" i="1" s="1"/>
  <c r="AL435" i="1" a="1"/>
  <c r="AL435" i="1" s="1"/>
  <c r="AH435" i="1" a="1"/>
  <c r="AH435" i="1" s="1"/>
  <c r="AK434" i="1" a="1"/>
  <c r="AK434" i="1" s="1"/>
  <c r="AH433" i="1" a="1"/>
  <c r="AH433" i="1" s="1"/>
  <c r="AK432" i="1" a="1"/>
  <c r="AK432" i="1" s="1"/>
  <c r="AH431" i="1" a="1"/>
  <c r="AH431" i="1" s="1"/>
  <c r="AK430" i="1" a="1"/>
  <c r="AK430" i="1" s="1"/>
  <c r="AH429" i="1" a="1"/>
  <c r="AH429" i="1" s="1"/>
  <c r="AK428" i="1" a="1"/>
  <c r="AK428" i="1" s="1"/>
  <c r="AL426" i="1" a="1"/>
  <c r="AL426" i="1" s="1"/>
  <c r="AP425" i="1" a="1"/>
  <c r="AP425" i="1" s="1"/>
  <c r="AL424" i="1" a="1"/>
  <c r="AL424" i="1" s="1"/>
  <c r="AP423" i="1" a="1"/>
  <c r="AP423" i="1" s="1"/>
  <c r="AL422" i="1" a="1"/>
  <c r="AL422" i="1" s="1"/>
  <c r="AP421" i="1" a="1"/>
  <c r="AP421" i="1" s="1"/>
  <c r="AH421" i="1" a="1"/>
  <c r="AH421" i="1" s="1"/>
  <c r="AN416" i="1" a="1"/>
  <c r="AN416" i="1" s="1"/>
  <c r="AM415" i="1" a="1"/>
  <c r="AM415" i="1" s="1"/>
  <c r="AH413" i="1" a="1"/>
  <c r="AH413" i="1" s="1"/>
  <c r="AK412" i="1" a="1"/>
  <c r="AK412" i="1" s="1"/>
  <c r="AL411" i="1" a="1"/>
  <c r="AL411" i="1" s="1"/>
  <c r="AO410" i="1" a="1"/>
  <c r="AO410" i="1" s="1"/>
  <c r="AH410" i="1" a="1"/>
  <c r="AH410" i="1" s="1"/>
  <c r="AN409" i="1" a="1"/>
  <c r="AN409" i="1" s="1"/>
  <c r="AM408" i="1" a="1"/>
  <c r="AM408" i="1" s="1"/>
  <c r="AQ407" i="1" a="1"/>
  <c r="AQ407" i="1" s="1"/>
  <c r="AI407" i="1" a="1"/>
  <c r="AI407" i="1" s="1"/>
  <c r="AL404" i="1" a="1"/>
  <c r="AL404" i="1" s="1"/>
  <c r="AP403" i="1" a="1"/>
  <c r="AP403" i="1" s="1"/>
  <c r="AH403" i="1" a="1"/>
  <c r="AH403" i="1" s="1"/>
  <c r="AK402" i="1" a="1"/>
  <c r="AK402" i="1" s="1"/>
  <c r="AH401" i="1" a="1"/>
  <c r="AH401" i="1" s="1"/>
  <c r="AK400" i="1" a="1"/>
  <c r="AK400" i="1" s="1"/>
  <c r="AH399" i="1" a="1"/>
  <c r="AH399" i="1" s="1"/>
  <c r="AK398" i="1" a="1"/>
  <c r="AK398" i="1" s="1"/>
  <c r="AQ396" i="1" a="1"/>
  <c r="AQ396" i="1" s="1"/>
  <c r="AJ396" i="1" a="1"/>
  <c r="AJ396" i="1" s="1"/>
  <c r="AO395" i="1" a="1"/>
  <c r="AO395" i="1" s="1"/>
  <c r="AI455" i="1" a="1"/>
  <c r="AI455" i="1" s="1"/>
  <c r="AJ454" i="1" a="1"/>
  <c r="AJ454" i="1" s="1"/>
  <c r="AQ451" i="1" a="1"/>
  <c r="AQ451" i="1" s="1"/>
  <c r="AJ451" i="1" a="1"/>
  <c r="AJ451" i="1" s="1"/>
  <c r="AH450" i="1" a="1"/>
  <c r="AH450" i="1" s="1"/>
  <c r="AL448" i="1" a="1"/>
  <c r="AL448" i="1" s="1"/>
  <c r="AL442" i="1" a="1"/>
  <c r="AL442" i="1" s="1"/>
  <c r="AP441" i="1" a="1"/>
  <c r="AP441" i="1" s="1"/>
  <c r="AH441" i="1" a="1"/>
  <c r="AH441" i="1" s="1"/>
  <c r="AK440" i="1" a="1"/>
  <c r="AK440" i="1" s="1"/>
  <c r="AP438" i="1" a="1"/>
  <c r="AP438" i="1" s="1"/>
  <c r="AI438" i="1" a="1"/>
  <c r="AI438" i="1" s="1"/>
  <c r="AP436" i="1" a="1"/>
  <c r="AP436" i="1" s="1"/>
  <c r="AI436" i="1" a="1"/>
  <c r="AI436" i="1" s="1"/>
  <c r="AQ434" i="1" a="1"/>
  <c r="AQ434" i="1" s="1"/>
  <c r="AJ434" i="1" a="1"/>
  <c r="AJ434" i="1" s="1"/>
  <c r="AO433" i="1" a="1"/>
  <c r="AO433" i="1" s="1"/>
  <c r="AL433" i="1" a="1"/>
  <c r="AL433" i="1" s="1"/>
  <c r="AQ432" i="1" a="1"/>
  <c r="AQ432" i="1" s="1"/>
  <c r="AJ432" i="1" a="1"/>
  <c r="AJ432" i="1" s="1"/>
  <c r="AO431" i="1" a="1"/>
  <c r="AO431" i="1" s="1"/>
  <c r="AL431" i="1" a="1"/>
  <c r="AL431" i="1" s="1"/>
  <c r="AQ430" i="1" a="1"/>
  <c r="AQ430" i="1" s="1"/>
  <c r="AJ430" i="1" a="1"/>
  <c r="AJ430" i="1" s="1"/>
  <c r="AO429" i="1" a="1"/>
  <c r="AO429" i="1" s="1"/>
  <c r="AL429" i="1" a="1"/>
  <c r="AL429" i="1" s="1"/>
  <c r="AQ428" i="1" a="1"/>
  <c r="AQ428" i="1" s="1"/>
  <c r="AJ428" i="1" a="1"/>
  <c r="AJ428" i="1" s="1"/>
  <c r="AO427" i="1" a="1"/>
  <c r="AO427" i="1" s="1"/>
  <c r="AL427" i="1" a="1"/>
  <c r="AL427" i="1" s="1"/>
  <c r="AH427" i="1" a="1"/>
  <c r="AH427" i="1" s="1"/>
  <c r="AK426" i="1" a="1"/>
  <c r="AK426" i="1" s="1"/>
  <c r="AH425" i="1" a="1"/>
  <c r="AH425" i="1" s="1"/>
  <c r="AK424" i="1" a="1"/>
  <c r="AK424" i="1" s="1"/>
  <c r="AH423" i="1" a="1"/>
  <c r="AH423" i="1" s="1"/>
  <c r="AK422" i="1" a="1"/>
  <c r="AK422" i="1" s="1"/>
  <c r="AL421" i="1" a="1"/>
  <c r="AL421" i="1" s="1"/>
  <c r="AM416" i="1" a="1"/>
  <c r="AM416" i="1" s="1"/>
  <c r="AQ415" i="1" a="1"/>
  <c r="AQ415" i="1" s="1"/>
  <c r="AI415" i="1" a="1"/>
  <c r="AI415" i="1" s="1"/>
  <c r="AL414" i="1" a="1"/>
  <c r="AL414" i="1" s="1"/>
  <c r="AP413" i="1" a="1"/>
  <c r="AP413" i="1" s="1"/>
  <c r="AQ412" i="1" a="1"/>
  <c r="AQ412" i="1" s="1"/>
  <c r="AJ412" i="1" a="1"/>
  <c r="AJ412" i="1" s="1"/>
  <c r="AO411" i="1" a="1"/>
  <c r="AO411" i="1" s="1"/>
  <c r="AN410" i="1" a="1"/>
  <c r="AN410" i="1" s="1"/>
  <c r="AJ409" i="1" a="1"/>
  <c r="AJ409" i="1" s="1"/>
  <c r="AL406" i="1" a="1"/>
  <c r="AL406" i="1" s="1"/>
  <c r="AP405" i="1" a="1"/>
  <c r="AP405" i="1" s="1"/>
  <c r="AH405" i="1" a="1"/>
  <c r="AH405" i="1" s="1"/>
  <c r="AK404" i="1" a="1"/>
  <c r="AK404" i="1" s="1"/>
  <c r="AQ402" i="1" a="1"/>
  <c r="AQ402" i="1" s="1"/>
  <c r="AJ402" i="1" a="1"/>
  <c r="AJ402" i="1" s="1"/>
  <c r="AO401" i="1" a="1"/>
  <c r="AO401" i="1" s="1"/>
  <c r="AL401" i="1" a="1"/>
  <c r="AL401" i="1" s="1"/>
  <c r="AQ400" i="1" a="1"/>
  <c r="AQ400" i="1" s="1"/>
  <c r="AJ400" i="1" a="1"/>
  <c r="AJ400" i="1" s="1"/>
  <c r="AO399" i="1" a="1"/>
  <c r="AO399" i="1" s="1"/>
  <c r="AL399" i="1" a="1"/>
  <c r="AL399" i="1" s="1"/>
  <c r="AQ454" i="1" a="1"/>
  <c r="AQ454" i="1" s="1"/>
  <c r="AL453" i="1" a="1"/>
  <c r="AL453" i="1" s="1"/>
  <c r="AM452" i="1" a="1"/>
  <c r="AM452" i="1" s="1"/>
  <c r="AI451" i="1" a="1"/>
  <c r="AI451" i="1" s="1"/>
  <c r="AM450" i="1" a="1"/>
  <c r="AM450" i="1" s="1"/>
  <c r="AQ449" i="1" a="1"/>
  <c r="AQ449" i="1" s="1"/>
  <c r="AP448" i="1" a="1"/>
  <c r="AP448" i="1" s="1"/>
  <c r="AK448" i="1" a="1"/>
  <c r="AK448" i="1" s="1"/>
  <c r="AK442" i="1" a="1"/>
  <c r="AK442" i="1" s="1"/>
  <c r="AQ440" i="1" a="1"/>
  <c r="AQ440" i="1" s="1"/>
  <c r="AJ440" i="1" a="1"/>
  <c r="AJ440" i="1" s="1"/>
  <c r="AO439" i="1" a="1"/>
  <c r="AO439" i="1" s="1"/>
  <c r="AL439" i="1" a="1"/>
  <c r="AL439" i="1" s="1"/>
  <c r="AO438" i="1" a="1"/>
  <c r="AO438" i="1" s="1"/>
  <c r="AH438" i="1" a="1"/>
  <c r="AH438" i="1" s="1"/>
  <c r="AN437" i="1" a="1"/>
  <c r="AN437" i="1" s="1"/>
  <c r="AK437" i="1" a="1"/>
  <c r="AK437" i="1" s="1"/>
  <c r="AO436" i="1" a="1"/>
  <c r="AO436" i="1" s="1"/>
  <c r="AH436" i="1" a="1"/>
  <c r="AH436" i="1" s="1"/>
  <c r="AN435" i="1" a="1"/>
  <c r="AN435" i="1" s="1"/>
  <c r="AK435" i="1" a="1"/>
  <c r="AK435" i="1" s="1"/>
  <c r="AP434" i="1" a="1"/>
  <c r="AP434" i="1" s="1"/>
  <c r="AI434" i="1" a="1"/>
  <c r="AI434" i="1" s="1"/>
  <c r="AP432" i="1" a="1"/>
  <c r="AP432" i="1" s="1"/>
  <c r="AI432" i="1" a="1"/>
  <c r="AI432" i="1" s="1"/>
  <c r="AP430" i="1" a="1"/>
  <c r="AP430" i="1" s="1"/>
  <c r="AI430" i="1" a="1"/>
  <c r="AI430" i="1" s="1"/>
  <c r="AP428" i="1" a="1"/>
  <c r="AP428" i="1" s="1"/>
  <c r="AI428" i="1" a="1"/>
  <c r="AI428" i="1" s="1"/>
  <c r="AQ426" i="1" a="1"/>
  <c r="AQ426" i="1" s="1"/>
  <c r="AJ426" i="1" a="1"/>
  <c r="AJ426" i="1" s="1"/>
  <c r="AO425" i="1" a="1"/>
  <c r="AO425" i="1" s="1"/>
  <c r="AL425" i="1" a="1"/>
  <c r="AL425" i="1" s="1"/>
  <c r="AQ424" i="1" a="1"/>
  <c r="AQ424" i="1" s="1"/>
  <c r="AJ424" i="1" a="1"/>
  <c r="AJ424" i="1" s="1"/>
  <c r="AO423" i="1" a="1"/>
  <c r="AO423" i="1" s="1"/>
  <c r="AL423" i="1" a="1"/>
  <c r="AL423" i="1" s="1"/>
  <c r="AQ422" i="1" a="1"/>
  <c r="AQ422" i="1" s="1"/>
  <c r="AJ422" i="1" a="1"/>
  <c r="AJ422" i="1" s="1"/>
  <c r="AO421" i="1" a="1"/>
  <c r="AO421" i="1" s="1"/>
  <c r="AH415" i="1" a="1"/>
  <c r="AH415" i="1" s="1"/>
  <c r="AK414" i="1" a="1"/>
  <c r="AK414" i="1" s="1"/>
  <c r="AL413" i="1" a="1"/>
  <c r="AL413" i="1" s="1"/>
  <c r="AP412" i="1" a="1"/>
  <c r="AP412" i="1" s="1"/>
  <c r="AI412" i="1" a="1"/>
  <c r="AI412" i="1" s="1"/>
  <c r="AK411" i="1" a="1"/>
  <c r="AK411" i="1" s="1"/>
  <c r="AM410" i="1" a="1"/>
  <c r="AM410" i="1" s="1"/>
  <c r="AR410" i="1" s="1"/>
  <c r="AQ409" i="1" a="1"/>
  <c r="AQ409" i="1" s="1"/>
  <c r="AM409" i="1" a="1"/>
  <c r="AM409" i="1" s="1"/>
  <c r="AI409" i="1" a="1"/>
  <c r="AI409" i="1" s="1"/>
  <c r="AL408" i="1" a="1"/>
  <c r="AL408" i="1" s="1"/>
  <c r="AP407" i="1" a="1"/>
  <c r="AP407" i="1" s="1"/>
  <c r="AH407" i="1" a="1"/>
  <c r="AH407" i="1" s="1"/>
  <c r="AK406" i="1" a="1"/>
  <c r="AK406" i="1" s="1"/>
  <c r="AQ404" i="1" a="1"/>
  <c r="AQ404" i="1" s="1"/>
  <c r="AJ404" i="1" a="1"/>
  <c r="AJ404" i="1" s="1"/>
  <c r="AO403" i="1" a="1"/>
  <c r="AO403" i="1" s="1"/>
  <c r="AL403" i="1" a="1"/>
  <c r="AL403" i="1" s="1"/>
  <c r="AP402" i="1" a="1"/>
  <c r="AP402" i="1" s="1"/>
  <c r="AI402" i="1" a="1"/>
  <c r="AI402" i="1" s="1"/>
  <c r="AM456" i="1" a="1"/>
  <c r="AM456" i="1" s="1"/>
  <c r="AP454" i="1" a="1"/>
  <c r="AP454" i="1" s="1"/>
  <c r="AK453" i="1" a="1"/>
  <c r="AK453" i="1" s="1"/>
  <c r="AO451" i="1" a="1"/>
  <c r="AO451" i="1" s="1"/>
  <c r="AP449" i="1" a="1"/>
  <c r="AP449" i="1" s="1"/>
  <c r="AK449" i="1" a="1"/>
  <c r="AK449" i="1" s="1"/>
  <c r="AO448" i="1" a="1"/>
  <c r="AO448" i="1" s="1"/>
  <c r="AQ442" i="1" a="1"/>
  <c r="AQ442" i="1" s="1"/>
  <c r="AJ442" i="1" a="1"/>
  <c r="AJ442" i="1" s="1"/>
  <c r="AO441" i="1" a="1"/>
  <c r="AO441" i="1" s="1"/>
  <c r="AL441" i="1" a="1"/>
  <c r="AL441" i="1" s="1"/>
  <c r="AP440" i="1" a="1"/>
  <c r="AP440" i="1" s="1"/>
  <c r="AI440" i="1" a="1"/>
  <c r="AI440" i="1" s="1"/>
  <c r="AN438" i="1" a="1"/>
  <c r="AN438" i="1" s="1"/>
  <c r="AN436" i="1" a="1"/>
  <c r="AN436" i="1" s="1"/>
  <c r="AO434" i="1" a="1"/>
  <c r="AO434" i="1" s="1"/>
  <c r="AH434" i="1" a="1"/>
  <c r="AH434" i="1" s="1"/>
  <c r="AN433" i="1" a="1"/>
  <c r="AN433" i="1" s="1"/>
  <c r="AK433" i="1" a="1"/>
  <c r="AK433" i="1" s="1"/>
  <c r="AO432" i="1" a="1"/>
  <c r="AO432" i="1" s="1"/>
  <c r="AH432" i="1" a="1"/>
  <c r="AH432" i="1" s="1"/>
  <c r="AN431" i="1" a="1"/>
  <c r="AN431" i="1" s="1"/>
  <c r="AK431" i="1" a="1"/>
  <c r="AK431" i="1" s="1"/>
  <c r="AO430" i="1" a="1"/>
  <c r="AO430" i="1" s="1"/>
  <c r="AH430" i="1" a="1"/>
  <c r="AH430" i="1" s="1"/>
  <c r="AN429" i="1" a="1"/>
  <c r="AN429" i="1" s="1"/>
  <c r="AK429" i="1" a="1"/>
  <c r="AK429" i="1" s="1"/>
  <c r="AO428" i="1" a="1"/>
  <c r="AO428" i="1" s="1"/>
  <c r="AH428" i="1" a="1"/>
  <c r="AH428" i="1" s="1"/>
  <c r="AN427" i="1" a="1"/>
  <c r="AN427" i="1" s="1"/>
  <c r="AK427" i="1" a="1"/>
  <c r="AK427" i="1" s="1"/>
  <c r="AP426" i="1" a="1"/>
  <c r="AP426" i="1" s="1"/>
  <c r="AI426" i="1" a="1"/>
  <c r="AI426" i="1" s="1"/>
  <c r="AP424" i="1" a="1"/>
  <c r="AP424" i="1" s="1"/>
  <c r="AI424" i="1" a="1"/>
  <c r="AI424" i="1" s="1"/>
  <c r="AP422" i="1" a="1"/>
  <c r="AP422" i="1" s="1"/>
  <c r="AI422" i="1" a="1"/>
  <c r="AI422" i="1" s="1"/>
  <c r="AK421" i="1" a="1"/>
  <c r="AK421" i="1" s="1"/>
  <c r="AL416" i="1" a="1"/>
  <c r="AL416" i="1" s="1"/>
  <c r="AP415" i="1" a="1"/>
  <c r="AP415" i="1" s="1"/>
  <c r="AQ414" i="1" a="1"/>
  <c r="AQ414" i="1" s="1"/>
  <c r="AJ414" i="1" a="1"/>
  <c r="AJ414" i="1" s="1"/>
  <c r="AO413" i="1" a="1"/>
  <c r="AO413" i="1" s="1"/>
  <c r="AO412" i="1" a="1"/>
  <c r="AO412" i="1" s="1"/>
  <c r="AH412" i="1" a="1"/>
  <c r="AH412" i="1" s="1"/>
  <c r="AN411" i="1" a="1"/>
  <c r="AN411" i="1" s="1"/>
  <c r="AJ411" i="1" a="1"/>
  <c r="AJ411" i="1" s="1"/>
  <c r="AH409" i="1" a="1"/>
  <c r="AH409" i="1" s="1"/>
  <c r="AK408" i="1" a="1"/>
  <c r="AK408" i="1" s="1"/>
  <c r="AL407" i="1" a="1"/>
  <c r="AL407" i="1" s="1"/>
  <c r="AQ406" i="1" a="1"/>
  <c r="AQ406" i="1" s="1"/>
  <c r="AJ406" i="1" a="1"/>
  <c r="AJ406" i="1" s="1"/>
  <c r="AO405" i="1" a="1"/>
  <c r="AO405" i="1" s="1"/>
  <c r="AL405" i="1" a="1"/>
  <c r="AL405" i="1" s="1"/>
  <c r="AP404" i="1" a="1"/>
  <c r="AP404" i="1" s="1"/>
  <c r="AI404" i="1" a="1"/>
  <c r="AI404" i="1" s="1"/>
  <c r="AO402" i="1" a="1"/>
  <c r="AO402" i="1" s="1"/>
  <c r="AH402" i="1" a="1"/>
  <c r="AH402" i="1" s="1"/>
  <c r="AN401" i="1" a="1"/>
  <c r="AN401" i="1" s="1"/>
  <c r="AL456" i="1" a="1"/>
  <c r="AL456" i="1" s="1"/>
  <c r="AO454" i="1" a="1"/>
  <c r="AO454" i="1" s="1"/>
  <c r="AH454" i="1" a="1"/>
  <c r="AH454" i="1" s="1"/>
  <c r="AJ453" i="1" a="1"/>
  <c r="AJ453" i="1" s="1"/>
  <c r="AL452" i="1" a="1"/>
  <c r="AL452" i="1" s="1"/>
  <c r="AO449" i="1" a="1"/>
  <c r="AO449" i="1" s="1"/>
  <c r="AJ449" i="1" a="1"/>
  <c r="AJ449" i="1" s="1"/>
  <c r="AN448" i="1" a="1"/>
  <c r="AN448" i="1" s="1"/>
  <c r="AJ448" i="1" a="1"/>
  <c r="AJ448" i="1" s="1"/>
  <c r="AP442" i="1" a="1"/>
  <c r="AP442" i="1" s="1"/>
  <c r="AI442" i="1" a="1"/>
  <c r="AI442" i="1" s="1"/>
  <c r="AO440" i="1" a="1"/>
  <c r="AO440" i="1" s="1"/>
  <c r="AH440" i="1" a="1"/>
  <c r="AH440" i="1" s="1"/>
  <c r="AN439" i="1" a="1"/>
  <c r="AN439" i="1" s="1"/>
  <c r="AK439" i="1" a="1"/>
  <c r="AK439" i="1" s="1"/>
  <c r="AM438" i="1" a="1"/>
  <c r="AM438" i="1" s="1"/>
  <c r="AQ437" i="1" a="1"/>
  <c r="AQ437" i="1" s="1"/>
  <c r="AM437" i="1" a="1"/>
  <c r="AM437" i="1" s="1"/>
  <c r="AJ437" i="1" a="1"/>
  <c r="AJ437" i="1" s="1"/>
  <c r="AM436" i="1" a="1"/>
  <c r="AM436" i="1" s="1"/>
  <c r="AQ435" i="1" a="1"/>
  <c r="AQ435" i="1" s="1"/>
  <c r="AM435" i="1" a="1"/>
  <c r="AM435" i="1" s="1"/>
  <c r="AJ435" i="1" a="1"/>
  <c r="AJ435" i="1" s="1"/>
  <c r="AN434" i="1" a="1"/>
  <c r="AN434" i="1" s="1"/>
  <c r="AJ433" i="1" a="1"/>
  <c r="AJ433" i="1" s="1"/>
  <c r="AN432" i="1" a="1"/>
  <c r="AN432" i="1" s="1"/>
  <c r="AN430" i="1" a="1"/>
  <c r="AN430" i="1" s="1"/>
  <c r="AN428" i="1" a="1"/>
  <c r="AN428" i="1" s="1"/>
  <c r="AO426" i="1" a="1"/>
  <c r="AO426" i="1" s="1"/>
  <c r="AH426" i="1" a="1"/>
  <c r="AH426" i="1" s="1"/>
  <c r="AN425" i="1" a="1"/>
  <c r="AN425" i="1" s="1"/>
  <c r="AK425" i="1" a="1"/>
  <c r="AK425" i="1" s="1"/>
  <c r="AO424" i="1" a="1"/>
  <c r="AO424" i="1" s="1"/>
  <c r="AH424" i="1" a="1"/>
  <c r="AH424" i="1" s="1"/>
  <c r="AN423" i="1" a="1"/>
  <c r="AN423" i="1" s="1"/>
  <c r="AK423" i="1" a="1"/>
  <c r="AK423" i="1" s="1"/>
  <c r="AO422" i="1" a="1"/>
  <c r="AO422" i="1" s="1"/>
  <c r="AH422" i="1" a="1"/>
  <c r="AH422" i="1" s="1"/>
  <c r="AN421" i="1" a="1"/>
  <c r="AN421" i="1" s="1"/>
  <c r="AK416" i="1" a="1"/>
  <c r="AK416" i="1" s="1"/>
  <c r="AL415" i="1" a="1"/>
  <c r="AL415" i="1" s="1"/>
  <c r="AP414" i="1" a="1"/>
  <c r="AP414" i="1" s="1"/>
  <c r="AI414" i="1" a="1"/>
  <c r="AI414" i="1" s="1"/>
  <c r="AK413" i="1" a="1"/>
  <c r="AK413" i="1" s="1"/>
  <c r="AN412" i="1" a="1"/>
  <c r="AN412" i="1" s="1"/>
  <c r="AI411" i="1" a="1"/>
  <c r="AI411" i="1" s="1"/>
  <c r="AL410" i="1" a="1"/>
  <c r="AL410" i="1" s="1"/>
  <c r="AP409" i="1" a="1"/>
  <c r="AP409" i="1" s="1"/>
  <c r="AQ408" i="1" a="1"/>
  <c r="AQ408" i="1" s="1"/>
  <c r="AJ408" i="1" a="1"/>
  <c r="AJ408" i="1" s="1"/>
  <c r="AO407" i="1" a="1"/>
  <c r="AO407" i="1" s="1"/>
  <c r="AP406" i="1" a="1"/>
  <c r="AP406" i="1" s="1"/>
  <c r="AI406" i="1" a="1"/>
  <c r="AI406" i="1" s="1"/>
  <c r="AO404" i="1" a="1"/>
  <c r="AO404" i="1" s="1"/>
  <c r="AH404" i="1" a="1"/>
  <c r="AH404" i="1" s="1"/>
  <c r="AN403" i="1" a="1"/>
  <c r="AN403" i="1" s="1"/>
  <c r="AK403" i="1" a="1"/>
  <c r="AK403" i="1" s="1"/>
  <c r="AN402" i="1" a="1"/>
  <c r="AN402" i="1" s="1"/>
  <c r="AN400" i="1" a="1"/>
  <c r="AN400" i="1" s="1"/>
  <c r="AJ399" i="1" a="1"/>
  <c r="AJ399" i="1" s="1"/>
  <c r="AN398" i="1" a="1"/>
  <c r="AN398" i="1" s="1"/>
  <c r="AJ397" i="1" a="1"/>
  <c r="AJ397" i="1" s="1"/>
  <c r="AM396" i="1" a="1"/>
  <c r="AM396" i="1" s="1"/>
  <c r="AO400" i="1" a="1"/>
  <c r="AO400" i="1" s="1"/>
  <c r="AK399" i="1" a="1"/>
  <c r="AK399" i="1" s="1"/>
  <c r="AJ398" i="1" a="1"/>
  <c r="AJ398" i="1" s="1"/>
  <c r="AN397" i="1" a="1"/>
  <c r="AN397" i="1" s="1"/>
  <c r="AI396" i="1" a="1"/>
  <c r="AI396" i="1" s="1"/>
  <c r="AN395" i="1" a="1"/>
  <c r="AN395" i="1" s="1"/>
  <c r="AK395" i="1" a="1"/>
  <c r="AK395" i="1" s="1"/>
  <c r="AK390" i="1" a="1"/>
  <c r="AK390" i="1" s="1"/>
  <c r="AP388" i="1" a="1"/>
  <c r="AP388" i="1" s="1"/>
  <c r="AI388" i="1" a="1"/>
  <c r="AI388" i="1" s="1"/>
  <c r="AO386" i="1" a="1"/>
  <c r="AO386" i="1" s="1"/>
  <c r="AH386" i="1" a="1"/>
  <c r="AH386" i="1" s="1"/>
  <c r="AN385" i="1" a="1"/>
  <c r="AN385" i="1" s="1"/>
  <c r="AJ385" i="1" a="1"/>
  <c r="AJ385" i="1" s="1"/>
  <c r="AM384" i="1" a="1"/>
  <c r="AM384" i="1" s="1"/>
  <c r="AQ383" i="1" a="1"/>
  <c r="AQ383" i="1" s="1"/>
  <c r="AM383" i="1" a="1"/>
  <c r="AM383" i="1" s="1"/>
  <c r="AI383" i="1" a="1"/>
  <c r="AI383" i="1" s="1"/>
  <c r="AL380" i="1" a="1"/>
  <c r="AL380" i="1" s="1"/>
  <c r="AP379" i="1" a="1"/>
  <c r="AP379" i="1" s="1"/>
  <c r="AH379" i="1" a="1"/>
  <c r="AH379" i="1" s="1"/>
  <c r="AK378" i="1" a="1"/>
  <c r="AK378" i="1" s="1"/>
  <c r="AH377" i="1" a="1"/>
  <c r="AH377" i="1" s="1"/>
  <c r="AK376" i="1" a="1"/>
  <c r="AK376" i="1" s="1"/>
  <c r="AH375" i="1" a="1"/>
  <c r="AH375" i="1" s="1"/>
  <c r="AK374" i="1" a="1"/>
  <c r="AK374" i="1" s="1"/>
  <c r="AQ372" i="1" a="1"/>
  <c r="AQ372" i="1" s="1"/>
  <c r="AJ372" i="1" a="1"/>
  <c r="AJ372" i="1" s="1"/>
  <c r="AO371" i="1" a="1"/>
  <c r="AO371" i="1" s="1"/>
  <c r="AO370" i="1" a="1"/>
  <c r="AO370" i="1" s="1"/>
  <c r="AH370" i="1" a="1"/>
  <c r="AH370" i="1" s="1"/>
  <c r="AN369" i="1" a="1"/>
  <c r="AN369" i="1" s="1"/>
  <c r="AJ369" i="1" a="1"/>
  <c r="AJ369" i="1" s="1"/>
  <c r="AQ364" i="1" a="1"/>
  <c r="AQ364" i="1" s="1"/>
  <c r="AJ364" i="1" a="1"/>
  <c r="AJ364" i="1" s="1"/>
  <c r="AO363" i="1" a="1"/>
  <c r="AO363" i="1" s="1"/>
  <c r="AP362" i="1" a="1"/>
  <c r="AP362" i="1" s="1"/>
  <c r="AI362" i="1" a="1"/>
  <c r="AI362" i="1" s="1"/>
  <c r="AK361" i="1" a="1"/>
  <c r="AK361" i="1" s="1"/>
  <c r="AO360" i="1" a="1"/>
  <c r="AO360" i="1" s="1"/>
  <c r="AH360" i="1" a="1"/>
  <c r="AH360" i="1" s="1"/>
  <c r="AN359" i="1" a="1"/>
  <c r="AN359" i="1" s="1"/>
  <c r="AN358" i="1" a="1"/>
  <c r="AN358" i="1" s="1"/>
  <c r="AJ357" i="1" a="1"/>
  <c r="AJ357" i="1" s="1"/>
  <c r="AN356" i="1" a="1"/>
  <c r="AN356" i="1" s="1"/>
  <c r="AM355" i="1" a="1"/>
  <c r="AM355" i="1" s="1"/>
  <c r="AM354" i="1" a="1"/>
  <c r="AM354" i="1" s="1"/>
  <c r="AQ353" i="1" a="1"/>
  <c r="AQ353" i="1" s="1"/>
  <c r="AL352" i="1" a="1"/>
  <c r="AL352" i="1" s="1"/>
  <c r="AP351" i="1" a="1"/>
  <c r="AP351" i="1" s="1"/>
  <c r="AL351" i="1" a="1"/>
  <c r="AL351" i="1" s="1"/>
  <c r="AQ350" i="1" a="1"/>
  <c r="AQ350" i="1" s="1"/>
  <c r="AJ350" i="1" a="1"/>
  <c r="AJ350" i="1" s="1"/>
  <c r="AO349" i="1" a="1"/>
  <c r="AO349" i="1" s="1"/>
  <c r="AK349" i="1" a="1"/>
  <c r="AK349" i="1" s="1"/>
  <c r="AP348" i="1" a="1"/>
  <c r="AP348" i="1" s="1"/>
  <c r="AI348" i="1" a="1"/>
  <c r="AI348" i="1" s="1"/>
  <c r="AN347" i="1" a="1"/>
  <c r="AN347" i="1" s="1"/>
  <c r="AJ347" i="1" a="1"/>
  <c r="AJ347" i="1" s="1"/>
  <c r="AN346" i="1" a="1"/>
  <c r="AN346" i="1" s="1"/>
  <c r="AM345" i="1" a="1"/>
  <c r="AM345" i="1" s="1"/>
  <c r="AI345" i="1" a="1"/>
  <c r="AI345" i="1" s="1"/>
  <c r="AH343" i="1" a="1"/>
  <c r="AH343" i="1" s="1"/>
  <c r="AN338" i="1" a="1"/>
  <c r="AN338" i="1" s="1"/>
  <c r="AJ337" i="1" a="1"/>
  <c r="AJ337" i="1" s="1"/>
  <c r="AM336" i="1" a="1"/>
  <c r="AM336" i="1" s="1"/>
  <c r="AQ335" i="1" a="1"/>
  <c r="AQ335" i="1" s="1"/>
  <c r="AM335" i="1" a="1"/>
  <c r="AM335" i="1" s="1"/>
  <c r="AI335" i="1" a="1"/>
  <c r="AI335" i="1" s="1"/>
  <c r="AL334" i="1" a="1"/>
  <c r="AL334" i="1" s="1"/>
  <c r="AP333" i="1" a="1"/>
  <c r="AP333" i="1" s="1"/>
  <c r="AH333" i="1" a="1"/>
  <c r="AH333" i="1" s="1"/>
  <c r="AK332" i="1" a="1"/>
  <c r="AK332" i="1" s="1"/>
  <c r="AQ330" i="1" a="1"/>
  <c r="AQ330" i="1" s="1"/>
  <c r="AJ330" i="1" a="1"/>
  <c r="AJ330" i="1" s="1"/>
  <c r="AO329" i="1" a="1"/>
  <c r="AO329" i="1" s="1"/>
  <c r="AL329" i="1" a="1"/>
  <c r="AL329" i="1" s="1"/>
  <c r="AH329" i="1" a="1"/>
  <c r="AH329" i="1" s="1"/>
  <c r="AK328" i="1" a="1"/>
  <c r="AK328" i="1" s="1"/>
  <c r="AL326" i="1" a="1"/>
  <c r="AL326" i="1" s="1"/>
  <c r="AP325" i="1" a="1"/>
  <c r="AP325" i="1" s="1"/>
  <c r="AI325" i="1" a="1"/>
  <c r="AI325" i="1" s="1"/>
  <c r="AM322" i="1" a="1"/>
  <c r="AM322" i="1" s="1"/>
  <c r="AQ321" i="1" a="1"/>
  <c r="AQ321" i="1" s="1"/>
  <c r="AM321" i="1" a="1"/>
  <c r="AM321" i="1" s="1"/>
  <c r="AJ321" i="1" a="1"/>
  <c r="AJ321" i="1" s="1"/>
  <c r="AN320" i="1" a="1"/>
  <c r="AN320" i="1" s="1"/>
  <c r="AO318" i="1" a="1"/>
  <c r="AO318" i="1" s="1"/>
  <c r="AH318" i="1" a="1"/>
  <c r="AH318" i="1" s="1"/>
  <c r="AN317" i="1" a="1"/>
  <c r="AN317" i="1" s="1"/>
  <c r="AK317" i="1" a="1"/>
  <c r="AK317" i="1" s="1"/>
  <c r="AP309" i="1" a="1"/>
  <c r="AP309" i="1" s="1"/>
  <c r="AQ308" i="1" a="1"/>
  <c r="AQ308" i="1" s="1"/>
  <c r="AK308" i="1" a="1"/>
  <c r="AK308" i="1" s="1"/>
  <c r="AO307" i="1" a="1"/>
  <c r="AO307" i="1" s="1"/>
  <c r="AO306" i="1" a="1"/>
  <c r="AO306" i="1" s="1"/>
  <c r="AI306" i="1" a="1"/>
  <c r="AI306" i="1" s="1"/>
  <c r="AN305" i="1" a="1"/>
  <c r="AN305" i="1" s="1"/>
  <c r="AO304" i="1" a="1"/>
  <c r="AO304" i="1" s="1"/>
  <c r="AI304" i="1" a="1"/>
  <c r="AI304" i="1" s="1"/>
  <c r="AN303" i="1" a="1"/>
  <c r="AN303" i="1" s="1"/>
  <c r="AJ303" i="1" a="1"/>
  <c r="AJ303" i="1" s="1"/>
  <c r="AP302" i="1" a="1"/>
  <c r="AP302" i="1" s="1"/>
  <c r="AI302" i="1" a="1"/>
  <c r="AI302" i="1" s="1"/>
  <c r="AN301" i="1" a="1"/>
  <c r="AN301" i="1" s="1"/>
  <c r="AJ301" i="1" a="1"/>
  <c r="AJ301" i="1" s="1"/>
  <c r="AI400" i="1" a="1"/>
  <c r="AI400" i="1" s="1"/>
  <c r="AI398" i="1" a="1"/>
  <c r="AI398" i="1" s="1"/>
  <c r="AM397" i="1" a="1"/>
  <c r="AM397" i="1" s="1"/>
  <c r="AH397" i="1" a="1"/>
  <c r="AH397" i="1" s="1"/>
  <c r="AH396" i="1" a="1"/>
  <c r="AH396" i="1" s="1"/>
  <c r="AQ390" i="1" a="1"/>
  <c r="AQ390" i="1" s="1"/>
  <c r="AJ390" i="1" a="1"/>
  <c r="AJ390" i="1" s="1"/>
  <c r="AO389" i="1" a="1"/>
  <c r="AO389" i="1" s="1"/>
  <c r="AL389" i="1" a="1"/>
  <c r="AL389" i="1" s="1"/>
  <c r="AO388" i="1" a="1"/>
  <c r="AO388" i="1" s="1"/>
  <c r="AH388" i="1" a="1"/>
  <c r="AH388" i="1" s="1"/>
  <c r="AN387" i="1" a="1"/>
  <c r="AN387" i="1" s="1"/>
  <c r="AK387" i="1" a="1"/>
  <c r="AK387" i="1" s="1"/>
  <c r="AN386" i="1" a="1"/>
  <c r="AN386" i="1" s="1"/>
  <c r="AL382" i="1" a="1"/>
  <c r="AL382" i="1" s="1"/>
  <c r="AP381" i="1" a="1"/>
  <c r="AP381" i="1" s="1"/>
  <c r="AH381" i="1" a="1"/>
  <c r="AH381" i="1" s="1"/>
  <c r="AK380" i="1" a="1"/>
  <c r="AK380" i="1" s="1"/>
  <c r="AQ378" i="1" a="1"/>
  <c r="AQ378" i="1" s="1"/>
  <c r="AJ378" i="1" a="1"/>
  <c r="AJ378" i="1" s="1"/>
  <c r="AO377" i="1" a="1"/>
  <c r="AO377" i="1" s="1"/>
  <c r="AL377" i="1" a="1"/>
  <c r="AL377" i="1" s="1"/>
  <c r="AQ376" i="1" a="1"/>
  <c r="AQ376" i="1" s="1"/>
  <c r="AJ376" i="1" a="1"/>
  <c r="AJ376" i="1" s="1"/>
  <c r="AO375" i="1" a="1"/>
  <c r="AO375" i="1" s="1"/>
  <c r="AL375" i="1" a="1"/>
  <c r="AL375" i="1" s="1"/>
  <c r="AQ374" i="1" a="1"/>
  <c r="AQ374" i="1" s="1"/>
  <c r="AJ374" i="1" a="1"/>
  <c r="AJ374" i="1" s="1"/>
  <c r="AO373" i="1" a="1"/>
  <c r="AO373" i="1" s="1"/>
  <c r="AL373" i="1" a="1"/>
  <c r="AL373" i="1" s="1"/>
  <c r="AP372" i="1" a="1"/>
  <c r="AP372" i="1" s="1"/>
  <c r="AI372" i="1" a="1"/>
  <c r="AI372" i="1" s="1"/>
  <c r="AK371" i="1" a="1"/>
  <c r="AK371" i="1" s="1"/>
  <c r="AN370" i="1" a="1"/>
  <c r="AN370" i="1" s="1"/>
  <c r="AP364" i="1" a="1"/>
  <c r="AP364" i="1" s="1"/>
  <c r="AI364" i="1" a="1"/>
  <c r="AI364" i="1" s="1"/>
  <c r="AK363" i="1" a="1"/>
  <c r="AK363" i="1" s="1"/>
  <c r="AO362" i="1" a="1"/>
  <c r="AO362" i="1" s="1"/>
  <c r="AH362" i="1" a="1"/>
  <c r="AH362" i="1" s="1"/>
  <c r="AN361" i="1" a="1"/>
  <c r="AN361" i="1" s="1"/>
  <c r="AN360" i="1" a="1"/>
  <c r="AN360" i="1" s="1"/>
  <c r="AJ359" i="1" a="1"/>
  <c r="AJ359" i="1" s="1"/>
  <c r="AM358" i="1" a="1"/>
  <c r="AM358" i="1" s="1"/>
  <c r="AQ357" i="1" a="1"/>
  <c r="AQ357" i="1" s="1"/>
  <c r="AM357" i="1" a="1"/>
  <c r="AM357" i="1" s="1"/>
  <c r="AM356" i="1" a="1"/>
  <c r="AM356" i="1" s="1"/>
  <c r="AQ355" i="1" a="1"/>
  <c r="AQ355" i="1" s="1"/>
  <c r="AI355" i="1" a="1"/>
  <c r="AI355" i="1" s="1"/>
  <c r="AP353" i="1" a="1"/>
  <c r="AP353" i="1" s="1"/>
  <c r="AH353" i="1" a="1"/>
  <c r="AH353" i="1" s="1"/>
  <c r="AK352" i="1" a="1"/>
  <c r="AK352" i="1" s="1"/>
  <c r="AO351" i="1" a="1"/>
  <c r="AO351" i="1" s="1"/>
  <c r="AP350" i="1" a="1"/>
  <c r="AP350" i="1" s="1"/>
  <c r="AI350" i="1" a="1"/>
  <c r="AI350" i="1" s="1"/>
  <c r="AN349" i="1" a="1"/>
  <c r="AN349" i="1" s="1"/>
  <c r="AO348" i="1" a="1"/>
  <c r="AO348" i="1" s="1"/>
  <c r="AH348" i="1" a="1"/>
  <c r="AH348" i="1" s="1"/>
  <c r="AM347" i="1" a="1"/>
  <c r="AM347" i="1" s="1"/>
  <c r="AM346" i="1" a="1"/>
  <c r="AM346" i="1" s="1"/>
  <c r="AQ345" i="1" a="1"/>
  <c r="AQ345" i="1" s="1"/>
  <c r="AL344" i="1" a="1"/>
  <c r="AL344" i="1" s="1"/>
  <c r="AP343" i="1" a="1"/>
  <c r="AP343" i="1" s="1"/>
  <c r="AL343" i="1" a="1"/>
  <c r="AL343" i="1" s="1"/>
  <c r="AM338" i="1" a="1"/>
  <c r="AM338" i="1" s="1"/>
  <c r="AQ337" i="1" a="1"/>
  <c r="AQ337" i="1" s="1"/>
  <c r="AM337" i="1" a="1"/>
  <c r="AM337" i="1" s="1"/>
  <c r="AI337" i="1" a="1"/>
  <c r="AI337" i="1" s="1"/>
  <c r="AH335" i="1" a="1"/>
  <c r="AH335" i="1" s="1"/>
  <c r="AK334" i="1" a="1"/>
  <c r="AK334" i="1" s="1"/>
  <c r="AQ332" i="1" a="1"/>
  <c r="AQ332" i="1" s="1"/>
  <c r="AJ332" i="1" a="1"/>
  <c r="AJ332" i="1" s="1"/>
  <c r="AO331" i="1" a="1"/>
  <c r="AO331" i="1" s="1"/>
  <c r="AL331" i="1" a="1"/>
  <c r="AL331" i="1" s="1"/>
  <c r="AP330" i="1" a="1"/>
  <c r="AP330" i="1" s="1"/>
  <c r="AI330" i="1" a="1"/>
  <c r="AI330" i="1" s="1"/>
  <c r="AQ328" i="1" a="1"/>
  <c r="AQ328" i="1" s="1"/>
  <c r="AJ328" i="1" a="1"/>
  <c r="AJ328" i="1" s="1"/>
  <c r="AO327" i="1" a="1"/>
  <c r="AO327" i="1" s="1"/>
  <c r="AL327" i="1" a="1"/>
  <c r="AL327" i="1" s="1"/>
  <c r="AH327" i="1" a="1"/>
  <c r="AH327" i="1" s="1"/>
  <c r="AK326" i="1" a="1"/>
  <c r="AK326" i="1" s="1"/>
  <c r="AL324" i="1" a="1"/>
  <c r="AL324" i="1" s="1"/>
  <c r="AP323" i="1" a="1"/>
  <c r="AP323" i="1" s="1"/>
  <c r="AI323" i="1" a="1"/>
  <c r="AI323" i="1" s="1"/>
  <c r="AM320" i="1" a="1"/>
  <c r="AM320" i="1" s="1"/>
  <c r="AQ319" i="1" a="1"/>
  <c r="AQ319" i="1" s="1"/>
  <c r="AM319" i="1" a="1"/>
  <c r="AM319" i="1" s="1"/>
  <c r="AJ319" i="1" a="1"/>
  <c r="AJ319" i="1" s="1"/>
  <c r="AN318" i="1" a="1"/>
  <c r="AN318" i="1" s="1"/>
  <c r="AL310" i="1" a="1"/>
  <c r="AL310" i="1" s="1"/>
  <c r="AL309" i="1" a="1"/>
  <c r="AL309" i="1" s="1"/>
  <c r="AP308" i="1" a="1"/>
  <c r="AP308" i="1" s="1"/>
  <c r="AJ308" i="1" a="1"/>
  <c r="AJ308" i="1" s="1"/>
  <c r="AK307" i="1" a="1"/>
  <c r="AK307" i="1" s="1"/>
  <c r="AH306" i="1" a="1"/>
  <c r="AH306" i="1" s="1"/>
  <c r="AJ305" i="1" a="1"/>
  <c r="AJ305" i="1" s="1"/>
  <c r="AH304" i="1" a="1"/>
  <c r="AH304" i="1" s="1"/>
  <c r="AO302" i="1" a="1"/>
  <c r="AO302" i="1" s="1"/>
  <c r="AH302" i="1" a="1"/>
  <c r="AH302" i="1" s="1"/>
  <c r="AM301" i="1" a="1"/>
  <c r="AM301" i="1" s="1"/>
  <c r="AI301" i="1" a="1"/>
  <c r="AI301" i="1" s="1"/>
  <c r="AM300" i="1" a="1"/>
  <c r="AM300" i="1" s="1"/>
  <c r="AQ299" i="1" a="1"/>
  <c r="AQ299" i="1" s="1"/>
  <c r="AH299" i="1" a="1"/>
  <c r="AH299" i="1" s="1"/>
  <c r="AL298" i="1" a="1"/>
  <c r="AL298" i="1" s="1"/>
  <c r="AP297" i="1" a="1"/>
  <c r="AP297" i="1" s="1"/>
  <c r="AL297" i="1" a="1"/>
  <c r="AL297" i="1" s="1"/>
  <c r="AQ296" i="1" a="1"/>
  <c r="AQ296" i="1" s="1"/>
  <c r="AK296" i="1" a="1"/>
  <c r="AK296" i="1" s="1"/>
  <c r="AL295" i="1" a="1"/>
  <c r="AL295" i="1" s="1"/>
  <c r="AQ294" i="1" a="1"/>
  <c r="AQ294" i="1" s="1"/>
  <c r="AH400" i="1" a="1"/>
  <c r="AH400" i="1" s="1"/>
  <c r="AH398" i="1" a="1"/>
  <c r="AH398" i="1" s="1"/>
  <c r="AP396" i="1" a="1"/>
  <c r="AP396" i="1" s="1"/>
  <c r="AM395" i="1" a="1"/>
  <c r="AM395" i="1" s="1"/>
  <c r="AJ395" i="1" a="1"/>
  <c r="AJ395" i="1" s="1"/>
  <c r="AP390" i="1" a="1"/>
  <c r="AP390" i="1" s="1"/>
  <c r="AI390" i="1" a="1"/>
  <c r="AI390" i="1" s="1"/>
  <c r="AN388" i="1" a="1"/>
  <c r="AN388" i="1" s="1"/>
  <c r="AM386" i="1" a="1"/>
  <c r="AM386" i="1" s="1"/>
  <c r="AQ385" i="1" a="1"/>
  <c r="AQ385" i="1" s="1"/>
  <c r="AM385" i="1" a="1"/>
  <c r="AM385" i="1" s="1"/>
  <c r="AI385" i="1" a="1"/>
  <c r="AI385" i="1" s="1"/>
  <c r="AL384" i="1" a="1"/>
  <c r="AL384" i="1" s="1"/>
  <c r="AP383" i="1" a="1"/>
  <c r="AP383" i="1" s="1"/>
  <c r="AH383" i="1" a="1"/>
  <c r="AH383" i="1" s="1"/>
  <c r="AK382" i="1" a="1"/>
  <c r="AK382" i="1" s="1"/>
  <c r="AQ380" i="1" a="1"/>
  <c r="AQ380" i="1" s="1"/>
  <c r="AJ380" i="1" a="1"/>
  <c r="AJ380" i="1" s="1"/>
  <c r="AO379" i="1" a="1"/>
  <c r="AO379" i="1" s="1"/>
  <c r="AL379" i="1" a="1"/>
  <c r="AL379" i="1" s="1"/>
  <c r="AP378" i="1" a="1"/>
  <c r="AP378" i="1" s="1"/>
  <c r="AI378" i="1" a="1"/>
  <c r="AI378" i="1" s="1"/>
  <c r="AP376" i="1" a="1"/>
  <c r="AP376" i="1" s="1"/>
  <c r="AI376" i="1" a="1"/>
  <c r="AI376" i="1" s="1"/>
  <c r="AP374" i="1" a="1"/>
  <c r="AP374" i="1" s="1"/>
  <c r="AI374" i="1" a="1"/>
  <c r="AI374" i="1" s="1"/>
  <c r="AO372" i="1" a="1"/>
  <c r="AO372" i="1" s="1"/>
  <c r="AH372" i="1" a="1"/>
  <c r="AH372" i="1" s="1"/>
  <c r="AN371" i="1" a="1"/>
  <c r="AN371" i="1" s="1"/>
  <c r="AM370" i="1" a="1"/>
  <c r="AM370" i="1" s="1"/>
  <c r="AQ369" i="1" a="1"/>
  <c r="AQ369" i="1" s="1"/>
  <c r="AM369" i="1" a="1"/>
  <c r="AM369" i="1" s="1"/>
  <c r="AI369" i="1" a="1"/>
  <c r="AI369" i="1" s="1"/>
  <c r="AO364" i="1" a="1"/>
  <c r="AO364" i="1" s="1"/>
  <c r="AH364" i="1" a="1"/>
  <c r="AH364" i="1" s="1"/>
  <c r="AN363" i="1" a="1"/>
  <c r="AN363" i="1" s="1"/>
  <c r="AJ363" i="1" a="1"/>
  <c r="AJ363" i="1" s="1"/>
  <c r="AN362" i="1" a="1"/>
  <c r="AN362" i="1" s="1"/>
  <c r="AJ361" i="1" a="1"/>
  <c r="AJ361" i="1" s="1"/>
  <c r="AM360" i="1" a="1"/>
  <c r="AM360" i="1" s="1"/>
  <c r="AQ359" i="1" a="1"/>
  <c r="AQ359" i="1" s="1"/>
  <c r="AM359" i="1" a="1"/>
  <c r="AM359" i="1" s="1"/>
  <c r="AI357" i="1" a="1"/>
  <c r="AI357" i="1" s="1"/>
  <c r="AL354" i="1" a="1"/>
  <c r="AL354" i="1" s="1"/>
  <c r="AL353" i="1" a="1"/>
  <c r="AL353" i="1" s="1"/>
  <c r="AQ352" i="1" a="1"/>
  <c r="AQ352" i="1" s="1"/>
  <c r="AJ352" i="1" a="1"/>
  <c r="AJ352" i="1" s="1"/>
  <c r="AK351" i="1" a="1"/>
  <c r="AK351" i="1" s="1"/>
  <c r="AO350" i="1" a="1"/>
  <c r="AO350" i="1" s="1"/>
  <c r="AH350" i="1" a="1"/>
  <c r="AH350" i="1" s="1"/>
  <c r="AJ349" i="1" a="1"/>
  <c r="AJ349" i="1" s="1"/>
  <c r="AN348" i="1" a="1"/>
  <c r="AN348" i="1" s="1"/>
  <c r="AQ347" i="1" a="1"/>
  <c r="AQ347" i="1" s="1"/>
  <c r="AI347" i="1" a="1"/>
  <c r="AI347" i="1" s="1"/>
  <c r="AP345" i="1" a="1"/>
  <c r="AP345" i="1" s="1"/>
  <c r="AH345" i="1" a="1"/>
  <c r="AH345" i="1" s="1"/>
  <c r="AK344" i="1" a="1"/>
  <c r="AK344" i="1" s="1"/>
  <c r="AO343" i="1" a="1"/>
  <c r="AO343" i="1" s="1"/>
  <c r="AL336" i="1" a="1"/>
  <c r="AL336" i="1" s="1"/>
  <c r="AP335" i="1" a="1"/>
  <c r="AP335" i="1" s="1"/>
  <c r="AQ334" i="1" a="1"/>
  <c r="AQ334" i="1" s="1"/>
  <c r="AJ334" i="1" a="1"/>
  <c r="AJ334" i="1" s="1"/>
  <c r="AO333" i="1" a="1"/>
  <c r="AO333" i="1" s="1"/>
  <c r="AL333" i="1" a="1"/>
  <c r="AL333" i="1" s="1"/>
  <c r="AP332" i="1" a="1"/>
  <c r="AP332" i="1" s="1"/>
  <c r="AI332" i="1" a="1"/>
  <c r="AI332" i="1" s="1"/>
  <c r="AO330" i="1" a="1"/>
  <c r="AO330" i="1" s="1"/>
  <c r="AH330" i="1" a="1"/>
  <c r="AH330" i="1" s="1"/>
  <c r="AN329" i="1" a="1"/>
  <c r="AN329" i="1" s="1"/>
  <c r="AK329" i="1" a="1"/>
  <c r="AK329" i="1" s="1"/>
  <c r="AP328" i="1" a="1"/>
  <c r="AP328" i="1" s="1"/>
  <c r="AI328" i="1" a="1"/>
  <c r="AI328" i="1" s="1"/>
  <c r="AQ326" i="1" a="1"/>
  <c r="AQ326" i="1" s="1"/>
  <c r="AJ326" i="1" a="1"/>
  <c r="AJ326" i="1" s="1"/>
  <c r="AO325" i="1" a="1"/>
  <c r="AO325" i="1" s="1"/>
  <c r="AL325" i="1" a="1"/>
  <c r="AL325" i="1" s="1"/>
  <c r="AH325" i="1" a="1"/>
  <c r="AH325" i="1" s="1"/>
  <c r="AK324" i="1" a="1"/>
  <c r="AK324" i="1" s="1"/>
  <c r="AL322" i="1" a="1"/>
  <c r="AL322" i="1" s="1"/>
  <c r="AP321" i="1" a="1"/>
  <c r="AP321" i="1" s="1"/>
  <c r="AI321" i="1" a="1"/>
  <c r="AI321" i="1" s="1"/>
  <c r="AM318" i="1" a="1"/>
  <c r="AM318" i="1" s="1"/>
  <c r="AQ317" i="1" a="1"/>
  <c r="AQ317" i="1" s="1"/>
  <c r="AM317" i="1" a="1"/>
  <c r="AM317" i="1" s="1"/>
  <c r="AJ317" i="1" a="1"/>
  <c r="AJ317" i="1" s="1"/>
  <c r="AQ310" i="1" a="1"/>
  <c r="AQ310" i="1" s="1"/>
  <c r="AK310" i="1" a="1"/>
  <c r="AK310" i="1" s="1"/>
  <c r="AO309" i="1" a="1"/>
  <c r="AO309" i="1" s="1"/>
  <c r="AI308" i="1" a="1"/>
  <c r="AI308" i="1" s="1"/>
  <c r="AN307" i="1" a="1"/>
  <c r="AN307" i="1" s="1"/>
  <c r="AN306" i="1" a="1"/>
  <c r="AN306" i="1" s="1"/>
  <c r="AM305" i="1" a="1"/>
  <c r="AM305" i="1" s="1"/>
  <c r="AN304" i="1" a="1"/>
  <c r="AN304" i="1" s="1"/>
  <c r="AM303" i="1" a="1"/>
  <c r="AM303" i="1" s="1"/>
  <c r="AI303" i="1" a="1"/>
  <c r="AI303" i="1" s="1"/>
  <c r="AN302" i="1" a="1"/>
  <c r="AN302" i="1" s="1"/>
  <c r="AQ301" i="1" a="1"/>
  <c r="AQ301" i="1" s="1"/>
  <c r="AP299" i="1" a="1"/>
  <c r="AP299" i="1" s="1"/>
  <c r="AQ298" i="1" a="1"/>
  <c r="AQ298" i="1" s="1"/>
  <c r="AK298" i="1" a="1"/>
  <c r="AK298" i="1" s="1"/>
  <c r="AO297" i="1" a="1"/>
  <c r="AO297" i="1" s="1"/>
  <c r="AP296" i="1" a="1"/>
  <c r="AP296" i="1" s="1"/>
  <c r="AJ296" i="1" a="1"/>
  <c r="AJ296" i="1" s="1"/>
  <c r="AP399" i="1" a="1"/>
  <c r="AP399" i="1" s="1"/>
  <c r="AQ398" i="1" a="1"/>
  <c r="AQ398" i="1" s="1"/>
  <c r="AQ397" i="1" a="1"/>
  <c r="AQ397" i="1" s="1"/>
  <c r="AO396" i="1" a="1"/>
  <c r="AO396" i="1" s="1"/>
  <c r="AQ395" i="1" a="1"/>
  <c r="AQ395" i="1" s="1"/>
  <c r="AI395" i="1" a="1"/>
  <c r="AI395" i="1" s="1"/>
  <c r="AO390" i="1" a="1"/>
  <c r="AO390" i="1" s="1"/>
  <c r="AH390" i="1" a="1"/>
  <c r="AH390" i="1" s="1"/>
  <c r="AN389" i="1" a="1"/>
  <c r="AN389" i="1" s="1"/>
  <c r="AK389" i="1" a="1"/>
  <c r="AK389" i="1" s="1"/>
  <c r="AM388" i="1" a="1"/>
  <c r="AM388" i="1" s="1"/>
  <c r="AQ387" i="1" a="1"/>
  <c r="AQ387" i="1" s="1"/>
  <c r="AM387" i="1" a="1"/>
  <c r="AM387" i="1" s="1"/>
  <c r="AJ387" i="1" a="1"/>
  <c r="AJ387" i="1" s="1"/>
  <c r="AH385" i="1" a="1"/>
  <c r="AH385" i="1" s="1"/>
  <c r="AK384" i="1" a="1"/>
  <c r="AK384" i="1" s="1"/>
  <c r="AQ382" i="1" a="1"/>
  <c r="AQ382" i="1" s="1"/>
  <c r="AJ382" i="1" a="1"/>
  <c r="AJ382" i="1" s="1"/>
  <c r="AO381" i="1" a="1"/>
  <c r="AO381" i="1" s="1"/>
  <c r="AL381" i="1" a="1"/>
  <c r="AL381" i="1" s="1"/>
  <c r="AP380" i="1" a="1"/>
  <c r="AP380" i="1" s="1"/>
  <c r="AI380" i="1" a="1"/>
  <c r="AI380" i="1" s="1"/>
  <c r="AO378" i="1" a="1"/>
  <c r="AO378" i="1" s="1"/>
  <c r="AH378" i="1" a="1"/>
  <c r="AH378" i="1" s="1"/>
  <c r="AN377" i="1" a="1"/>
  <c r="AN377" i="1" s="1"/>
  <c r="AK377" i="1" a="1"/>
  <c r="AK377" i="1" s="1"/>
  <c r="AO376" i="1" a="1"/>
  <c r="AO376" i="1" s="1"/>
  <c r="AH376" i="1" a="1"/>
  <c r="AH376" i="1" s="1"/>
  <c r="AN375" i="1" a="1"/>
  <c r="AN375" i="1" s="1"/>
  <c r="AK375" i="1" a="1"/>
  <c r="AK375" i="1" s="1"/>
  <c r="AO374" i="1" a="1"/>
  <c r="AO374" i="1" s="1"/>
  <c r="AH374" i="1" a="1"/>
  <c r="AH374" i="1" s="1"/>
  <c r="AN373" i="1" a="1"/>
  <c r="AN373" i="1" s="1"/>
  <c r="AK373" i="1" a="1"/>
  <c r="AK373" i="1" s="1"/>
  <c r="AN372" i="1" a="1"/>
  <c r="AN372" i="1" s="1"/>
  <c r="AJ371" i="1" a="1"/>
  <c r="AJ371" i="1" s="1"/>
  <c r="AH369" i="1" a="1"/>
  <c r="AH369" i="1" s="1"/>
  <c r="AN364" i="1" a="1"/>
  <c r="AN364" i="1" s="1"/>
  <c r="AM363" i="1" a="1"/>
  <c r="AM363" i="1" s="1"/>
  <c r="AM362" i="1" a="1"/>
  <c r="AM362" i="1" s="1"/>
  <c r="AQ361" i="1" a="1"/>
  <c r="AQ361" i="1" s="1"/>
  <c r="AM361" i="1" a="1"/>
  <c r="AM361" i="1" s="1"/>
  <c r="AI361" i="1" a="1"/>
  <c r="AI361" i="1" s="1"/>
  <c r="AI359" i="1" a="1"/>
  <c r="AI359" i="1" s="1"/>
  <c r="AL358" i="1" a="1"/>
  <c r="AL358" i="1" s="1"/>
  <c r="AP357" i="1" a="1"/>
  <c r="AP357" i="1" s="1"/>
  <c r="AL356" i="1" a="1"/>
  <c r="AL356" i="1" s="1"/>
  <c r="AP355" i="1" a="1"/>
  <c r="AP355" i="1" s="1"/>
  <c r="AH355" i="1" a="1"/>
  <c r="AH355" i="1" s="1"/>
  <c r="AK354" i="1" a="1"/>
  <c r="AK354" i="1" s="1"/>
  <c r="AO353" i="1" a="1"/>
  <c r="AO353" i="1" s="1"/>
  <c r="AP352" i="1" a="1"/>
  <c r="AP352" i="1" s="1"/>
  <c r="AI352" i="1" a="1"/>
  <c r="AI352" i="1" s="1"/>
  <c r="AN351" i="1" a="1"/>
  <c r="AN351" i="1" s="1"/>
  <c r="AN350" i="1" a="1"/>
  <c r="AN350" i="1" s="1"/>
  <c r="AM349" i="1" a="1"/>
  <c r="AM349" i="1" s="1"/>
  <c r="AM348" i="1" a="1"/>
  <c r="AM348" i="1" s="1"/>
  <c r="AL346" i="1" a="1"/>
  <c r="AL346" i="1" s="1"/>
  <c r="AL345" i="1" a="1"/>
  <c r="AL345" i="1" s="1"/>
  <c r="AQ344" i="1" a="1"/>
  <c r="AQ344" i="1" s="1"/>
  <c r="AJ344" i="1" a="1"/>
  <c r="AJ344" i="1" s="1"/>
  <c r="AK343" i="1" a="1"/>
  <c r="AK343" i="1" s="1"/>
  <c r="AL338" i="1" a="1"/>
  <c r="AL338" i="1" s="1"/>
  <c r="AP337" i="1" a="1"/>
  <c r="AP337" i="1" s="1"/>
  <c r="AH337" i="1" a="1"/>
  <c r="AH337" i="1" s="1"/>
  <c r="AK336" i="1" a="1"/>
  <c r="AK336" i="1" s="1"/>
  <c r="AP334" i="1" a="1"/>
  <c r="AP334" i="1" s="1"/>
  <c r="AI334" i="1" a="1"/>
  <c r="AI334" i="1" s="1"/>
  <c r="AO332" i="1" a="1"/>
  <c r="AO332" i="1" s="1"/>
  <c r="AH332" i="1" a="1"/>
  <c r="AH332" i="1" s="1"/>
  <c r="AN331" i="1" a="1"/>
  <c r="AN331" i="1" s="1"/>
  <c r="AK331" i="1" a="1"/>
  <c r="AK331" i="1" s="1"/>
  <c r="AN330" i="1" a="1"/>
  <c r="AN330" i="1" s="1"/>
  <c r="AO328" i="1" a="1"/>
  <c r="AO328" i="1" s="1"/>
  <c r="AH328" i="1" a="1"/>
  <c r="AH328" i="1" s="1"/>
  <c r="AN327" i="1" a="1"/>
  <c r="AN327" i="1" s="1"/>
  <c r="AK327" i="1" a="1"/>
  <c r="AK327" i="1" s="1"/>
  <c r="AP326" i="1" a="1"/>
  <c r="AP326" i="1" s="1"/>
  <c r="AI326" i="1" a="1"/>
  <c r="AI326" i="1" s="1"/>
  <c r="AQ324" i="1" a="1"/>
  <c r="AQ324" i="1" s="1"/>
  <c r="AJ324" i="1" a="1"/>
  <c r="AJ324" i="1" s="1"/>
  <c r="AO323" i="1" a="1"/>
  <c r="AO323" i="1" s="1"/>
  <c r="AL323" i="1" a="1"/>
  <c r="AL323" i="1" s="1"/>
  <c r="AH323" i="1" a="1"/>
  <c r="AH323" i="1" s="1"/>
  <c r="AK322" i="1" a="1"/>
  <c r="AK322" i="1" s="1"/>
  <c r="AL320" i="1" a="1"/>
  <c r="AL320" i="1" s="1"/>
  <c r="AP319" i="1" a="1"/>
  <c r="AP319" i="1" s="1"/>
  <c r="AI319" i="1" a="1"/>
  <c r="AI319" i="1" s="1"/>
  <c r="AI317" i="1" a="1"/>
  <c r="AI317" i="1" s="1"/>
  <c r="AJ310" i="1" a="1"/>
  <c r="AJ310" i="1" s="1"/>
  <c r="AK309" i="1" a="1"/>
  <c r="AK309" i="1" s="1"/>
  <c r="AO308" i="1" a="1"/>
  <c r="AO308" i="1" s="1"/>
  <c r="AH308" i="1" a="1"/>
  <c r="AH308" i="1" s="1"/>
  <c r="AJ307" i="1" a="1"/>
  <c r="AJ307" i="1" s="1"/>
  <c r="AM306" i="1" a="1"/>
  <c r="AM306" i="1" s="1"/>
  <c r="AQ305" i="1" a="1"/>
  <c r="AQ305" i="1" s="1"/>
  <c r="AI305" i="1" a="1"/>
  <c r="AI305" i="1" s="1"/>
  <c r="AM304" i="1" a="1"/>
  <c r="AM304" i="1" s="1"/>
  <c r="AQ303" i="1" a="1"/>
  <c r="AQ303" i="1" s="1"/>
  <c r="AM302" i="1" a="1"/>
  <c r="AM302" i="1" s="1"/>
  <c r="AH301" i="1" a="1"/>
  <c r="AH301" i="1" s="1"/>
  <c r="AL300" i="1" a="1"/>
  <c r="AL300" i="1" s="1"/>
  <c r="AL299" i="1" a="1"/>
  <c r="AL299" i="1" s="1"/>
  <c r="AP298" i="1" a="1"/>
  <c r="AP298" i="1" s="1"/>
  <c r="AJ298" i="1" a="1"/>
  <c r="AJ298" i="1" s="1"/>
  <c r="AK297" i="1" a="1"/>
  <c r="AK297" i="1" s="1"/>
  <c r="AO296" i="1" a="1"/>
  <c r="AO296" i="1" s="1"/>
  <c r="AP398" i="1" a="1"/>
  <c r="AP398" i="1" s="1"/>
  <c r="AL397" i="1" a="1"/>
  <c r="AL397" i="1" s="1"/>
  <c r="AN396" i="1" a="1"/>
  <c r="AN396" i="1" s="1"/>
  <c r="AH395" i="1" a="1"/>
  <c r="AH395" i="1" s="1"/>
  <c r="AN390" i="1" a="1"/>
  <c r="AN390" i="1" s="1"/>
  <c r="AJ389" i="1" a="1"/>
  <c r="AJ389" i="1" s="1"/>
  <c r="AI387" i="1" a="1"/>
  <c r="AI387" i="1" s="1"/>
  <c r="AL386" i="1" a="1"/>
  <c r="AL386" i="1" s="1"/>
  <c r="AP385" i="1" a="1"/>
  <c r="AP385" i="1" s="1"/>
  <c r="AQ384" i="1" a="1"/>
  <c r="AQ384" i="1" s="1"/>
  <c r="AJ384" i="1" a="1"/>
  <c r="AJ384" i="1" s="1"/>
  <c r="AO383" i="1" a="1"/>
  <c r="AO383" i="1" s="1"/>
  <c r="AL383" i="1" a="1"/>
  <c r="AL383" i="1" s="1"/>
  <c r="AP382" i="1" a="1"/>
  <c r="AP382" i="1" s="1"/>
  <c r="AI382" i="1" a="1"/>
  <c r="AI382" i="1" s="1"/>
  <c r="AO380" i="1" a="1"/>
  <c r="AO380" i="1" s="1"/>
  <c r="AH380" i="1" a="1"/>
  <c r="AH380" i="1" s="1"/>
  <c r="AN379" i="1" a="1"/>
  <c r="AN379" i="1" s="1"/>
  <c r="AK379" i="1" a="1"/>
  <c r="AK379" i="1" s="1"/>
  <c r="AN378" i="1" a="1"/>
  <c r="AN378" i="1" s="1"/>
  <c r="AN376" i="1" a="1"/>
  <c r="AN376" i="1" s="1"/>
  <c r="AJ375" i="1" a="1"/>
  <c r="AJ375" i="1" s="1"/>
  <c r="AN374" i="1" a="1"/>
  <c r="AN374" i="1" s="1"/>
  <c r="AJ373" i="1" a="1"/>
  <c r="AJ373" i="1" s="1"/>
  <c r="AM372" i="1" a="1"/>
  <c r="AM372" i="1" s="1"/>
  <c r="AQ371" i="1" a="1"/>
  <c r="AQ371" i="1" s="1"/>
  <c r="AM371" i="1" a="1"/>
  <c r="AM371" i="1" s="1"/>
  <c r="AI371" i="1" a="1"/>
  <c r="AI371" i="1" s="1"/>
  <c r="AL370" i="1" a="1"/>
  <c r="AL370" i="1" s="1"/>
  <c r="AP369" i="1" a="1"/>
  <c r="AP369" i="1" s="1"/>
  <c r="AM364" i="1" a="1"/>
  <c r="AM364" i="1" s="1"/>
  <c r="AR364" i="1" s="1"/>
  <c r="AQ363" i="1" a="1"/>
  <c r="AQ363" i="1" s="1"/>
  <c r="AI363" i="1" a="1"/>
  <c r="AI363" i="1" s="1"/>
  <c r="AL360" i="1" a="1"/>
  <c r="AL360" i="1" s="1"/>
  <c r="AP359" i="1" a="1"/>
  <c r="AP359" i="1" s="1"/>
  <c r="AH359" i="1" a="1"/>
  <c r="AH359" i="1" s="1"/>
  <c r="AK358" i="1" a="1"/>
  <c r="AK358" i="1" s="1"/>
  <c r="AH357" i="1" a="1"/>
  <c r="AH357" i="1" s="1"/>
  <c r="AK356" i="1" a="1"/>
  <c r="AK356" i="1" s="1"/>
  <c r="AL355" i="1" a="1"/>
  <c r="AL355" i="1" s="1"/>
  <c r="AQ354" i="1" a="1"/>
  <c r="AQ354" i="1" s="1"/>
  <c r="AJ354" i="1" a="1"/>
  <c r="AJ354" i="1" s="1"/>
  <c r="AK353" i="1" a="1"/>
  <c r="AK353" i="1" s="1"/>
  <c r="AO352" i="1" a="1"/>
  <c r="AO352" i="1" s="1"/>
  <c r="AH352" i="1" a="1"/>
  <c r="AH352" i="1" s="1"/>
  <c r="AJ351" i="1" a="1"/>
  <c r="AJ351" i="1" s="1"/>
  <c r="AM350" i="1" a="1"/>
  <c r="AM350" i="1" s="1"/>
  <c r="AR350" i="1" s="1"/>
  <c r="AQ349" i="1" a="1"/>
  <c r="AQ349" i="1" s="1"/>
  <c r="AI349" i="1" a="1"/>
  <c r="AI349" i="1" s="1"/>
  <c r="AP347" i="1" a="1"/>
  <c r="AP347" i="1" s="1"/>
  <c r="AH347" i="1" a="1"/>
  <c r="AH347" i="1" s="1"/>
  <c r="AK346" i="1" a="1"/>
  <c r="AK346" i="1" s="1"/>
  <c r="AO345" i="1" a="1"/>
  <c r="AO345" i="1" s="1"/>
  <c r="AP344" i="1" a="1"/>
  <c r="AP344" i="1" s="1"/>
  <c r="AI344" i="1" a="1"/>
  <c r="AI344" i="1" s="1"/>
  <c r="AN343" i="1" a="1"/>
  <c r="AN343" i="1" s="1"/>
  <c r="AK338" i="1" a="1"/>
  <c r="AK338" i="1" s="1"/>
  <c r="AQ336" i="1" a="1"/>
  <c r="AQ336" i="1" s="1"/>
  <c r="AJ336" i="1" a="1"/>
  <c r="AJ336" i="1" s="1"/>
  <c r="AO335" i="1" a="1"/>
  <c r="AO335" i="1" s="1"/>
  <c r="AL335" i="1" a="1"/>
  <c r="AL335" i="1" s="1"/>
  <c r="AO334" i="1" a="1"/>
  <c r="AO334" i="1" s="1"/>
  <c r="AH334" i="1" a="1"/>
  <c r="AH334" i="1" s="1"/>
  <c r="AN333" i="1" a="1"/>
  <c r="AN333" i="1" s="1"/>
  <c r="AK333" i="1" a="1"/>
  <c r="AK333" i="1" s="1"/>
  <c r="AN332" i="1" a="1"/>
  <c r="AN332" i="1" s="1"/>
  <c r="AJ331" i="1" a="1"/>
  <c r="AJ331" i="1" s="1"/>
  <c r="AM330" i="1" a="1"/>
  <c r="AM330" i="1" s="1"/>
  <c r="AQ329" i="1" a="1"/>
  <c r="AQ329" i="1" s="1"/>
  <c r="AM329" i="1" a="1"/>
  <c r="AM329" i="1" s="1"/>
  <c r="AJ329" i="1" a="1"/>
  <c r="AJ329" i="1" s="1"/>
  <c r="AN328" i="1" a="1"/>
  <c r="AN328" i="1" s="1"/>
  <c r="AO326" i="1" a="1"/>
  <c r="AO326" i="1" s="1"/>
  <c r="AH326" i="1" a="1"/>
  <c r="AH326" i="1" s="1"/>
  <c r="AN325" i="1" a="1"/>
  <c r="AN325" i="1" s="1"/>
  <c r="AK325" i="1" a="1"/>
  <c r="AK325" i="1" s="1"/>
  <c r="AP324" i="1" a="1"/>
  <c r="AP324" i="1" s="1"/>
  <c r="AI324" i="1" a="1"/>
  <c r="AI324" i="1" s="1"/>
  <c r="AQ322" i="1" a="1"/>
  <c r="AQ322" i="1" s="1"/>
  <c r="AJ322" i="1" a="1"/>
  <c r="AJ322" i="1" s="1"/>
  <c r="AO321" i="1" a="1"/>
  <c r="AO321" i="1" s="1"/>
  <c r="AL321" i="1" a="1"/>
  <c r="AL321" i="1" s="1"/>
  <c r="AH321" i="1" a="1"/>
  <c r="AH321" i="1" s="1"/>
  <c r="AK320" i="1" a="1"/>
  <c r="AK320" i="1" s="1"/>
  <c r="AL318" i="1" a="1"/>
  <c r="AL318" i="1" s="1"/>
  <c r="AP317" i="1" a="1"/>
  <c r="AP317" i="1" s="1"/>
  <c r="AP310" i="1" a="1"/>
  <c r="AP310" i="1" s="1"/>
  <c r="AI310" i="1" a="1"/>
  <c r="AI310" i="1" s="1"/>
  <c r="AN309" i="1" a="1"/>
  <c r="AN309" i="1" s="1"/>
  <c r="AJ309" i="1" a="1"/>
  <c r="AJ309" i="1" s="1"/>
  <c r="AN308" i="1" a="1"/>
  <c r="AN308" i="1" s="1"/>
  <c r="AM307" i="1" a="1"/>
  <c r="AM307" i="1" s="1"/>
  <c r="AI307" i="1" a="1"/>
  <c r="AI307" i="1" s="1"/>
  <c r="AH305" i="1" a="1"/>
  <c r="AH305" i="1" s="1"/>
  <c r="AH303" i="1" a="1"/>
  <c r="AH303" i="1" s="1"/>
  <c r="AP301" i="1" a="1"/>
  <c r="AP301" i="1" s="1"/>
  <c r="AQ300" i="1" a="1"/>
  <c r="AQ300" i="1" s="1"/>
  <c r="AK300" i="1" a="1"/>
  <c r="AK300" i="1" s="1"/>
  <c r="AO299" i="1" a="1"/>
  <c r="AO299" i="1" s="1"/>
  <c r="AI298" i="1" a="1"/>
  <c r="AI298" i="1" s="1"/>
  <c r="AN297" i="1" a="1"/>
  <c r="AN297" i="1" s="1"/>
  <c r="AH296" i="1" a="1"/>
  <c r="AH296" i="1" s="1"/>
  <c r="AN294" i="1" a="1"/>
  <c r="AN294" i="1" s="1"/>
  <c r="AQ293" i="1" a="1"/>
  <c r="AQ293" i="1" s="1"/>
  <c r="AN399" i="1" a="1"/>
  <c r="AN399" i="1" s="1"/>
  <c r="AO398" i="1" a="1"/>
  <c r="AO398" i="1" s="1"/>
  <c r="AP397" i="1" a="1"/>
  <c r="AP397" i="1" s="1"/>
  <c r="AP395" i="1" a="1"/>
  <c r="AP395" i="1" s="1"/>
  <c r="AM390" i="1" a="1"/>
  <c r="AM390" i="1" s="1"/>
  <c r="AQ389" i="1" a="1"/>
  <c r="AQ389" i="1" s="1"/>
  <c r="AM389" i="1" a="1"/>
  <c r="AM389" i="1" s="1"/>
  <c r="AI389" i="1" a="1"/>
  <c r="AI389" i="1" s="1"/>
  <c r="AL388" i="1" a="1"/>
  <c r="AL388" i="1" s="1"/>
  <c r="AP387" i="1" a="1"/>
  <c r="AP387" i="1" s="1"/>
  <c r="AH387" i="1" a="1"/>
  <c r="AH387" i="1" s="1"/>
  <c r="AK386" i="1" a="1"/>
  <c r="AK386" i="1" s="1"/>
  <c r="AP384" i="1" a="1"/>
  <c r="AP384" i="1" s="1"/>
  <c r="AI384" i="1" a="1"/>
  <c r="AI384" i="1" s="1"/>
  <c r="AO382" i="1" a="1"/>
  <c r="AO382" i="1" s="1"/>
  <c r="AH382" i="1" a="1"/>
  <c r="AH382" i="1" s="1"/>
  <c r="AN381" i="1" a="1"/>
  <c r="AN381" i="1" s="1"/>
  <c r="AK381" i="1" a="1"/>
  <c r="AK381" i="1" s="1"/>
  <c r="AN380" i="1" a="1"/>
  <c r="AN380" i="1" s="1"/>
  <c r="AM378" i="1" a="1"/>
  <c r="AM378" i="1" s="1"/>
  <c r="AQ377" i="1" a="1"/>
  <c r="AQ377" i="1" s="1"/>
  <c r="AM377" i="1" a="1"/>
  <c r="AM377" i="1" s="1"/>
  <c r="AJ377" i="1" a="1"/>
  <c r="AJ377" i="1" s="1"/>
  <c r="AM376" i="1" a="1"/>
  <c r="AM376" i="1" s="1"/>
  <c r="AQ375" i="1" a="1"/>
  <c r="AQ375" i="1" s="1"/>
  <c r="AM375" i="1" a="1"/>
  <c r="AM375" i="1" s="1"/>
  <c r="AM374" i="1" a="1"/>
  <c r="AM374" i="1" s="1"/>
  <c r="AQ373" i="1" a="1"/>
  <c r="AQ373" i="1" s="1"/>
  <c r="AM373" i="1" a="1"/>
  <c r="AM373" i="1" s="1"/>
  <c r="AI373" i="1" a="1"/>
  <c r="AI373" i="1" s="1"/>
  <c r="AH371" i="1" a="1"/>
  <c r="AH371" i="1" s="1"/>
  <c r="AK370" i="1" a="1"/>
  <c r="AK370" i="1" s="1"/>
  <c r="AL362" i="1" a="1"/>
  <c r="AL362" i="1" s="1"/>
  <c r="AP361" i="1" a="1"/>
  <c r="AP361" i="1" s="1"/>
  <c r="AH361" i="1" a="1"/>
  <c r="AH361" i="1" s="1"/>
  <c r="AK360" i="1" a="1"/>
  <c r="AK360" i="1" s="1"/>
  <c r="AL359" i="1" a="1"/>
  <c r="AL359" i="1" s="1"/>
  <c r="AQ358" i="1" a="1"/>
  <c r="AQ358" i="1" s="1"/>
  <c r="AJ358" i="1" a="1"/>
  <c r="AJ358" i="1" s="1"/>
  <c r="AO357" i="1" a="1"/>
  <c r="AO357" i="1" s="1"/>
  <c r="AL357" i="1" a="1"/>
  <c r="AL357" i="1" s="1"/>
  <c r="AQ356" i="1" a="1"/>
  <c r="AQ356" i="1" s="1"/>
  <c r="AJ356" i="1" a="1"/>
  <c r="AJ356" i="1" s="1"/>
  <c r="AO355" i="1" a="1"/>
  <c r="AO355" i="1" s="1"/>
  <c r="AP354" i="1" a="1"/>
  <c r="AP354" i="1" s="1"/>
  <c r="AI354" i="1" a="1"/>
  <c r="AI354" i="1" s="1"/>
  <c r="AN353" i="1" a="1"/>
  <c r="AN353" i="1" s="1"/>
  <c r="AN352" i="1" a="1"/>
  <c r="AN352" i="1" s="1"/>
  <c r="AM351" i="1" a="1"/>
  <c r="AM351" i="1" s="1"/>
  <c r="AL348" i="1" a="1"/>
  <c r="AL348" i="1" s="1"/>
  <c r="AL347" i="1" a="1"/>
  <c r="AL347" i="1" s="1"/>
  <c r="AQ346" i="1" a="1"/>
  <c r="AQ346" i="1" s="1"/>
  <c r="AJ346" i="1" a="1"/>
  <c r="AJ346" i="1" s="1"/>
  <c r="AK345" i="1" a="1"/>
  <c r="AK345" i="1" s="1"/>
  <c r="AO344" i="1" a="1"/>
  <c r="AO344" i="1" s="1"/>
  <c r="AH344" i="1" a="1"/>
  <c r="AH344" i="1" s="1"/>
  <c r="AJ343" i="1" a="1"/>
  <c r="AJ343" i="1" s="1"/>
  <c r="AQ338" i="1" a="1"/>
  <c r="AQ338" i="1" s="1"/>
  <c r="AJ338" i="1" a="1"/>
  <c r="AJ338" i="1" s="1"/>
  <c r="AO337" i="1" a="1"/>
  <c r="AO337" i="1" s="1"/>
  <c r="AL337" i="1" a="1"/>
  <c r="AL337" i="1" s="1"/>
  <c r="AP336" i="1" a="1"/>
  <c r="AP336" i="1" s="1"/>
  <c r="AI336" i="1" a="1"/>
  <c r="AI336" i="1" s="1"/>
  <c r="AN334" i="1" a="1"/>
  <c r="AN334" i="1" s="1"/>
  <c r="AM332" i="1" a="1"/>
  <c r="AM332" i="1" s="1"/>
  <c r="AQ331" i="1" a="1"/>
  <c r="AQ331" i="1" s="1"/>
  <c r="AM331" i="1" a="1"/>
  <c r="AM331" i="1" s="1"/>
  <c r="AM328" i="1" a="1"/>
  <c r="AM328" i="1" s="1"/>
  <c r="AQ327" i="1" a="1"/>
  <c r="AQ327" i="1" s="1"/>
  <c r="AM327" i="1" a="1"/>
  <c r="AM327" i="1" s="1"/>
  <c r="AJ327" i="1" a="1"/>
  <c r="AJ327" i="1" s="1"/>
  <c r="AN326" i="1" a="1"/>
  <c r="AN326" i="1" s="1"/>
  <c r="AO324" i="1" a="1"/>
  <c r="AO324" i="1" s="1"/>
  <c r="AH324" i="1" a="1"/>
  <c r="AH324" i="1" s="1"/>
  <c r="AN323" i="1" a="1"/>
  <c r="AN323" i="1" s="1"/>
  <c r="AK323" i="1" a="1"/>
  <c r="AK323" i="1" s="1"/>
  <c r="AP322" i="1" a="1"/>
  <c r="AP322" i="1" s="1"/>
  <c r="AI322" i="1" a="1"/>
  <c r="AI322" i="1" s="1"/>
  <c r="AQ320" i="1" a="1"/>
  <c r="AQ320" i="1" s="1"/>
  <c r="AJ320" i="1" a="1"/>
  <c r="AJ320" i="1" s="1"/>
  <c r="AO319" i="1" a="1"/>
  <c r="AO319" i="1" s="1"/>
  <c r="AL319" i="1" a="1"/>
  <c r="AL319" i="1" s="1"/>
  <c r="AH319" i="1" a="1"/>
  <c r="AH319" i="1" s="1"/>
  <c r="AK318" i="1" a="1"/>
  <c r="AK318" i="1" s="1"/>
  <c r="AH317" i="1" a="1"/>
  <c r="AH317" i="1" s="1"/>
  <c r="AO310" i="1" a="1"/>
  <c r="AO310" i="1" s="1"/>
  <c r="AH310" i="1" a="1"/>
  <c r="AH310" i="1" s="1"/>
  <c r="AM309" i="1" a="1"/>
  <c r="AM309" i="1" s="1"/>
  <c r="AI309" i="1" a="1"/>
  <c r="AI309" i="1" s="1"/>
  <c r="AM308" i="1" a="1"/>
  <c r="AM308" i="1" s="1"/>
  <c r="AQ307" i="1" a="1"/>
  <c r="AQ307" i="1" s="1"/>
  <c r="AH307" i="1" a="1"/>
  <c r="AH307" i="1" s="1"/>
  <c r="AL306" i="1" a="1"/>
  <c r="AL306" i="1" s="1"/>
  <c r="AP305" i="1" a="1"/>
  <c r="AP305" i="1" s="1"/>
  <c r="AL305" i="1" a="1"/>
  <c r="AL305" i="1" s="1"/>
  <c r="AL304" i="1" a="1"/>
  <c r="AL304" i="1" s="1"/>
  <c r="AP303" i="1" a="1"/>
  <c r="AP303" i="1" s="1"/>
  <c r="AL302" i="1" a="1"/>
  <c r="AL302" i="1" s="1"/>
  <c r="AL301" i="1" a="1"/>
  <c r="AL301" i="1" s="1"/>
  <c r="AJ300" i="1" a="1"/>
  <c r="AJ300" i="1" s="1"/>
  <c r="AK299" i="1" a="1"/>
  <c r="AK299" i="1" s="1"/>
  <c r="AK401" i="1" a="1"/>
  <c r="AK401" i="1" s="1"/>
  <c r="AM398" i="1" a="1"/>
  <c r="AM398" i="1" s="1"/>
  <c r="AO397" i="1" a="1"/>
  <c r="AO397" i="1" s="1"/>
  <c r="AK397" i="1" a="1"/>
  <c r="AK397" i="1" s="1"/>
  <c r="AL396" i="1" a="1"/>
  <c r="AL396" i="1" s="1"/>
  <c r="AL395" i="1" a="1"/>
  <c r="AL395" i="1" s="1"/>
  <c r="AH389" i="1" a="1"/>
  <c r="AH389" i="1" s="1"/>
  <c r="AK388" i="1" a="1"/>
  <c r="AK388" i="1" s="1"/>
  <c r="AQ386" i="1" a="1"/>
  <c r="AQ386" i="1" s="1"/>
  <c r="AJ386" i="1" a="1"/>
  <c r="AJ386" i="1" s="1"/>
  <c r="AO385" i="1" a="1"/>
  <c r="AO385" i="1" s="1"/>
  <c r="AL385" i="1" a="1"/>
  <c r="AL385" i="1" s="1"/>
  <c r="AO384" i="1" a="1"/>
  <c r="AO384" i="1" s="1"/>
  <c r="AH384" i="1" a="1"/>
  <c r="AH384" i="1" s="1"/>
  <c r="AN383" i="1" a="1"/>
  <c r="AN383" i="1" s="1"/>
  <c r="AK383" i="1" a="1"/>
  <c r="AK383" i="1" s="1"/>
  <c r="AN382" i="1" a="1"/>
  <c r="AN382" i="1" s="1"/>
  <c r="AJ381" i="1" a="1"/>
  <c r="AJ381" i="1" s="1"/>
  <c r="AM380" i="1" a="1"/>
  <c r="AM380" i="1" s="1"/>
  <c r="AR380" i="1" s="1"/>
  <c r="AQ379" i="1" a="1"/>
  <c r="AQ379" i="1" s="1"/>
  <c r="AM379" i="1" a="1"/>
  <c r="AM379" i="1" s="1"/>
  <c r="AR379" i="1" s="1"/>
  <c r="AJ379" i="1" a="1"/>
  <c r="AJ379" i="1" s="1"/>
  <c r="AI375" i="1" a="1"/>
  <c r="AI375" i="1" s="1"/>
  <c r="AL372" i="1" a="1"/>
  <c r="AL372" i="1" s="1"/>
  <c r="AP371" i="1" a="1"/>
  <c r="AP371" i="1" s="1"/>
  <c r="AQ370" i="1" a="1"/>
  <c r="AQ370" i="1" s="1"/>
  <c r="AJ370" i="1" a="1"/>
  <c r="AJ370" i="1" s="1"/>
  <c r="AO369" i="1" a="1"/>
  <c r="AO369" i="1" s="1"/>
  <c r="AL369" i="1" a="1"/>
  <c r="AL369" i="1" s="1"/>
  <c r="AL364" i="1" a="1"/>
  <c r="AL364" i="1" s="1"/>
  <c r="AP363" i="1" a="1"/>
  <c r="AP363" i="1" s="1"/>
  <c r="AH363" i="1" a="1"/>
  <c r="AH363" i="1" s="1"/>
  <c r="AK362" i="1" a="1"/>
  <c r="AK362" i="1" s="1"/>
  <c r="AL361" i="1" a="1"/>
  <c r="AL361" i="1" s="1"/>
  <c r="AQ360" i="1" a="1"/>
  <c r="AQ360" i="1" s="1"/>
  <c r="AJ360" i="1" a="1"/>
  <c r="AJ360" i="1" s="1"/>
  <c r="AO359" i="1" a="1"/>
  <c r="AO359" i="1" s="1"/>
  <c r="AP358" i="1" a="1"/>
  <c r="AP358" i="1" s="1"/>
  <c r="AI358" i="1" a="1"/>
  <c r="AI358" i="1" s="1"/>
  <c r="AK357" i="1" a="1"/>
  <c r="AK357" i="1" s="1"/>
  <c r="AP356" i="1" a="1"/>
  <c r="AP356" i="1" s="1"/>
  <c r="AI356" i="1" a="1"/>
  <c r="AI356" i="1" s="1"/>
  <c r="AK355" i="1" a="1"/>
  <c r="AK355" i="1" s="1"/>
  <c r="AO354" i="1" a="1"/>
  <c r="AO354" i="1" s="1"/>
  <c r="AH354" i="1" a="1"/>
  <c r="AH354" i="1" s="1"/>
  <c r="AJ353" i="1" a="1"/>
  <c r="AJ353" i="1" s="1"/>
  <c r="AM352" i="1" a="1"/>
  <c r="AM352" i="1" s="1"/>
  <c r="AR352" i="1" s="1"/>
  <c r="AQ351" i="1" a="1"/>
  <c r="AQ351" i="1" s="1"/>
  <c r="AI351" i="1" a="1"/>
  <c r="AI351" i="1" s="1"/>
  <c r="AL350" i="1" a="1"/>
  <c r="AL350" i="1" s="1"/>
  <c r="AP349" i="1" a="1"/>
  <c r="AP349" i="1" s="1"/>
  <c r="AH349" i="1" a="1"/>
  <c r="AH349" i="1" s="1"/>
  <c r="AK348" i="1" a="1"/>
  <c r="AK348" i="1" s="1"/>
  <c r="AO347" i="1" a="1"/>
  <c r="AO347" i="1" s="1"/>
  <c r="AP346" i="1" a="1"/>
  <c r="AP346" i="1" s="1"/>
  <c r="AI346" i="1" a="1"/>
  <c r="AI346" i="1" s="1"/>
  <c r="AN345" i="1" a="1"/>
  <c r="AN345" i="1" s="1"/>
  <c r="AN344" i="1" a="1"/>
  <c r="AN344" i="1" s="1"/>
  <c r="AM343" i="1" a="1"/>
  <c r="AM343" i="1" s="1"/>
  <c r="AP338" i="1" a="1"/>
  <c r="AP338" i="1" s="1"/>
  <c r="AI338" i="1" a="1"/>
  <c r="AI338" i="1" s="1"/>
  <c r="AO336" i="1" a="1"/>
  <c r="AO336" i="1" s="1"/>
  <c r="AH336" i="1" a="1"/>
  <c r="AH336" i="1" s="1"/>
  <c r="AN335" i="1" a="1"/>
  <c r="AN335" i="1" s="1"/>
  <c r="AK335" i="1" a="1"/>
  <c r="AK335" i="1" s="1"/>
  <c r="AM334" i="1" a="1"/>
  <c r="AM334" i="1" s="1"/>
  <c r="AQ333" i="1" a="1"/>
  <c r="AQ333" i="1" s="1"/>
  <c r="AM333" i="1" a="1"/>
  <c r="AM333" i="1" s="1"/>
  <c r="AJ333" i="1" a="1"/>
  <c r="AJ333" i="1" s="1"/>
  <c r="AI331" i="1" a="1"/>
  <c r="AI331" i="1" s="1"/>
  <c r="AL330" i="1" a="1"/>
  <c r="AL330" i="1" s="1"/>
  <c r="AP329" i="1" a="1"/>
  <c r="AP329" i="1" s="1"/>
  <c r="AI329" i="1" a="1"/>
  <c r="AI329" i="1" s="1"/>
  <c r="AM326" i="1" a="1"/>
  <c r="AM326" i="1" s="1"/>
  <c r="AQ325" i="1" a="1"/>
  <c r="AQ325" i="1" s="1"/>
  <c r="AM325" i="1" a="1"/>
  <c r="AM325" i="1" s="1"/>
  <c r="AR325" i="1" s="1"/>
  <c r="AJ325" i="1" a="1"/>
  <c r="AJ325" i="1" s="1"/>
  <c r="AN324" i="1" a="1"/>
  <c r="AN324" i="1" s="1"/>
  <c r="AO322" i="1" a="1"/>
  <c r="AO322" i="1" s="1"/>
  <c r="AH322" i="1" a="1"/>
  <c r="AH322" i="1" s="1"/>
  <c r="AN321" i="1" a="1"/>
  <c r="AN321" i="1" s="1"/>
  <c r="AK321" i="1" a="1"/>
  <c r="AK321" i="1" s="1"/>
  <c r="AP320" i="1" a="1"/>
  <c r="AP320" i="1" s="1"/>
  <c r="AI320" i="1" a="1"/>
  <c r="AI320" i="1" s="1"/>
  <c r="AQ318" i="1" a="1"/>
  <c r="AQ318" i="1" s="1"/>
  <c r="AJ318" i="1" a="1"/>
  <c r="AJ318" i="1" s="1"/>
  <c r="AO317" i="1" a="1"/>
  <c r="AO317" i="1" s="1"/>
  <c r="AL317" i="1" a="1"/>
  <c r="AL317" i="1" s="1"/>
  <c r="AN310" i="1" a="1"/>
  <c r="AN310" i="1" s="1"/>
  <c r="AQ309" i="1" a="1"/>
  <c r="AQ309" i="1" s="1"/>
  <c r="AP307" i="1" a="1"/>
  <c r="AP307" i="1" s="1"/>
  <c r="AQ306" i="1" a="1"/>
  <c r="AQ306" i="1" s="1"/>
  <c r="AK306" i="1" a="1"/>
  <c r="AK306" i="1" s="1"/>
  <c r="AO305" i="1" a="1"/>
  <c r="AO305" i="1" s="1"/>
  <c r="AQ304" i="1" a="1"/>
  <c r="AQ304" i="1" s="1"/>
  <c r="AK304" i="1" a="1"/>
  <c r="AK304" i="1" s="1"/>
  <c r="AL303" i="1" a="1"/>
  <c r="AL303" i="1" s="1"/>
  <c r="AQ302" i="1" a="1"/>
  <c r="AQ302" i="1" s="1"/>
  <c r="AK302" i="1" a="1"/>
  <c r="AK302" i="1" s="1"/>
  <c r="AO301" i="1" a="1"/>
  <c r="AO301" i="1" s="1"/>
  <c r="AP300" i="1" a="1"/>
  <c r="AP300" i="1" s="1"/>
  <c r="AI300" i="1" a="1"/>
  <c r="AI300" i="1" s="1"/>
  <c r="AN299" i="1" a="1"/>
  <c r="AN299" i="1" s="1"/>
  <c r="AN298" i="1" a="1"/>
  <c r="AN298" i="1" s="1"/>
  <c r="AM297" i="1" a="1"/>
  <c r="AM297" i="1" s="1"/>
  <c r="AR297" i="1" s="1"/>
  <c r="AM296" i="1" a="1"/>
  <c r="AM296" i="1" s="1"/>
  <c r="AP400" i="1" a="1"/>
  <c r="AP400" i="1" s="1"/>
  <c r="AL398" i="1" a="1"/>
  <c r="AL398" i="1" s="1"/>
  <c r="AI397" i="1" a="1"/>
  <c r="AI397" i="1" s="1"/>
  <c r="AK396" i="1" a="1"/>
  <c r="AK396" i="1" s="1"/>
  <c r="AL390" i="1" a="1"/>
  <c r="AL390" i="1" s="1"/>
  <c r="AP389" i="1" a="1"/>
  <c r="AP389" i="1" s="1"/>
  <c r="AQ388" i="1" a="1"/>
  <c r="AQ388" i="1" s="1"/>
  <c r="AJ388" i="1" a="1"/>
  <c r="AJ388" i="1" s="1"/>
  <c r="AO387" i="1" a="1"/>
  <c r="AO387" i="1" s="1"/>
  <c r="AL387" i="1" a="1"/>
  <c r="AL387" i="1" s="1"/>
  <c r="AP386" i="1" a="1"/>
  <c r="AP386" i="1" s="1"/>
  <c r="AI386" i="1" a="1"/>
  <c r="AI386" i="1" s="1"/>
  <c r="AK385" i="1" a="1"/>
  <c r="AK385" i="1" s="1"/>
  <c r="AN384" i="1" a="1"/>
  <c r="AN384" i="1" s="1"/>
  <c r="AJ383" i="1" a="1"/>
  <c r="AJ383" i="1" s="1"/>
  <c r="AM382" i="1" a="1"/>
  <c r="AM382" i="1" s="1"/>
  <c r="AR382" i="1" s="1"/>
  <c r="AQ381" i="1" a="1"/>
  <c r="AQ381" i="1" s="1"/>
  <c r="AM381" i="1" a="1"/>
  <c r="AM381" i="1" s="1"/>
  <c r="AR381" i="1" s="1"/>
  <c r="AI381" i="1" a="1"/>
  <c r="AI381" i="1" s="1"/>
  <c r="AI379" i="1" a="1"/>
  <c r="AI379" i="1" s="1"/>
  <c r="AL378" i="1" a="1"/>
  <c r="AL378" i="1" s="1"/>
  <c r="AP377" i="1" a="1"/>
  <c r="AP377" i="1" s="1"/>
  <c r="AI377" i="1" a="1"/>
  <c r="AI377" i="1" s="1"/>
  <c r="AL376" i="1" a="1"/>
  <c r="AL376" i="1" s="1"/>
  <c r="AP375" i="1" a="1"/>
  <c r="AP375" i="1" s="1"/>
  <c r="AL374" i="1" a="1"/>
  <c r="AL374" i="1" s="1"/>
  <c r="AP373" i="1" a="1"/>
  <c r="AP373" i="1" s="1"/>
  <c r="AH373" i="1" a="1"/>
  <c r="AH373" i="1" s="1"/>
  <c r="AK372" i="1" a="1"/>
  <c r="AK372" i="1" s="1"/>
  <c r="AL371" i="1" a="1"/>
  <c r="AL371" i="1" s="1"/>
  <c r="AP370" i="1" a="1"/>
  <c r="AP370" i="1" s="1"/>
  <c r="AI370" i="1" a="1"/>
  <c r="AI370" i="1" s="1"/>
  <c r="AK369" i="1" a="1"/>
  <c r="AK369" i="1" s="1"/>
  <c r="AK364" i="1" a="1"/>
  <c r="AK364" i="1" s="1"/>
  <c r="AL363" i="1" a="1"/>
  <c r="AL363" i="1" s="1"/>
  <c r="AQ362" i="1" a="1"/>
  <c r="AQ362" i="1" s="1"/>
  <c r="AJ362" i="1" a="1"/>
  <c r="AJ362" i="1" s="1"/>
  <c r="AO361" i="1" a="1"/>
  <c r="AO361" i="1" s="1"/>
  <c r="AP360" i="1" a="1"/>
  <c r="AP360" i="1" s="1"/>
  <c r="AI360" i="1" a="1"/>
  <c r="AI360" i="1" s="1"/>
  <c r="AK359" i="1" a="1"/>
  <c r="AK359" i="1" s="1"/>
  <c r="AO358" i="1" a="1"/>
  <c r="AO358" i="1" s="1"/>
  <c r="AH358" i="1" a="1"/>
  <c r="AH358" i="1" s="1"/>
  <c r="AN357" i="1" a="1"/>
  <c r="AN357" i="1" s="1"/>
  <c r="AO356" i="1" a="1"/>
  <c r="AO356" i="1" s="1"/>
  <c r="AH356" i="1" a="1"/>
  <c r="AH356" i="1" s="1"/>
  <c r="AN355" i="1" a="1"/>
  <c r="AN355" i="1" s="1"/>
  <c r="AJ355" i="1" a="1"/>
  <c r="AJ355" i="1" s="1"/>
  <c r="AN354" i="1" a="1"/>
  <c r="AN354" i="1" s="1"/>
  <c r="AM353" i="1" a="1"/>
  <c r="AM353" i="1" s="1"/>
  <c r="AR353" i="1" s="1"/>
  <c r="AI353" i="1" a="1"/>
  <c r="AI353" i="1" s="1"/>
  <c r="AH351" i="1" a="1"/>
  <c r="AH351" i="1" s="1"/>
  <c r="AK350" i="1" a="1"/>
  <c r="AK350" i="1" s="1"/>
  <c r="AL349" i="1" a="1"/>
  <c r="AL349" i="1" s="1"/>
  <c r="AQ348" i="1" a="1"/>
  <c r="AQ348" i="1" s="1"/>
  <c r="AJ348" i="1" a="1"/>
  <c r="AJ348" i="1" s="1"/>
  <c r="AK347" i="1" a="1"/>
  <c r="AK347" i="1" s="1"/>
  <c r="AO346" i="1" a="1"/>
  <c r="AO346" i="1" s="1"/>
  <c r="AH346" i="1" a="1"/>
  <c r="AH346" i="1" s="1"/>
  <c r="AJ345" i="1" a="1"/>
  <c r="AJ345" i="1" s="1"/>
  <c r="AM344" i="1" a="1"/>
  <c r="AM344" i="1" s="1"/>
  <c r="AR344" i="1" s="1"/>
  <c r="AQ343" i="1" a="1"/>
  <c r="AQ343" i="1" s="1"/>
  <c r="AI343" i="1" a="1"/>
  <c r="AI343" i="1" s="1"/>
  <c r="AO338" i="1" a="1"/>
  <c r="AO338" i="1" s="1"/>
  <c r="AH338" i="1" a="1"/>
  <c r="AH338" i="1" s="1"/>
  <c r="AN337" i="1" a="1"/>
  <c r="AN337" i="1" s="1"/>
  <c r="AK337" i="1" a="1"/>
  <c r="AK337" i="1" s="1"/>
  <c r="AN336" i="1" a="1"/>
  <c r="AN336" i="1" s="1"/>
  <c r="AJ335" i="1" a="1"/>
  <c r="AJ335" i="1" s="1"/>
  <c r="AI333" i="1" a="1"/>
  <c r="AI333" i="1" s="1"/>
  <c r="AL332" i="1" a="1"/>
  <c r="AL332" i="1" s="1"/>
  <c r="AP331" i="1" a="1"/>
  <c r="AP331" i="1" s="1"/>
  <c r="AH331" i="1" a="1"/>
  <c r="AH331" i="1" s="1"/>
  <c r="AK330" i="1" a="1"/>
  <c r="AK330" i="1" s="1"/>
  <c r="AL328" i="1" a="1"/>
  <c r="AL328" i="1" s="1"/>
  <c r="AP327" i="1" a="1"/>
  <c r="AP327" i="1" s="1"/>
  <c r="AI327" i="1" a="1"/>
  <c r="AI327" i="1" s="1"/>
  <c r="AM324" i="1" a="1"/>
  <c r="AM324" i="1" s="1"/>
  <c r="AQ323" i="1" a="1"/>
  <c r="AQ323" i="1" s="1"/>
  <c r="AM323" i="1" a="1"/>
  <c r="AM323" i="1" s="1"/>
  <c r="AR323" i="1" s="1"/>
  <c r="AJ323" i="1" a="1"/>
  <c r="AJ323" i="1" s="1"/>
  <c r="AN322" i="1" a="1"/>
  <c r="AN322" i="1" s="1"/>
  <c r="AO320" i="1" a="1"/>
  <c r="AO320" i="1" s="1"/>
  <c r="AH320" i="1" a="1"/>
  <c r="AH320" i="1" s="1"/>
  <c r="AN319" i="1" a="1"/>
  <c r="AN319" i="1" s="1"/>
  <c r="AK319" i="1" a="1"/>
  <c r="AK319" i="1" s="1"/>
  <c r="AP318" i="1" a="1"/>
  <c r="AP318" i="1" s="1"/>
  <c r="AI318" i="1" a="1"/>
  <c r="AI318" i="1" s="1"/>
  <c r="AM310" i="1" a="1"/>
  <c r="AM310" i="1" s="1"/>
  <c r="AR310" i="1" s="1"/>
  <c r="AH309" i="1" a="1"/>
  <c r="AH309" i="1" s="1"/>
  <c r="AL308" i="1" a="1"/>
  <c r="AL308" i="1" s="1"/>
  <c r="AL307" i="1" a="1"/>
  <c r="AL307" i="1" s="1"/>
  <c r="AP306" i="1" a="1"/>
  <c r="AP306" i="1" s="1"/>
  <c r="AJ306" i="1" a="1"/>
  <c r="AJ306" i="1" s="1"/>
  <c r="AK305" i="1" a="1"/>
  <c r="AK305" i="1" s="1"/>
  <c r="AP304" i="1" a="1"/>
  <c r="AP304" i="1" s="1"/>
  <c r="AJ304" i="1" a="1"/>
  <c r="AJ304" i="1" s="1"/>
  <c r="AO303" i="1" a="1"/>
  <c r="AO303" i="1" s="1"/>
  <c r="AK303" i="1" a="1"/>
  <c r="AK303" i="1" s="1"/>
  <c r="AJ302" i="1" a="1"/>
  <c r="AJ302" i="1" s="1"/>
  <c r="AK301" i="1" a="1"/>
  <c r="AK301" i="1" s="1"/>
  <c r="AO300" i="1" a="1"/>
  <c r="AO300" i="1" s="1"/>
  <c r="AH300" i="1" a="1"/>
  <c r="AH300" i="1" s="1"/>
  <c r="AJ299" i="1" a="1"/>
  <c r="AJ299" i="1" s="1"/>
  <c r="AM298" i="1" a="1"/>
  <c r="AM298" i="1" s="1"/>
  <c r="AR298" i="1" s="1"/>
  <c r="AQ297" i="1" a="1"/>
  <c r="AQ297" i="1" s="1"/>
  <c r="AI297" i="1" a="1"/>
  <c r="AI297" i="1" s="1"/>
  <c r="AO298" i="1" a="1"/>
  <c r="AO298" i="1" s="1"/>
  <c r="AN296" i="1" a="1"/>
  <c r="AN296" i="1" s="1"/>
  <c r="AO295" i="1" a="1"/>
  <c r="AO295" i="1" s="1"/>
  <c r="AI295" i="1" a="1"/>
  <c r="AI295" i="1" s="1"/>
  <c r="AL294" i="1" a="1"/>
  <c r="AL294" i="1" s="1"/>
  <c r="AO293" i="1" a="1"/>
  <c r="AO293" i="1" s="1"/>
  <c r="AP292" i="1" a="1"/>
  <c r="AP292" i="1" s="1"/>
  <c r="AI292" i="1" a="1"/>
  <c r="AI292" i="1" s="1"/>
  <c r="AN291" i="1" a="1"/>
  <c r="AN291" i="1" s="1"/>
  <c r="AN290" i="1" a="1"/>
  <c r="AN290" i="1" s="1"/>
  <c r="AM289" i="1" a="1"/>
  <c r="AM289" i="1" s="1"/>
  <c r="AK282" i="1" a="1"/>
  <c r="AK282" i="1" s="1"/>
  <c r="AJ280" i="1" a="1"/>
  <c r="AJ280" i="1" s="1"/>
  <c r="AO279" i="1" a="1"/>
  <c r="AO279" i="1" s="1"/>
  <c r="AK279" i="1" a="1"/>
  <c r="AK279" i="1" s="1"/>
  <c r="AI278" i="1" a="1"/>
  <c r="AI278" i="1" s="1"/>
  <c r="AN277" i="1" a="1"/>
  <c r="AN277" i="1" s="1"/>
  <c r="AJ277" i="1" a="1"/>
  <c r="AJ277" i="1" s="1"/>
  <c r="AN276" i="1" a="1"/>
  <c r="AN276" i="1" s="1"/>
  <c r="AI276" i="1" a="1"/>
  <c r="AI276" i="1" s="1"/>
  <c r="AM275" i="1" a="1"/>
  <c r="AM275" i="1" s="1"/>
  <c r="AI275" i="1" a="1"/>
  <c r="AI275" i="1" s="1"/>
  <c r="AM274" i="1" a="1"/>
  <c r="AM274" i="1" s="1"/>
  <c r="AH274" i="1" a="1"/>
  <c r="AH274" i="1" s="1"/>
  <c r="AH273" i="1" a="1"/>
  <c r="AH273" i="1" s="1"/>
  <c r="AP269" i="1" a="1"/>
  <c r="AP269" i="1" s="1"/>
  <c r="AK269" i="1" a="1"/>
  <c r="AK269" i="1" s="1"/>
  <c r="AK268" i="1" a="1"/>
  <c r="AK268" i="1" s="1"/>
  <c r="AJ267" i="1" a="1"/>
  <c r="AJ267" i="1" s="1"/>
  <c r="AO266" i="1" a="1"/>
  <c r="AO266" i="1" s="1"/>
  <c r="AJ266" i="1" a="1"/>
  <c r="AJ266" i="1" s="1"/>
  <c r="AJ265" i="1" a="1"/>
  <c r="AJ265" i="1" s="1"/>
  <c r="AO264" i="1" a="1"/>
  <c r="AO264" i="1" s="1"/>
  <c r="AI264" i="1" a="1"/>
  <c r="AI264" i="1" s="1"/>
  <c r="AN263" i="1" a="1"/>
  <c r="AN263" i="1" s="1"/>
  <c r="AI263" i="1" a="1"/>
  <c r="AI263" i="1" s="1"/>
  <c r="AM262" i="1" a="1"/>
  <c r="AM262" i="1" s="1"/>
  <c r="AI256" i="1" a="1"/>
  <c r="AI256" i="1" s="1"/>
  <c r="AI254" i="1" a="1"/>
  <c r="AI254" i="1" s="1"/>
  <c r="AI252" i="1" a="1"/>
  <c r="AI252" i="1" s="1"/>
  <c r="AL251" i="1" a="1"/>
  <c r="AL251" i="1" s="1"/>
  <c r="AP250" i="1" a="1"/>
  <c r="AP250" i="1" s="1"/>
  <c r="AL249" i="1" a="1"/>
  <c r="AL249" i="1" s="1"/>
  <c r="AP248" i="1" a="1"/>
  <c r="AP248" i="1" s="1"/>
  <c r="AH248" i="1" a="1"/>
  <c r="AH248" i="1" s="1"/>
  <c r="AK247" i="1" a="1"/>
  <c r="AK247" i="1" s="1"/>
  <c r="AL246" i="1" a="1"/>
  <c r="AL246" i="1" s="1"/>
  <c r="AQ245" i="1" a="1"/>
  <c r="AQ245" i="1" s="1"/>
  <c r="AJ245" i="1" a="1"/>
  <c r="AJ245" i="1" s="1"/>
  <c r="AO244" i="1" a="1"/>
  <c r="AO244" i="1" s="1"/>
  <c r="AP243" i="1" a="1"/>
  <c r="AP243" i="1" s="1"/>
  <c r="AI243" i="1" a="1"/>
  <c r="AI243" i="1" s="1"/>
  <c r="AK242" i="1" a="1"/>
  <c r="AK242" i="1" s="1"/>
  <c r="AP241" i="1" a="1"/>
  <c r="AP241" i="1" s="1"/>
  <c r="AJ241" i="1" a="1"/>
  <c r="AJ241" i="1" s="1"/>
  <c r="AO240" i="1" a="1"/>
  <c r="AO240" i="1" s="1"/>
  <c r="AQ239" i="1" a="1"/>
  <c r="AQ239" i="1" s="1"/>
  <c r="AJ239" i="1" a="1"/>
  <c r="AJ239" i="1" s="1"/>
  <c r="AO238" i="1" a="1"/>
  <c r="AO238" i="1" s="1"/>
  <c r="AP237" i="1" a="1"/>
  <c r="AP237" i="1" s="1"/>
  <c r="AI237" i="1" a="1"/>
  <c r="AI237" i="1" s="1"/>
  <c r="AK236" i="1" a="1"/>
  <c r="AK236" i="1" s="1"/>
  <c r="AL232" i="1" a="1"/>
  <c r="AL232" i="1" s="1"/>
  <c r="AP231" i="1" a="1"/>
  <c r="AP231" i="1" s="1"/>
  <c r="AH231" i="1" a="1"/>
  <c r="AH231" i="1" s="1"/>
  <c r="AK230" i="1" a="1"/>
  <c r="AK230" i="1" s="1"/>
  <c r="AH229" i="1" a="1"/>
  <c r="AH229" i="1" s="1"/>
  <c r="AK228" i="1" a="1"/>
  <c r="AK228" i="1" s="1"/>
  <c r="AL227" i="1" a="1"/>
  <c r="AL227" i="1" s="1"/>
  <c r="AQ226" i="1" a="1"/>
  <c r="AQ226" i="1" s="1"/>
  <c r="AJ226" i="1" a="1"/>
  <c r="AJ226" i="1" s="1"/>
  <c r="AO225" i="1" a="1"/>
  <c r="AO225" i="1" s="1"/>
  <c r="AL225" i="1" a="1"/>
  <c r="AL225" i="1" s="1"/>
  <c r="AQ224" i="1" a="1"/>
  <c r="AQ224" i="1" s="1"/>
  <c r="AJ224" i="1" a="1"/>
  <c r="AJ224" i="1" s="1"/>
  <c r="AO223" i="1" a="1"/>
  <c r="AO223" i="1" s="1"/>
  <c r="AP222" i="1" a="1"/>
  <c r="AP222" i="1" s="1"/>
  <c r="AI222" i="1" a="1"/>
  <c r="AI222" i="1" s="1"/>
  <c r="AK221" i="1" a="1"/>
  <c r="AK221" i="1" s="1"/>
  <c r="AO220" i="1" a="1"/>
  <c r="AO220" i="1" s="1"/>
  <c r="AH220" i="1" a="1"/>
  <c r="AH220" i="1" s="1"/>
  <c r="AN219" i="1" a="1"/>
  <c r="AN219" i="1" s="1"/>
  <c r="AN218" i="1" a="1"/>
  <c r="AN218" i="1" s="1"/>
  <c r="AJ217" i="1" a="1"/>
  <c r="AJ217" i="1" s="1"/>
  <c r="AN216" i="1" a="1"/>
  <c r="AN216" i="1" s="1"/>
  <c r="AM215" i="1" a="1"/>
  <c r="AM215" i="1" s="1"/>
  <c r="AM214" i="1" a="1"/>
  <c r="AM214" i="1" s="1"/>
  <c r="AQ213" i="1" a="1"/>
  <c r="AQ213" i="1" s="1"/>
  <c r="AL212" i="1" a="1"/>
  <c r="AL212" i="1" s="1"/>
  <c r="AP211" i="1" a="1"/>
  <c r="AP211" i="1" s="1"/>
  <c r="AH211" i="1" a="1"/>
  <c r="AH211" i="1" s="1"/>
  <c r="AN205" i="1" a="1"/>
  <c r="AN205" i="1" s="1"/>
  <c r="AM204" i="1" a="1"/>
  <c r="AM204" i="1" s="1"/>
  <c r="AI204" i="1" a="1"/>
  <c r="AI204" i="1" s="1"/>
  <c r="AM197" i="1" a="1"/>
  <c r="AM197" i="1" s="1"/>
  <c r="AQ196" i="1" a="1"/>
  <c r="AQ196" i="1" s="1"/>
  <c r="AM196" i="1" a="1"/>
  <c r="AM196" i="1" s="1"/>
  <c r="AJ196" i="1" a="1"/>
  <c r="AJ196" i="1" s="1"/>
  <c r="AN295" i="1" a="1"/>
  <c r="AN295" i="1" s="1"/>
  <c r="AK294" i="1" a="1"/>
  <c r="AK294" i="1" s="1"/>
  <c r="AK293" i="1" a="1"/>
  <c r="AK293" i="1" s="1"/>
  <c r="AO292" i="1" a="1"/>
  <c r="AO292" i="1" s="1"/>
  <c r="AH292" i="1" a="1"/>
  <c r="AH292" i="1" s="1"/>
  <c r="AJ291" i="1" a="1"/>
  <c r="AJ291" i="1" s="1"/>
  <c r="AM290" i="1" a="1"/>
  <c r="AM290" i="1" s="1"/>
  <c r="AQ289" i="1" a="1"/>
  <c r="AQ289" i="1" s="1"/>
  <c r="AI289" i="1" a="1"/>
  <c r="AI289" i="1" s="1"/>
  <c r="AP282" i="1" a="1"/>
  <c r="AP282" i="1" s="1"/>
  <c r="AJ282" i="1" a="1"/>
  <c r="AJ282" i="1" s="1"/>
  <c r="AO281" i="1" a="1"/>
  <c r="AO281" i="1" s="1"/>
  <c r="AK281" i="1" a="1"/>
  <c r="AK281" i="1" s="1"/>
  <c r="AO280" i="1" a="1"/>
  <c r="AO280" i="1" s="1"/>
  <c r="AI280" i="1" a="1"/>
  <c r="AI280" i="1" s="1"/>
  <c r="AN278" i="1" a="1"/>
  <c r="AN278" i="1" s="1"/>
  <c r="AH278" i="1" a="1"/>
  <c r="AH278" i="1" s="1"/>
  <c r="AH276" i="1" a="1"/>
  <c r="AH276" i="1" s="1"/>
  <c r="AH275" i="1" a="1"/>
  <c r="AH275" i="1" s="1"/>
  <c r="AQ273" i="1" a="1"/>
  <c r="AQ273" i="1" s="1"/>
  <c r="AQ271" i="1" a="1"/>
  <c r="AQ271" i="1" s="1"/>
  <c r="AL271" i="1" a="1"/>
  <c r="AL271" i="1" s="1"/>
  <c r="AP270" i="1" a="1"/>
  <c r="AP270" i="1" s="1"/>
  <c r="AK270" i="1" a="1"/>
  <c r="AK270" i="1" s="1"/>
  <c r="AO269" i="1" a="1"/>
  <c r="AO269" i="1" s="1"/>
  <c r="AO268" i="1" a="1"/>
  <c r="AO268" i="1" s="1"/>
  <c r="AO267" i="1" a="1"/>
  <c r="AO267" i="1" s="1"/>
  <c r="AN265" i="1" a="1"/>
  <c r="AN265" i="1" s="1"/>
  <c r="AI265" i="1" a="1"/>
  <c r="AI265" i="1" s="1"/>
  <c r="AN264" i="1" a="1"/>
  <c r="AN264" i="1" s="1"/>
  <c r="AH263" i="1" a="1"/>
  <c r="AH263" i="1" s="1"/>
  <c r="AQ261" i="1" a="1"/>
  <c r="AQ261" i="1" s="1"/>
  <c r="AL261" i="1" a="1"/>
  <c r="AL261" i="1" s="1"/>
  <c r="AL257" i="1" a="1"/>
  <c r="AL257" i="1" s="1"/>
  <c r="AP256" i="1" a="1"/>
  <c r="AP256" i="1" s="1"/>
  <c r="AL255" i="1" a="1"/>
  <c r="AL255" i="1" s="1"/>
  <c r="AP254" i="1" a="1"/>
  <c r="AP254" i="1" s="1"/>
  <c r="AL253" i="1" a="1"/>
  <c r="AL253" i="1" s="1"/>
  <c r="AP252" i="1" a="1"/>
  <c r="AP252" i="1" s="1"/>
  <c r="AH252" i="1" a="1"/>
  <c r="AH252" i="1" s="1"/>
  <c r="AK251" i="1" a="1"/>
  <c r="AK251" i="1" s="1"/>
  <c r="AH250" i="1" a="1"/>
  <c r="AH250" i="1" s="1"/>
  <c r="AK249" i="1" a="1"/>
  <c r="AK249" i="1" s="1"/>
  <c r="AL248" i="1" a="1"/>
  <c r="AL248" i="1" s="1"/>
  <c r="AQ247" i="1" a="1"/>
  <c r="AQ247" i="1" s="1"/>
  <c r="AJ247" i="1" a="1"/>
  <c r="AJ247" i="1" s="1"/>
  <c r="AO246" i="1" a="1"/>
  <c r="AO246" i="1" s="1"/>
  <c r="AP245" i="1" a="1"/>
  <c r="AP245" i="1" s="1"/>
  <c r="AI245" i="1" a="1"/>
  <c r="AI245" i="1" s="1"/>
  <c r="AK244" i="1" a="1"/>
  <c r="AK244" i="1" s="1"/>
  <c r="AO243" i="1" a="1"/>
  <c r="AO243" i="1" s="1"/>
  <c r="AH243" i="1" a="1"/>
  <c r="AH243" i="1" s="1"/>
  <c r="AN242" i="1" a="1"/>
  <c r="AN242" i="1" s="1"/>
  <c r="AO241" i="1" a="1"/>
  <c r="AO241" i="1" s="1"/>
  <c r="AI241" i="1" a="1"/>
  <c r="AI241" i="1" s="1"/>
  <c r="AK240" i="1" a="1"/>
  <c r="AK240" i="1" s="1"/>
  <c r="AP239" i="1" a="1"/>
  <c r="AP239" i="1" s="1"/>
  <c r="AI239" i="1" a="1"/>
  <c r="AI239" i="1" s="1"/>
  <c r="AK238" i="1" a="1"/>
  <c r="AK238" i="1" s="1"/>
  <c r="AO237" i="1" a="1"/>
  <c r="AO237" i="1" s="1"/>
  <c r="AH237" i="1" a="1"/>
  <c r="AH237" i="1" s="1"/>
  <c r="AN236" i="1" a="1"/>
  <c r="AN236" i="1" s="1"/>
  <c r="AK232" i="1" a="1"/>
  <c r="AK232" i="1" s="1"/>
  <c r="AL231" i="1" a="1"/>
  <c r="AL231" i="1" s="1"/>
  <c r="AQ230" i="1" a="1"/>
  <c r="AQ230" i="1" s="1"/>
  <c r="AJ230" i="1" a="1"/>
  <c r="AJ230" i="1" s="1"/>
  <c r="AO229" i="1" a="1"/>
  <c r="AO229" i="1" s="1"/>
  <c r="AL229" i="1" a="1"/>
  <c r="AL229" i="1" s="1"/>
  <c r="AQ228" i="1" a="1"/>
  <c r="AQ228" i="1" s="1"/>
  <c r="AJ228" i="1" a="1"/>
  <c r="AJ228" i="1" s="1"/>
  <c r="AO227" i="1" a="1"/>
  <c r="AO227" i="1" s="1"/>
  <c r="AP226" i="1" a="1"/>
  <c r="AP226" i="1" s="1"/>
  <c r="AI226" i="1" a="1"/>
  <c r="AI226" i="1" s="1"/>
  <c r="AK225" i="1" a="1"/>
  <c r="AK225" i="1" s="1"/>
  <c r="AP224" i="1" a="1"/>
  <c r="AP224" i="1" s="1"/>
  <c r="AI224" i="1" a="1"/>
  <c r="AI224" i="1" s="1"/>
  <c r="AK223" i="1" a="1"/>
  <c r="AK223" i="1" s="1"/>
  <c r="AO222" i="1" a="1"/>
  <c r="AO222" i="1" s="1"/>
  <c r="AH222" i="1" a="1"/>
  <c r="AH222" i="1" s="1"/>
  <c r="AN221" i="1" a="1"/>
  <c r="AN221" i="1" s="1"/>
  <c r="AN220" i="1" a="1"/>
  <c r="AN220" i="1" s="1"/>
  <c r="AJ219" i="1" a="1"/>
  <c r="AJ219" i="1" s="1"/>
  <c r="AM218" i="1" a="1"/>
  <c r="AM218" i="1" s="1"/>
  <c r="AQ217" i="1" a="1"/>
  <c r="AQ217" i="1" s="1"/>
  <c r="AM217" i="1" a="1"/>
  <c r="AM217" i="1" s="1"/>
  <c r="AM216" i="1" a="1"/>
  <c r="AM216" i="1" s="1"/>
  <c r="AQ215" i="1" a="1"/>
  <c r="AQ215" i="1" s="1"/>
  <c r="AI215" i="1" a="1"/>
  <c r="AI215" i="1" s="1"/>
  <c r="AP213" i="1" a="1"/>
  <c r="AP213" i="1" s="1"/>
  <c r="AH213" i="1" a="1"/>
  <c r="AH213" i="1" s="1"/>
  <c r="AK212" i="1" a="1"/>
  <c r="AK212" i="1" s="1"/>
  <c r="AL211" i="1" a="1"/>
  <c r="AL211" i="1" s="1"/>
  <c r="AM205" i="1" a="1"/>
  <c r="AM205" i="1" s="1"/>
  <c r="AQ204" i="1" a="1"/>
  <c r="AQ204" i="1" s="1"/>
  <c r="AL203" i="1" a="1"/>
  <c r="AL203" i="1" s="1"/>
  <c r="AL199" i="1" a="1"/>
  <c r="AL199" i="1" s="1"/>
  <c r="AP198" i="1" a="1"/>
  <c r="AP198" i="1" s="1"/>
  <c r="AI198" i="1" a="1"/>
  <c r="AI198" i="1" s="1"/>
  <c r="AM195" i="1" a="1"/>
  <c r="AM195" i="1" s="1"/>
  <c r="AQ194" i="1" a="1"/>
  <c r="AQ194" i="1" s="1"/>
  <c r="AM194" i="1" a="1"/>
  <c r="AM194" i="1" s="1"/>
  <c r="AH298" i="1" a="1"/>
  <c r="AH298" i="1" s="1"/>
  <c r="AL296" i="1" a="1"/>
  <c r="AL296" i="1" s="1"/>
  <c r="AM295" i="1" a="1"/>
  <c r="AM295" i="1" s="1"/>
  <c r="AH295" i="1" a="1"/>
  <c r="AH295" i="1" s="1"/>
  <c r="AJ294" i="1" a="1"/>
  <c r="AJ294" i="1" s="1"/>
  <c r="AN293" i="1" a="1"/>
  <c r="AN293" i="1" s="1"/>
  <c r="AJ293" i="1" a="1"/>
  <c r="AJ293" i="1" s="1"/>
  <c r="AN292" i="1" a="1"/>
  <c r="AN292" i="1" s="1"/>
  <c r="AM291" i="1" a="1"/>
  <c r="AM291" i="1" s="1"/>
  <c r="AI291" i="1" a="1"/>
  <c r="AI291" i="1" s="1"/>
  <c r="AH289" i="1" a="1"/>
  <c r="AH289" i="1" s="1"/>
  <c r="AO282" i="1" a="1"/>
  <c r="AO282" i="1" s="1"/>
  <c r="AJ281" i="1" a="1"/>
  <c r="AJ281" i="1" s="1"/>
  <c r="AN280" i="1" a="1"/>
  <c r="AN280" i="1" s="1"/>
  <c r="AN279" i="1" a="1"/>
  <c r="AN279" i="1" s="1"/>
  <c r="AJ279" i="1" a="1"/>
  <c r="AJ279" i="1" s="1"/>
  <c r="AM278" i="1" a="1"/>
  <c r="AM278" i="1" s="1"/>
  <c r="AM277" i="1" a="1"/>
  <c r="AM277" i="1" s="1"/>
  <c r="AI277" i="1" a="1"/>
  <c r="AI277" i="1" s="1"/>
  <c r="AM276" i="1" a="1"/>
  <c r="AM276" i="1" s="1"/>
  <c r="AQ275" i="1" a="1"/>
  <c r="AQ275" i="1" s="1"/>
  <c r="AQ274" i="1" a="1"/>
  <c r="AQ274" i="1" s="1"/>
  <c r="AP273" i="1" a="1"/>
  <c r="AP273" i="1" s="1"/>
  <c r="AL273" i="1" a="1"/>
  <c r="AL273" i="1" s="1"/>
  <c r="AQ272" i="1" a="1"/>
  <c r="AQ272" i="1" s="1"/>
  <c r="AL272" i="1" a="1"/>
  <c r="AL272" i="1" s="1"/>
  <c r="AP271" i="1" a="1"/>
  <c r="AP271" i="1" s="1"/>
  <c r="AO270" i="1" a="1"/>
  <c r="AO270" i="1" s="1"/>
  <c r="AJ270" i="1" a="1"/>
  <c r="AJ270" i="1" s="1"/>
  <c r="AN269" i="1" a="1"/>
  <c r="AN269" i="1" s="1"/>
  <c r="AJ269" i="1" a="1"/>
  <c r="AJ269" i="1" s="1"/>
  <c r="AJ268" i="1" a="1"/>
  <c r="AJ268" i="1" s="1"/>
  <c r="AN267" i="1" a="1"/>
  <c r="AN267" i="1" s="1"/>
  <c r="AI267" i="1" a="1"/>
  <c r="AI267" i="1" s="1"/>
  <c r="AN266" i="1" a="1"/>
  <c r="AN266" i="1" s="1"/>
  <c r="AI266" i="1" a="1"/>
  <c r="AI266" i="1" s="1"/>
  <c r="AM265" i="1" a="1"/>
  <c r="AM265" i="1" s="1"/>
  <c r="AM264" i="1" a="1"/>
  <c r="AM264" i="1" s="1"/>
  <c r="AH264" i="1" a="1"/>
  <c r="AH264" i="1" s="1"/>
  <c r="AM263" i="1" a="1"/>
  <c r="AM263" i="1" s="1"/>
  <c r="AQ262" i="1" a="1"/>
  <c r="AQ262" i="1" s="1"/>
  <c r="AL262" i="1" a="1"/>
  <c r="AL262" i="1" s="1"/>
  <c r="AP261" i="1" a="1"/>
  <c r="AP261" i="1" s="1"/>
  <c r="AK261" i="1" a="1"/>
  <c r="AK261" i="1" s="1"/>
  <c r="AK257" i="1" a="1"/>
  <c r="AK257" i="1" s="1"/>
  <c r="AH256" i="1" a="1"/>
  <c r="AH256" i="1" s="1"/>
  <c r="AK255" i="1" a="1"/>
  <c r="AK255" i="1" s="1"/>
  <c r="AH254" i="1" a="1"/>
  <c r="AH254" i="1" s="1"/>
  <c r="AK253" i="1" a="1"/>
  <c r="AK253" i="1" s="1"/>
  <c r="AL252" i="1" a="1"/>
  <c r="AL252" i="1" s="1"/>
  <c r="AQ251" i="1" a="1"/>
  <c r="AQ251" i="1" s="1"/>
  <c r="AJ251" i="1" a="1"/>
  <c r="AJ251" i="1" s="1"/>
  <c r="AO250" i="1" a="1"/>
  <c r="AO250" i="1" s="1"/>
  <c r="AL250" i="1" a="1"/>
  <c r="AL250" i="1" s="1"/>
  <c r="AQ249" i="1" a="1"/>
  <c r="AQ249" i="1" s="1"/>
  <c r="AJ249" i="1" a="1"/>
  <c r="AJ249" i="1" s="1"/>
  <c r="AO248" i="1" a="1"/>
  <c r="AO248" i="1" s="1"/>
  <c r="AP247" i="1" a="1"/>
  <c r="AP247" i="1" s="1"/>
  <c r="AI247" i="1" a="1"/>
  <c r="AI247" i="1" s="1"/>
  <c r="AK246" i="1" a="1"/>
  <c r="AK246" i="1" s="1"/>
  <c r="AO245" i="1" a="1"/>
  <c r="AO245" i="1" s="1"/>
  <c r="AH245" i="1" a="1"/>
  <c r="AH245" i="1" s="1"/>
  <c r="AN244" i="1" a="1"/>
  <c r="AN244" i="1" s="1"/>
  <c r="AN243" i="1" a="1"/>
  <c r="AN243" i="1" s="1"/>
  <c r="AJ242" i="1" a="1"/>
  <c r="AJ242" i="1" s="1"/>
  <c r="AH241" i="1" a="1"/>
  <c r="AH241" i="1" s="1"/>
  <c r="AN240" i="1" a="1"/>
  <c r="AN240" i="1" s="1"/>
  <c r="AJ240" i="1" a="1"/>
  <c r="AJ240" i="1" s="1"/>
  <c r="AO239" i="1" a="1"/>
  <c r="AO239" i="1" s="1"/>
  <c r="AH239" i="1" a="1"/>
  <c r="AH239" i="1" s="1"/>
  <c r="AN238" i="1" a="1"/>
  <c r="AN238" i="1" s="1"/>
  <c r="AN237" i="1" a="1"/>
  <c r="AN237" i="1" s="1"/>
  <c r="AJ236" i="1" a="1"/>
  <c r="AJ236" i="1" s="1"/>
  <c r="AQ232" i="1" a="1"/>
  <c r="AQ232" i="1" s="1"/>
  <c r="AJ232" i="1" a="1"/>
  <c r="AJ232" i="1" s="1"/>
  <c r="AO231" i="1" a="1"/>
  <c r="AO231" i="1" s="1"/>
  <c r="AP230" i="1" a="1"/>
  <c r="AP230" i="1" s="1"/>
  <c r="AI230" i="1" a="1"/>
  <c r="AI230" i="1" s="1"/>
  <c r="AP228" i="1" a="1"/>
  <c r="AP228" i="1" s="1"/>
  <c r="AI228" i="1" a="1"/>
  <c r="AI228" i="1" s="1"/>
  <c r="AK227" i="1" a="1"/>
  <c r="AK227" i="1" s="1"/>
  <c r="AO226" i="1" a="1"/>
  <c r="AO226" i="1" s="1"/>
  <c r="AH226" i="1" a="1"/>
  <c r="AH226" i="1" s="1"/>
  <c r="AN225" i="1" a="1"/>
  <c r="AN225" i="1" s="1"/>
  <c r="AO224" i="1" a="1"/>
  <c r="AO224" i="1" s="1"/>
  <c r="AH224" i="1" a="1"/>
  <c r="AH224" i="1" s="1"/>
  <c r="AN223" i="1" a="1"/>
  <c r="AN223" i="1" s="1"/>
  <c r="AJ223" i="1" a="1"/>
  <c r="AJ223" i="1" s="1"/>
  <c r="AN222" i="1" a="1"/>
  <c r="AN222" i="1" s="1"/>
  <c r="AJ221" i="1" a="1"/>
  <c r="AJ221" i="1" s="1"/>
  <c r="AM220" i="1" a="1"/>
  <c r="AM220" i="1" s="1"/>
  <c r="AQ219" i="1" a="1"/>
  <c r="AQ219" i="1" s="1"/>
  <c r="AM219" i="1" a="1"/>
  <c r="AM219" i="1" s="1"/>
  <c r="AI217" i="1" a="1"/>
  <c r="AI217" i="1" s="1"/>
  <c r="AL214" i="1" a="1"/>
  <c r="AL214" i="1" s="1"/>
  <c r="AL213" i="1" a="1"/>
  <c r="AL213" i="1" s="1"/>
  <c r="AQ212" i="1" a="1"/>
  <c r="AQ212" i="1" s="1"/>
  <c r="AJ212" i="1" a="1"/>
  <c r="AJ212" i="1" s="1"/>
  <c r="AO211" i="1" a="1"/>
  <c r="AO211" i="1" s="1"/>
  <c r="AH204" i="1" a="1"/>
  <c r="AH204" i="1" s="1"/>
  <c r="AK203" i="1" a="1"/>
  <c r="AK203" i="1" s="1"/>
  <c r="AI296" i="1" a="1"/>
  <c r="AI296" i="1" s="1"/>
  <c r="AI294" i="1" a="1"/>
  <c r="AI294" i="1" s="1"/>
  <c r="AM293" i="1" a="1"/>
  <c r="AM293" i="1" s="1"/>
  <c r="AI293" i="1" a="1"/>
  <c r="AI293" i="1" s="1"/>
  <c r="AM292" i="1" a="1"/>
  <c r="AM292" i="1" s="1"/>
  <c r="AQ291" i="1" a="1"/>
  <c r="AQ291" i="1" s="1"/>
  <c r="AH291" i="1" a="1"/>
  <c r="AH291" i="1" s="1"/>
  <c r="AL290" i="1" a="1"/>
  <c r="AL290" i="1" s="1"/>
  <c r="AP289" i="1" a="1"/>
  <c r="AP289" i="1" s="1"/>
  <c r="AL289" i="1" a="1"/>
  <c r="AL289" i="1" s="1"/>
  <c r="AN282" i="1" a="1"/>
  <c r="AN282" i="1" s="1"/>
  <c r="AI282" i="1" a="1"/>
  <c r="AI282" i="1" s="1"/>
  <c r="AN281" i="1" a="1"/>
  <c r="AN281" i="1" s="1"/>
  <c r="AI281" i="1" a="1"/>
  <c r="AI281" i="1" s="1"/>
  <c r="AM280" i="1" a="1"/>
  <c r="AM280" i="1" s="1"/>
  <c r="AH280" i="1" a="1"/>
  <c r="AH280" i="1" s="1"/>
  <c r="AI279" i="1" a="1"/>
  <c r="AI279" i="1" s="1"/>
  <c r="AQ277" i="1" a="1"/>
  <c r="AQ277" i="1" s="1"/>
  <c r="AH277" i="1" a="1"/>
  <c r="AH277" i="1" s="1"/>
  <c r="AL274" i="1" a="1"/>
  <c r="AL274" i="1" s="1"/>
  <c r="AP272" i="1" a="1"/>
  <c r="AP272" i="1" s="1"/>
  <c r="AK272" i="1" a="1"/>
  <c r="AK272" i="1" s="1"/>
  <c r="AO271" i="1" a="1"/>
  <c r="AO271" i="1" s="1"/>
  <c r="AK271" i="1" a="1"/>
  <c r="AK271" i="1" s="1"/>
  <c r="AI270" i="1" a="1"/>
  <c r="AI270" i="1" s="1"/>
  <c r="AI269" i="1" a="1"/>
  <c r="AI269" i="1" s="1"/>
  <c r="AN268" i="1" a="1"/>
  <c r="AN268" i="1" s="1"/>
  <c r="AI268" i="1" a="1"/>
  <c r="AI268" i="1" s="1"/>
  <c r="AM267" i="1" a="1"/>
  <c r="AM267" i="1" s="1"/>
  <c r="AH267" i="1" a="1"/>
  <c r="AH267" i="1" s="1"/>
  <c r="AM266" i="1" a="1"/>
  <c r="AM266" i="1" s="1"/>
  <c r="AH266" i="1" a="1"/>
  <c r="AH266" i="1" s="1"/>
  <c r="AH265" i="1" a="1"/>
  <c r="AH265" i="1" s="1"/>
  <c r="AQ257" i="1" a="1"/>
  <c r="AQ257" i="1" s="1"/>
  <c r="AJ257" i="1" a="1"/>
  <c r="AJ257" i="1" s="1"/>
  <c r="AO256" i="1" a="1"/>
  <c r="AO256" i="1" s="1"/>
  <c r="AL256" i="1" a="1"/>
  <c r="AL256" i="1" s="1"/>
  <c r="AQ255" i="1" a="1"/>
  <c r="AQ255" i="1" s="1"/>
  <c r="AJ255" i="1" a="1"/>
  <c r="AJ255" i="1" s="1"/>
  <c r="AO254" i="1" a="1"/>
  <c r="AO254" i="1" s="1"/>
  <c r="AL254" i="1" a="1"/>
  <c r="AL254" i="1" s="1"/>
  <c r="AQ253" i="1" a="1"/>
  <c r="AQ253" i="1" s="1"/>
  <c r="AJ253" i="1" a="1"/>
  <c r="AJ253" i="1" s="1"/>
  <c r="AO252" i="1" a="1"/>
  <c r="AO252" i="1" s="1"/>
  <c r="AP251" i="1" a="1"/>
  <c r="AP251" i="1" s="1"/>
  <c r="AI251" i="1" a="1"/>
  <c r="AI251" i="1" s="1"/>
  <c r="AK250" i="1" a="1"/>
  <c r="AK250" i="1" s="1"/>
  <c r="AP249" i="1" a="1"/>
  <c r="AP249" i="1" s="1"/>
  <c r="AI249" i="1" a="1"/>
  <c r="AI249" i="1" s="1"/>
  <c r="AK248" i="1" a="1"/>
  <c r="AK248" i="1" s="1"/>
  <c r="AO247" i="1" a="1"/>
  <c r="AO247" i="1" s="1"/>
  <c r="AH247" i="1" a="1"/>
  <c r="AH247" i="1" s="1"/>
  <c r="AN246" i="1" a="1"/>
  <c r="AN246" i="1" s="1"/>
  <c r="AN245" i="1" a="1"/>
  <c r="AN245" i="1" s="1"/>
  <c r="AJ244" i="1" a="1"/>
  <c r="AJ244" i="1" s="1"/>
  <c r="AM243" i="1" a="1"/>
  <c r="AM243" i="1" s="1"/>
  <c r="AQ242" i="1" a="1"/>
  <c r="AQ242" i="1" s="1"/>
  <c r="AM242" i="1" a="1"/>
  <c r="AM242" i="1" s="1"/>
  <c r="AN241" i="1" a="1"/>
  <c r="AN241" i="1" s="1"/>
  <c r="AM240" i="1" a="1"/>
  <c r="AM240" i="1" s="1"/>
  <c r="AN239" i="1" a="1"/>
  <c r="AN239" i="1" s="1"/>
  <c r="AJ238" i="1" a="1"/>
  <c r="AJ238" i="1" s="1"/>
  <c r="AM237" i="1" a="1"/>
  <c r="AM237" i="1" s="1"/>
  <c r="AQ236" i="1" a="1"/>
  <c r="AQ236" i="1" s="1"/>
  <c r="AM236" i="1" a="1"/>
  <c r="AM236" i="1" s="1"/>
  <c r="AP232" i="1" a="1"/>
  <c r="AP232" i="1" s="1"/>
  <c r="AI232" i="1" a="1"/>
  <c r="AI232" i="1" s="1"/>
  <c r="AK231" i="1" a="1"/>
  <c r="AK231" i="1" s="1"/>
  <c r="AO230" i="1" a="1"/>
  <c r="AO230" i="1" s="1"/>
  <c r="AH230" i="1" a="1"/>
  <c r="AH230" i="1" s="1"/>
  <c r="AN229" i="1" a="1"/>
  <c r="AN229" i="1" s="1"/>
  <c r="AK229" i="1" a="1"/>
  <c r="AK229" i="1" s="1"/>
  <c r="AO228" i="1" a="1"/>
  <c r="AO228" i="1" s="1"/>
  <c r="AH228" i="1" a="1"/>
  <c r="AH228" i="1" s="1"/>
  <c r="AN227" i="1" a="1"/>
  <c r="AN227" i="1" s="1"/>
  <c r="AN226" i="1" a="1"/>
  <c r="AN226" i="1" s="1"/>
  <c r="AJ225" i="1" a="1"/>
  <c r="AJ225" i="1" s="1"/>
  <c r="AN224" i="1" a="1"/>
  <c r="AN224" i="1" s="1"/>
  <c r="AM223" i="1" a="1"/>
  <c r="AM223" i="1" s="1"/>
  <c r="AM222" i="1" a="1"/>
  <c r="AM222" i="1" s="1"/>
  <c r="AQ221" i="1" a="1"/>
  <c r="AQ221" i="1" s="1"/>
  <c r="AM221" i="1" a="1"/>
  <c r="AM221" i="1" s="1"/>
  <c r="AI221" i="1" a="1"/>
  <c r="AI221" i="1" s="1"/>
  <c r="AI219" i="1" a="1"/>
  <c r="AI219" i="1" s="1"/>
  <c r="AL218" i="1" a="1"/>
  <c r="AL218" i="1" s="1"/>
  <c r="AP217" i="1" a="1"/>
  <c r="AP217" i="1" s="1"/>
  <c r="AL216" i="1" a="1"/>
  <c r="AL216" i="1" s="1"/>
  <c r="AP215" i="1" a="1"/>
  <c r="AP215" i="1" s="1"/>
  <c r="AH215" i="1" a="1"/>
  <c r="AH215" i="1" s="1"/>
  <c r="AK214" i="1" a="1"/>
  <c r="AK214" i="1" s="1"/>
  <c r="AO213" i="1" a="1"/>
  <c r="AO213" i="1" s="1"/>
  <c r="AP212" i="1" a="1"/>
  <c r="AP212" i="1" s="1"/>
  <c r="AI212" i="1" a="1"/>
  <c r="AI212" i="1" s="1"/>
  <c r="AK211" i="1" a="1"/>
  <c r="AK211" i="1" s="1"/>
  <c r="AL205" i="1" a="1"/>
  <c r="AL205" i="1" s="1"/>
  <c r="AP204" i="1" a="1"/>
  <c r="AP204" i="1" s="1"/>
  <c r="AQ203" i="1" a="1"/>
  <c r="AQ203" i="1" s="1"/>
  <c r="AJ203" i="1" a="1"/>
  <c r="AJ203" i="1" s="1"/>
  <c r="AQ199" i="1" a="1"/>
  <c r="AQ199" i="1" s="1"/>
  <c r="AJ199" i="1" a="1"/>
  <c r="AJ199" i="1" s="1"/>
  <c r="AO198" i="1" a="1"/>
  <c r="AO198" i="1" s="1"/>
  <c r="AN300" i="1" a="1"/>
  <c r="AN300" i="1" s="1"/>
  <c r="AP294" i="1" a="1"/>
  <c r="AP294" i="1" s="1"/>
  <c r="AH294" i="1" a="1"/>
  <c r="AH294" i="1" s="1"/>
  <c r="AP291" i="1" a="1"/>
  <c r="AP291" i="1" s="1"/>
  <c r="AQ290" i="1" a="1"/>
  <c r="AQ290" i="1" s="1"/>
  <c r="AK290" i="1" a="1"/>
  <c r="AK290" i="1" s="1"/>
  <c r="AO289" i="1" a="1"/>
  <c r="AO289" i="1" s="1"/>
  <c r="AM282" i="1" a="1"/>
  <c r="AM282" i="1" s="1"/>
  <c r="AH282" i="1" a="1"/>
  <c r="AH282" i="1" s="1"/>
  <c r="AM281" i="1" a="1"/>
  <c r="AM281" i="1" s="1"/>
  <c r="AM279" i="1" a="1"/>
  <c r="AM279" i="1" s="1"/>
  <c r="AH279" i="1" a="1"/>
  <c r="AH279" i="1" s="1"/>
  <c r="AL278" i="1" a="1"/>
  <c r="AL278" i="1" s="1"/>
  <c r="AL276" i="1" a="1"/>
  <c r="AL276" i="1" s="1"/>
  <c r="AP275" i="1" a="1"/>
  <c r="AP275" i="1" s="1"/>
  <c r="AL275" i="1" a="1"/>
  <c r="AL275" i="1" s="1"/>
  <c r="AP274" i="1" a="1"/>
  <c r="AP274" i="1" s="1"/>
  <c r="AK274" i="1" a="1"/>
  <c r="AK274" i="1" s="1"/>
  <c r="AO273" i="1" a="1"/>
  <c r="AO273" i="1" s="1"/>
  <c r="AK273" i="1" a="1"/>
  <c r="AK273" i="1" s="1"/>
  <c r="AJ272" i="1" a="1"/>
  <c r="AJ272" i="1" s="1"/>
  <c r="AJ271" i="1" a="1"/>
  <c r="AJ271" i="1" s="1"/>
  <c r="AN270" i="1" a="1"/>
  <c r="AN270" i="1" s="1"/>
  <c r="AH270" i="1" a="1"/>
  <c r="AH270" i="1" s="1"/>
  <c r="AM269" i="1" a="1"/>
  <c r="AM269" i="1" s="1"/>
  <c r="AH269" i="1" a="1"/>
  <c r="AH269" i="1" s="1"/>
  <c r="AH268" i="1" a="1"/>
  <c r="AH268" i="1" s="1"/>
  <c r="AQ265" i="1" a="1"/>
  <c r="AQ265" i="1" s="1"/>
  <c r="AQ263" i="1" a="1"/>
  <c r="AQ263" i="1" s="1"/>
  <c r="AL263" i="1" a="1"/>
  <c r="AL263" i="1" s="1"/>
  <c r="AP262" i="1" a="1"/>
  <c r="AP262" i="1" s="1"/>
  <c r="AK262" i="1" a="1"/>
  <c r="AK262" i="1" s="1"/>
  <c r="AO261" i="1" a="1"/>
  <c r="AO261" i="1" s="1"/>
  <c r="AJ261" i="1" a="1"/>
  <c r="AJ261" i="1" s="1"/>
  <c r="AP257" i="1" a="1"/>
  <c r="AP257" i="1" s="1"/>
  <c r="AI257" i="1" a="1"/>
  <c r="AI257" i="1" s="1"/>
  <c r="AP255" i="1" a="1"/>
  <c r="AP255" i="1" s="1"/>
  <c r="AI255" i="1" a="1"/>
  <c r="AI255" i="1" s="1"/>
  <c r="AP253" i="1" a="1"/>
  <c r="AP253" i="1" s="1"/>
  <c r="AI253" i="1" a="1"/>
  <c r="AI253" i="1" s="1"/>
  <c r="AK252" i="1" a="1"/>
  <c r="AK252" i="1" s="1"/>
  <c r="AO251" i="1" a="1"/>
  <c r="AO251" i="1" s="1"/>
  <c r="AH251" i="1" a="1"/>
  <c r="AH251" i="1" s="1"/>
  <c r="AN250" i="1" a="1"/>
  <c r="AN250" i="1" s="1"/>
  <c r="AO249" i="1" a="1"/>
  <c r="AO249" i="1" s="1"/>
  <c r="AH249" i="1" a="1"/>
  <c r="AH249" i="1" s="1"/>
  <c r="AN248" i="1" a="1"/>
  <c r="AN248" i="1" s="1"/>
  <c r="AJ248" i="1" a="1"/>
  <c r="AJ248" i="1" s="1"/>
  <c r="AN247" i="1" a="1"/>
  <c r="AN247" i="1" s="1"/>
  <c r="AJ246" i="1" a="1"/>
  <c r="AJ246" i="1" s="1"/>
  <c r="AM245" i="1" a="1"/>
  <c r="AM245" i="1" s="1"/>
  <c r="AQ244" i="1" a="1"/>
  <c r="AQ244" i="1" s="1"/>
  <c r="AM244" i="1" a="1"/>
  <c r="AM244" i="1" s="1"/>
  <c r="AI242" i="1" a="1"/>
  <c r="AI242" i="1" s="1"/>
  <c r="AM241" i="1" a="1"/>
  <c r="AM241" i="1" s="1"/>
  <c r="AQ240" i="1" a="1"/>
  <c r="AQ240" i="1" s="1"/>
  <c r="AI240" i="1" a="1"/>
  <c r="AI240" i="1" s="1"/>
  <c r="AM239" i="1" a="1"/>
  <c r="AM239" i="1" s="1"/>
  <c r="AQ238" i="1" a="1"/>
  <c r="AQ238" i="1" s="1"/>
  <c r="AM238" i="1" a="1"/>
  <c r="AM238" i="1" s="1"/>
  <c r="AI238" i="1" a="1"/>
  <c r="AI238" i="1" s="1"/>
  <c r="AI236" i="1" a="1"/>
  <c r="AI236" i="1" s="1"/>
  <c r="AO232" i="1" a="1"/>
  <c r="AO232" i="1" s="1"/>
  <c r="AH232" i="1" a="1"/>
  <c r="AH232" i="1" s="1"/>
  <c r="AN231" i="1" a="1"/>
  <c r="AN231" i="1" s="1"/>
  <c r="AJ231" i="1" a="1"/>
  <c r="AJ231" i="1" s="1"/>
  <c r="AN230" i="1" a="1"/>
  <c r="AN230" i="1" s="1"/>
  <c r="AN228" i="1" a="1"/>
  <c r="AN228" i="1" s="1"/>
  <c r="AJ227" i="1" a="1"/>
  <c r="AJ227" i="1" s="1"/>
  <c r="AM226" i="1" a="1"/>
  <c r="AM226" i="1" s="1"/>
  <c r="AQ225" i="1" a="1"/>
  <c r="AQ225" i="1" s="1"/>
  <c r="AM225" i="1" a="1"/>
  <c r="AM225" i="1" s="1"/>
  <c r="AM224" i="1" a="1"/>
  <c r="AM224" i="1" s="1"/>
  <c r="AQ223" i="1" a="1"/>
  <c r="AQ223" i="1" s="1"/>
  <c r="AI223" i="1" a="1"/>
  <c r="AI223" i="1" s="1"/>
  <c r="AL220" i="1" a="1"/>
  <c r="AL220" i="1" s="1"/>
  <c r="AP219" i="1" a="1"/>
  <c r="AP219" i="1" s="1"/>
  <c r="AH219" i="1" a="1"/>
  <c r="AH219" i="1" s="1"/>
  <c r="AK218" i="1" a="1"/>
  <c r="AK218" i="1" s="1"/>
  <c r="AH217" i="1" a="1"/>
  <c r="AH217" i="1" s="1"/>
  <c r="AK216" i="1" a="1"/>
  <c r="AK216" i="1" s="1"/>
  <c r="AL215" i="1" a="1"/>
  <c r="AL215" i="1" s="1"/>
  <c r="AQ214" i="1" a="1"/>
  <c r="AQ214" i="1" s="1"/>
  <c r="AJ214" i="1" a="1"/>
  <c r="AJ214" i="1" s="1"/>
  <c r="AK213" i="1" a="1"/>
  <c r="AK213" i="1" s="1"/>
  <c r="AO212" i="1" a="1"/>
  <c r="AO212" i="1" s="1"/>
  <c r="AH212" i="1" a="1"/>
  <c r="AH212" i="1" s="1"/>
  <c r="AN211" i="1" a="1"/>
  <c r="AN211" i="1" s="1"/>
  <c r="AK205" i="1" a="1"/>
  <c r="AK205" i="1" s="1"/>
  <c r="AL204" i="1" a="1"/>
  <c r="AL204" i="1" s="1"/>
  <c r="AP203" i="1" a="1"/>
  <c r="AP203" i="1" s="1"/>
  <c r="AI203" i="1" a="1"/>
  <c r="AI203" i="1" s="1"/>
  <c r="AP199" i="1" a="1"/>
  <c r="AP199" i="1" s="1"/>
  <c r="AI199" i="1" a="1"/>
  <c r="AI199" i="1" s="1"/>
  <c r="AQ197" i="1" a="1"/>
  <c r="AQ197" i="1" s="1"/>
  <c r="AJ197" i="1" a="1"/>
  <c r="AJ197" i="1" s="1"/>
  <c r="AO196" i="1" a="1"/>
  <c r="AO196" i="1" s="1"/>
  <c r="AL196" i="1" a="1"/>
  <c r="AL196" i="1" s="1"/>
  <c r="AH196" i="1" a="1"/>
  <c r="AH196" i="1" s="1"/>
  <c r="AK195" i="1" a="1"/>
  <c r="AK195" i="1" s="1"/>
  <c r="AL193" i="1" a="1"/>
  <c r="AL193" i="1" s="1"/>
  <c r="AP192" i="1" a="1"/>
  <c r="AP192" i="1" s="1"/>
  <c r="AI192" i="1" a="1"/>
  <c r="AI192" i="1" s="1"/>
  <c r="AL191" i="1" a="1"/>
  <c r="AL191" i="1" s="1"/>
  <c r="AQ295" i="1" a="1"/>
  <c r="AQ295" i="1" s="1"/>
  <c r="AO294" i="1" a="1"/>
  <c r="AO294" i="1" s="1"/>
  <c r="AH293" i="1" a="1"/>
  <c r="AH293" i="1" s="1"/>
  <c r="AL292" i="1" a="1"/>
  <c r="AL292" i="1" s="1"/>
  <c r="AL291" i="1" a="1"/>
  <c r="AL291" i="1" s="1"/>
  <c r="AP290" i="1" a="1"/>
  <c r="AP290" i="1" s="1"/>
  <c r="AJ290" i="1" a="1"/>
  <c r="AJ290" i="1" s="1"/>
  <c r="AK289" i="1" a="1"/>
  <c r="AK289" i="1" s="1"/>
  <c r="AH281" i="1" a="1"/>
  <c r="AH281" i="1" s="1"/>
  <c r="AQ279" i="1" a="1"/>
  <c r="AQ279" i="1" s="1"/>
  <c r="AQ278" i="1" a="1"/>
  <c r="AQ278" i="1" s="1"/>
  <c r="AP277" i="1" a="1"/>
  <c r="AP277" i="1" s="1"/>
  <c r="AL277" i="1" a="1"/>
  <c r="AL277" i="1" s="1"/>
  <c r="AQ276" i="1" a="1"/>
  <c r="AQ276" i="1" s="1"/>
  <c r="AK276" i="1" a="1"/>
  <c r="AK276" i="1" s="1"/>
  <c r="AK275" i="1" a="1"/>
  <c r="AK275" i="1" s="1"/>
  <c r="AO274" i="1" a="1"/>
  <c r="AO274" i="1" s="1"/>
  <c r="AJ274" i="1" a="1"/>
  <c r="AJ274" i="1" s="1"/>
  <c r="AJ273" i="1" a="1"/>
  <c r="AJ273" i="1" s="1"/>
  <c r="AO272" i="1" a="1"/>
  <c r="AO272" i="1" s="1"/>
  <c r="AI272" i="1" a="1"/>
  <c r="AI272" i="1" s="1"/>
  <c r="AN271" i="1" a="1"/>
  <c r="AN271" i="1" s="1"/>
  <c r="AI271" i="1" a="1"/>
  <c r="AI271" i="1" s="1"/>
  <c r="AM270" i="1" a="1"/>
  <c r="AM270" i="1" s="1"/>
  <c r="AM268" i="1" a="1"/>
  <c r="AM268" i="1" s="1"/>
  <c r="AQ267" i="1" a="1"/>
  <c r="AQ267" i="1" s="1"/>
  <c r="AQ266" i="1" a="1"/>
  <c r="AQ266" i="1" s="1"/>
  <c r="AP265" i="1" a="1"/>
  <c r="AP265" i="1" s="1"/>
  <c r="AL265" i="1" a="1"/>
  <c r="AL265" i="1" s="1"/>
  <c r="AQ264" i="1" a="1"/>
  <c r="AQ264" i="1" s="1"/>
  <c r="AL264" i="1" a="1"/>
  <c r="AL264" i="1" s="1"/>
  <c r="AP263" i="1" a="1"/>
  <c r="AP263" i="1" s="1"/>
  <c r="AO262" i="1" a="1"/>
  <c r="AO262" i="1" s="1"/>
  <c r="AJ262" i="1" a="1"/>
  <c r="AJ262" i="1" s="1"/>
  <c r="AN261" i="1" a="1"/>
  <c r="AN261" i="1" s="1"/>
  <c r="AI261" i="1" a="1"/>
  <c r="AI261" i="1" s="1"/>
  <c r="AO257" i="1" a="1"/>
  <c r="AO257" i="1" s="1"/>
  <c r="AH257" i="1" a="1"/>
  <c r="AH257" i="1" s="1"/>
  <c r="AN256" i="1" a="1"/>
  <c r="AN256" i="1" s="1"/>
  <c r="AK256" i="1" a="1"/>
  <c r="AK256" i="1" s="1"/>
  <c r="AO255" i="1" a="1"/>
  <c r="AO255" i="1" s="1"/>
  <c r="AH255" i="1" a="1"/>
  <c r="AH255" i="1" s="1"/>
  <c r="AN254" i="1" a="1"/>
  <c r="AN254" i="1" s="1"/>
  <c r="AK254" i="1" a="1"/>
  <c r="AK254" i="1" s="1"/>
  <c r="AO253" i="1" a="1"/>
  <c r="AO253" i="1" s="1"/>
  <c r="AH253" i="1" a="1"/>
  <c r="AH253" i="1" s="1"/>
  <c r="AN252" i="1" a="1"/>
  <c r="AN252" i="1" s="1"/>
  <c r="AN251" i="1" a="1"/>
  <c r="AN251" i="1" s="1"/>
  <c r="AJ250" i="1" a="1"/>
  <c r="AJ250" i="1" s="1"/>
  <c r="AN249" i="1" a="1"/>
  <c r="AN249" i="1" s="1"/>
  <c r="AM248" i="1" a="1"/>
  <c r="AM248" i="1" s="1"/>
  <c r="AR248" i="1" s="1"/>
  <c r="AM247" i="1" a="1"/>
  <c r="AM247" i="1" s="1"/>
  <c r="AQ246" i="1" a="1"/>
  <c r="AQ246" i="1" s="1"/>
  <c r="AM246" i="1" a="1"/>
  <c r="AM246" i="1" s="1"/>
  <c r="AI246" i="1" a="1"/>
  <c r="AI246" i="1" s="1"/>
  <c r="AI244" i="1" a="1"/>
  <c r="AI244" i="1" s="1"/>
  <c r="AL243" i="1" a="1"/>
  <c r="AL243" i="1" s="1"/>
  <c r="AP242" i="1" a="1"/>
  <c r="AP242" i="1" s="1"/>
  <c r="AL237" i="1" a="1"/>
  <c r="AL237" i="1" s="1"/>
  <c r="AP236" i="1" a="1"/>
  <c r="AP236" i="1" s="1"/>
  <c r="AH236" i="1" a="1"/>
  <c r="AH236" i="1" s="1"/>
  <c r="AN232" i="1" a="1"/>
  <c r="AN232" i="1" s="1"/>
  <c r="AM231" i="1" a="1"/>
  <c r="AM231" i="1" s="1"/>
  <c r="AM230" i="1" a="1"/>
  <c r="AM230" i="1" s="1"/>
  <c r="AQ229" i="1" a="1"/>
  <c r="AQ229" i="1" s="1"/>
  <c r="AM229" i="1" a="1"/>
  <c r="AM229" i="1" s="1"/>
  <c r="AJ229" i="1" a="1"/>
  <c r="AJ229" i="1" s="1"/>
  <c r="AM228" i="1" a="1"/>
  <c r="AM228" i="1" s="1"/>
  <c r="AQ227" i="1" a="1"/>
  <c r="AQ227" i="1" s="1"/>
  <c r="AM227" i="1" a="1"/>
  <c r="AM227" i="1" s="1"/>
  <c r="AI225" i="1" a="1"/>
  <c r="AI225" i="1" s="1"/>
  <c r="AL222" i="1" a="1"/>
  <c r="AL222" i="1" s="1"/>
  <c r="AP221" i="1" a="1"/>
  <c r="AP221" i="1" s="1"/>
  <c r="AH221" i="1" a="1"/>
  <c r="AH221" i="1" s="1"/>
  <c r="AK220" i="1" a="1"/>
  <c r="AK220" i="1" s="1"/>
  <c r="AL219" i="1" a="1"/>
  <c r="AL219" i="1" s="1"/>
  <c r="AQ218" i="1" a="1"/>
  <c r="AQ218" i="1" s="1"/>
  <c r="AJ218" i="1" a="1"/>
  <c r="AJ218" i="1" s="1"/>
  <c r="AO217" i="1" a="1"/>
  <c r="AO217" i="1" s="1"/>
  <c r="AL217" i="1" a="1"/>
  <c r="AL217" i="1" s="1"/>
  <c r="AQ216" i="1" a="1"/>
  <c r="AQ216" i="1" s="1"/>
  <c r="AJ216" i="1" a="1"/>
  <c r="AJ216" i="1" s="1"/>
  <c r="AO215" i="1" a="1"/>
  <c r="AO215" i="1" s="1"/>
  <c r="AP214" i="1" a="1"/>
  <c r="AP214" i="1" s="1"/>
  <c r="AI214" i="1" a="1"/>
  <c r="AI214" i="1" s="1"/>
  <c r="AN213" i="1" a="1"/>
  <c r="AN213" i="1" s="1"/>
  <c r="AN212" i="1" a="1"/>
  <c r="AN212" i="1" s="1"/>
  <c r="AJ211" i="1" a="1"/>
  <c r="AJ211" i="1" s="1"/>
  <c r="AQ205" i="1" a="1"/>
  <c r="AQ205" i="1" s="1"/>
  <c r="AJ205" i="1" a="1"/>
  <c r="AJ205" i="1" s="1"/>
  <c r="AO204" i="1" a="1"/>
  <c r="AO204" i="1" s="1"/>
  <c r="AO203" i="1" a="1"/>
  <c r="AO203" i="1" s="1"/>
  <c r="AH203" i="1" a="1"/>
  <c r="AH203" i="1" s="1"/>
  <c r="AO199" i="1" a="1"/>
  <c r="AO199" i="1" s="1"/>
  <c r="AH199" i="1" a="1"/>
  <c r="AH199" i="1" s="1"/>
  <c r="AM299" i="1" a="1"/>
  <c r="AM299" i="1" s="1"/>
  <c r="AR299" i="1" s="1"/>
  <c r="AJ297" i="1" a="1"/>
  <c r="AJ297" i="1" s="1"/>
  <c r="AK295" i="1" a="1"/>
  <c r="AK295" i="1" s="1"/>
  <c r="AM294" i="1" a="1"/>
  <c r="AM294" i="1" s="1"/>
  <c r="AR294" i="1" s="1"/>
  <c r="AP293" i="1" a="1"/>
  <c r="AP293" i="1" s="1"/>
  <c r="AQ292" i="1" a="1"/>
  <c r="AQ292" i="1" s="1"/>
  <c r="AK292" i="1" a="1"/>
  <c r="AK292" i="1" s="1"/>
  <c r="AO291" i="1" a="1"/>
  <c r="AO291" i="1" s="1"/>
  <c r="AI290" i="1" a="1"/>
  <c r="AI290" i="1" s="1"/>
  <c r="AN289" i="1" a="1"/>
  <c r="AN289" i="1" s="1"/>
  <c r="AN311" i="1" s="1"/>
  <c r="AQ281" i="1" a="1"/>
  <c r="AQ281" i="1" s="1"/>
  <c r="AQ280" i="1" a="1"/>
  <c r="AQ280" i="1" s="1"/>
  <c r="AL280" i="1" a="1"/>
  <c r="AL280" i="1" s="1"/>
  <c r="AL279" i="1" a="1"/>
  <c r="AL279" i="1" s="1"/>
  <c r="AP278" i="1" a="1"/>
  <c r="AP278" i="1" s="1"/>
  <c r="AK278" i="1" a="1"/>
  <c r="AK278" i="1" s="1"/>
  <c r="AK277" i="1" a="1"/>
  <c r="AK277" i="1" s="1"/>
  <c r="AP276" i="1" a="1"/>
  <c r="AP276" i="1" s="1"/>
  <c r="AO275" i="1" a="1"/>
  <c r="AO275" i="1" s="1"/>
  <c r="AJ275" i="1" a="1"/>
  <c r="AJ275" i="1" s="1"/>
  <c r="AN273" i="1" a="1"/>
  <c r="AN273" i="1" s="1"/>
  <c r="AI273" i="1" a="1"/>
  <c r="AI273" i="1" s="1"/>
  <c r="AN272" i="1" a="1"/>
  <c r="AN272" i="1" s="1"/>
  <c r="AH271" i="1" a="1"/>
  <c r="AH271" i="1" s="1"/>
  <c r="AQ269" i="1" a="1"/>
  <c r="AQ269" i="1" s="1"/>
  <c r="AQ268" i="1" a="1"/>
  <c r="AQ268" i="1" s="1"/>
  <c r="AL267" i="1" a="1"/>
  <c r="AL267" i="1" s="1"/>
  <c r="AL266" i="1" a="1"/>
  <c r="AL266" i="1" s="1"/>
  <c r="AP264" i="1" a="1"/>
  <c r="AP264" i="1" s="1"/>
  <c r="AK264" i="1" a="1"/>
  <c r="AK264" i="1" s="1"/>
  <c r="AO263" i="1" a="1"/>
  <c r="AO263" i="1" s="1"/>
  <c r="AK263" i="1" a="1"/>
  <c r="AK263" i="1" s="1"/>
  <c r="AI262" i="1" a="1"/>
  <c r="AI262" i="1" s="1"/>
  <c r="AH261" i="1" a="1"/>
  <c r="AH261" i="1" s="1"/>
  <c r="AN257" i="1" a="1"/>
  <c r="AN257" i="1" s="1"/>
  <c r="AJ256" i="1" a="1"/>
  <c r="AJ256" i="1" s="1"/>
  <c r="AN255" i="1" a="1"/>
  <c r="AN255" i="1" s="1"/>
  <c r="AN253" i="1" a="1"/>
  <c r="AN253" i="1" s="1"/>
  <c r="AJ252" i="1" a="1"/>
  <c r="AJ252" i="1" s="1"/>
  <c r="AM251" i="1" a="1"/>
  <c r="AM251" i="1" s="1"/>
  <c r="AQ250" i="1" a="1"/>
  <c r="AQ250" i="1" s="1"/>
  <c r="AM250" i="1" a="1"/>
  <c r="AM250" i="1" s="1"/>
  <c r="AR250" i="1" s="1"/>
  <c r="AM249" i="1" a="1"/>
  <c r="AM249" i="1" s="1"/>
  <c r="AQ248" i="1" a="1"/>
  <c r="AQ248" i="1" s="1"/>
  <c r="AI248" i="1" a="1"/>
  <c r="AI248" i="1" s="1"/>
  <c r="AL245" i="1" a="1"/>
  <c r="AL245" i="1" s="1"/>
  <c r="AP244" i="1" a="1"/>
  <c r="AP244" i="1" s="1"/>
  <c r="AH244" i="1" a="1"/>
  <c r="AH244" i="1" s="1"/>
  <c r="AK243" i="1" a="1"/>
  <c r="AK243" i="1" s="1"/>
  <c r="AH242" i="1" a="1"/>
  <c r="AH242" i="1" s="1"/>
  <c r="AL241" i="1" a="1"/>
  <c r="AL241" i="1" s="1"/>
  <c r="AP240" i="1" a="1"/>
  <c r="AP240" i="1" s="1"/>
  <c r="AH240" i="1" a="1"/>
  <c r="AH240" i="1" s="1"/>
  <c r="AL239" i="1" a="1"/>
  <c r="AL239" i="1" s="1"/>
  <c r="AP238" i="1" a="1"/>
  <c r="AP238" i="1" s="1"/>
  <c r="AH238" i="1" a="1"/>
  <c r="AH238" i="1" s="1"/>
  <c r="AK237" i="1" a="1"/>
  <c r="AK237" i="1" s="1"/>
  <c r="AL236" i="1" a="1"/>
  <c r="AL236" i="1" s="1"/>
  <c r="AM232" i="1" a="1"/>
  <c r="AM232" i="1" s="1"/>
  <c r="AR232" i="1" s="1"/>
  <c r="AQ231" i="1" a="1"/>
  <c r="AQ231" i="1" s="1"/>
  <c r="AI231" i="1" a="1"/>
  <c r="AI231" i="1" s="1"/>
  <c r="AI229" i="1" a="1"/>
  <c r="AI229" i="1" s="1"/>
  <c r="AI227" i="1" a="1"/>
  <c r="AI227" i="1" s="1"/>
  <c r="AL226" i="1" a="1"/>
  <c r="AL226" i="1" s="1"/>
  <c r="AP225" i="1" a="1"/>
  <c r="AP225" i="1" s="1"/>
  <c r="AL224" i="1" a="1"/>
  <c r="AL224" i="1" s="1"/>
  <c r="AP223" i="1" a="1"/>
  <c r="AP223" i="1" s="1"/>
  <c r="AH223" i="1" a="1"/>
  <c r="AH223" i="1" s="1"/>
  <c r="AK222" i="1" a="1"/>
  <c r="AK222" i="1" s="1"/>
  <c r="AL221" i="1" a="1"/>
  <c r="AL221" i="1" s="1"/>
  <c r="AQ220" i="1" a="1"/>
  <c r="AQ220" i="1" s="1"/>
  <c r="AJ220" i="1" a="1"/>
  <c r="AJ220" i="1" s="1"/>
  <c r="AO219" i="1" a="1"/>
  <c r="AO219" i="1" s="1"/>
  <c r="AP218" i="1" a="1"/>
  <c r="AP218" i="1" s="1"/>
  <c r="AI218" i="1" a="1"/>
  <c r="AI218" i="1" s="1"/>
  <c r="AK217" i="1" a="1"/>
  <c r="AK217" i="1" s="1"/>
  <c r="AP216" i="1" a="1"/>
  <c r="AP216" i="1" s="1"/>
  <c r="AI216" i="1" a="1"/>
  <c r="AI216" i="1" s="1"/>
  <c r="AK215" i="1" a="1"/>
  <c r="AK215" i="1" s="1"/>
  <c r="AO214" i="1" a="1"/>
  <c r="AO214" i="1" s="1"/>
  <c r="AH214" i="1" a="1"/>
  <c r="AH214" i="1" s="1"/>
  <c r="AJ213" i="1" a="1"/>
  <c r="AJ213" i="1" s="1"/>
  <c r="AM212" i="1" a="1"/>
  <c r="AM212" i="1" s="1"/>
  <c r="AR212" i="1" s="1"/>
  <c r="AQ211" i="1" a="1"/>
  <c r="AQ211" i="1" s="1"/>
  <c r="AM211" i="1" a="1"/>
  <c r="AM211" i="1" s="1"/>
  <c r="AP205" i="1" a="1"/>
  <c r="AP205" i="1" s="1"/>
  <c r="AI205" i="1" a="1"/>
  <c r="AI205" i="1" s="1"/>
  <c r="AK204" i="1" a="1"/>
  <c r="AK204" i="1" s="1"/>
  <c r="AN203" i="1" a="1"/>
  <c r="AN203" i="1" s="1"/>
  <c r="AN199" i="1" a="1"/>
  <c r="AN199" i="1" s="1"/>
  <c r="AO197" i="1" a="1"/>
  <c r="AO197" i="1" s="1"/>
  <c r="AH197" i="1" a="1"/>
  <c r="AH197" i="1" s="1"/>
  <c r="AN196" i="1" a="1"/>
  <c r="AN196" i="1" s="1"/>
  <c r="AK196" i="1" a="1"/>
  <c r="AK196" i="1" s="1"/>
  <c r="AP195" i="1" a="1"/>
  <c r="AP195" i="1" s="1"/>
  <c r="AI195" i="1" a="1"/>
  <c r="AI195" i="1" s="1"/>
  <c r="AQ193" i="1" a="1"/>
  <c r="AQ193" i="1" s="1"/>
  <c r="AJ193" i="1" a="1"/>
  <c r="AJ193" i="1" s="1"/>
  <c r="AO192" i="1" a="1"/>
  <c r="AO192" i="1" s="1"/>
  <c r="AL192" i="1" a="1"/>
  <c r="AL192" i="1" s="1"/>
  <c r="AI299" i="1" a="1"/>
  <c r="AI299" i="1" s="1"/>
  <c r="AH297" i="1" a="1"/>
  <c r="AH297" i="1" s="1"/>
  <c r="AP295" i="1" a="1"/>
  <c r="AP295" i="1" s="1"/>
  <c r="AJ295" i="1" a="1"/>
  <c r="AJ295" i="1" s="1"/>
  <c r="AL293" i="1" a="1"/>
  <c r="AL293" i="1" s="1"/>
  <c r="AJ292" i="1" a="1"/>
  <c r="AJ292" i="1" s="1"/>
  <c r="AK291" i="1" a="1"/>
  <c r="AK291" i="1" s="1"/>
  <c r="AO290" i="1" a="1"/>
  <c r="AO290" i="1" s="1"/>
  <c r="AH290" i="1" a="1"/>
  <c r="AH290" i="1" s="1"/>
  <c r="AJ289" i="1" a="1"/>
  <c r="AJ289" i="1" s="1"/>
  <c r="AQ282" i="1" a="1"/>
  <c r="AQ282" i="1" s="1"/>
  <c r="AL282" i="1" a="1"/>
  <c r="AL282" i="1" s="1"/>
  <c r="AP281" i="1" a="1"/>
  <c r="AP281" i="1" s="1"/>
  <c r="AL281" i="1" a="1"/>
  <c r="AL281" i="1" s="1"/>
  <c r="AP280" i="1" a="1"/>
  <c r="AP280" i="1" s="1"/>
  <c r="AK280" i="1" a="1"/>
  <c r="AK280" i="1" s="1"/>
  <c r="AP279" i="1" a="1"/>
  <c r="AP279" i="1" s="1"/>
  <c r="AO278" i="1" a="1"/>
  <c r="AO278" i="1" s="1"/>
  <c r="AJ278" i="1" a="1"/>
  <c r="AJ278" i="1" s="1"/>
  <c r="AO277" i="1" a="1"/>
  <c r="AO277" i="1" s="1"/>
  <c r="AO276" i="1" a="1"/>
  <c r="AO276" i="1" s="1"/>
  <c r="AJ276" i="1" a="1"/>
  <c r="AJ276" i="1" s="1"/>
  <c r="AN275" i="1" a="1"/>
  <c r="AN275" i="1" s="1"/>
  <c r="AN274" i="1" a="1"/>
  <c r="AN274" i="1" s="1"/>
  <c r="AI274" i="1" a="1"/>
  <c r="AI274" i="1" s="1"/>
  <c r="AM273" i="1" a="1"/>
  <c r="AM273" i="1" s="1"/>
  <c r="AM272" i="1" a="1"/>
  <c r="AM272" i="1" s="1"/>
  <c r="AH272" i="1" a="1"/>
  <c r="AH272" i="1" s="1"/>
  <c r="AM271" i="1" a="1"/>
  <c r="AM271" i="1" s="1"/>
  <c r="AR271" i="1" s="1"/>
  <c r="AQ270" i="1" a="1"/>
  <c r="AQ270" i="1" s="1"/>
  <c r="AL270" i="1" a="1"/>
  <c r="AL270" i="1" s="1"/>
  <c r="AL269" i="1" a="1"/>
  <c r="AL269" i="1" s="1"/>
  <c r="AP268" i="1" a="1"/>
  <c r="AP268" i="1" s="1"/>
  <c r="AL268" i="1" a="1"/>
  <c r="AL268" i="1" s="1"/>
  <c r="AP267" i="1" a="1"/>
  <c r="AP267" i="1" s="1"/>
  <c r="AK267" i="1" a="1"/>
  <c r="AK267" i="1" s="1"/>
  <c r="AP266" i="1" a="1"/>
  <c r="AP266" i="1" s="1"/>
  <c r="AK266" i="1" a="1"/>
  <c r="AK266" i="1" s="1"/>
  <c r="AO265" i="1" a="1"/>
  <c r="AO265" i="1" s="1"/>
  <c r="AK265" i="1" a="1"/>
  <c r="AK265" i="1" s="1"/>
  <c r="AJ264" i="1" a="1"/>
  <c r="AJ264" i="1" s="1"/>
  <c r="AJ263" i="1" a="1"/>
  <c r="AJ263" i="1" s="1"/>
  <c r="AN262" i="1" a="1"/>
  <c r="AN262" i="1" s="1"/>
  <c r="AH262" i="1" a="1"/>
  <c r="AH262" i="1" s="1"/>
  <c r="AM261" i="1" a="1"/>
  <c r="AM261" i="1" s="1"/>
  <c r="AM283" i="1" s="1"/>
  <c r="AM257" i="1" a="1"/>
  <c r="AM257" i="1" s="1"/>
  <c r="AR257" i="1" s="1"/>
  <c r="AQ256" i="1" a="1"/>
  <c r="AQ256" i="1" s="1"/>
  <c r="AM256" i="1" a="1"/>
  <c r="AM256" i="1" s="1"/>
  <c r="AM255" i="1" a="1"/>
  <c r="AM255" i="1" s="1"/>
  <c r="AR255" i="1" s="1"/>
  <c r="AQ254" i="1" a="1"/>
  <c r="AQ254" i="1" s="1"/>
  <c r="AM254" i="1" a="1"/>
  <c r="AM254" i="1" s="1"/>
  <c r="AR254" i="1" s="1"/>
  <c r="AJ254" i="1" a="1"/>
  <c r="AJ254" i="1" s="1"/>
  <c r="AM253" i="1" a="1"/>
  <c r="AM253" i="1" s="1"/>
  <c r="AR253" i="1" s="1"/>
  <c r="AQ252" i="1" a="1"/>
  <c r="AQ252" i="1" s="1"/>
  <c r="AM252" i="1" a="1"/>
  <c r="AM252" i="1" s="1"/>
  <c r="AR252" i="1" s="1"/>
  <c r="AI250" i="1" a="1"/>
  <c r="AI250" i="1" s="1"/>
  <c r="AL247" i="1" a="1"/>
  <c r="AL247" i="1" s="1"/>
  <c r="AP246" i="1" a="1"/>
  <c r="AP246" i="1" s="1"/>
  <c r="AH246" i="1" a="1"/>
  <c r="AH246" i="1" s="1"/>
  <c r="AK245" i="1" a="1"/>
  <c r="AK245" i="1" s="1"/>
  <c r="AL244" i="1" a="1"/>
  <c r="AL244" i="1" s="1"/>
  <c r="AQ243" i="1" a="1"/>
  <c r="AQ243" i="1" s="1"/>
  <c r="AJ243" i="1" a="1"/>
  <c r="AJ243" i="1" s="1"/>
  <c r="AO242" i="1" a="1"/>
  <c r="AO242" i="1" s="1"/>
  <c r="AL242" i="1" a="1"/>
  <c r="AL242" i="1" s="1"/>
  <c r="AQ241" i="1" a="1"/>
  <c r="AQ241" i="1" s="1"/>
  <c r="AK241" i="1" a="1"/>
  <c r="AK241" i="1" s="1"/>
  <c r="AL240" i="1" a="1"/>
  <c r="AL240" i="1" s="1"/>
  <c r="AK239" i="1" a="1"/>
  <c r="AK239" i="1" s="1"/>
  <c r="AL238" i="1" a="1"/>
  <c r="AL238" i="1" s="1"/>
  <c r="AQ237" i="1" a="1"/>
  <c r="AQ237" i="1" s="1"/>
  <c r="AJ237" i="1" a="1"/>
  <c r="AJ237" i="1" s="1"/>
  <c r="AO236" i="1" a="1"/>
  <c r="AO236" i="1" s="1"/>
  <c r="AL230" i="1" a="1"/>
  <c r="AL230" i="1" s="1"/>
  <c r="AP229" i="1" a="1"/>
  <c r="AP229" i="1" s="1"/>
  <c r="AL228" i="1" a="1"/>
  <c r="AL228" i="1" s="1"/>
  <c r="AP227" i="1" a="1"/>
  <c r="AP227" i="1" s="1"/>
  <c r="AH227" i="1" a="1"/>
  <c r="AH227" i="1" s="1"/>
  <c r="AK226" i="1" a="1"/>
  <c r="AK226" i="1" s="1"/>
  <c r="AH225" i="1" a="1"/>
  <c r="AH225" i="1" s="1"/>
  <c r="AK224" i="1" a="1"/>
  <c r="AK224" i="1" s="1"/>
  <c r="AL223" i="1" a="1"/>
  <c r="AL223" i="1" s="1"/>
  <c r="AQ222" i="1" a="1"/>
  <c r="AQ222" i="1" s="1"/>
  <c r="AJ222" i="1" a="1"/>
  <c r="AJ222" i="1" s="1"/>
  <c r="AO221" i="1" a="1"/>
  <c r="AO221" i="1" s="1"/>
  <c r="AP220" i="1" a="1"/>
  <c r="AP220" i="1" s="1"/>
  <c r="AI220" i="1" a="1"/>
  <c r="AI220" i="1" s="1"/>
  <c r="AK219" i="1" a="1"/>
  <c r="AK219" i="1" s="1"/>
  <c r="AO218" i="1" a="1"/>
  <c r="AO218" i="1" s="1"/>
  <c r="AH218" i="1" a="1"/>
  <c r="AH218" i="1" s="1"/>
  <c r="AN217" i="1" a="1"/>
  <c r="AN217" i="1" s="1"/>
  <c r="AO216" i="1" a="1"/>
  <c r="AO216" i="1" s="1"/>
  <c r="AH216" i="1" a="1"/>
  <c r="AH216" i="1" s="1"/>
  <c r="AN215" i="1" a="1"/>
  <c r="AN215" i="1" s="1"/>
  <c r="AJ215" i="1" a="1"/>
  <c r="AJ215" i="1" s="1"/>
  <c r="AN214" i="1" a="1"/>
  <c r="AN214" i="1" s="1"/>
  <c r="AM213" i="1" a="1"/>
  <c r="AM213" i="1" s="1"/>
  <c r="AI213" i="1" a="1"/>
  <c r="AI213" i="1" s="1"/>
  <c r="AI211" i="1" a="1"/>
  <c r="AI211" i="1" s="1"/>
  <c r="AO205" i="1" a="1"/>
  <c r="AO205" i="1" s="1"/>
  <c r="AH205" i="1" a="1"/>
  <c r="AH205" i="1" s="1"/>
  <c r="AN204" i="1" a="1"/>
  <c r="AN204" i="1" s="1"/>
  <c r="AJ204" i="1" a="1"/>
  <c r="AJ204" i="1" s="1"/>
  <c r="AM203" i="1" a="1"/>
  <c r="AM203" i="1" s="1"/>
  <c r="AQ198" i="1" a="1"/>
  <c r="AQ198" i="1" s="1"/>
  <c r="AP196" i="1" a="1"/>
  <c r="AP196" i="1" s="1"/>
  <c r="AI196" i="1" a="1"/>
  <c r="AI196" i="1" s="1"/>
  <c r="AH195" i="1" a="1"/>
  <c r="AH195" i="1" s="1"/>
  <c r="AP193" i="1" a="1"/>
  <c r="AP193" i="1" s="1"/>
  <c r="AQ191" i="1" a="1"/>
  <c r="AQ191" i="1" s="1"/>
  <c r="AI191" i="1" a="1"/>
  <c r="AI191" i="1" s="1"/>
  <c r="AQ189" i="1" a="1"/>
  <c r="AQ189" i="1" s="1"/>
  <c r="AJ189" i="1" a="1"/>
  <c r="AJ189" i="1" s="1"/>
  <c r="AO188" i="1" a="1"/>
  <c r="AO188" i="1" s="1"/>
  <c r="AL188" i="1" a="1"/>
  <c r="AL188" i="1" s="1"/>
  <c r="AQ187" i="1" a="1"/>
  <c r="AQ187" i="1" s="1"/>
  <c r="AJ187" i="1" a="1"/>
  <c r="AJ187" i="1" s="1"/>
  <c r="AO186" i="1" a="1"/>
  <c r="AO186" i="1" s="1"/>
  <c r="AL186" i="1" a="1"/>
  <c r="AL186" i="1" s="1"/>
  <c r="AQ185" i="1" a="1"/>
  <c r="AQ185" i="1" s="1"/>
  <c r="AJ185" i="1" a="1"/>
  <c r="AJ185" i="1" s="1"/>
  <c r="AO184" i="1" a="1"/>
  <c r="AO184" i="1" s="1"/>
  <c r="AH178" i="1" a="1"/>
  <c r="AH178" i="1" s="1"/>
  <c r="AK177" i="1" a="1"/>
  <c r="AK177" i="1" s="1"/>
  <c r="AL176" i="1" a="1"/>
  <c r="AL176" i="1" s="1"/>
  <c r="AP175" i="1" a="1"/>
  <c r="AP175" i="1" s="1"/>
  <c r="AI175" i="1" a="1"/>
  <c r="AI175" i="1" s="1"/>
  <c r="AK174" i="1" a="1"/>
  <c r="AK174" i="1" s="1"/>
  <c r="AN173" i="1" a="1"/>
  <c r="AN173" i="1" s="1"/>
  <c r="AJ172" i="1" a="1"/>
  <c r="AJ172" i="1" s="1"/>
  <c r="AM171" i="1" a="1"/>
  <c r="AM171" i="1" s="1"/>
  <c r="AQ170" i="1" a="1"/>
  <c r="AQ170" i="1" s="1"/>
  <c r="AI170" i="1" a="1"/>
  <c r="AI170" i="1" s="1"/>
  <c r="AP168" i="1" a="1"/>
  <c r="AP168" i="1" s="1"/>
  <c r="AQ167" i="1" a="1"/>
  <c r="AQ167" i="1" s="1"/>
  <c r="AJ167" i="1" a="1"/>
  <c r="AJ167" i="1" s="1"/>
  <c r="AK166" i="1" a="1"/>
  <c r="AK166" i="1" s="1"/>
  <c r="AN165" i="1" a="1"/>
  <c r="AN165" i="1" s="1"/>
  <c r="AM164" i="1" a="1"/>
  <c r="AM164" i="1" s="1"/>
  <c r="AP162" i="1" a="1"/>
  <c r="AP162" i="1" s="1"/>
  <c r="AH162" i="1" a="1"/>
  <c r="AH162" i="1" s="1"/>
  <c r="AK161" i="1" a="1"/>
  <c r="AK161" i="1" s="1"/>
  <c r="AO160" i="1" a="1"/>
  <c r="AO160" i="1" s="1"/>
  <c r="AP159" i="1" a="1"/>
  <c r="AP159" i="1" s="1"/>
  <c r="AI159" i="1" a="1"/>
  <c r="AI159" i="1" s="1"/>
  <c r="AN158" i="1" a="1"/>
  <c r="AN158" i="1" s="1"/>
  <c r="AK154" i="1" a="1"/>
  <c r="AK154" i="1" s="1"/>
  <c r="AL153" i="1" a="1"/>
  <c r="AL153" i="1" s="1"/>
  <c r="AQ152" i="1" a="1"/>
  <c r="AQ152" i="1" s="1"/>
  <c r="AJ152" i="1" a="1"/>
  <c r="AJ152" i="1" s="1"/>
  <c r="AO151" i="1" a="1"/>
  <c r="AO151" i="1" s="1"/>
  <c r="AN150" i="1" a="1"/>
  <c r="AN150" i="1" s="1"/>
  <c r="AN148" i="1" a="1"/>
  <c r="AN148" i="1" s="1"/>
  <c r="AO146" i="1" a="1"/>
  <c r="AO146" i="1" s="1"/>
  <c r="AH146" i="1" a="1"/>
  <c r="AH146" i="1" s="1"/>
  <c r="AN145" i="1" a="1"/>
  <c r="AN145" i="1" s="1"/>
  <c r="AK145" i="1" a="1"/>
  <c r="AK145" i="1" s="1"/>
  <c r="AO144" i="1" a="1"/>
  <c r="AO144" i="1" s="1"/>
  <c r="AH144" i="1" a="1"/>
  <c r="AH144" i="1" s="1"/>
  <c r="AN143" i="1" a="1"/>
  <c r="AN143" i="1" s="1"/>
  <c r="AK143" i="1" a="1"/>
  <c r="AK143" i="1" s="1"/>
  <c r="AO142" i="1" a="1"/>
  <c r="AO142" i="1" s="1"/>
  <c r="AH142" i="1" a="1"/>
  <c r="AH142" i="1" s="1"/>
  <c r="AN141" i="1" a="1"/>
  <c r="AN141" i="1" s="1"/>
  <c r="AK141" i="1" a="1"/>
  <c r="AK141" i="1" s="1"/>
  <c r="AO140" i="1" a="1"/>
  <c r="AO140" i="1" s="1"/>
  <c r="AH140" i="1" a="1"/>
  <c r="AH140" i="1" s="1"/>
  <c r="AN139" i="1" a="1"/>
  <c r="AN139" i="1" s="1"/>
  <c r="AK139" i="1" a="1"/>
  <c r="AK139" i="1" s="1"/>
  <c r="AP138" i="1" a="1"/>
  <c r="AP138" i="1" s="1"/>
  <c r="AI138" i="1" a="1"/>
  <c r="AI138" i="1" s="1"/>
  <c r="AK137" i="1" a="1"/>
  <c r="AK137" i="1" s="1"/>
  <c r="AO136" i="1" a="1"/>
  <c r="AO136" i="1" s="1"/>
  <c r="AH136" i="1" a="1"/>
  <c r="AH136" i="1" s="1"/>
  <c r="AN135" i="1" a="1"/>
  <c r="AN135" i="1" s="1"/>
  <c r="AN134" i="1" a="1"/>
  <c r="AN134" i="1" s="1"/>
  <c r="AJ133" i="1" a="1"/>
  <c r="AJ133" i="1" s="1"/>
  <c r="AQ128" i="1" a="1"/>
  <c r="AQ128" i="1" s="1"/>
  <c r="AJ128" i="1" a="1"/>
  <c r="AJ128" i="1" s="1"/>
  <c r="AP123" i="1" a="1"/>
  <c r="AP123" i="1" s="1"/>
  <c r="AI123" i="1" a="1"/>
  <c r="AI123" i="1" s="1"/>
  <c r="AM120" i="1" a="1"/>
  <c r="AM120" i="1" s="1"/>
  <c r="AQ119" i="1" a="1"/>
  <c r="AQ119" i="1" s="1"/>
  <c r="AM119" i="1" a="1"/>
  <c r="AM119" i="1" s="1"/>
  <c r="AM118" i="1" a="1"/>
  <c r="AM118" i="1" s="1"/>
  <c r="AQ117" i="1" a="1"/>
  <c r="AQ117" i="1" s="1"/>
  <c r="AM117" i="1" a="1"/>
  <c r="AM117" i="1" s="1"/>
  <c r="AJ117" i="1" a="1"/>
  <c r="AJ117" i="1" s="1"/>
  <c r="AM116" i="1" a="1"/>
  <c r="AM116" i="1" s="1"/>
  <c r="AQ115" i="1" a="1"/>
  <c r="AQ115" i="1" s="1"/>
  <c r="AM115" i="1" a="1"/>
  <c r="AM115" i="1" s="1"/>
  <c r="AJ115" i="1" a="1"/>
  <c r="AJ115" i="1" s="1"/>
  <c r="AM114" i="1" a="1"/>
  <c r="AM114" i="1" s="1"/>
  <c r="AQ113" i="1" a="1"/>
  <c r="AQ113" i="1" s="1"/>
  <c r="AM113" i="1" a="1"/>
  <c r="AM113" i="1" s="1"/>
  <c r="AJ113" i="1" a="1"/>
  <c r="AJ113" i="1" s="1"/>
  <c r="AN112" i="1" a="1"/>
  <c r="AN112" i="1" s="1"/>
  <c r="AJ111" i="1" a="1"/>
  <c r="AJ111" i="1" s="1"/>
  <c r="AN110" i="1" a="1"/>
  <c r="AN110" i="1" s="1"/>
  <c r="AN108" i="1" a="1"/>
  <c r="AN108" i="1" s="1"/>
  <c r="AJ107" i="1" a="1"/>
  <c r="AJ107" i="1" s="1"/>
  <c r="AQ100" i="1" a="1"/>
  <c r="AQ100" i="1" s="1"/>
  <c r="AJ100" i="1" a="1"/>
  <c r="AJ100" i="1" s="1"/>
  <c r="AO99" i="1" a="1"/>
  <c r="AO99" i="1" s="1"/>
  <c r="AL99" i="1" a="1"/>
  <c r="AL99" i="1" s="1"/>
  <c r="AP98" i="1" a="1"/>
  <c r="AP98" i="1" s="1"/>
  <c r="AI98" i="1" a="1"/>
  <c r="AI98" i="1" s="1"/>
  <c r="AK97" i="1" a="1"/>
  <c r="AK97" i="1" s="1"/>
  <c r="AN96" i="1" a="1"/>
  <c r="AN96" i="1" s="1"/>
  <c r="AN94" i="1" a="1"/>
  <c r="AN94" i="1" s="1"/>
  <c r="AO92" i="1" a="1"/>
  <c r="AO92" i="1" s="1"/>
  <c r="AH92" i="1" a="1"/>
  <c r="AH92" i="1" s="1"/>
  <c r="AN91" i="1" a="1"/>
  <c r="AN91" i="1" s="1"/>
  <c r="AK91" i="1" a="1"/>
  <c r="AK91" i="1" s="1"/>
  <c r="AO90" i="1" a="1"/>
  <c r="AO90" i="1" s="1"/>
  <c r="AH198" i="1" a="1"/>
  <c r="AH198" i="1" s="1"/>
  <c r="AL194" i="1" a="1"/>
  <c r="AL194" i="1" s="1"/>
  <c r="AO193" i="1" a="1"/>
  <c r="AO193" i="1" s="1"/>
  <c r="AQ192" i="1" a="1"/>
  <c r="AQ192" i="1" s="1"/>
  <c r="AP191" i="1" a="1"/>
  <c r="AP191" i="1" s="1"/>
  <c r="AH191" i="1" a="1"/>
  <c r="AH191" i="1" s="1"/>
  <c r="AN190" i="1" a="1"/>
  <c r="AN190" i="1" s="1"/>
  <c r="AK190" i="1" a="1"/>
  <c r="AK190" i="1" s="1"/>
  <c r="AP189" i="1" a="1"/>
  <c r="AP189" i="1" s="1"/>
  <c r="AI189" i="1" a="1"/>
  <c r="AI189" i="1" s="1"/>
  <c r="AP187" i="1" a="1"/>
  <c r="AP187" i="1" s="1"/>
  <c r="AI187" i="1" a="1"/>
  <c r="AI187" i="1" s="1"/>
  <c r="AP185" i="1" a="1"/>
  <c r="AP185" i="1" s="1"/>
  <c r="AI185" i="1" a="1"/>
  <c r="AI185" i="1" s="1"/>
  <c r="AK184" i="1" a="1"/>
  <c r="AK184" i="1" s="1"/>
  <c r="AL179" i="1" a="1"/>
  <c r="AL179" i="1" s="1"/>
  <c r="AP178" i="1" a="1"/>
  <c r="AP178" i="1" s="1"/>
  <c r="AQ177" i="1" a="1"/>
  <c r="AQ177" i="1" s="1"/>
  <c r="AJ177" i="1" a="1"/>
  <c r="AJ177" i="1" s="1"/>
  <c r="AO176" i="1" a="1"/>
  <c r="AO176" i="1" s="1"/>
  <c r="AO175" i="1" a="1"/>
  <c r="AO175" i="1" s="1"/>
  <c r="AH175" i="1" a="1"/>
  <c r="AH175" i="1" s="1"/>
  <c r="AN174" i="1" a="1"/>
  <c r="AN174" i="1" s="1"/>
  <c r="AM173" i="1" a="1"/>
  <c r="AM173" i="1" s="1"/>
  <c r="AQ172" i="1" a="1"/>
  <c r="AQ172" i="1" s="1"/>
  <c r="AM172" i="1" a="1"/>
  <c r="AM172" i="1" s="1"/>
  <c r="AL169" i="1" a="1"/>
  <c r="AL169" i="1" s="1"/>
  <c r="AL168" i="1" a="1"/>
  <c r="AL168" i="1" s="1"/>
  <c r="AP167" i="1" a="1"/>
  <c r="AP167" i="1" s="1"/>
  <c r="AI167" i="1" a="1"/>
  <c r="AI167" i="1" s="1"/>
  <c r="AN166" i="1" a="1"/>
  <c r="AN166" i="1" s="1"/>
  <c r="AM165" i="1" a="1"/>
  <c r="AM165" i="1" s="1"/>
  <c r="AQ164" i="1" a="1"/>
  <c r="AQ164" i="1" s="1"/>
  <c r="AI164" i="1" a="1"/>
  <c r="AI164" i="1" s="1"/>
  <c r="AL163" i="1" a="1"/>
  <c r="AL163" i="1" s="1"/>
  <c r="AL162" i="1" a="1"/>
  <c r="AL162" i="1" s="1"/>
  <c r="AQ161" i="1" a="1"/>
  <c r="AQ161" i="1" s="1"/>
  <c r="AJ161" i="1" a="1"/>
  <c r="AJ161" i="1" s="1"/>
  <c r="AK160" i="1" a="1"/>
  <c r="AK160" i="1" s="1"/>
  <c r="AO159" i="1" a="1"/>
  <c r="AO159" i="1" s="1"/>
  <c r="AH159" i="1" a="1"/>
  <c r="AH159" i="1" s="1"/>
  <c r="AJ158" i="1" a="1"/>
  <c r="AJ158" i="1" s="1"/>
  <c r="AQ154" i="1" a="1"/>
  <c r="AQ154" i="1" s="1"/>
  <c r="AJ154" i="1" a="1"/>
  <c r="AJ154" i="1" s="1"/>
  <c r="AO153" i="1" a="1"/>
  <c r="AO153" i="1" s="1"/>
  <c r="AP152" i="1" a="1"/>
  <c r="AP152" i="1" s="1"/>
  <c r="AI152" i="1" a="1"/>
  <c r="AI152" i="1" s="1"/>
  <c r="AK151" i="1" a="1"/>
  <c r="AK151" i="1" s="1"/>
  <c r="AM150" i="1" a="1"/>
  <c r="AM150" i="1" s="1"/>
  <c r="AQ149" i="1" a="1"/>
  <c r="AQ149" i="1" s="1"/>
  <c r="AM149" i="1" a="1"/>
  <c r="AM149" i="1" s="1"/>
  <c r="AJ149" i="1" a="1"/>
  <c r="AJ149" i="1" s="1"/>
  <c r="AM148" i="1" a="1"/>
  <c r="AM148" i="1" s="1"/>
  <c r="AQ147" i="1" a="1"/>
  <c r="AQ147" i="1" s="1"/>
  <c r="AM147" i="1" a="1"/>
  <c r="AM147" i="1" s="1"/>
  <c r="AJ147" i="1" a="1"/>
  <c r="AJ147" i="1" s="1"/>
  <c r="AN146" i="1" a="1"/>
  <c r="AN146" i="1" s="1"/>
  <c r="AJ145" i="1" a="1"/>
  <c r="AJ145" i="1" s="1"/>
  <c r="AN144" i="1" a="1"/>
  <c r="AN144" i="1" s="1"/>
  <c r="AN142" i="1" a="1"/>
  <c r="AN142" i="1" s="1"/>
  <c r="AN140" i="1" a="1"/>
  <c r="AN140" i="1" s="1"/>
  <c r="AO138" i="1" a="1"/>
  <c r="AO138" i="1" s="1"/>
  <c r="AH138" i="1" a="1"/>
  <c r="AH138" i="1" s="1"/>
  <c r="AN137" i="1" a="1"/>
  <c r="AN137" i="1" s="1"/>
  <c r="AJ137" i="1" a="1"/>
  <c r="AJ137" i="1" s="1"/>
  <c r="AN136" i="1" a="1"/>
  <c r="AN136" i="1" s="1"/>
  <c r="AJ135" i="1" a="1"/>
  <c r="AJ135" i="1" s="1"/>
  <c r="AM134" i="1" a="1"/>
  <c r="AM134" i="1" s="1"/>
  <c r="AQ133" i="1" a="1"/>
  <c r="AQ133" i="1" s="1"/>
  <c r="AM133" i="1" a="1"/>
  <c r="AM133" i="1" s="1"/>
  <c r="AP128" i="1" a="1"/>
  <c r="AP128" i="1" s="1"/>
  <c r="AI128" i="1" a="1"/>
  <c r="AI128" i="1" s="1"/>
  <c r="AL122" i="1" a="1"/>
  <c r="AL122" i="1" s="1"/>
  <c r="AP121" i="1" a="1"/>
  <c r="AP121" i="1" s="1"/>
  <c r="AI121" i="1" a="1"/>
  <c r="AI121" i="1" s="1"/>
  <c r="AI119" i="1" a="1"/>
  <c r="AI119" i="1" s="1"/>
  <c r="AI117" i="1" a="1"/>
  <c r="AI117" i="1" s="1"/>
  <c r="AM112" i="1" a="1"/>
  <c r="AM112" i="1" s="1"/>
  <c r="AQ111" i="1" a="1"/>
  <c r="AQ111" i="1" s="1"/>
  <c r="AM111" i="1" a="1"/>
  <c r="AM111" i="1" s="1"/>
  <c r="AM110" i="1" a="1"/>
  <c r="AM110" i="1" s="1"/>
  <c r="AQ109" i="1" a="1"/>
  <c r="AQ109" i="1" s="1"/>
  <c r="AM109" i="1" a="1"/>
  <c r="AM109" i="1" s="1"/>
  <c r="AJ109" i="1" a="1"/>
  <c r="AJ109" i="1" s="1"/>
  <c r="AM108" i="1" a="1"/>
  <c r="AM108" i="1" s="1"/>
  <c r="AQ107" i="1" a="1"/>
  <c r="AQ107" i="1" s="1"/>
  <c r="AM107" i="1" a="1"/>
  <c r="AM107" i="1" s="1"/>
  <c r="AP100" i="1" a="1"/>
  <c r="AP100" i="1" s="1"/>
  <c r="AI100" i="1" a="1"/>
  <c r="AI100" i="1" s="1"/>
  <c r="AO98" i="1" a="1"/>
  <c r="AO98" i="1" s="1"/>
  <c r="AH98" i="1" a="1"/>
  <c r="AH98" i="1" s="1"/>
  <c r="AN97" i="1" a="1"/>
  <c r="AN97" i="1" s="1"/>
  <c r="AM96" i="1" a="1"/>
  <c r="AM96" i="1" s="1"/>
  <c r="AQ95" i="1" a="1"/>
  <c r="AQ95" i="1" s="1"/>
  <c r="AM95" i="1" a="1"/>
  <c r="AM95" i="1" s="1"/>
  <c r="AJ95" i="1" a="1"/>
  <c r="AJ95" i="1" s="1"/>
  <c r="AM94" i="1" a="1"/>
  <c r="AM94" i="1" s="1"/>
  <c r="AQ93" i="1" a="1"/>
  <c r="AQ93" i="1" s="1"/>
  <c r="AM93" i="1" a="1"/>
  <c r="AM93" i="1" s="1"/>
  <c r="AJ93" i="1" a="1"/>
  <c r="AJ93" i="1" s="1"/>
  <c r="AN92" i="1" a="1"/>
  <c r="AN92" i="1" s="1"/>
  <c r="AJ91" i="1" a="1"/>
  <c r="AJ91" i="1" s="1"/>
  <c r="AN90" i="1" a="1"/>
  <c r="AN90" i="1" s="1"/>
  <c r="AN198" i="1" a="1"/>
  <c r="AN198" i="1" s="1"/>
  <c r="AP197" i="1" a="1"/>
  <c r="AP197" i="1" s="1"/>
  <c r="AQ195" i="1" a="1"/>
  <c r="AQ195" i="1" s="1"/>
  <c r="AK194" i="1" a="1"/>
  <c r="AK194" i="1" s="1"/>
  <c r="AN193" i="1" a="1"/>
  <c r="AN193" i="1" s="1"/>
  <c r="AO191" i="1" a="1"/>
  <c r="AO191" i="1" s="1"/>
  <c r="AO189" i="1" a="1"/>
  <c r="AO189" i="1" s="1"/>
  <c r="AH189" i="1" a="1"/>
  <c r="AH189" i="1" s="1"/>
  <c r="AN188" i="1" a="1"/>
  <c r="AN188" i="1" s="1"/>
  <c r="AK188" i="1" a="1"/>
  <c r="AK188" i="1" s="1"/>
  <c r="AO187" i="1" a="1"/>
  <c r="AO187" i="1" s="1"/>
  <c r="AH187" i="1" a="1"/>
  <c r="AH187" i="1" s="1"/>
  <c r="AN186" i="1" a="1"/>
  <c r="AN186" i="1" s="1"/>
  <c r="AK186" i="1" a="1"/>
  <c r="AK186" i="1" s="1"/>
  <c r="AO185" i="1" a="1"/>
  <c r="AO185" i="1" s="1"/>
  <c r="AH185" i="1" a="1"/>
  <c r="AH185" i="1" s="1"/>
  <c r="AN184" i="1" a="1"/>
  <c r="AN184" i="1" s="1"/>
  <c r="AK179" i="1" a="1"/>
  <c r="AK179" i="1" s="1"/>
  <c r="AL178" i="1" a="1"/>
  <c r="AL178" i="1" s="1"/>
  <c r="AP177" i="1" a="1"/>
  <c r="AP177" i="1" s="1"/>
  <c r="AI177" i="1" a="1"/>
  <c r="AI177" i="1" s="1"/>
  <c r="AK176" i="1" a="1"/>
  <c r="AK176" i="1" s="1"/>
  <c r="AN175" i="1" a="1"/>
  <c r="AN175" i="1" s="1"/>
  <c r="AJ174" i="1" a="1"/>
  <c r="AJ174" i="1" s="1"/>
  <c r="AI172" i="1" a="1"/>
  <c r="AI172" i="1" s="1"/>
  <c r="AL171" i="1" a="1"/>
  <c r="AL171" i="1" s="1"/>
  <c r="AP170" i="1" a="1"/>
  <c r="AP170" i="1" s="1"/>
  <c r="AH170" i="1" a="1"/>
  <c r="AH170" i="1" s="1"/>
  <c r="AK169" i="1" a="1"/>
  <c r="AK169" i="1" s="1"/>
  <c r="AO168" i="1" a="1"/>
  <c r="AO168" i="1" s="1"/>
  <c r="AO167" i="1" a="1"/>
  <c r="AO167" i="1" s="1"/>
  <c r="AH167" i="1" a="1"/>
  <c r="AH167" i="1" s="1"/>
  <c r="AJ166" i="1" a="1"/>
  <c r="AJ166" i="1" s="1"/>
  <c r="AH164" i="1" a="1"/>
  <c r="AH164" i="1" s="1"/>
  <c r="AK163" i="1" a="1"/>
  <c r="AK163" i="1" s="1"/>
  <c r="AO162" i="1" a="1"/>
  <c r="AO162" i="1" s="1"/>
  <c r="AP161" i="1" a="1"/>
  <c r="AP161" i="1" s="1"/>
  <c r="AI161" i="1" a="1"/>
  <c r="AI161" i="1" s="1"/>
  <c r="AN160" i="1" a="1"/>
  <c r="AN160" i="1" s="1"/>
  <c r="AN159" i="1" a="1"/>
  <c r="AN159" i="1" s="1"/>
  <c r="AM158" i="1" a="1"/>
  <c r="AM158" i="1" s="1"/>
  <c r="AP154" i="1" a="1"/>
  <c r="AP154" i="1" s="1"/>
  <c r="AI154" i="1" a="1"/>
  <c r="AI154" i="1" s="1"/>
  <c r="AK153" i="1" a="1"/>
  <c r="AK153" i="1" s="1"/>
  <c r="AO152" i="1" a="1"/>
  <c r="AO152" i="1" s="1"/>
  <c r="AH152" i="1" a="1"/>
  <c r="AH152" i="1" s="1"/>
  <c r="AN151" i="1" a="1"/>
  <c r="AN151" i="1" s="1"/>
  <c r="AJ151" i="1" a="1"/>
  <c r="AJ151" i="1" s="1"/>
  <c r="AM146" i="1" a="1"/>
  <c r="AM146" i="1" s="1"/>
  <c r="AQ145" i="1" a="1"/>
  <c r="AQ145" i="1" s="1"/>
  <c r="AM145" i="1" a="1"/>
  <c r="AM145" i="1" s="1"/>
  <c r="AM144" i="1" a="1"/>
  <c r="AM144" i="1" s="1"/>
  <c r="AQ143" i="1" a="1"/>
  <c r="AQ143" i="1" s="1"/>
  <c r="AM143" i="1" a="1"/>
  <c r="AM143" i="1" s="1"/>
  <c r="AJ143" i="1" a="1"/>
  <c r="AJ143" i="1" s="1"/>
  <c r="AM142" i="1" a="1"/>
  <c r="AM142" i="1" s="1"/>
  <c r="AQ141" i="1" a="1"/>
  <c r="AQ141" i="1" s="1"/>
  <c r="AM141" i="1" a="1"/>
  <c r="AM141" i="1" s="1"/>
  <c r="AJ141" i="1" a="1"/>
  <c r="AJ141" i="1" s="1"/>
  <c r="AM140" i="1" a="1"/>
  <c r="AM140" i="1" s="1"/>
  <c r="AQ139" i="1" a="1"/>
  <c r="AQ139" i="1" s="1"/>
  <c r="AM139" i="1" a="1"/>
  <c r="AM139" i="1" s="1"/>
  <c r="AJ139" i="1" a="1"/>
  <c r="AJ139" i="1" s="1"/>
  <c r="AN138" i="1" a="1"/>
  <c r="AN138" i="1" s="1"/>
  <c r="AM137" i="1" a="1"/>
  <c r="AM137" i="1" s="1"/>
  <c r="AM136" i="1" a="1"/>
  <c r="AM136" i="1" s="1"/>
  <c r="AQ135" i="1" a="1"/>
  <c r="AQ135" i="1" s="1"/>
  <c r="AM135" i="1" a="1"/>
  <c r="AM135" i="1" s="1"/>
  <c r="AI135" i="1" a="1"/>
  <c r="AI135" i="1" s="1"/>
  <c r="AI133" i="1" a="1"/>
  <c r="AI133" i="1" s="1"/>
  <c r="AO128" i="1" a="1"/>
  <c r="AO128" i="1" s="1"/>
  <c r="AH128" i="1" a="1"/>
  <c r="AH128" i="1" s="1"/>
  <c r="AO123" i="1" a="1"/>
  <c r="AO123" i="1" s="1"/>
  <c r="AL123" i="1" a="1"/>
  <c r="AL123" i="1" s="1"/>
  <c r="AH123" i="1" a="1"/>
  <c r="AH123" i="1" s="1"/>
  <c r="AK122" i="1" a="1"/>
  <c r="AK122" i="1" s="1"/>
  <c r="AL120" i="1" a="1"/>
  <c r="AL120" i="1" s="1"/>
  <c r="AP119" i="1" a="1"/>
  <c r="AP119" i="1" s="1"/>
  <c r="AL118" i="1" a="1"/>
  <c r="AL118" i="1" s="1"/>
  <c r="AP117" i="1" a="1"/>
  <c r="AP117" i="1" s="1"/>
  <c r="AL116" i="1" a="1"/>
  <c r="AL116" i="1" s="1"/>
  <c r="AP115" i="1" a="1"/>
  <c r="AP115" i="1" s="1"/>
  <c r="AI115" i="1" a="1"/>
  <c r="AI115" i="1" s="1"/>
  <c r="AL114" i="1" a="1"/>
  <c r="AL114" i="1" s="1"/>
  <c r="AP113" i="1" a="1"/>
  <c r="AP113" i="1" s="1"/>
  <c r="AI113" i="1" a="1"/>
  <c r="AI113" i="1" s="1"/>
  <c r="AI111" i="1" a="1"/>
  <c r="AI111" i="1" s="1"/>
  <c r="AI109" i="1" a="1"/>
  <c r="AI109" i="1" s="1"/>
  <c r="AI107" i="1" a="1"/>
  <c r="AI107" i="1" s="1"/>
  <c r="AO100" i="1" a="1"/>
  <c r="AO100" i="1" s="1"/>
  <c r="AH100" i="1" a="1"/>
  <c r="AH100" i="1" s="1"/>
  <c r="AN99" i="1" a="1"/>
  <c r="AN99" i="1" s="1"/>
  <c r="AK99" i="1" a="1"/>
  <c r="AK99" i="1" s="1"/>
  <c r="AN98" i="1" a="1"/>
  <c r="AN98" i="1" s="1"/>
  <c r="AJ97" i="1" a="1"/>
  <c r="AJ97" i="1" s="1"/>
  <c r="AM92" i="1" a="1"/>
  <c r="AM92" i="1" s="1"/>
  <c r="AQ91" i="1" a="1"/>
  <c r="AQ91" i="1" s="1"/>
  <c r="AM198" i="1" a="1"/>
  <c r="AM198" i="1" s="1"/>
  <c r="AR198" i="1" s="1"/>
  <c r="AN197" i="1" a="1"/>
  <c r="AN197" i="1" s="1"/>
  <c r="AO195" i="1" a="1"/>
  <c r="AO195" i="1" s="1"/>
  <c r="AP194" i="1" a="1"/>
  <c r="AP194" i="1" s="1"/>
  <c r="AM193" i="1" a="1"/>
  <c r="AM193" i="1" s="1"/>
  <c r="AK192" i="1" a="1"/>
  <c r="AK192" i="1" s="1"/>
  <c r="AN191" i="1" a="1"/>
  <c r="AN191" i="1" s="1"/>
  <c r="AQ190" i="1" a="1"/>
  <c r="AQ190" i="1" s="1"/>
  <c r="AM190" i="1" a="1"/>
  <c r="AM190" i="1" s="1"/>
  <c r="AJ190" i="1" a="1"/>
  <c r="AJ190" i="1" s="1"/>
  <c r="AN189" i="1" a="1"/>
  <c r="AN189" i="1" s="1"/>
  <c r="AJ188" i="1" a="1"/>
  <c r="AJ188" i="1" s="1"/>
  <c r="AN187" i="1" a="1"/>
  <c r="AN187" i="1" s="1"/>
  <c r="AN185" i="1" a="1"/>
  <c r="AN185" i="1" s="1"/>
  <c r="AJ184" i="1" a="1"/>
  <c r="AJ184" i="1" s="1"/>
  <c r="AQ179" i="1" a="1"/>
  <c r="AQ179" i="1" s="1"/>
  <c r="AJ179" i="1" a="1"/>
  <c r="AJ179" i="1" s="1"/>
  <c r="AO178" i="1" a="1"/>
  <c r="AO178" i="1" s="1"/>
  <c r="AO177" i="1" a="1"/>
  <c r="AO177" i="1" s="1"/>
  <c r="AH177" i="1" a="1"/>
  <c r="AH177" i="1" s="1"/>
  <c r="AN176" i="1" a="1"/>
  <c r="AN176" i="1" s="1"/>
  <c r="AM175" i="1" a="1"/>
  <c r="AM175" i="1" s="1"/>
  <c r="AQ174" i="1" a="1"/>
  <c r="AQ174" i="1" s="1"/>
  <c r="AM174" i="1" a="1"/>
  <c r="AM174" i="1" s="1"/>
  <c r="AI174" i="1" a="1"/>
  <c r="AI174" i="1" s="1"/>
  <c r="AL173" i="1" a="1"/>
  <c r="AL173" i="1" s="1"/>
  <c r="AP172" i="1" a="1"/>
  <c r="AP172" i="1" s="1"/>
  <c r="AH172" i="1" a="1"/>
  <c r="AH172" i="1" s="1"/>
  <c r="AK171" i="1" a="1"/>
  <c r="AK171" i="1" s="1"/>
  <c r="AL170" i="1" a="1"/>
  <c r="AL170" i="1" s="1"/>
  <c r="AQ169" i="1" a="1"/>
  <c r="AQ169" i="1" s="1"/>
  <c r="AJ169" i="1" a="1"/>
  <c r="AJ169" i="1" s="1"/>
  <c r="AK168" i="1" a="1"/>
  <c r="AK168" i="1" s="1"/>
  <c r="AN167" i="1" a="1"/>
  <c r="AN167" i="1" s="1"/>
  <c r="AM166" i="1" a="1"/>
  <c r="AM166" i="1" s="1"/>
  <c r="AI166" i="1" a="1"/>
  <c r="AI166" i="1" s="1"/>
  <c r="AL165" i="1" a="1"/>
  <c r="AL165" i="1" s="1"/>
  <c r="AP164" i="1" a="1"/>
  <c r="AP164" i="1" s="1"/>
  <c r="AQ163" i="1" a="1"/>
  <c r="AQ163" i="1" s="1"/>
  <c r="AJ163" i="1" a="1"/>
  <c r="AJ163" i="1" s="1"/>
  <c r="AK162" i="1" a="1"/>
  <c r="AK162" i="1" s="1"/>
  <c r="AO161" i="1" a="1"/>
  <c r="AO161" i="1" s="1"/>
  <c r="AH161" i="1" a="1"/>
  <c r="AH161" i="1" s="1"/>
  <c r="AJ160" i="1" a="1"/>
  <c r="AJ160" i="1" s="1"/>
  <c r="AM159" i="1" a="1"/>
  <c r="AM159" i="1" s="1"/>
  <c r="AQ158" i="1" a="1"/>
  <c r="AQ158" i="1" s="1"/>
  <c r="AI158" i="1" a="1"/>
  <c r="AI158" i="1" s="1"/>
  <c r="AO154" i="1" a="1"/>
  <c r="AO154" i="1" s="1"/>
  <c r="AH154" i="1" a="1"/>
  <c r="AH154" i="1" s="1"/>
  <c r="AN153" i="1" a="1"/>
  <c r="AN153" i="1" s="1"/>
  <c r="AJ153" i="1" a="1"/>
  <c r="AJ153" i="1" s="1"/>
  <c r="AN152" i="1" a="1"/>
  <c r="AN152" i="1" s="1"/>
  <c r="AI151" i="1" a="1"/>
  <c r="AI151" i="1" s="1"/>
  <c r="AL150" i="1" a="1"/>
  <c r="AL150" i="1" s="1"/>
  <c r="AP149" i="1" a="1"/>
  <c r="AP149" i="1" s="1"/>
  <c r="AI149" i="1" a="1"/>
  <c r="AI149" i="1" s="1"/>
  <c r="AL148" i="1" a="1"/>
  <c r="AL148" i="1" s="1"/>
  <c r="AP147" i="1" a="1"/>
  <c r="AP147" i="1" s="1"/>
  <c r="AI147" i="1" a="1"/>
  <c r="AI147" i="1" s="1"/>
  <c r="AI145" i="1" a="1"/>
  <c r="AI145" i="1" s="1"/>
  <c r="AI143" i="1" a="1"/>
  <c r="AI143" i="1" s="1"/>
  <c r="AM138" i="1" a="1"/>
  <c r="AM138" i="1" s="1"/>
  <c r="AQ137" i="1" a="1"/>
  <c r="AQ137" i="1" s="1"/>
  <c r="AI137" i="1" a="1"/>
  <c r="AI137" i="1" s="1"/>
  <c r="AL134" i="1" a="1"/>
  <c r="AL134" i="1" s="1"/>
  <c r="AP133" i="1" a="1"/>
  <c r="AP133" i="1" s="1"/>
  <c r="AH133" i="1" a="1"/>
  <c r="AH133" i="1" s="1"/>
  <c r="AN128" i="1" a="1"/>
  <c r="AN128" i="1" s="1"/>
  <c r="AQ122" i="1" a="1"/>
  <c r="AQ122" i="1" s="1"/>
  <c r="AJ122" i="1" a="1"/>
  <c r="AJ122" i="1" s="1"/>
  <c r="AO121" i="1" a="1"/>
  <c r="AO121" i="1" s="1"/>
  <c r="AL121" i="1" a="1"/>
  <c r="AL121" i="1" s="1"/>
  <c r="AH121" i="1" a="1"/>
  <c r="AH121" i="1" s="1"/>
  <c r="AK120" i="1" a="1"/>
  <c r="AK120" i="1" s="1"/>
  <c r="AH119" i="1" a="1"/>
  <c r="AH119" i="1" s="1"/>
  <c r="AK118" i="1" a="1"/>
  <c r="AK118" i="1" s="1"/>
  <c r="AH117" i="1" a="1"/>
  <c r="AH117" i="1" s="1"/>
  <c r="AK116" i="1" a="1"/>
  <c r="AK116" i="1" s="1"/>
  <c r="AH115" i="1" a="1"/>
  <c r="AH115" i="1" s="1"/>
  <c r="AK114" i="1" a="1"/>
  <c r="AK114" i="1" s="1"/>
  <c r="AL112" i="1" a="1"/>
  <c r="AL112" i="1" s="1"/>
  <c r="AP111" i="1" a="1"/>
  <c r="AP111" i="1" s="1"/>
  <c r="AL110" i="1" a="1"/>
  <c r="AL110" i="1" s="1"/>
  <c r="AP109" i="1" a="1"/>
  <c r="AP109" i="1" s="1"/>
  <c r="AL108" i="1" a="1"/>
  <c r="AL108" i="1" s="1"/>
  <c r="AP107" i="1" a="1"/>
  <c r="AP107" i="1" s="1"/>
  <c r="AH107" i="1" a="1"/>
  <c r="AH107" i="1" s="1"/>
  <c r="AN100" i="1" a="1"/>
  <c r="AN100" i="1" s="1"/>
  <c r="AJ99" i="1" a="1"/>
  <c r="AJ99" i="1" s="1"/>
  <c r="AM98" i="1" a="1"/>
  <c r="AM98" i="1" s="1"/>
  <c r="AQ97" i="1" a="1"/>
  <c r="AQ97" i="1" s="1"/>
  <c r="AM97" i="1" a="1"/>
  <c r="AM97" i="1" s="1"/>
  <c r="AI97" i="1" a="1"/>
  <c r="AI97" i="1" s="1"/>
  <c r="AL96" i="1" a="1"/>
  <c r="AL96" i="1" s="1"/>
  <c r="AP95" i="1" a="1"/>
  <c r="AP95" i="1" s="1"/>
  <c r="AI95" i="1" a="1"/>
  <c r="AI95" i="1" s="1"/>
  <c r="AL94" i="1" a="1"/>
  <c r="AL94" i="1" s="1"/>
  <c r="AP93" i="1" a="1"/>
  <c r="AP93" i="1" s="1"/>
  <c r="AI93" i="1" a="1"/>
  <c r="AI93" i="1" s="1"/>
  <c r="AI91" i="1" a="1"/>
  <c r="AI91" i="1" s="1"/>
  <c r="AL197" i="1" a="1"/>
  <c r="AL197" i="1" s="1"/>
  <c r="AN195" i="1" a="1"/>
  <c r="AN195" i="1" s="1"/>
  <c r="AO194" i="1" a="1"/>
  <c r="AO194" i="1" s="1"/>
  <c r="AJ194" i="1" a="1"/>
  <c r="AJ194" i="1" s="1"/>
  <c r="AM191" i="1" a="1"/>
  <c r="AM191" i="1" s="1"/>
  <c r="AM189" i="1" a="1"/>
  <c r="AM189" i="1" s="1"/>
  <c r="AQ188" i="1" a="1"/>
  <c r="AQ188" i="1" s="1"/>
  <c r="AM188" i="1" a="1"/>
  <c r="AM188" i="1" s="1"/>
  <c r="AR188" i="1" s="1"/>
  <c r="AM187" i="1" a="1"/>
  <c r="AM187" i="1" s="1"/>
  <c r="AR187" i="1" s="1"/>
  <c r="AQ186" i="1" a="1"/>
  <c r="AQ186" i="1" s="1"/>
  <c r="AM186" i="1" a="1"/>
  <c r="AM186" i="1" s="1"/>
  <c r="AJ186" i="1" a="1"/>
  <c r="AJ186" i="1" s="1"/>
  <c r="AM185" i="1" a="1"/>
  <c r="AM185" i="1" s="1"/>
  <c r="AR185" i="1" s="1"/>
  <c r="AQ184" i="1" a="1"/>
  <c r="AQ184" i="1" s="1"/>
  <c r="AM184" i="1" a="1"/>
  <c r="AM184" i="1" s="1"/>
  <c r="AP179" i="1" a="1"/>
  <c r="AP179" i="1" s="1"/>
  <c r="AI179" i="1" a="1"/>
  <c r="AI179" i="1" s="1"/>
  <c r="AK178" i="1" a="1"/>
  <c r="AK178" i="1" s="1"/>
  <c r="AN177" i="1" a="1"/>
  <c r="AN177" i="1" s="1"/>
  <c r="AJ176" i="1" a="1"/>
  <c r="AJ176" i="1" s="1"/>
  <c r="AH174" i="1" a="1"/>
  <c r="AH174" i="1" s="1"/>
  <c r="AK173" i="1" a="1"/>
  <c r="AK173" i="1" s="1"/>
  <c r="AQ171" i="1" a="1"/>
  <c r="AQ171" i="1" s="1"/>
  <c r="AJ171" i="1" a="1"/>
  <c r="AJ171" i="1" s="1"/>
  <c r="AO170" i="1" a="1"/>
  <c r="AO170" i="1" s="1"/>
  <c r="AP169" i="1" a="1"/>
  <c r="AP169" i="1" s="1"/>
  <c r="AI169" i="1" a="1"/>
  <c r="AI169" i="1" s="1"/>
  <c r="AN168" i="1" a="1"/>
  <c r="AN168" i="1" s="1"/>
  <c r="AJ168" i="1" a="1"/>
  <c r="AJ168" i="1" s="1"/>
  <c r="AM167" i="1" a="1"/>
  <c r="AM167" i="1" s="1"/>
  <c r="AQ166" i="1" a="1"/>
  <c r="AQ166" i="1" s="1"/>
  <c r="AH166" i="1" a="1"/>
  <c r="AH166" i="1" s="1"/>
  <c r="AK165" i="1" a="1"/>
  <c r="AK165" i="1" s="1"/>
  <c r="AL164" i="1" a="1"/>
  <c r="AL164" i="1" s="1"/>
  <c r="AP163" i="1" a="1"/>
  <c r="AP163" i="1" s="1"/>
  <c r="AI163" i="1" a="1"/>
  <c r="AI163" i="1" s="1"/>
  <c r="AN162" i="1" a="1"/>
  <c r="AN162" i="1" s="1"/>
  <c r="AJ162" i="1" a="1"/>
  <c r="AJ162" i="1" s="1"/>
  <c r="AN161" i="1" a="1"/>
  <c r="AN161" i="1" s="1"/>
  <c r="AM160" i="1" a="1"/>
  <c r="AM160" i="1" s="1"/>
  <c r="AI160" i="1" a="1"/>
  <c r="AI160" i="1" s="1"/>
  <c r="AH158" i="1" a="1"/>
  <c r="AH158" i="1" s="1"/>
  <c r="AN154" i="1" a="1"/>
  <c r="AN154" i="1" s="1"/>
  <c r="AM153" i="1" a="1"/>
  <c r="AM153" i="1" s="1"/>
  <c r="AM152" i="1" a="1"/>
  <c r="AM152" i="1" s="1"/>
  <c r="AQ151" i="1" a="1"/>
  <c r="AQ151" i="1" s="1"/>
  <c r="AM151" i="1" a="1"/>
  <c r="AM151" i="1" s="1"/>
  <c r="AH151" i="1" a="1"/>
  <c r="AH151" i="1" s="1"/>
  <c r="AK150" i="1" a="1"/>
  <c r="AK150" i="1" s="1"/>
  <c r="AH149" i="1" a="1"/>
  <c r="AH149" i="1" s="1"/>
  <c r="AK148" i="1" a="1"/>
  <c r="AK148" i="1" s="1"/>
  <c r="AL146" i="1" a="1"/>
  <c r="AL146" i="1" s="1"/>
  <c r="AP145" i="1" a="1"/>
  <c r="AP145" i="1" s="1"/>
  <c r="AL144" i="1" a="1"/>
  <c r="AL144" i="1" s="1"/>
  <c r="AP143" i="1" a="1"/>
  <c r="AP143" i="1" s="1"/>
  <c r="AL142" i="1" a="1"/>
  <c r="AL142" i="1" s="1"/>
  <c r="AP141" i="1" a="1"/>
  <c r="AP141" i="1" s="1"/>
  <c r="AI141" i="1" a="1"/>
  <c r="AI141" i="1" s="1"/>
  <c r="AL140" i="1" a="1"/>
  <c r="AL140" i="1" s="1"/>
  <c r="AP139" i="1" a="1"/>
  <c r="AP139" i="1" s="1"/>
  <c r="AI139" i="1" a="1"/>
  <c r="AI139" i="1" s="1"/>
  <c r="AL136" i="1" a="1"/>
  <c r="AL136" i="1" s="1"/>
  <c r="AP135" i="1" a="1"/>
  <c r="AP135" i="1" s="1"/>
  <c r="AH135" i="1" a="1"/>
  <c r="AH135" i="1" s="1"/>
  <c r="AK134" i="1" a="1"/>
  <c r="AK134" i="1" s="1"/>
  <c r="AL133" i="1" a="1"/>
  <c r="AL133" i="1" s="1"/>
  <c r="AM128" i="1" a="1"/>
  <c r="AM128" i="1" s="1"/>
  <c r="AR128" i="1" s="1"/>
  <c r="AN123" i="1" a="1"/>
  <c r="AN123" i="1" s="1"/>
  <c r="AK123" i="1" a="1"/>
  <c r="AK123" i="1" s="1"/>
  <c r="AP122" i="1" a="1"/>
  <c r="AP122" i="1" s="1"/>
  <c r="AI122" i="1" a="1"/>
  <c r="AI122" i="1" s="1"/>
  <c r="AQ120" i="1" a="1"/>
  <c r="AQ120" i="1" s="1"/>
  <c r="AJ120" i="1" a="1"/>
  <c r="AJ120" i="1" s="1"/>
  <c r="AO119" i="1" a="1"/>
  <c r="AO119" i="1" s="1"/>
  <c r="AL119" i="1" a="1"/>
  <c r="AL119" i="1" s="1"/>
  <c r="AQ118" i="1" a="1"/>
  <c r="AQ118" i="1" s="1"/>
  <c r="AJ118" i="1" a="1"/>
  <c r="AJ118" i="1" s="1"/>
  <c r="AO117" i="1" a="1"/>
  <c r="AO117" i="1" s="1"/>
  <c r="AL117" i="1" a="1"/>
  <c r="AL117" i="1" s="1"/>
  <c r="AQ116" i="1" a="1"/>
  <c r="AQ116" i="1" s="1"/>
  <c r="AJ116" i="1" a="1"/>
  <c r="AJ116" i="1" s="1"/>
  <c r="AO115" i="1" a="1"/>
  <c r="AO115" i="1" s="1"/>
  <c r="AL115" i="1" a="1"/>
  <c r="AL115" i="1" s="1"/>
  <c r="AQ114" i="1" a="1"/>
  <c r="AQ114" i="1" s="1"/>
  <c r="AJ114" i="1" a="1"/>
  <c r="AJ114" i="1" s="1"/>
  <c r="AO113" i="1" a="1"/>
  <c r="AO113" i="1" s="1"/>
  <c r="AL113" i="1" a="1"/>
  <c r="AL113" i="1" s="1"/>
  <c r="AH113" i="1" a="1"/>
  <c r="AH113" i="1" s="1"/>
  <c r="AK112" i="1" a="1"/>
  <c r="AK112" i="1" s="1"/>
  <c r="AH111" i="1" a="1"/>
  <c r="AH111" i="1" s="1"/>
  <c r="AK110" i="1" a="1"/>
  <c r="AK110" i="1" s="1"/>
  <c r="AH109" i="1" a="1"/>
  <c r="AH109" i="1" s="1"/>
  <c r="AK108" i="1" a="1"/>
  <c r="AK108" i="1" s="1"/>
  <c r="AL107" i="1" a="1"/>
  <c r="AL107" i="1" s="1"/>
  <c r="AM100" i="1" a="1"/>
  <c r="AM100" i="1" s="1"/>
  <c r="AQ99" i="1" a="1"/>
  <c r="AQ99" i="1" s="1"/>
  <c r="AM99" i="1" a="1"/>
  <c r="AM99" i="1" s="1"/>
  <c r="AI99" i="1" a="1"/>
  <c r="AI99" i="1" s="1"/>
  <c r="AH97" i="1" a="1"/>
  <c r="AH97" i="1" s="1"/>
  <c r="AK96" i="1" a="1"/>
  <c r="AK96" i="1" s="1"/>
  <c r="AH95" i="1" a="1"/>
  <c r="AH95" i="1" s="1"/>
  <c r="AK94" i="1" a="1"/>
  <c r="AK94" i="1" s="1"/>
  <c r="AL92" i="1" a="1"/>
  <c r="AL92" i="1" s="1"/>
  <c r="AP91" i="1" a="1"/>
  <c r="AP91" i="1" s="1"/>
  <c r="AL198" i="1" a="1"/>
  <c r="AL198" i="1" s="1"/>
  <c r="AK197" i="1" a="1"/>
  <c r="AK197" i="1" s="1"/>
  <c r="AN194" i="1" a="1"/>
  <c r="AN194" i="1" s="1"/>
  <c r="AK193" i="1" a="1"/>
  <c r="AK193" i="1" s="1"/>
  <c r="AN192" i="1" a="1"/>
  <c r="AN192" i="1" s="1"/>
  <c r="AJ192" i="1" a="1"/>
  <c r="AJ192" i="1" s="1"/>
  <c r="AP190" i="1" a="1"/>
  <c r="AP190" i="1" s="1"/>
  <c r="AI190" i="1" a="1"/>
  <c r="AI190" i="1" s="1"/>
  <c r="AI188" i="1" a="1"/>
  <c r="AI188" i="1" s="1"/>
  <c r="AI186" i="1" a="1"/>
  <c r="AI186" i="1" s="1"/>
  <c r="AI184" i="1" a="1"/>
  <c r="AI184" i="1" s="1"/>
  <c r="AO179" i="1" a="1"/>
  <c r="AO179" i="1" s="1"/>
  <c r="AH179" i="1" a="1"/>
  <c r="AH179" i="1" s="1"/>
  <c r="AN178" i="1" a="1"/>
  <c r="AN178" i="1" s="1"/>
  <c r="AJ178" i="1" a="1"/>
  <c r="AJ178" i="1" s="1"/>
  <c r="AM177" i="1" a="1"/>
  <c r="AM177" i="1" s="1"/>
  <c r="AQ176" i="1" a="1"/>
  <c r="AQ176" i="1" s="1"/>
  <c r="AM176" i="1" a="1"/>
  <c r="AM176" i="1" s="1"/>
  <c r="AI176" i="1" a="1"/>
  <c r="AI176" i="1" s="1"/>
  <c r="AL175" i="1" a="1"/>
  <c r="AL175" i="1" s="1"/>
  <c r="AP174" i="1" a="1"/>
  <c r="AP174" i="1" s="1"/>
  <c r="AQ173" i="1" a="1"/>
  <c r="AQ173" i="1" s="1"/>
  <c r="AJ173" i="1" a="1"/>
  <c r="AJ173" i="1" s="1"/>
  <c r="AO172" i="1" a="1"/>
  <c r="AO172" i="1" s="1"/>
  <c r="AL172" i="1" a="1"/>
  <c r="AL172" i="1" s="1"/>
  <c r="AP171" i="1" a="1"/>
  <c r="AP171" i="1" s="1"/>
  <c r="AI171" i="1" a="1"/>
  <c r="AI171" i="1" s="1"/>
  <c r="AK170" i="1" a="1"/>
  <c r="AK170" i="1" s="1"/>
  <c r="AO169" i="1" a="1"/>
  <c r="AO169" i="1" s="1"/>
  <c r="AH169" i="1" a="1"/>
  <c r="AH169" i="1" s="1"/>
  <c r="AI168" i="1" a="1"/>
  <c r="AI168" i="1" s="1"/>
  <c r="AQ165" i="1" a="1"/>
  <c r="AQ165" i="1" s="1"/>
  <c r="AJ165" i="1" a="1"/>
  <c r="AJ165" i="1" s="1"/>
  <c r="AO164" i="1" a="1"/>
  <c r="AO164" i="1" s="1"/>
  <c r="AK164" i="1" a="1"/>
  <c r="AK164" i="1" s="1"/>
  <c r="AO163" i="1" a="1"/>
  <c r="AO163" i="1" s="1"/>
  <c r="AH163" i="1" a="1"/>
  <c r="AH163" i="1" s="1"/>
  <c r="AM162" i="1" a="1"/>
  <c r="AM162" i="1" s="1"/>
  <c r="AR162" i="1" s="1"/>
  <c r="AM161" i="1" a="1"/>
  <c r="AM161" i="1" s="1"/>
  <c r="AQ160" i="1" a="1"/>
  <c r="AQ160" i="1" s="1"/>
  <c r="AL159" i="1" a="1"/>
  <c r="AL159" i="1" s="1"/>
  <c r="AP158" i="1" a="1"/>
  <c r="AP158" i="1" s="1"/>
  <c r="AL158" i="1" a="1"/>
  <c r="AL158" i="1" s="1"/>
  <c r="AM154" i="1" a="1"/>
  <c r="AM154" i="1" s="1"/>
  <c r="AQ153" i="1" a="1"/>
  <c r="AQ153" i="1" s="1"/>
  <c r="AI153" i="1" a="1"/>
  <c r="AI153" i="1" s="1"/>
  <c r="AQ150" i="1" a="1"/>
  <c r="AQ150" i="1" s="1"/>
  <c r="AJ150" i="1" a="1"/>
  <c r="AJ150" i="1" s="1"/>
  <c r="AO149" i="1" a="1"/>
  <c r="AO149" i="1" s="1"/>
  <c r="AL149" i="1" a="1"/>
  <c r="AL149" i="1" s="1"/>
  <c r="AQ148" i="1" a="1"/>
  <c r="AQ148" i="1" s="1"/>
  <c r="AJ148" i="1" a="1"/>
  <c r="AJ148" i="1" s="1"/>
  <c r="AO147" i="1" a="1"/>
  <c r="AO147" i="1" s="1"/>
  <c r="AL147" i="1" a="1"/>
  <c r="AL147" i="1" s="1"/>
  <c r="AH147" i="1" a="1"/>
  <c r="AH147" i="1" s="1"/>
  <c r="AK146" i="1" a="1"/>
  <c r="AK146" i="1" s="1"/>
  <c r="AH145" i="1" a="1"/>
  <c r="AH145" i="1" s="1"/>
  <c r="AK144" i="1" a="1"/>
  <c r="AK144" i="1" s="1"/>
  <c r="AH143" i="1" a="1"/>
  <c r="AH143" i="1" s="1"/>
  <c r="AK142" i="1" a="1"/>
  <c r="AK142" i="1" s="1"/>
  <c r="AH141" i="1" a="1"/>
  <c r="AH141" i="1" s="1"/>
  <c r="AK140" i="1" a="1"/>
  <c r="AK140" i="1" s="1"/>
  <c r="AL138" i="1" a="1"/>
  <c r="AL138" i="1" s="1"/>
  <c r="AP137" i="1" a="1"/>
  <c r="AP137" i="1" s="1"/>
  <c r="AH137" i="1" a="1"/>
  <c r="AH137" i="1" s="1"/>
  <c r="AK136" i="1" a="1"/>
  <c r="AK136" i="1" s="1"/>
  <c r="AL135" i="1" a="1"/>
  <c r="AL135" i="1" s="1"/>
  <c r="AQ134" i="1" a="1"/>
  <c r="AQ134" i="1" s="1"/>
  <c r="AJ134" i="1" a="1"/>
  <c r="AJ134" i="1" s="1"/>
  <c r="AO133" i="1" a="1"/>
  <c r="AO133" i="1" s="1"/>
  <c r="AO122" i="1" a="1"/>
  <c r="AO122" i="1" s="1"/>
  <c r="AH122" i="1" a="1"/>
  <c r="AH122" i="1" s="1"/>
  <c r="AN121" i="1" a="1"/>
  <c r="AN121" i="1" s="1"/>
  <c r="AK121" i="1" a="1"/>
  <c r="AK121" i="1" s="1"/>
  <c r="AP120" i="1" a="1"/>
  <c r="AP120" i="1" s="1"/>
  <c r="AI120" i="1" a="1"/>
  <c r="AI120" i="1" s="1"/>
  <c r="AP118" i="1" a="1"/>
  <c r="AP118" i="1" s="1"/>
  <c r="AI118" i="1" a="1"/>
  <c r="AI118" i="1" s="1"/>
  <c r="AP116" i="1" a="1"/>
  <c r="AP116" i="1" s="1"/>
  <c r="AI116" i="1" a="1"/>
  <c r="AI116" i="1" s="1"/>
  <c r="AP114" i="1" a="1"/>
  <c r="AP114" i="1" s="1"/>
  <c r="AI114" i="1" a="1"/>
  <c r="AI114" i="1" s="1"/>
  <c r="AQ112" i="1" a="1"/>
  <c r="AQ112" i="1" s="1"/>
  <c r="AJ112" i="1" a="1"/>
  <c r="AJ112" i="1" s="1"/>
  <c r="AO111" i="1" a="1"/>
  <c r="AO111" i="1" s="1"/>
  <c r="AL111" i="1" a="1"/>
  <c r="AL111" i="1" s="1"/>
  <c r="AQ110" i="1" a="1"/>
  <c r="AQ110" i="1" s="1"/>
  <c r="AJ110" i="1" a="1"/>
  <c r="AJ110" i="1" s="1"/>
  <c r="AO109" i="1" a="1"/>
  <c r="AO109" i="1" s="1"/>
  <c r="AL109" i="1" a="1"/>
  <c r="AL109" i="1" s="1"/>
  <c r="AQ108" i="1" a="1"/>
  <c r="AQ108" i="1" s="1"/>
  <c r="AJ108" i="1" a="1"/>
  <c r="AJ108" i="1" s="1"/>
  <c r="AO107" i="1" a="1"/>
  <c r="AO107" i="1" s="1"/>
  <c r="AL98" i="1" a="1"/>
  <c r="AL98" i="1" s="1"/>
  <c r="AP97" i="1" a="1"/>
  <c r="AP97" i="1" s="1"/>
  <c r="AQ96" i="1" a="1"/>
  <c r="AQ96" i="1" s="1"/>
  <c r="AJ96" i="1" a="1"/>
  <c r="AJ96" i="1" s="1"/>
  <c r="AO95" i="1" a="1"/>
  <c r="AO95" i="1" s="1"/>
  <c r="AL95" i="1" a="1"/>
  <c r="AL95" i="1" s="1"/>
  <c r="AM199" i="1" a="1"/>
  <c r="AM199" i="1" s="1"/>
  <c r="AK198" i="1" a="1"/>
  <c r="AK198" i="1" s="1"/>
  <c r="AI197" i="1" a="1"/>
  <c r="AI197" i="1" s="1"/>
  <c r="AL195" i="1" a="1"/>
  <c r="AL195" i="1" s="1"/>
  <c r="AI194" i="1" a="1"/>
  <c r="AI194" i="1" s="1"/>
  <c r="AI193" i="1" a="1"/>
  <c r="AI193" i="1" s="1"/>
  <c r="AK191" i="1" a="1"/>
  <c r="AK191" i="1" s="1"/>
  <c r="AL189" i="1" a="1"/>
  <c r="AL189" i="1" s="1"/>
  <c r="AP188" i="1" a="1"/>
  <c r="AP188" i="1" s="1"/>
  <c r="AL187" i="1" a="1"/>
  <c r="AL187" i="1" s="1"/>
  <c r="AP186" i="1" a="1"/>
  <c r="AP186" i="1" s="1"/>
  <c r="AL185" i="1" a="1"/>
  <c r="AL185" i="1" s="1"/>
  <c r="AP184" i="1" a="1"/>
  <c r="AP184" i="1" s="1"/>
  <c r="AE206" i="1"/>
  <c r="AH184" i="1" a="1"/>
  <c r="AH184" i="1" s="1"/>
  <c r="AN179" i="1" a="1"/>
  <c r="AN179" i="1" s="1"/>
  <c r="AM178" i="1" a="1"/>
  <c r="AM178" i="1" s="1"/>
  <c r="AI178" i="1" a="1"/>
  <c r="AI178" i="1" s="1"/>
  <c r="AH176" i="1" a="1"/>
  <c r="AH176" i="1" s="1"/>
  <c r="AK175" i="1" a="1"/>
  <c r="AK175" i="1" s="1"/>
  <c r="AL174" i="1" a="1"/>
  <c r="AL174" i="1" s="1"/>
  <c r="AP173" i="1" a="1"/>
  <c r="AP173" i="1" s="1"/>
  <c r="AI173" i="1" a="1"/>
  <c r="AI173" i="1" s="1"/>
  <c r="AK172" i="1" a="1"/>
  <c r="AK172" i="1" s="1"/>
  <c r="AO171" i="1" a="1"/>
  <c r="AO171" i="1" s="1"/>
  <c r="AH171" i="1" a="1"/>
  <c r="AH171" i="1" s="1"/>
  <c r="AN170" i="1" a="1"/>
  <c r="AN170" i="1" s="1"/>
  <c r="AJ170" i="1" a="1"/>
  <c r="AJ170" i="1" s="1"/>
  <c r="AN169" i="1" a="1"/>
  <c r="AN169" i="1" s="1"/>
  <c r="AM168" i="1" a="1"/>
  <c r="AM168" i="1" s="1"/>
  <c r="AL167" i="1" a="1"/>
  <c r="AL167" i="1" s="1"/>
  <c r="AP166" i="1" a="1"/>
  <c r="AP166" i="1" s="1"/>
  <c r="AL166" i="1" a="1"/>
  <c r="AL166" i="1" s="1"/>
  <c r="AP165" i="1" a="1"/>
  <c r="AP165" i="1" s="1"/>
  <c r="AP180" i="1" s="1"/>
  <c r="AI165" i="1" a="1"/>
  <c r="AI165" i="1" s="1"/>
  <c r="AN164" i="1" a="1"/>
  <c r="AN164" i="1" s="1"/>
  <c r="AN180" i="1" s="1"/>
  <c r="AN163" i="1" a="1"/>
  <c r="AN163" i="1" s="1"/>
  <c r="AQ162" i="1" a="1"/>
  <c r="AQ162" i="1" s="1"/>
  <c r="AI162" i="1" a="1"/>
  <c r="AI162" i="1" s="1"/>
  <c r="AP160" i="1" a="1"/>
  <c r="AP160" i="1" s="1"/>
  <c r="AH160" i="1" a="1"/>
  <c r="AH160" i="1" s="1"/>
  <c r="AK159" i="1" a="1"/>
  <c r="AK159" i="1" s="1"/>
  <c r="AO158" i="1" a="1"/>
  <c r="AO158" i="1" s="1"/>
  <c r="AL152" i="1" a="1"/>
  <c r="AL152" i="1" s="1"/>
  <c r="AP151" i="1" a="1"/>
  <c r="AP151" i="1" s="1"/>
  <c r="AP150" i="1" a="1"/>
  <c r="AP150" i="1" s="1"/>
  <c r="AI150" i="1" a="1"/>
  <c r="AI150" i="1" s="1"/>
  <c r="AP148" i="1" a="1"/>
  <c r="AP148" i="1" s="1"/>
  <c r="AI148" i="1" a="1"/>
  <c r="AI148" i="1" s="1"/>
  <c r="AQ146" i="1" a="1"/>
  <c r="AQ146" i="1" s="1"/>
  <c r="AJ146" i="1" a="1"/>
  <c r="AJ146" i="1" s="1"/>
  <c r="AO145" i="1" a="1"/>
  <c r="AO145" i="1" s="1"/>
  <c r="AL145" i="1" a="1"/>
  <c r="AL145" i="1" s="1"/>
  <c r="AQ144" i="1" a="1"/>
  <c r="AQ144" i="1" s="1"/>
  <c r="AJ144" i="1" a="1"/>
  <c r="AJ144" i="1" s="1"/>
  <c r="AO143" i="1" a="1"/>
  <c r="AO143" i="1" s="1"/>
  <c r="AL143" i="1" a="1"/>
  <c r="AL143" i="1" s="1"/>
  <c r="AQ142" i="1" a="1"/>
  <c r="AQ142" i="1" s="1"/>
  <c r="AJ142" i="1" a="1"/>
  <c r="AJ142" i="1" s="1"/>
  <c r="AO141" i="1" a="1"/>
  <c r="AO141" i="1" s="1"/>
  <c r="AL141" i="1" a="1"/>
  <c r="AL141" i="1" s="1"/>
  <c r="AQ140" i="1" a="1"/>
  <c r="AQ140" i="1" s="1"/>
  <c r="AJ140" i="1" a="1"/>
  <c r="AJ140" i="1" s="1"/>
  <c r="AO139" i="1" a="1"/>
  <c r="AO139" i="1" s="1"/>
  <c r="AL139" i="1" a="1"/>
  <c r="AL139" i="1" s="1"/>
  <c r="AL155" i="1" s="1"/>
  <c r="AH139" i="1" a="1"/>
  <c r="AH139" i="1" s="1"/>
  <c r="AK138" i="1" a="1"/>
  <c r="AK138" i="1" s="1"/>
  <c r="AL137" i="1" a="1"/>
  <c r="AL137" i="1" s="1"/>
  <c r="AQ136" i="1" a="1"/>
  <c r="AQ136" i="1" s="1"/>
  <c r="AJ136" i="1" a="1"/>
  <c r="AJ136" i="1" s="1"/>
  <c r="AO135" i="1" a="1"/>
  <c r="AO135" i="1" s="1"/>
  <c r="AP134" i="1" a="1"/>
  <c r="AP134" i="1" s="1"/>
  <c r="AI134" i="1" a="1"/>
  <c r="AI134" i="1" s="1"/>
  <c r="AK133" i="1" a="1"/>
  <c r="AK133" i="1" s="1"/>
  <c r="AL128" i="1" a="1"/>
  <c r="AL128" i="1" s="1"/>
  <c r="AQ123" i="1" a="1"/>
  <c r="AQ123" i="1" s="1"/>
  <c r="AM123" i="1" a="1"/>
  <c r="AM123" i="1" s="1"/>
  <c r="AR123" i="1" s="1"/>
  <c r="AJ123" i="1" a="1"/>
  <c r="AJ123" i="1" s="1"/>
  <c r="AN122" i="1" a="1"/>
  <c r="AN122" i="1" s="1"/>
  <c r="AO120" i="1" a="1"/>
  <c r="AO120" i="1" s="1"/>
  <c r="AH120" i="1" a="1"/>
  <c r="AH120" i="1" s="1"/>
  <c r="AN119" i="1" a="1"/>
  <c r="AN119" i="1" s="1"/>
  <c r="AK119" i="1" a="1"/>
  <c r="AK119" i="1" s="1"/>
  <c r="AO118" i="1" a="1"/>
  <c r="AO118" i="1" s="1"/>
  <c r="AH118" i="1" a="1"/>
  <c r="AH118" i="1" s="1"/>
  <c r="AN117" i="1" a="1"/>
  <c r="AN117" i="1" s="1"/>
  <c r="AK117" i="1" a="1"/>
  <c r="AK117" i="1" s="1"/>
  <c r="AO116" i="1" a="1"/>
  <c r="AO116" i="1" s="1"/>
  <c r="AH116" i="1" a="1"/>
  <c r="AH116" i="1" s="1"/>
  <c r="AN115" i="1" a="1"/>
  <c r="AN115" i="1" s="1"/>
  <c r="AK115" i="1" a="1"/>
  <c r="AK115" i="1" s="1"/>
  <c r="AO114" i="1" a="1"/>
  <c r="AO114" i="1" s="1"/>
  <c r="AH114" i="1" a="1"/>
  <c r="AH114" i="1" s="1"/>
  <c r="AN113" i="1" a="1"/>
  <c r="AN113" i="1" s="1"/>
  <c r="AK113" i="1" a="1"/>
  <c r="AK113" i="1" s="1"/>
  <c r="AP112" i="1" a="1"/>
  <c r="AP112" i="1" s="1"/>
  <c r="AK199" i="1" a="1"/>
  <c r="AK199" i="1" s="1"/>
  <c r="AK206" i="1" s="1"/>
  <c r="AJ198" i="1" a="1"/>
  <c r="AJ198" i="1" s="1"/>
  <c r="AJ195" i="1" a="1"/>
  <c r="AJ195" i="1" s="1"/>
  <c r="AH194" i="1" a="1"/>
  <c r="AH194" i="1" s="1"/>
  <c r="AH193" i="1" a="1"/>
  <c r="AH193" i="1" s="1"/>
  <c r="AM192" i="1" a="1"/>
  <c r="AM192" i="1" s="1"/>
  <c r="AR192" i="1" s="1"/>
  <c r="AH192" i="1" a="1"/>
  <c r="AH192" i="1" s="1"/>
  <c r="AJ191" i="1" a="1"/>
  <c r="AJ191" i="1" s="1"/>
  <c r="AO190" i="1" a="1"/>
  <c r="AO190" i="1" s="1"/>
  <c r="AL190" i="1" a="1"/>
  <c r="AL190" i="1" s="1"/>
  <c r="AH190" i="1" a="1"/>
  <c r="AH190" i="1" s="1"/>
  <c r="AK189" i="1" a="1"/>
  <c r="AK189" i="1" s="1"/>
  <c r="AH188" i="1" a="1"/>
  <c r="AH188" i="1" s="1"/>
  <c r="AK187" i="1" a="1"/>
  <c r="AK187" i="1" s="1"/>
  <c r="AH186" i="1" a="1"/>
  <c r="AH186" i="1" s="1"/>
  <c r="AK185" i="1" a="1"/>
  <c r="AK185" i="1" s="1"/>
  <c r="AL184" i="1" a="1"/>
  <c r="AL184" i="1" s="1"/>
  <c r="AM179" i="1" a="1"/>
  <c r="AM179" i="1" s="1"/>
  <c r="AQ178" i="1" a="1"/>
  <c r="AQ178" i="1" s="1"/>
  <c r="AL177" i="1" a="1"/>
  <c r="AL177" i="1" s="1"/>
  <c r="AP176" i="1" a="1"/>
  <c r="AP176" i="1" s="1"/>
  <c r="AQ175" i="1" a="1"/>
  <c r="AQ175" i="1" s="1"/>
  <c r="AJ175" i="1" a="1"/>
  <c r="AJ175" i="1" s="1"/>
  <c r="AO174" i="1" a="1"/>
  <c r="AO174" i="1" s="1"/>
  <c r="AO173" i="1" a="1"/>
  <c r="AO173" i="1" s="1"/>
  <c r="AH173" i="1" a="1"/>
  <c r="AH173" i="1" s="1"/>
  <c r="AN172" i="1" a="1"/>
  <c r="AN172" i="1" s="1"/>
  <c r="AN171" i="1" a="1"/>
  <c r="AN171" i="1" s="1"/>
  <c r="AM170" i="1" a="1"/>
  <c r="AM170" i="1" s="1"/>
  <c r="AR170" i="1" s="1"/>
  <c r="AM169" i="1" a="1"/>
  <c r="AM169" i="1" s="1"/>
  <c r="AR169" i="1" s="1"/>
  <c r="AQ168" i="1" a="1"/>
  <c r="AQ168" i="1" s="1"/>
  <c r="AH168" i="1" a="1"/>
  <c r="AH168" i="1" s="1"/>
  <c r="AK167" i="1" a="1"/>
  <c r="AK167" i="1" s="1"/>
  <c r="AO166" i="1" a="1"/>
  <c r="AO166" i="1" s="1"/>
  <c r="AO165" i="1" a="1"/>
  <c r="AO165" i="1" s="1"/>
  <c r="AH165" i="1" a="1"/>
  <c r="AH165" i="1" s="1"/>
  <c r="AJ164" i="1" a="1"/>
  <c r="AJ164" i="1" s="1"/>
  <c r="AM163" i="1" a="1"/>
  <c r="AM163" i="1" s="1"/>
  <c r="AR163" i="1" s="1"/>
  <c r="AL161" i="1" a="1"/>
  <c r="AL161" i="1" s="1"/>
  <c r="AL160" i="1" a="1"/>
  <c r="AL160" i="1" s="1"/>
  <c r="AQ159" i="1" a="1"/>
  <c r="AQ159" i="1" s="1"/>
  <c r="AJ159" i="1" a="1"/>
  <c r="AJ159" i="1" s="1"/>
  <c r="AK158" i="1" a="1"/>
  <c r="AK158" i="1" s="1"/>
  <c r="AL154" i="1" a="1"/>
  <c r="AL154" i="1" s="1"/>
  <c r="AP153" i="1" a="1"/>
  <c r="AP153" i="1" s="1"/>
  <c r="AH153" i="1" a="1"/>
  <c r="AH153" i="1" s="1"/>
  <c r="AK152" i="1" a="1"/>
  <c r="AK152" i="1" s="1"/>
  <c r="AL151" i="1" a="1"/>
  <c r="AL151" i="1" s="1"/>
  <c r="AO150" i="1" a="1"/>
  <c r="AO150" i="1" s="1"/>
  <c r="AH150" i="1" a="1"/>
  <c r="AH150" i="1" s="1"/>
  <c r="AN149" i="1" a="1"/>
  <c r="AN149" i="1" s="1"/>
  <c r="AK149" i="1" a="1"/>
  <c r="AK149" i="1" s="1"/>
  <c r="AO148" i="1" a="1"/>
  <c r="AO148" i="1" s="1"/>
  <c r="AR148" i="1" s="1"/>
  <c r="AH148" i="1" a="1"/>
  <c r="AH148" i="1" s="1"/>
  <c r="AN147" i="1" a="1"/>
  <c r="AN147" i="1" s="1"/>
  <c r="AN155" i="1" s="1"/>
  <c r="AK147" i="1" a="1"/>
  <c r="AK147" i="1" s="1"/>
  <c r="AP146" i="1" a="1"/>
  <c r="AP146" i="1" s="1"/>
  <c r="AI146" i="1" a="1"/>
  <c r="AI146" i="1" s="1"/>
  <c r="AP144" i="1" a="1"/>
  <c r="AP144" i="1" s="1"/>
  <c r="AI144" i="1" a="1"/>
  <c r="AI144" i="1" s="1"/>
  <c r="AP142" i="1" a="1"/>
  <c r="AP142" i="1" s="1"/>
  <c r="AI142" i="1" a="1"/>
  <c r="AI142" i="1" s="1"/>
  <c r="AP140" i="1" a="1"/>
  <c r="AP140" i="1" s="1"/>
  <c r="AP155" i="1" s="1"/>
  <c r="AI140" i="1" a="1"/>
  <c r="AI140" i="1" s="1"/>
  <c r="AQ138" i="1" a="1"/>
  <c r="AQ138" i="1" s="1"/>
  <c r="AJ138" i="1" a="1"/>
  <c r="AJ138" i="1" s="1"/>
  <c r="AO137" i="1" a="1"/>
  <c r="AO137" i="1" s="1"/>
  <c r="AP136" i="1" a="1"/>
  <c r="AP136" i="1" s="1"/>
  <c r="AI136" i="1" a="1"/>
  <c r="AI136" i="1" s="1"/>
  <c r="AI155" i="1" s="1"/>
  <c r="AK135" i="1" a="1"/>
  <c r="AK135" i="1" s="1"/>
  <c r="AO134" i="1" a="1"/>
  <c r="AO134" i="1" s="1"/>
  <c r="AO155" i="1" s="1"/>
  <c r="AH134" i="1" a="1"/>
  <c r="AH134" i="1" s="1"/>
  <c r="AN133" i="1" a="1"/>
  <c r="AN133" i="1" s="1"/>
  <c r="AK128" i="1" a="1"/>
  <c r="AK128" i="1" s="1"/>
  <c r="AM122" i="1" a="1"/>
  <c r="AM122" i="1" s="1"/>
  <c r="AR122" i="1" s="1"/>
  <c r="AQ121" i="1" a="1"/>
  <c r="AQ121" i="1" s="1"/>
  <c r="AM121" i="1" a="1"/>
  <c r="AM121" i="1" s="1"/>
  <c r="AR121" i="1" s="1"/>
  <c r="AJ121" i="1" a="1"/>
  <c r="AJ121" i="1" s="1"/>
  <c r="AN120" i="1" a="1"/>
  <c r="AN120" i="1" s="1"/>
  <c r="AR120" i="1" s="1"/>
  <c r="AJ119" i="1" a="1"/>
  <c r="AJ119" i="1" s="1"/>
  <c r="AN118" i="1" a="1"/>
  <c r="AN118" i="1" s="1"/>
  <c r="AN116" i="1" a="1"/>
  <c r="AN116" i="1" s="1"/>
  <c r="AR116" i="1" s="1"/>
  <c r="AN114" i="1" a="1"/>
  <c r="AN114" i="1" s="1"/>
  <c r="AO112" i="1" a="1"/>
  <c r="AO112" i="1" s="1"/>
  <c r="AH112" i="1" a="1"/>
  <c r="AH112" i="1" s="1"/>
  <c r="AN111" i="1" a="1"/>
  <c r="AN111" i="1" s="1"/>
  <c r="AK111" i="1" a="1"/>
  <c r="AK111" i="1" s="1"/>
  <c r="AO110" i="1" a="1"/>
  <c r="AO110" i="1" s="1"/>
  <c r="AH110" i="1" a="1"/>
  <c r="AH110" i="1" s="1"/>
  <c r="AN109" i="1" a="1"/>
  <c r="AN109" i="1" s="1"/>
  <c r="AK109" i="1" a="1"/>
  <c r="AK109" i="1" s="1"/>
  <c r="AK129" i="1" s="1"/>
  <c r="AO108" i="1" a="1"/>
  <c r="AO108" i="1" s="1"/>
  <c r="AH108" i="1" a="1"/>
  <c r="AH108" i="1" s="1"/>
  <c r="AN107" i="1" a="1"/>
  <c r="AN107" i="1" s="1"/>
  <c r="AK100" i="1" a="1"/>
  <c r="AK100" i="1" s="1"/>
  <c r="AQ98" i="1" a="1"/>
  <c r="AQ98" i="1" s="1"/>
  <c r="AJ98" i="1" a="1"/>
  <c r="AJ98" i="1" s="1"/>
  <c r="AO97" i="1" a="1"/>
  <c r="AO97" i="1" s="1"/>
  <c r="AO96" i="1" a="1"/>
  <c r="AO96" i="1" s="1"/>
  <c r="AH96" i="1" a="1"/>
  <c r="AH96" i="1" s="1"/>
  <c r="AN95" i="1" a="1"/>
  <c r="AN95" i="1" s="1"/>
  <c r="AK95" i="1" a="1"/>
  <c r="AK95" i="1" s="1"/>
  <c r="AO94" i="1" a="1"/>
  <c r="AO94" i="1" s="1"/>
  <c r="AH94" i="1" a="1"/>
  <c r="AH94" i="1" s="1"/>
  <c r="AN93" i="1" a="1"/>
  <c r="AN93" i="1" s="1"/>
  <c r="AK93" i="1" a="1"/>
  <c r="AK93" i="1" s="1"/>
  <c r="AP92" i="1" a="1"/>
  <c r="AP92" i="1" s="1"/>
  <c r="AM28" i="1" a="1"/>
  <c r="AM28" i="1" s="1"/>
  <c r="AQ29" i="1" a="1"/>
  <c r="AQ29" i="1" s="1"/>
  <c r="AQ49" i="1" s="1"/>
  <c r="AN30" i="1" a="1"/>
  <c r="AN30" i="1" s="1"/>
  <c r="AL31" i="1" a="1"/>
  <c r="AL31" i="1" s="1"/>
  <c r="AH32" i="1" a="1"/>
  <c r="AH32" i="1" s="1"/>
  <c r="AO32" i="1" a="1"/>
  <c r="AO32" i="1" s="1"/>
  <c r="AI34" i="1" a="1"/>
  <c r="AI34" i="1" s="1"/>
  <c r="AP34" i="1" a="1"/>
  <c r="AP34" i="1" s="1"/>
  <c r="AJ36" i="1" a="1"/>
  <c r="AJ36" i="1" s="1"/>
  <c r="AQ36" i="1" a="1"/>
  <c r="AQ36" i="1" s="1"/>
  <c r="AN37" i="1" a="1"/>
  <c r="AN37" i="1" s="1"/>
  <c r="AL38" i="1" a="1"/>
  <c r="AL38" i="1" s="1"/>
  <c r="AQ38" i="1" a="1"/>
  <c r="AQ38" i="1" s="1"/>
  <c r="AN39" i="1" a="1"/>
  <c r="AN39" i="1" s="1"/>
  <c r="AR39" i="1" s="1"/>
  <c r="AL40" i="1" a="1"/>
  <c r="AL40" i="1" s="1"/>
  <c r="AI41" i="1" a="1"/>
  <c r="AI41" i="1" s="1"/>
  <c r="AL42" i="1" a="1"/>
  <c r="AL42" i="1" s="1"/>
  <c r="AH43" i="1" a="1"/>
  <c r="AH43" i="1" s="1"/>
  <c r="AO43" i="1" a="1"/>
  <c r="AO43" i="1" s="1"/>
  <c r="AJ45" i="1" a="1"/>
  <c r="AJ45" i="1" s="1"/>
  <c r="AP45" i="1" a="1"/>
  <c r="AP45" i="1" s="1"/>
  <c r="AM46" i="1" a="1"/>
  <c r="AM46" i="1" s="1"/>
  <c r="AR46" i="1" s="1"/>
  <c r="AK47" i="1" a="1"/>
  <c r="AK47" i="1" s="1"/>
  <c r="AH48" i="1" a="1"/>
  <c r="AH48" i="1" s="1"/>
  <c r="AO48" i="1" a="1"/>
  <c r="AO48" i="1" s="1"/>
  <c r="AN19" i="1" a="1"/>
  <c r="AN19" i="1" s="1"/>
  <c r="AR19" i="1" s="1"/>
  <c r="AH27" i="1" a="1"/>
  <c r="AH27" i="1" s="1"/>
  <c r="AO27" i="1" a="1"/>
  <c r="AO27" i="1" s="1"/>
  <c r="AI52" i="1" a="1"/>
  <c r="AI52" i="1" s="1"/>
  <c r="AN53" i="1" a="1"/>
  <c r="AN53" i="1" s="1"/>
  <c r="AN74" i="1" s="1"/>
  <c r="AK54" i="1" a="1"/>
  <c r="AK54" i="1" s="1"/>
  <c r="AO54" i="1" a="1"/>
  <c r="AO54" i="1" s="1"/>
  <c r="AO74" i="1" s="1"/>
  <c r="AK55" i="1" a="1"/>
  <c r="AK55" i="1" s="1"/>
  <c r="AK74" i="1" s="1"/>
  <c r="AL56" i="1" a="1"/>
  <c r="AL56" i="1" s="1"/>
  <c r="AP56" i="1" a="1"/>
  <c r="AP56" i="1" s="1"/>
  <c r="AH58" i="1" a="1"/>
  <c r="AH58" i="1" s="1"/>
  <c r="AM58" i="1" a="1"/>
  <c r="AM58" i="1" s="1"/>
  <c r="AI59" i="1" a="1"/>
  <c r="AI59" i="1" s="1"/>
  <c r="AL60" i="1" a="1"/>
  <c r="AL60" i="1" s="1"/>
  <c r="AL61" i="1" a="1"/>
  <c r="AL61" i="1" s="1"/>
  <c r="AQ61" i="1" a="1"/>
  <c r="AQ61" i="1" s="1"/>
  <c r="AR61" i="1" s="1"/>
  <c r="AM62" i="1" a="1"/>
  <c r="AM62" i="1" s="1"/>
  <c r="AR62" i="1" s="1"/>
  <c r="AH63" i="1" a="1"/>
  <c r="AH63" i="1" s="1"/>
  <c r="AM63" i="1" a="1"/>
  <c r="AM63" i="1" s="1"/>
  <c r="AI64" i="1" a="1"/>
  <c r="AI64" i="1" s="1"/>
  <c r="AN64" i="1" a="1"/>
  <c r="AN64" i="1" s="1"/>
  <c r="AJ65" i="1" a="1"/>
  <c r="AJ65" i="1" s="1"/>
  <c r="AO65" i="1" a="1"/>
  <c r="AO65" i="1" s="1"/>
  <c r="AK66" i="1" a="1"/>
  <c r="AK66" i="1" s="1"/>
  <c r="AL67" i="1" a="1"/>
  <c r="AL67" i="1" s="1"/>
  <c r="AQ67" i="1" a="1"/>
  <c r="AQ67" i="1" s="1"/>
  <c r="AM68" i="1" a="1"/>
  <c r="AM68" i="1" s="1"/>
  <c r="AH69" i="1" a="1"/>
  <c r="AH69" i="1" s="1"/>
  <c r="AN69" i="1" a="1"/>
  <c r="AN69" i="1" s="1"/>
  <c r="AH70" i="1" a="1"/>
  <c r="AH70" i="1" s="1"/>
  <c r="AJ71" i="1" a="1"/>
  <c r="AJ71" i="1" s="1"/>
  <c r="AO71" i="1" a="1"/>
  <c r="AO71" i="1" s="1"/>
  <c r="AJ72" i="1" a="1"/>
  <c r="AJ72" i="1" s="1"/>
  <c r="AN79" i="1" a="1"/>
  <c r="AN79" i="1" s="1"/>
  <c r="AH80" i="1" a="1"/>
  <c r="AH80" i="1" s="1"/>
  <c r="AO80" i="1" a="1"/>
  <c r="AO80" i="1" s="1"/>
  <c r="AO101" i="1" s="1"/>
  <c r="AK81" i="1" a="1"/>
  <c r="AK81" i="1" s="1"/>
  <c r="AI82" i="1" a="1"/>
  <c r="AI82" i="1" s="1"/>
  <c r="AP82" i="1" a="1"/>
  <c r="AP82" i="1" s="1"/>
  <c r="AO83" i="1" a="1"/>
  <c r="AO83" i="1" s="1"/>
  <c r="AJ84" i="1" a="1"/>
  <c r="AJ84" i="1" s="1"/>
  <c r="AQ84" i="1" a="1"/>
  <c r="AQ84" i="1" s="1"/>
  <c r="AL85" i="1" a="1"/>
  <c r="AL85" i="1" s="1"/>
  <c r="AO85" i="1" a="1"/>
  <c r="AO85" i="1" s="1"/>
  <c r="AJ86" i="1" a="1"/>
  <c r="AJ86" i="1" s="1"/>
  <c r="AQ86" i="1" a="1"/>
  <c r="AQ86" i="1" s="1"/>
  <c r="AL87" i="1" a="1"/>
  <c r="AL87" i="1" s="1"/>
  <c r="AK88" i="1" a="1"/>
  <c r="AK88" i="1" s="1"/>
  <c r="AH89" i="1" a="1"/>
  <c r="AH89" i="1" s="1"/>
  <c r="AK90" i="1" a="1"/>
  <c r="AK90" i="1" s="1"/>
  <c r="AI92" i="1" a="1"/>
  <c r="AI92" i="1" s="1"/>
  <c r="AO93" i="1" a="1"/>
  <c r="AO93" i="1" s="1"/>
  <c r="AP96" i="1" a="1"/>
  <c r="AP96" i="1" s="1"/>
  <c r="AN28" i="1" a="1"/>
  <c r="AN28" i="1" s="1"/>
  <c r="AN49" i="1" s="1"/>
  <c r="AK29" i="1" a="1"/>
  <c r="AK29" i="1" s="1"/>
  <c r="AH30" i="1" a="1"/>
  <c r="AH30" i="1" s="1"/>
  <c r="AO30" i="1" a="1"/>
  <c r="AO30" i="1" s="1"/>
  <c r="AI32" i="1" a="1"/>
  <c r="AI32" i="1" s="1"/>
  <c r="AP32" i="1" a="1"/>
  <c r="AP32" i="1" s="1"/>
  <c r="AP49" i="1" s="1"/>
  <c r="AJ34" i="1" a="1"/>
  <c r="AJ34" i="1" s="1"/>
  <c r="AJ49" i="1" s="1"/>
  <c r="AQ34" i="1" a="1"/>
  <c r="AQ34" i="1" s="1"/>
  <c r="AR34" i="1" s="1"/>
  <c r="AM35" i="1" a="1"/>
  <c r="AM35" i="1" s="1"/>
  <c r="AM49" i="1" s="1"/>
  <c r="AK36" i="1" a="1"/>
  <c r="AK36" i="1" s="1"/>
  <c r="AK49" i="1" s="1"/>
  <c r="AH37" i="1" a="1"/>
  <c r="AH37" i="1" s="1"/>
  <c r="AO37" i="1" a="1"/>
  <c r="AO37" i="1" s="1"/>
  <c r="AH39" i="1" a="1"/>
  <c r="AH39" i="1" s="1"/>
  <c r="AO39" i="1" a="1"/>
  <c r="AO39" i="1" s="1"/>
  <c r="AO49" i="1" s="1"/>
  <c r="AJ41" i="1" a="1"/>
  <c r="AJ41" i="1" s="1"/>
  <c r="AP41" i="1" a="1"/>
  <c r="AP41" i="1" s="1"/>
  <c r="AE49" i="1"/>
  <c r="AH49" i="1" s="1"/>
  <c r="AI43" i="1" a="1"/>
  <c r="AI43" i="1" s="1"/>
  <c r="AP43" i="1" a="1"/>
  <c r="AP43" i="1" s="1"/>
  <c r="AM44" i="1" a="1"/>
  <c r="AM44" i="1" s="1"/>
  <c r="AK45" i="1" a="1"/>
  <c r="AK45" i="1" s="1"/>
  <c r="AQ45" i="1" a="1"/>
  <c r="AQ45" i="1" s="1"/>
  <c r="AN46" i="1" a="1"/>
  <c r="AN46" i="1" s="1"/>
  <c r="AL47" i="1" a="1"/>
  <c r="AL47" i="1" s="1"/>
  <c r="AI48" i="1" a="1"/>
  <c r="AI48" i="1" s="1"/>
  <c r="AP48" i="1" a="1"/>
  <c r="AP48" i="1" s="1"/>
  <c r="AH19" i="1" a="1"/>
  <c r="AH19" i="1" s="1"/>
  <c r="AO19" i="1" a="1"/>
  <c r="AO19" i="1" s="1"/>
  <c r="AI27" i="1" a="1"/>
  <c r="AI27" i="1" s="1"/>
  <c r="AI49" i="1" s="1"/>
  <c r="AP27" i="1" a="1"/>
  <c r="AP27" i="1" s="1"/>
  <c r="AJ52" i="1" a="1"/>
  <c r="AJ52" i="1" s="1"/>
  <c r="AN52" i="1" a="1"/>
  <c r="AN52" i="1" s="1"/>
  <c r="AI53" i="1" a="1"/>
  <c r="AI53" i="1" s="1"/>
  <c r="AO53" i="1" a="1"/>
  <c r="AO53" i="1" s="1"/>
  <c r="AP54" i="1" a="1"/>
  <c r="AP54" i="1" s="1"/>
  <c r="AL55" i="1" a="1"/>
  <c r="AL55" i="1" s="1"/>
  <c r="AQ55" i="1" a="1"/>
  <c r="AQ55" i="1" s="1"/>
  <c r="AQ74" i="1" s="1"/>
  <c r="AQ56" i="1" a="1"/>
  <c r="AQ56" i="1" s="1"/>
  <c r="AM57" i="1" a="1"/>
  <c r="AM57" i="1" s="1"/>
  <c r="AI58" i="1" a="1"/>
  <c r="AI58" i="1" s="1"/>
  <c r="AN58" i="1" a="1"/>
  <c r="AN58" i="1" s="1"/>
  <c r="AJ59" i="1" a="1"/>
  <c r="AJ59" i="1" s="1"/>
  <c r="AO59" i="1" a="1"/>
  <c r="AO59" i="1" s="1"/>
  <c r="AQ60" i="1" a="1"/>
  <c r="AQ60" i="1" s="1"/>
  <c r="AH62" i="1" a="1"/>
  <c r="AH62" i="1" s="1"/>
  <c r="AI63" i="1" a="1"/>
  <c r="AI63" i="1" s="1"/>
  <c r="AN63" i="1" a="1"/>
  <c r="AN63" i="1" s="1"/>
  <c r="AJ64" i="1" a="1"/>
  <c r="AJ64" i="1" s="1"/>
  <c r="AJ74" i="1" s="1"/>
  <c r="AL66" i="1" a="1"/>
  <c r="AL66" i="1" s="1"/>
  <c r="AQ66" i="1" a="1"/>
  <c r="AQ66" i="1" s="1"/>
  <c r="AN68" i="1" a="1"/>
  <c r="AN68" i="1" s="1"/>
  <c r="AI69" i="1" a="1"/>
  <c r="AI69" i="1" s="1"/>
  <c r="AI70" i="1" a="1"/>
  <c r="AI70" i="1" s="1"/>
  <c r="AO70" i="1" a="1"/>
  <c r="AO70" i="1" s="1"/>
  <c r="AK71" i="1" a="1"/>
  <c r="AK71" i="1" s="1"/>
  <c r="AK72" i="1" a="1"/>
  <c r="AK72" i="1" s="1"/>
  <c r="AP72" i="1" a="1"/>
  <c r="AP72" i="1" s="1"/>
  <c r="AK79" i="1" a="1"/>
  <c r="AK79" i="1" s="1"/>
  <c r="AK101" i="1" s="1"/>
  <c r="AI80" i="1" a="1"/>
  <c r="AI80" i="1" s="1"/>
  <c r="AP80" i="1" a="1"/>
  <c r="AP80" i="1" s="1"/>
  <c r="AO81" i="1" a="1"/>
  <c r="AO81" i="1" s="1"/>
  <c r="AJ82" i="1" a="1"/>
  <c r="AJ82" i="1" s="1"/>
  <c r="AQ82" i="1" a="1"/>
  <c r="AQ82" i="1" s="1"/>
  <c r="AR82" i="1" s="1"/>
  <c r="AL83" i="1" a="1"/>
  <c r="AL83" i="1" s="1"/>
  <c r="AK84" i="1" a="1"/>
  <c r="AK84" i="1" s="1"/>
  <c r="AH85" i="1" a="1"/>
  <c r="AH85" i="1" s="1"/>
  <c r="AK86" i="1" a="1"/>
  <c r="AK86" i="1" s="1"/>
  <c r="AH87" i="1" a="1"/>
  <c r="AH87" i="1" s="1"/>
  <c r="AE101" i="1"/>
  <c r="AH101" i="1" s="1"/>
  <c r="AP87" i="1" a="1"/>
  <c r="AP87" i="1" s="1"/>
  <c r="AP101" i="1" s="1"/>
  <c r="AL88" i="1" a="1"/>
  <c r="AL88" i="1" s="1"/>
  <c r="AL101" i="1" s="1"/>
  <c r="AP89" i="1" a="1"/>
  <c r="AP89" i="1" s="1"/>
  <c r="AL90" i="1" a="1"/>
  <c r="AL90" i="1" s="1"/>
  <c r="AJ92" i="1" a="1"/>
  <c r="AJ92" i="1" s="1"/>
  <c r="AJ101" i="1" s="1"/>
  <c r="AI94" i="1" a="1"/>
  <c r="AI94" i="1" s="1"/>
  <c r="AL97" i="1" a="1"/>
  <c r="AL97" i="1" s="1"/>
  <c r="AR200" i="1"/>
  <c r="AR127" i="1"/>
  <c r="AL765" i="1"/>
  <c r="AQ765" i="1"/>
  <c r="AR745" i="1"/>
  <c r="AR748" i="1"/>
  <c r="AR749" i="1"/>
  <c r="AR750" i="1"/>
  <c r="AR754" i="1"/>
  <c r="AM765" i="1"/>
  <c r="AR752" i="1"/>
  <c r="AR756" i="1"/>
  <c r="AR762" i="1"/>
  <c r="AI765" i="1"/>
  <c r="AN765" i="1"/>
  <c r="AR743" i="1"/>
  <c r="AR758" i="1"/>
  <c r="AR760" i="1"/>
  <c r="AJ765" i="1"/>
  <c r="AO765" i="1"/>
  <c r="AR725" i="1"/>
  <c r="AR727" i="1"/>
  <c r="AI738" i="1"/>
  <c r="AE738" i="1"/>
  <c r="AH738" i="1" s="1"/>
  <c r="AP738" i="1"/>
  <c r="AR731" i="1"/>
  <c r="AR717" i="1"/>
  <c r="AR733" i="1"/>
  <c r="AR735" i="1"/>
  <c r="AJ738" i="1"/>
  <c r="AM738" i="1"/>
  <c r="AQ738" i="1"/>
  <c r="AR719" i="1"/>
  <c r="AR721" i="1"/>
  <c r="AK738" i="1"/>
  <c r="AN738" i="1"/>
  <c r="AR723" i="1"/>
  <c r="AR716" i="1"/>
  <c r="AE711" i="1"/>
  <c r="AH711" i="1" s="1"/>
  <c r="AP711" i="1"/>
  <c r="AR692" i="1"/>
  <c r="AL711" i="1"/>
  <c r="AI711" i="1"/>
  <c r="AR690" i="1"/>
  <c r="AM711" i="1"/>
  <c r="AQ711" i="1"/>
  <c r="AR708" i="1"/>
  <c r="AJ711" i="1"/>
  <c r="AN711" i="1"/>
  <c r="AR706" i="1"/>
  <c r="AR689" i="1"/>
  <c r="AJ684" i="1"/>
  <c r="AR675" i="1"/>
  <c r="AM684" i="1"/>
  <c r="AN684" i="1"/>
  <c r="AK684" i="1"/>
  <c r="AL684" i="1"/>
  <c r="AO684" i="1"/>
  <c r="AE684" i="1"/>
  <c r="AH684" i="1" s="1"/>
  <c r="AP684" i="1"/>
  <c r="AR662" i="1"/>
  <c r="AE657" i="1"/>
  <c r="AH657" i="1" s="1"/>
  <c r="AM657" i="1"/>
  <c r="AR635" i="1"/>
  <c r="AN657" i="1"/>
  <c r="AR638" i="1"/>
  <c r="AR639" i="1"/>
  <c r="AJ657" i="1"/>
  <c r="AO657" i="1"/>
  <c r="AQ657" i="1"/>
  <c r="AR649" i="1"/>
  <c r="AR636" i="1"/>
  <c r="AK657" i="1"/>
  <c r="AR641" i="1"/>
  <c r="AR642" i="1"/>
  <c r="AI657" i="1"/>
  <c r="AL657" i="1"/>
  <c r="AP657" i="1"/>
  <c r="AR644" i="1"/>
  <c r="AR645" i="1"/>
  <c r="AR646" i="1"/>
  <c r="AO631" i="1"/>
  <c r="AR616" i="1"/>
  <c r="AR624" i="1"/>
  <c r="AK631" i="1"/>
  <c r="AR614" i="1"/>
  <c r="AR622" i="1"/>
  <c r="AL631" i="1"/>
  <c r="AP631" i="1"/>
  <c r="AR612" i="1"/>
  <c r="AE631" i="1"/>
  <c r="AH631" i="1" s="1"/>
  <c r="AR628" i="1"/>
  <c r="AQ631" i="1"/>
  <c r="AR620" i="1"/>
  <c r="AM631" i="1"/>
  <c r="AR610" i="1"/>
  <c r="AR609" i="1"/>
  <c r="AQ605" i="1"/>
  <c r="AJ605" i="1"/>
  <c r="AM605" i="1"/>
  <c r="AK605" i="1"/>
  <c r="AN605" i="1"/>
  <c r="AR602" i="1"/>
  <c r="AH605" i="1"/>
  <c r="AL605" i="1"/>
  <c r="AO605" i="1"/>
  <c r="AR594" i="1"/>
  <c r="AR596" i="1"/>
  <c r="AR600" i="1"/>
  <c r="AI605" i="1"/>
  <c r="AE605" i="1"/>
  <c r="AP605" i="1"/>
  <c r="AR588" i="1"/>
  <c r="AR590" i="1"/>
  <c r="AR592" i="1"/>
  <c r="AR598" i="1"/>
  <c r="AR583" i="1"/>
  <c r="AP578" i="1"/>
  <c r="AR562" i="1"/>
  <c r="AE578" i="1"/>
  <c r="AH578" i="1" s="1"/>
  <c r="AR559" i="1"/>
  <c r="AL578" i="1"/>
  <c r="AI578" i="1"/>
  <c r="AQ578" i="1"/>
  <c r="AR557" i="1"/>
  <c r="AR575" i="1"/>
  <c r="AM578" i="1"/>
  <c r="AR573" i="1"/>
  <c r="AJ578" i="1"/>
  <c r="AR556" i="1"/>
  <c r="AN578" i="1"/>
  <c r="AK578" i="1"/>
  <c r="AR569" i="1"/>
  <c r="AR571" i="1"/>
  <c r="AR530" i="1"/>
  <c r="AJ551" i="1"/>
  <c r="AM551" i="1"/>
  <c r="AQ551" i="1"/>
  <c r="AR532" i="1"/>
  <c r="AR534" i="1"/>
  <c r="AK551" i="1"/>
  <c r="AN551" i="1"/>
  <c r="AR536" i="1"/>
  <c r="AR538" i="1"/>
  <c r="AL551" i="1"/>
  <c r="AO551" i="1"/>
  <c r="AR540" i="1"/>
  <c r="AR548" i="1"/>
  <c r="AR542" i="1"/>
  <c r="AR546" i="1"/>
  <c r="AR529" i="1"/>
  <c r="AK524" i="1"/>
  <c r="AL524" i="1"/>
  <c r="AO524" i="1"/>
  <c r="AR523" i="1"/>
  <c r="AE524" i="1"/>
  <c r="AH524" i="1" s="1"/>
  <c r="AP524" i="1"/>
  <c r="AI524" i="1"/>
  <c r="AR503" i="1"/>
  <c r="AR505" i="1"/>
  <c r="AR507" i="1"/>
  <c r="AM524" i="1"/>
  <c r="AR509" i="1"/>
  <c r="AR521" i="1"/>
  <c r="AJ524" i="1"/>
  <c r="AR511" i="1"/>
  <c r="AR519" i="1"/>
  <c r="AR502" i="1"/>
  <c r="AI497" i="1"/>
  <c r="AJ497" i="1"/>
  <c r="AO497" i="1"/>
  <c r="AR495" i="1"/>
  <c r="AR496" i="1"/>
  <c r="AK497" i="1"/>
  <c r="AR485" i="1"/>
  <c r="AR486" i="1"/>
  <c r="AL497" i="1"/>
  <c r="AP497" i="1"/>
  <c r="AR488" i="1"/>
  <c r="AM497" i="1"/>
  <c r="AN497" i="1"/>
  <c r="AR475" i="1"/>
  <c r="AE497" i="1"/>
  <c r="AH497" i="1" s="1"/>
  <c r="AQ497" i="1"/>
  <c r="AR476" i="1"/>
  <c r="AR489" i="1"/>
  <c r="AR492" i="1"/>
  <c r="AR478" i="1"/>
  <c r="AR490" i="1"/>
  <c r="AR456" i="1"/>
  <c r="AR461" i="1"/>
  <c r="AE470" i="1"/>
  <c r="AH470" i="1" s="1"/>
  <c r="AQ470" i="1"/>
  <c r="AR462" i="1"/>
  <c r="AR468" i="1"/>
  <c r="AI470" i="1"/>
  <c r="AM470" i="1"/>
  <c r="AR449" i="1"/>
  <c r="AR450" i="1"/>
  <c r="AR465" i="1"/>
  <c r="AR466" i="1"/>
  <c r="AR448" i="1"/>
  <c r="AN470" i="1"/>
  <c r="AR452" i="1"/>
  <c r="AR453" i="1"/>
  <c r="AJ470" i="1"/>
  <c r="AO470" i="1"/>
  <c r="AR451" i="1"/>
  <c r="AR454" i="1"/>
  <c r="AK470" i="1"/>
  <c r="AR455" i="1"/>
  <c r="AO443" i="1"/>
  <c r="AL443" i="1"/>
  <c r="AP443" i="1"/>
  <c r="AI443" i="1"/>
  <c r="AR422" i="1"/>
  <c r="AR424" i="1"/>
  <c r="AR426" i="1"/>
  <c r="AR440" i="1"/>
  <c r="AM443" i="1"/>
  <c r="AQ443" i="1"/>
  <c r="AR428" i="1"/>
  <c r="AR430" i="1"/>
  <c r="AR432" i="1"/>
  <c r="AR434" i="1"/>
  <c r="AJ443" i="1"/>
  <c r="AR436" i="1"/>
  <c r="AR438" i="1"/>
  <c r="AN443" i="1"/>
  <c r="AR421" i="1"/>
  <c r="AK417" i="1"/>
  <c r="AN417" i="1"/>
  <c r="AR408" i="1"/>
  <c r="AQ417" i="1"/>
  <c r="AL417" i="1"/>
  <c r="AO417" i="1"/>
  <c r="AR406" i="1"/>
  <c r="AR414" i="1"/>
  <c r="AJ417" i="1"/>
  <c r="AM417" i="1"/>
  <c r="AR404" i="1"/>
  <c r="AI417" i="1"/>
  <c r="AE417" i="1"/>
  <c r="AH417" i="1" s="1"/>
  <c r="AP417" i="1"/>
  <c r="AR398" i="1"/>
  <c r="AR400" i="1"/>
  <c r="AR402" i="1"/>
  <c r="AR412" i="1"/>
  <c r="AR395" i="1"/>
  <c r="AK391" i="1"/>
  <c r="AL391" i="1"/>
  <c r="AO391" i="1"/>
  <c r="AR374" i="1"/>
  <c r="AR376" i="1"/>
  <c r="AR378" i="1"/>
  <c r="AR390" i="1"/>
  <c r="AR372" i="1"/>
  <c r="AE391" i="1"/>
  <c r="AH391" i="1" s="1"/>
  <c r="AP391" i="1"/>
  <c r="AR388" i="1"/>
  <c r="AR370" i="1"/>
  <c r="AR386" i="1"/>
  <c r="AI391" i="1"/>
  <c r="AM391" i="1"/>
  <c r="AQ391" i="1"/>
  <c r="AR369" i="1"/>
  <c r="AI365" i="1"/>
  <c r="AQ365" i="1"/>
  <c r="AM365" i="1"/>
  <c r="AJ365" i="1"/>
  <c r="AN365" i="1"/>
  <c r="AR348" i="1"/>
  <c r="AR362" i="1"/>
  <c r="AK365" i="1"/>
  <c r="AO365" i="1"/>
  <c r="AR360" i="1"/>
  <c r="AL365" i="1"/>
  <c r="AR346" i="1"/>
  <c r="AR356" i="1"/>
  <c r="AR358" i="1"/>
  <c r="AP365" i="1"/>
  <c r="AR354" i="1"/>
  <c r="AR343" i="1"/>
  <c r="AI339" i="1"/>
  <c r="AP339" i="1"/>
  <c r="AJ339" i="1"/>
  <c r="AM339" i="1"/>
  <c r="AQ339" i="1"/>
  <c r="AR322" i="1"/>
  <c r="AR336" i="1"/>
  <c r="AK339" i="1"/>
  <c r="AN339" i="1"/>
  <c r="AR324" i="1"/>
  <c r="AR326" i="1"/>
  <c r="AR334" i="1"/>
  <c r="AL339" i="1"/>
  <c r="AO339" i="1"/>
  <c r="AR328" i="1"/>
  <c r="AR332" i="1"/>
  <c r="AR317" i="1"/>
  <c r="AI311" i="1"/>
  <c r="AQ311" i="1"/>
  <c r="AM311" i="1"/>
  <c r="AJ311" i="1"/>
  <c r="AR296" i="1"/>
  <c r="AR308" i="1"/>
  <c r="AK311" i="1"/>
  <c r="AO311" i="1"/>
  <c r="AL311" i="1"/>
  <c r="AR292" i="1"/>
  <c r="AR293" i="1"/>
  <c r="AR302" i="1"/>
  <c r="AR304" i="1"/>
  <c r="AR306" i="1"/>
  <c r="AR307" i="1"/>
  <c r="AP311" i="1"/>
  <c r="AR289" i="1"/>
  <c r="AI283" i="1"/>
  <c r="AN283" i="1"/>
  <c r="AR261" i="1"/>
  <c r="AR282" i="1"/>
  <c r="AJ283" i="1"/>
  <c r="AO283" i="1"/>
  <c r="AR267" i="1"/>
  <c r="AR280" i="1"/>
  <c r="AK283" i="1"/>
  <c r="AP283" i="1"/>
  <c r="AR264" i="1"/>
  <c r="AR265" i="1"/>
  <c r="AR278" i="1"/>
  <c r="AL283" i="1"/>
  <c r="AR263" i="1"/>
  <c r="AR276" i="1"/>
  <c r="AE283" i="1"/>
  <c r="AH283" i="1" s="1"/>
  <c r="AQ283" i="1"/>
  <c r="AR262" i="1"/>
  <c r="AR274" i="1"/>
  <c r="AR275" i="1"/>
  <c r="AR272" i="1"/>
  <c r="AR273" i="1"/>
  <c r="AN258" i="1"/>
  <c r="AK258" i="1"/>
  <c r="AJ258" i="1"/>
  <c r="AL258" i="1"/>
  <c r="AO258" i="1"/>
  <c r="AR249" i="1"/>
  <c r="AR251" i="1"/>
  <c r="AR247" i="1"/>
  <c r="AE258" i="1"/>
  <c r="AH258" i="1" s="1"/>
  <c r="AP258" i="1"/>
  <c r="AR239" i="1"/>
  <c r="AR241" i="1"/>
  <c r="AR245" i="1"/>
  <c r="AI258" i="1"/>
  <c r="AR237" i="1"/>
  <c r="AR243" i="1"/>
  <c r="AR236" i="1"/>
  <c r="AE233" i="1"/>
  <c r="AH233" i="1" s="1"/>
  <c r="AP233" i="1"/>
  <c r="AI233" i="1"/>
  <c r="AR213" i="1"/>
  <c r="AM233" i="1"/>
  <c r="AQ233" i="1"/>
  <c r="AR228" i="1"/>
  <c r="AR230" i="1"/>
  <c r="AJ233" i="1"/>
  <c r="AR224" i="1"/>
  <c r="AR226" i="1"/>
  <c r="AN233" i="1"/>
  <c r="AR222" i="1"/>
  <c r="AK233" i="1"/>
  <c r="AR220" i="1"/>
  <c r="AR211" i="1"/>
  <c r="AI206" i="1"/>
  <c r="AM206" i="1"/>
  <c r="AQ206" i="1"/>
  <c r="AR191" i="1"/>
  <c r="AR193" i="1"/>
  <c r="AJ206" i="1"/>
  <c r="AR195" i="1"/>
  <c r="AR197" i="1"/>
  <c r="AR199" i="1"/>
  <c r="AR201" i="1"/>
  <c r="AR203" i="1"/>
  <c r="AL206" i="1"/>
  <c r="AO206" i="1"/>
  <c r="AH206" i="1"/>
  <c r="AR184" i="1"/>
  <c r="AK180" i="1"/>
  <c r="AO180" i="1"/>
  <c r="AL180" i="1"/>
  <c r="AR161" i="1"/>
  <c r="AR168" i="1"/>
  <c r="AR177" i="1"/>
  <c r="AH180" i="1"/>
  <c r="AR167" i="1"/>
  <c r="AE180" i="1"/>
  <c r="AR159" i="1"/>
  <c r="AR160" i="1"/>
  <c r="AR175" i="1"/>
  <c r="AR158" i="1"/>
  <c r="AK155" i="1"/>
  <c r="AR152" i="1"/>
  <c r="AJ155" i="1"/>
  <c r="AR138" i="1"/>
  <c r="AE155" i="1"/>
  <c r="AH155" i="1" s="1"/>
  <c r="AR136" i="1"/>
  <c r="AR140" i="1"/>
  <c r="AR142" i="1"/>
  <c r="AR144" i="1"/>
  <c r="AR146" i="1"/>
  <c r="AR134" i="1"/>
  <c r="AR150" i="1"/>
  <c r="AR133" i="1"/>
  <c r="AN129" i="1"/>
  <c r="AL129" i="1"/>
  <c r="AO129" i="1"/>
  <c r="AE129" i="1"/>
  <c r="AH129" i="1" s="1"/>
  <c r="AP129" i="1"/>
  <c r="AI129" i="1"/>
  <c r="AR108" i="1"/>
  <c r="AR110" i="1"/>
  <c r="AR112" i="1"/>
  <c r="AM129" i="1"/>
  <c r="AQ129" i="1"/>
  <c r="AR114" i="1"/>
  <c r="AR118" i="1"/>
  <c r="AR107" i="1"/>
  <c r="AM101" i="1"/>
  <c r="AN101" i="1"/>
  <c r="AR100" i="1"/>
  <c r="AR98" i="1"/>
  <c r="AR88" i="1"/>
  <c r="AR90" i="1"/>
  <c r="AR92" i="1"/>
  <c r="AR79" i="1"/>
  <c r="AR57" i="1"/>
  <c r="AR56" i="1"/>
  <c r="AP74" i="1"/>
  <c r="AR55" i="1"/>
  <c r="AE74" i="1"/>
  <c r="AR59" i="1"/>
  <c r="AR65" i="1"/>
  <c r="AR70" i="1"/>
  <c r="AR64" i="1"/>
  <c r="AR52" i="1"/>
  <c r="AR29" i="1"/>
  <c r="AR45" i="1"/>
  <c r="AR38" i="1"/>
  <c r="AR15" i="1"/>
  <c r="AR47" i="1"/>
  <c r="AR20" i="1"/>
  <c r="AR35" i="1"/>
  <c r="AR43" i="1"/>
  <c r="AR8" i="1"/>
  <c r="AR14" i="1"/>
  <c r="AR17" i="1"/>
  <c r="AR48" i="1"/>
  <c r="AR18" i="1"/>
  <c r="AR21" i="1"/>
  <c r="AR23" i="1"/>
  <c r="AR16" i="1"/>
  <c r="AR22" i="1"/>
  <c r="AR40" i="1"/>
  <c r="AR41" i="1"/>
  <c r="AR27" i="1"/>
  <c r="AR3" i="1"/>
  <c r="AR5" i="1"/>
  <c r="AR6" i="1"/>
  <c r="AR4" i="1"/>
  <c r="AR7" i="1"/>
  <c r="AR11" i="1"/>
  <c r="AR9" i="1"/>
  <c r="AR10" i="1"/>
  <c r="AR12" i="1"/>
  <c r="AR13" i="1"/>
  <c r="AR30" i="1"/>
  <c r="AR31" i="1"/>
  <c r="AL49" i="1"/>
  <c r="AR33" i="1"/>
  <c r="AR42" i="1"/>
  <c r="AR37" i="1"/>
  <c r="AR36" i="1"/>
  <c r="AR44" i="1"/>
  <c r="AI24" i="1"/>
  <c r="AJ24" i="1"/>
  <c r="AK24" i="1"/>
  <c r="AL24" i="1"/>
  <c r="AG717" i="1"/>
  <c r="AG823" i="1"/>
  <c r="AR2" i="1"/>
  <c r="CU327" i="7"/>
  <c r="CV327" i="7" s="1"/>
  <c r="AM24" i="1"/>
  <c r="AO24" i="1"/>
  <c r="AP24" i="1"/>
  <c r="AQ24" i="1"/>
  <c r="AE24" i="1"/>
  <c r="AG185" i="1"/>
  <c r="AG236" i="1"/>
  <c r="AG263" i="1"/>
  <c r="AG448" i="1"/>
  <c r="AG585" i="1"/>
  <c r="AG638" i="1"/>
  <c r="AG746" i="1"/>
  <c r="AG662" i="1"/>
  <c r="AG691" i="1"/>
  <c r="AG716" i="1"/>
  <c r="AG745" i="1"/>
  <c r="AG770" i="1"/>
  <c r="AG798" i="1"/>
  <c r="AG822" i="1"/>
  <c r="AG646" i="1"/>
  <c r="AG654" i="1"/>
  <c r="AG667" i="1"/>
  <c r="AG675" i="1"/>
  <c r="AG683" i="1"/>
  <c r="AG696" i="1"/>
  <c r="AG704" i="1"/>
  <c r="AG725" i="1"/>
  <c r="AG733" i="1"/>
  <c r="AG754" i="1"/>
  <c r="AG762" i="1"/>
  <c r="AG775" i="1"/>
  <c r="AG783" i="1"/>
  <c r="AG791" i="1"/>
  <c r="AG803" i="1"/>
  <c r="AG811" i="1"/>
  <c r="AG831" i="1"/>
  <c r="AG839" i="1"/>
  <c r="AG635" i="1"/>
  <c r="AG639" i="1"/>
  <c r="AG643" i="1"/>
  <c r="AG647" i="1"/>
  <c r="AG651" i="1"/>
  <c r="AG655" i="1"/>
  <c r="AG664" i="1"/>
  <c r="AG668" i="1"/>
  <c r="AG672" i="1"/>
  <c r="AG676" i="1"/>
  <c r="AG680" i="1"/>
  <c r="AG689" i="1"/>
  <c r="AG693" i="1"/>
  <c r="AG697" i="1"/>
  <c r="AG701" i="1"/>
  <c r="AG705" i="1"/>
  <c r="AG709" i="1"/>
  <c r="AG718" i="1"/>
  <c r="AG722" i="1"/>
  <c r="AG726" i="1"/>
  <c r="AG730" i="1"/>
  <c r="AG734" i="1"/>
  <c r="AG743" i="1"/>
  <c r="AG747" i="1"/>
  <c r="AG751" i="1"/>
  <c r="AG755" i="1"/>
  <c r="AG759" i="1"/>
  <c r="AG763" i="1"/>
  <c r="AG772" i="1"/>
  <c r="AG776" i="1"/>
  <c r="AG780" i="1"/>
  <c r="AG784" i="1"/>
  <c r="AG788" i="1"/>
  <c r="AG796" i="1"/>
  <c r="AG800" i="1"/>
  <c r="AG804" i="1"/>
  <c r="AG808" i="1"/>
  <c r="AG812" i="1"/>
  <c r="AG816" i="1"/>
  <c r="AG824" i="1"/>
  <c r="AG828" i="1"/>
  <c r="AG832" i="1"/>
  <c r="AG836" i="1"/>
  <c r="AG840" i="1"/>
  <c r="AG30" i="1"/>
  <c r="AG57" i="1"/>
  <c r="AG86" i="1"/>
  <c r="AG139" i="1"/>
  <c r="AG165" i="1"/>
  <c r="AG217" i="1"/>
  <c r="AG293" i="1"/>
  <c r="AG323" i="1"/>
  <c r="AG360" i="1"/>
  <c r="AG386" i="1"/>
  <c r="AG399" i="1"/>
  <c r="AG427" i="1"/>
  <c r="AG506" i="1"/>
  <c r="AG535" i="1"/>
  <c r="AG556" i="1"/>
  <c r="AG613" i="1"/>
  <c r="AG28" i="1"/>
  <c r="AG36" i="1"/>
  <c r="AG397" i="1"/>
  <c r="AG405" i="1"/>
  <c r="AG413" i="1"/>
  <c r="AG425" i="1"/>
  <c r="AG433" i="1"/>
  <c r="AG504" i="1"/>
  <c r="AG512" i="1"/>
  <c r="AG520" i="1"/>
  <c r="AG533" i="1"/>
  <c r="AG541" i="1"/>
  <c r="AG549" i="1"/>
  <c r="AG562" i="1"/>
  <c r="AG570" i="1"/>
  <c r="AG583" i="1"/>
  <c r="AG591" i="1"/>
  <c r="AG599" i="1"/>
  <c r="AG611" i="1"/>
  <c r="AG619" i="1"/>
  <c r="AG627" i="1"/>
  <c r="AG398" i="1"/>
  <c r="AG406" i="1"/>
  <c r="AG414" i="1"/>
  <c r="AG426" i="1"/>
  <c r="AG434" i="1"/>
  <c r="AG442" i="1"/>
  <c r="AG455" i="1"/>
  <c r="AG463" i="1"/>
  <c r="AG505" i="1"/>
  <c r="AG513" i="1"/>
  <c r="AG521" i="1"/>
  <c r="AG534" i="1"/>
  <c r="AG542" i="1"/>
  <c r="AG550" i="1"/>
  <c r="AG563" i="1"/>
  <c r="AG571" i="1"/>
  <c r="AG584" i="1"/>
  <c r="AG592" i="1"/>
  <c r="AG600" i="1"/>
  <c r="AG612" i="1"/>
  <c r="AG620" i="1"/>
  <c r="AG628" i="1"/>
  <c r="AG407" i="1"/>
  <c r="AG415" i="1"/>
  <c r="AG435" i="1"/>
  <c r="AG456" i="1"/>
  <c r="AG464" i="1"/>
  <c r="AG400" i="1"/>
  <c r="AG408" i="1"/>
  <c r="AG416" i="1"/>
  <c r="AG428" i="1"/>
  <c r="AG436" i="1"/>
  <c r="AG449" i="1"/>
  <c r="AG457" i="1"/>
  <c r="AG465" i="1"/>
  <c r="AG507" i="1"/>
  <c r="AG515" i="1"/>
  <c r="AG523" i="1"/>
  <c r="AG536" i="1"/>
  <c r="AG544" i="1"/>
  <c r="AG557" i="1"/>
  <c r="AG565" i="1"/>
  <c r="AG573" i="1"/>
  <c r="AG33" i="1"/>
  <c r="AG41" i="1"/>
  <c r="AG52" i="1"/>
  <c r="AG402" i="1"/>
  <c r="AG410" i="1"/>
  <c r="AG422" i="1"/>
  <c r="AG430" i="1"/>
  <c r="AG438" i="1"/>
  <c r="AG451" i="1"/>
  <c r="AG459" i="1"/>
  <c r="AG467" i="1"/>
  <c r="AG509" i="1"/>
  <c r="AG517" i="1"/>
  <c r="AG530" i="1"/>
  <c r="AG538" i="1"/>
  <c r="AG546" i="1"/>
  <c r="AG559" i="1"/>
  <c r="AG567" i="1"/>
  <c r="AG575" i="1"/>
  <c r="AG588" i="1"/>
  <c r="AG596" i="1"/>
  <c r="AG604" i="1"/>
  <c r="AG616" i="1"/>
  <c r="AG624" i="1"/>
  <c r="AG34" i="1"/>
  <c r="AG42" i="1"/>
  <c r="AG53" i="1"/>
  <c r="AG61" i="1"/>
  <c r="AG69" i="1"/>
  <c r="AG27" i="1"/>
  <c r="AG35" i="1"/>
  <c r="AG43" i="1"/>
  <c r="AG54" i="1"/>
  <c r="AG62" i="1"/>
  <c r="AG70" i="1"/>
  <c r="AG83" i="1"/>
  <c r="AG396" i="1"/>
  <c r="AG404" i="1"/>
  <c r="AG412" i="1"/>
  <c r="AG424" i="1"/>
  <c r="AG432" i="1"/>
  <c r="AG440" i="1"/>
  <c r="AG453" i="1"/>
  <c r="AG461" i="1"/>
  <c r="AG469" i="1"/>
  <c r="AG503" i="1"/>
  <c r="AG511" i="1"/>
  <c r="AG519" i="1"/>
  <c r="AG532" i="1"/>
  <c r="AG540" i="1"/>
  <c r="AG60" i="1"/>
  <c r="AG68" i="1"/>
  <c r="AG81" i="1"/>
  <c r="AG89" i="1"/>
  <c r="AG97" i="1"/>
  <c r="AG239" i="1"/>
  <c r="AG247" i="1"/>
  <c r="AG255" i="1"/>
  <c r="AG266" i="1"/>
  <c r="AG274" i="1"/>
  <c r="AG282" i="1"/>
  <c r="AG296" i="1"/>
  <c r="AG304" i="1"/>
  <c r="AG318" i="1"/>
  <c r="AG326" i="1"/>
  <c r="AG334" i="1"/>
  <c r="AG346" i="1"/>
  <c r="AG496" i="1"/>
  <c r="AG642" i="1"/>
  <c r="AG650" i="1"/>
  <c r="AG665" i="1"/>
  <c r="AG669" i="1"/>
  <c r="AG673" i="1"/>
  <c r="AG677" i="1"/>
  <c r="AG681" i="1"/>
  <c r="AG690" i="1"/>
  <c r="AG694" i="1"/>
  <c r="AG698" i="1"/>
  <c r="AG702" i="1"/>
  <c r="AG706" i="1"/>
  <c r="AG710" i="1"/>
  <c r="AG719" i="1"/>
  <c r="AG723" i="1"/>
  <c r="AG727" i="1"/>
  <c r="AG731" i="1"/>
  <c r="AG735" i="1"/>
  <c r="AG744" i="1"/>
  <c r="AG748" i="1"/>
  <c r="AG752" i="1"/>
  <c r="AG756" i="1"/>
  <c r="AG760" i="1"/>
  <c r="AG764" i="1"/>
  <c r="AG773" i="1"/>
  <c r="AG777" i="1"/>
  <c r="AG781" i="1"/>
  <c r="AG785" i="1"/>
  <c r="AG789" i="1"/>
  <c r="AG797" i="1"/>
  <c r="AG801" i="1"/>
  <c r="AG805" i="1"/>
  <c r="AG809" i="1"/>
  <c r="AG813" i="1"/>
  <c r="AG817" i="1"/>
  <c r="AG825" i="1"/>
  <c r="AG829" i="1"/>
  <c r="AG833" i="1"/>
  <c r="AG837" i="1"/>
  <c r="AG841" i="1"/>
  <c r="AG82" i="1"/>
  <c r="AG98" i="1"/>
  <c r="AG135" i="1"/>
  <c r="AG143" i="1"/>
  <c r="AG151" i="1"/>
  <c r="AG161" i="1"/>
  <c r="AG169" i="1"/>
  <c r="AG177" i="1"/>
  <c r="AG189" i="1"/>
  <c r="AG197" i="1"/>
  <c r="AG213" i="1"/>
  <c r="AG221" i="1"/>
  <c r="AG229" i="1"/>
  <c r="AG310" i="1"/>
  <c r="AG395" i="1"/>
  <c r="AG403" i="1"/>
  <c r="AG411" i="1"/>
  <c r="AG423" i="1"/>
  <c r="AG431" i="1"/>
  <c r="AG439" i="1"/>
  <c r="AG452" i="1"/>
  <c r="AG460" i="1"/>
  <c r="AG468" i="1"/>
  <c r="AG502" i="1"/>
  <c r="AG510" i="1"/>
  <c r="AG518" i="1"/>
  <c r="AG531" i="1"/>
  <c r="AG539" i="1"/>
  <c r="AG547" i="1"/>
  <c r="AG560" i="1"/>
  <c r="AG568" i="1"/>
  <c r="AG576" i="1"/>
  <c r="AG589" i="1"/>
  <c r="AG597" i="1"/>
  <c r="AG609" i="1"/>
  <c r="AG617" i="1"/>
  <c r="AG625" i="1"/>
  <c r="AG91" i="1"/>
  <c r="AG99" i="1"/>
  <c r="AG214" i="1"/>
  <c r="AG222" i="1"/>
  <c r="AG230" i="1"/>
  <c r="AG241" i="1"/>
  <c r="AG249" i="1"/>
  <c r="AG257" i="1"/>
  <c r="AG268" i="1"/>
  <c r="AG276" i="1"/>
  <c r="AG290" i="1"/>
  <c r="AG298" i="1"/>
  <c r="AG306" i="1"/>
  <c r="AG320" i="1"/>
  <c r="AG328" i="1"/>
  <c r="AG336" i="1"/>
  <c r="AG348" i="1"/>
  <c r="AG356" i="1"/>
  <c r="AG548" i="1"/>
  <c r="AG561" i="1"/>
  <c r="AG569" i="1"/>
  <c r="AG577" i="1"/>
  <c r="AG590" i="1"/>
  <c r="AG598" i="1"/>
  <c r="AG610" i="1"/>
  <c r="AG618" i="1"/>
  <c r="AG626" i="1"/>
  <c r="AG666" i="1"/>
  <c r="AG670" i="1"/>
  <c r="AG674" i="1"/>
  <c r="AG678" i="1"/>
  <c r="AG682" i="1"/>
  <c r="AG695" i="1"/>
  <c r="AG699" i="1"/>
  <c r="AG703" i="1"/>
  <c r="AG707" i="1"/>
  <c r="AG720" i="1"/>
  <c r="AG724" i="1"/>
  <c r="AG728" i="1"/>
  <c r="AG732" i="1"/>
  <c r="AG736" i="1"/>
  <c r="AG749" i="1"/>
  <c r="AG753" i="1"/>
  <c r="AG757" i="1"/>
  <c r="AG761" i="1"/>
  <c r="AG774" i="1"/>
  <c r="AG778" i="1"/>
  <c r="AG782" i="1"/>
  <c r="AG786" i="1"/>
  <c r="AG790" i="1"/>
  <c r="AG802" i="1"/>
  <c r="AG806" i="1"/>
  <c r="AG810" i="1"/>
  <c r="AG814" i="1"/>
  <c r="AG826" i="1"/>
  <c r="AG830" i="1"/>
  <c r="AG834" i="1"/>
  <c r="AG838" i="1"/>
  <c r="AG842" i="1"/>
  <c r="AG44" i="1"/>
  <c r="AG55" i="1"/>
  <c r="AG63" i="1"/>
  <c r="AG71" i="1"/>
  <c r="AG84" i="1"/>
  <c r="AG92" i="1"/>
  <c r="AG100" i="1"/>
  <c r="AG137" i="1"/>
  <c r="AG145" i="1"/>
  <c r="AG153" i="1"/>
  <c r="AG163" i="1"/>
  <c r="AG171" i="1"/>
  <c r="AG179" i="1"/>
  <c r="AG191" i="1"/>
  <c r="AG199" i="1"/>
  <c r="AG242" i="1"/>
  <c r="AG250" i="1"/>
  <c r="AG280" i="1"/>
  <c r="AG269" i="1"/>
  <c r="AG277" i="1"/>
  <c r="AG291" i="1"/>
  <c r="AG299" i="1"/>
  <c r="AG307" i="1"/>
  <c r="AG321" i="1"/>
  <c r="AG329" i="1"/>
  <c r="AG337" i="1"/>
  <c r="AG441" i="1"/>
  <c r="AG454" i="1"/>
  <c r="AG462" i="1"/>
  <c r="AG29" i="1"/>
  <c r="AG37" i="1"/>
  <c r="AG45" i="1"/>
  <c r="AG56" i="1"/>
  <c r="AG64" i="1"/>
  <c r="AG72" i="1"/>
  <c r="AG85" i="1"/>
  <c r="AG93" i="1"/>
  <c r="AG138" i="1"/>
  <c r="AG146" i="1"/>
  <c r="AG154" i="1"/>
  <c r="AG164" i="1"/>
  <c r="AG172" i="1"/>
  <c r="AG184" i="1"/>
  <c r="AG192" i="1"/>
  <c r="AG203" i="1"/>
  <c r="AG243" i="1"/>
  <c r="AG251" i="1"/>
  <c r="AG262" i="1"/>
  <c r="AG270" i="1"/>
  <c r="AG278" i="1"/>
  <c r="AG292" i="1"/>
  <c r="AG300" i="1"/>
  <c r="AG308" i="1"/>
  <c r="AG322" i="1"/>
  <c r="AG330" i="1"/>
  <c r="AG636" i="1"/>
  <c r="AG640" i="1"/>
  <c r="AG644" i="1"/>
  <c r="AG648" i="1"/>
  <c r="AG652" i="1"/>
  <c r="AG656" i="1"/>
  <c r="AG663" i="1"/>
  <c r="AG671" i="1"/>
  <c r="AG679" i="1"/>
  <c r="AG692" i="1"/>
  <c r="AG700" i="1"/>
  <c r="AG708" i="1"/>
  <c r="AG721" i="1"/>
  <c r="AG729" i="1"/>
  <c r="AG737" i="1"/>
  <c r="AG750" i="1"/>
  <c r="AG758" i="1"/>
  <c r="AG771" i="1"/>
  <c r="AG779" i="1"/>
  <c r="AG787" i="1"/>
  <c r="AG799" i="1"/>
  <c r="AG807" i="1"/>
  <c r="AG815" i="1"/>
  <c r="AG827" i="1"/>
  <c r="AG835" i="1"/>
  <c r="AG843" i="1"/>
  <c r="AG147" i="1"/>
  <c r="AG173" i="1"/>
  <c r="AG193" i="1"/>
  <c r="AG204" i="1"/>
  <c r="AG244" i="1"/>
  <c r="AG252" i="1"/>
  <c r="AG271" i="1"/>
  <c r="AG279" i="1"/>
  <c r="AG301" i="1"/>
  <c r="AG309" i="1"/>
  <c r="AG331" i="1"/>
  <c r="AG351" i="1"/>
  <c r="AG359" i="1"/>
  <c r="AG379" i="1"/>
  <c r="AG514" i="1"/>
  <c r="AG522" i="1"/>
  <c r="AG543" i="1"/>
  <c r="AG564" i="1"/>
  <c r="AG572" i="1"/>
  <c r="AG593" i="1"/>
  <c r="AG601" i="1"/>
  <c r="AG621" i="1"/>
  <c r="AG629" i="1"/>
  <c r="AG31" i="1"/>
  <c r="AG39" i="1"/>
  <c r="AG47" i="1"/>
  <c r="AG58" i="1"/>
  <c r="AG66" i="1"/>
  <c r="AG79" i="1"/>
  <c r="AG87" i="1"/>
  <c r="AG140" i="1"/>
  <c r="AG148" i="1"/>
  <c r="AG158" i="1"/>
  <c r="AG166" i="1"/>
  <c r="AG174" i="1"/>
  <c r="AG186" i="1"/>
  <c r="AG194" i="1"/>
  <c r="AG218" i="1"/>
  <c r="AG226" i="1"/>
  <c r="AG237" i="1"/>
  <c r="AG245" i="1"/>
  <c r="AG253" i="1"/>
  <c r="AG264" i="1"/>
  <c r="AG272" i="1"/>
  <c r="AG586" i="1"/>
  <c r="AG594" i="1"/>
  <c r="AG602" i="1"/>
  <c r="AG614" i="1"/>
  <c r="AG622" i="1"/>
  <c r="AG630" i="1"/>
  <c r="AG637" i="1"/>
  <c r="AG641" i="1"/>
  <c r="AG645" i="1"/>
  <c r="AG649" i="1"/>
  <c r="AG653" i="1"/>
  <c r="AG133" i="1"/>
  <c r="AG141" i="1"/>
  <c r="AG149" i="1"/>
  <c r="AG159" i="1"/>
  <c r="AG167" i="1"/>
  <c r="AG175" i="1"/>
  <c r="AG187" i="1"/>
  <c r="AG195" i="1"/>
  <c r="AG401" i="1"/>
  <c r="AG409" i="1"/>
  <c r="AG421" i="1"/>
  <c r="AG429" i="1"/>
  <c r="AG437" i="1"/>
  <c r="AG450" i="1"/>
  <c r="AG458" i="1"/>
  <c r="AG466" i="1"/>
  <c r="AG508" i="1"/>
  <c r="AG516" i="1"/>
  <c r="AG529" i="1"/>
  <c r="AG537" i="1"/>
  <c r="AG545" i="1"/>
  <c r="AG558" i="1"/>
  <c r="AG566" i="1"/>
  <c r="AG574" i="1"/>
  <c r="AG587" i="1"/>
  <c r="AG595" i="1"/>
  <c r="AG603" i="1"/>
  <c r="AG615" i="1"/>
  <c r="AG623" i="1"/>
  <c r="AG32" i="1"/>
  <c r="AG40" i="1"/>
  <c r="AG48" i="1"/>
  <c r="AG59" i="1"/>
  <c r="AG67" i="1"/>
  <c r="AG80" i="1"/>
  <c r="AG96" i="1"/>
  <c r="AG211" i="1"/>
  <c r="AG219" i="1"/>
  <c r="AG227" i="1"/>
  <c r="AG238" i="1"/>
  <c r="AG246" i="1"/>
  <c r="AG254" i="1"/>
  <c r="AG265" i="1"/>
  <c r="AG273" i="1"/>
  <c r="AG281" i="1"/>
  <c r="AG295" i="1"/>
  <c r="AG303" i="1"/>
  <c r="AG317" i="1"/>
  <c r="AG325" i="1"/>
  <c r="AG333" i="1"/>
  <c r="AG345" i="1"/>
  <c r="AG353" i="1"/>
  <c r="AG361" i="1"/>
  <c r="AG373" i="1"/>
  <c r="AG381" i="1"/>
  <c r="AG389" i="1"/>
  <c r="AG261" i="1"/>
  <c r="AG362" i="1"/>
  <c r="AG377" i="1"/>
  <c r="AG387" i="1"/>
  <c r="AG134" i="1"/>
  <c r="AG142" i="1"/>
  <c r="AG150" i="1"/>
  <c r="AG160" i="1"/>
  <c r="AG168" i="1"/>
  <c r="AG176" i="1"/>
  <c r="AG188" i="1"/>
  <c r="AG196" i="1"/>
  <c r="AG212" i="1"/>
  <c r="AG220" i="1"/>
  <c r="AG228" i="1"/>
  <c r="AG338" i="1"/>
  <c r="AG352" i="1"/>
  <c r="AG364" i="1"/>
  <c r="AG378" i="1"/>
  <c r="AG388" i="1"/>
  <c r="AG240" i="1"/>
  <c r="AG248" i="1"/>
  <c r="AG256" i="1"/>
  <c r="AG267" i="1"/>
  <c r="AG275" i="1"/>
  <c r="AG289" i="1"/>
  <c r="AG297" i="1"/>
  <c r="AG305" i="1"/>
  <c r="AG319" i="1"/>
  <c r="AG327" i="1"/>
  <c r="AG335" i="1"/>
  <c r="AG347" i="1"/>
  <c r="AG355" i="1"/>
  <c r="AG363" i="1"/>
  <c r="AG375" i="1"/>
  <c r="AG383" i="1"/>
  <c r="AG343" i="1"/>
  <c r="AG354" i="1"/>
  <c r="AG369" i="1"/>
  <c r="AG390" i="1"/>
  <c r="AG136" i="1"/>
  <c r="AG144" i="1"/>
  <c r="AG152" i="1"/>
  <c r="AG162" i="1"/>
  <c r="AG170" i="1"/>
  <c r="AG178" i="1"/>
  <c r="AG190" i="1"/>
  <c r="AG198" i="1"/>
  <c r="AG302" i="1"/>
  <c r="AG344" i="1"/>
  <c r="AG370" i="1"/>
  <c r="AG380" i="1"/>
  <c r="AG215" i="1"/>
  <c r="AG223" i="1"/>
  <c r="AG231" i="1"/>
  <c r="AG357" i="1"/>
  <c r="AG371" i="1"/>
  <c r="AG382" i="1"/>
  <c r="AG216" i="1"/>
  <c r="AG224" i="1"/>
  <c r="AG232" i="1"/>
  <c r="AG294" i="1"/>
  <c r="AG332" i="1"/>
  <c r="AG358" i="1"/>
  <c r="AG372" i="1"/>
  <c r="AG384" i="1"/>
  <c r="AG38" i="1"/>
  <c r="AG46" i="1"/>
  <c r="AG65" i="1"/>
  <c r="AG73" i="1"/>
  <c r="AG94" i="1"/>
  <c r="AG225" i="1"/>
  <c r="AG349" i="1"/>
  <c r="AG374" i="1"/>
  <c r="AG385" i="1"/>
  <c r="D3" i="5"/>
  <c r="G3" i="5" s="1"/>
  <c r="AG115" i="1"/>
  <c r="AG324" i="1"/>
  <c r="AG350" i="1"/>
  <c r="AG376" i="1"/>
  <c r="D33" i="5"/>
  <c r="G33" i="5" s="1"/>
  <c r="D25" i="5"/>
  <c r="G25" i="5" s="1"/>
  <c r="D17" i="5"/>
  <c r="G17" i="5" s="1"/>
  <c r="D9" i="5"/>
  <c r="G9" i="5" s="1"/>
  <c r="D32" i="5"/>
  <c r="G32" i="5" s="1"/>
  <c r="D24" i="5"/>
  <c r="G24" i="5" s="1"/>
  <c r="D16" i="5"/>
  <c r="G16" i="5" s="1"/>
  <c r="D8" i="5"/>
  <c r="G8" i="5" s="1"/>
  <c r="D31" i="5"/>
  <c r="G31" i="5" s="1"/>
  <c r="D23" i="5"/>
  <c r="G23" i="5" s="1"/>
  <c r="D15" i="5"/>
  <c r="G15" i="5" s="1"/>
  <c r="D7" i="5"/>
  <c r="G7" i="5" s="1"/>
  <c r="D22" i="5"/>
  <c r="G22" i="5" s="1"/>
  <c r="D14" i="5"/>
  <c r="G14" i="5" s="1"/>
  <c r="D6" i="5"/>
  <c r="G6" i="5" s="1"/>
  <c r="D29" i="5"/>
  <c r="G29" i="5" s="1"/>
  <c r="D21" i="5"/>
  <c r="G21" i="5" s="1"/>
  <c r="D13" i="5"/>
  <c r="G13" i="5" s="1"/>
  <c r="D5" i="5"/>
  <c r="G5" i="5" s="1"/>
  <c r="D28" i="5"/>
  <c r="G28" i="5" s="1"/>
  <c r="D12" i="5"/>
  <c r="G12" i="5" s="1"/>
  <c r="D19" i="5"/>
  <c r="G19" i="5" s="1"/>
  <c r="D11" i="5"/>
  <c r="G11" i="5" s="1"/>
  <c r="D34" i="5"/>
  <c r="G34" i="5" s="1"/>
  <c r="D26" i="5"/>
  <c r="G26" i="5" s="1"/>
  <c r="D18" i="5"/>
  <c r="G18" i="5" s="1"/>
  <c r="D10" i="5"/>
  <c r="G10" i="5" s="1"/>
  <c r="BF3" i="5"/>
  <c r="AN3" i="5"/>
  <c r="AJ3" i="5"/>
  <c r="AO3" i="5"/>
  <c r="AC24" i="1"/>
  <c r="AB13" i="1" s="1"/>
  <c r="AP3" i="5"/>
  <c r="AK3" i="5"/>
  <c r="AL3" i="5"/>
  <c r="AM3" i="5"/>
  <c r="AG108" i="1"/>
  <c r="AG116" i="1"/>
  <c r="AG109" i="1"/>
  <c r="AG123" i="1"/>
  <c r="AG110" i="1"/>
  <c r="AG118" i="1"/>
  <c r="AG128" i="1"/>
  <c r="AG117" i="1"/>
  <c r="AG122" i="1"/>
  <c r="AG111" i="1"/>
  <c r="AG121" i="1"/>
  <c r="AG112" i="1"/>
  <c r="AG120" i="1"/>
  <c r="AG113" i="1"/>
  <c r="AG119" i="1"/>
  <c r="AG114" i="1"/>
  <c r="AG107" i="1"/>
  <c r="AG481" i="1"/>
  <c r="AG489" i="1"/>
  <c r="AG482" i="1"/>
  <c r="AG490" i="1"/>
  <c r="AG475" i="1"/>
  <c r="AG483" i="1"/>
  <c r="AG491" i="1"/>
  <c r="AG476" i="1"/>
  <c r="AG484" i="1"/>
  <c r="AG492" i="1"/>
  <c r="AG477" i="1"/>
  <c r="AG485" i="1"/>
  <c r="AG493" i="1"/>
  <c r="AG478" i="1"/>
  <c r="AG486" i="1"/>
  <c r="AG494" i="1"/>
  <c r="AG479" i="1"/>
  <c r="AG487" i="1"/>
  <c r="AG495" i="1"/>
  <c r="AG480" i="1"/>
  <c r="AG488" i="1"/>
  <c r="AV657" i="1"/>
  <c r="BN5" i="7"/>
  <c r="BN9" i="7" s="1"/>
  <c r="BO5" i="7"/>
  <c r="AI9" i="7"/>
  <c r="AU443" i="1"/>
  <c r="AU792" i="1"/>
  <c r="AU101" i="1"/>
  <c r="AU844" i="1"/>
  <c r="AU818" i="1"/>
  <c r="AU765" i="1"/>
  <c r="AU711" i="1"/>
  <c r="AU684" i="1"/>
  <c r="AU605" i="1"/>
  <c r="AU578" i="1"/>
  <c r="AU551" i="1"/>
  <c r="AU524" i="1"/>
  <c r="AU497" i="1"/>
  <c r="AU417" i="1"/>
  <c r="AU365" i="1"/>
  <c r="AU339" i="1"/>
  <c r="AU311" i="1"/>
  <c r="AU283" i="1"/>
  <c r="AU258" i="1"/>
  <c r="AU233" i="1"/>
  <c r="AU206" i="1"/>
  <c r="AU180" i="1"/>
  <c r="AU155" i="1"/>
  <c r="AU129" i="1"/>
  <c r="AU24" i="1"/>
  <c r="AU74" i="1"/>
  <c r="D5" i="7"/>
  <c r="AJ5" i="7" s="1"/>
  <c r="C9" i="7"/>
  <c r="D9" i="7"/>
  <c r="CZ9" i="7"/>
  <c r="N3" i="5"/>
  <c r="CU364" i="7"/>
  <c r="CV364" i="7" s="1"/>
  <c r="CU15" i="7"/>
  <c r="CV15" i="7" s="1"/>
  <c r="CU23" i="7"/>
  <c r="CV23" i="7" s="1"/>
  <c r="CU31" i="7"/>
  <c r="CV31" i="7" s="1"/>
  <c r="CU39" i="7"/>
  <c r="CV39" i="7" s="1"/>
  <c r="CU46" i="7"/>
  <c r="CV46" i="7" s="1"/>
  <c r="CU54" i="7"/>
  <c r="CV54" i="7" s="1"/>
  <c r="CU62" i="7"/>
  <c r="CV62" i="7" s="1"/>
  <c r="CU70" i="7"/>
  <c r="CV70" i="7" s="1"/>
  <c r="CU78" i="7"/>
  <c r="CV78" i="7" s="1"/>
  <c r="CU86" i="7"/>
  <c r="CV86" i="7" s="1"/>
  <c r="CU94" i="7"/>
  <c r="CV94" i="7" s="1"/>
  <c r="CU102" i="7"/>
  <c r="CV102" i="7" s="1"/>
  <c r="CU110" i="7"/>
  <c r="CV110" i="7" s="1"/>
  <c r="CU118" i="7"/>
  <c r="CV118" i="7" s="1"/>
  <c r="CU126" i="7"/>
  <c r="CV126" i="7" s="1"/>
  <c r="CU134" i="7"/>
  <c r="CV134" i="7" s="1"/>
  <c r="CU142" i="7"/>
  <c r="CV142" i="7" s="1"/>
  <c r="CU150" i="7"/>
  <c r="CV150" i="7" s="1"/>
  <c r="CU158" i="7"/>
  <c r="CV158" i="7" s="1"/>
  <c r="CU166" i="7"/>
  <c r="CV166" i="7" s="1"/>
  <c r="CU174" i="7"/>
  <c r="CV174" i="7" s="1"/>
  <c r="CU182" i="7"/>
  <c r="CV182" i="7" s="1"/>
  <c r="CU190" i="7"/>
  <c r="CV190" i="7" s="1"/>
  <c r="CU198" i="7"/>
  <c r="CV198" i="7" s="1"/>
  <c r="CU206" i="7"/>
  <c r="CV206" i="7" s="1"/>
  <c r="CU214" i="7"/>
  <c r="CV214" i="7" s="1"/>
  <c r="CU222" i="7"/>
  <c r="CV222" i="7" s="1"/>
  <c r="CU230" i="7"/>
  <c r="CV230" i="7" s="1"/>
  <c r="CU238" i="7"/>
  <c r="CV238" i="7" s="1"/>
  <c r="CU246" i="7"/>
  <c r="CV246" i="7" s="1"/>
  <c r="CU254" i="7"/>
  <c r="CV254" i="7" s="1"/>
  <c r="CU262" i="7"/>
  <c r="CV262" i="7" s="1"/>
  <c r="CU270" i="7"/>
  <c r="CV270" i="7" s="1"/>
  <c r="CU278" i="7"/>
  <c r="CV278" i="7" s="1"/>
  <c r="CU293" i="7"/>
  <c r="CV293" i="7" s="1"/>
  <c r="CU301" i="7"/>
  <c r="CV301" i="7" s="1"/>
  <c r="CU309" i="7"/>
  <c r="CV309" i="7" s="1"/>
  <c r="CU317" i="7"/>
  <c r="CV317" i="7" s="1"/>
  <c r="CU325" i="7"/>
  <c r="CV325" i="7" s="1"/>
  <c r="CU341" i="7"/>
  <c r="CV341" i="7" s="1"/>
  <c r="CU349" i="7"/>
  <c r="CV349" i="7" s="1"/>
  <c r="CU357" i="7"/>
  <c r="CV357" i="7" s="1"/>
  <c r="CU365" i="7"/>
  <c r="CV365" i="7" s="1"/>
  <c r="CU16" i="7"/>
  <c r="CV16" i="7" s="1"/>
  <c r="CU24" i="7"/>
  <c r="CV24" i="7" s="1"/>
  <c r="CU32" i="7"/>
  <c r="CV32" i="7" s="1"/>
  <c r="CU40" i="7"/>
  <c r="CV40" i="7" s="1"/>
  <c r="CU47" i="7"/>
  <c r="CV47" i="7" s="1"/>
  <c r="CU55" i="7"/>
  <c r="CV55" i="7" s="1"/>
  <c r="CU63" i="7"/>
  <c r="CV63" i="7" s="1"/>
  <c r="CU71" i="7"/>
  <c r="CV71" i="7" s="1"/>
  <c r="CU79" i="7"/>
  <c r="CV79" i="7" s="1"/>
  <c r="CU87" i="7"/>
  <c r="CV87" i="7" s="1"/>
  <c r="CU95" i="7"/>
  <c r="CV95" i="7" s="1"/>
  <c r="CU103" i="7"/>
  <c r="CV103" i="7" s="1"/>
  <c r="CU111" i="7"/>
  <c r="CV111" i="7" s="1"/>
  <c r="CU119" i="7"/>
  <c r="CV119" i="7" s="1"/>
  <c r="CU127" i="7"/>
  <c r="CV127" i="7" s="1"/>
  <c r="CU135" i="7"/>
  <c r="CV135" i="7" s="1"/>
  <c r="CU143" i="7"/>
  <c r="CV143" i="7" s="1"/>
  <c r="CU151" i="7"/>
  <c r="CV151" i="7" s="1"/>
  <c r="CU159" i="7"/>
  <c r="CV159" i="7" s="1"/>
  <c r="CU167" i="7"/>
  <c r="CV167" i="7" s="1"/>
  <c r="CU175" i="7"/>
  <c r="CV175" i="7" s="1"/>
  <c r="CU183" i="7"/>
  <c r="CV183" i="7" s="1"/>
  <c r="CU191" i="7"/>
  <c r="CV191" i="7" s="1"/>
  <c r="CU199" i="7"/>
  <c r="CV199" i="7" s="1"/>
  <c r="CU207" i="7"/>
  <c r="CV207" i="7" s="1"/>
  <c r="CU215" i="7"/>
  <c r="CV215" i="7" s="1"/>
  <c r="CU223" i="7"/>
  <c r="CV223" i="7" s="1"/>
  <c r="CU231" i="7"/>
  <c r="CV231" i="7" s="1"/>
  <c r="CU239" i="7"/>
  <c r="CV239" i="7" s="1"/>
  <c r="CU247" i="7"/>
  <c r="CV247" i="7" s="1"/>
  <c r="CU255" i="7"/>
  <c r="CV255" i="7" s="1"/>
  <c r="CU271" i="7"/>
  <c r="CV271" i="7" s="1"/>
  <c r="CU279" i="7"/>
  <c r="CV279" i="7" s="1"/>
  <c r="CU286" i="7"/>
  <c r="CV286" i="7" s="1"/>
  <c r="CU294" i="7"/>
  <c r="CV294" i="7" s="1"/>
  <c r="CU302" i="7"/>
  <c r="CV302" i="7" s="1"/>
  <c r="CU310" i="7"/>
  <c r="CV310" i="7" s="1"/>
  <c r="CU318" i="7"/>
  <c r="CV318" i="7" s="1"/>
  <c r="CU326" i="7"/>
  <c r="CV326" i="7" s="1"/>
  <c r="CU334" i="7"/>
  <c r="CV334" i="7" s="1"/>
  <c r="CU342" i="7"/>
  <c r="CV342" i="7" s="1"/>
  <c r="CU350" i="7"/>
  <c r="CV350" i="7" s="1"/>
  <c r="CU358" i="7"/>
  <c r="CV358" i="7" s="1"/>
  <c r="CU366" i="7"/>
  <c r="CV366" i="7" s="1"/>
  <c r="CU25" i="7"/>
  <c r="CV25" i="7" s="1"/>
  <c r="CU33" i="7"/>
  <c r="CV33" i="7" s="1"/>
  <c r="CU41" i="7"/>
  <c r="CV41" i="7" s="1"/>
  <c r="CU48" i="7"/>
  <c r="CV48" i="7" s="1"/>
  <c r="CU56" i="7"/>
  <c r="CV56" i="7" s="1"/>
  <c r="CU64" i="7"/>
  <c r="CV64" i="7" s="1"/>
  <c r="CU72" i="7"/>
  <c r="CV72" i="7" s="1"/>
  <c r="CU88" i="7"/>
  <c r="CV88" i="7" s="1"/>
  <c r="CU96" i="7"/>
  <c r="CV96" i="7" s="1"/>
  <c r="CU104" i="7"/>
  <c r="CV104" i="7" s="1"/>
  <c r="CU112" i="7"/>
  <c r="CV112" i="7" s="1"/>
  <c r="CU120" i="7"/>
  <c r="CV120" i="7" s="1"/>
  <c r="CU128" i="7"/>
  <c r="CV128" i="7" s="1"/>
  <c r="CU136" i="7"/>
  <c r="CV136" i="7" s="1"/>
  <c r="CU144" i="7"/>
  <c r="CV144" i="7" s="1"/>
  <c r="CU152" i="7"/>
  <c r="CV152" i="7" s="1"/>
  <c r="CU160" i="7"/>
  <c r="CV160" i="7" s="1"/>
  <c r="CU168" i="7"/>
  <c r="CV168" i="7" s="1"/>
  <c r="CU176" i="7"/>
  <c r="CV176" i="7" s="1"/>
  <c r="CU184" i="7"/>
  <c r="CV184" i="7" s="1"/>
  <c r="CU200" i="7"/>
  <c r="CV200" i="7" s="1"/>
  <c r="CU208" i="7"/>
  <c r="CV208" i="7" s="1"/>
  <c r="CU216" i="7"/>
  <c r="CV216" i="7" s="1"/>
  <c r="CU224" i="7"/>
  <c r="CV224" i="7" s="1"/>
  <c r="CU232" i="7"/>
  <c r="CV232" i="7" s="1"/>
  <c r="CU240" i="7"/>
  <c r="CV240" i="7" s="1"/>
  <c r="CU248" i="7"/>
  <c r="CV248" i="7" s="1"/>
  <c r="CU256" i="7"/>
  <c r="CV256" i="7" s="1"/>
  <c r="CU264" i="7"/>
  <c r="CV264" i="7" s="1"/>
  <c r="CU272" i="7"/>
  <c r="CV272" i="7" s="1"/>
  <c r="CU280" i="7"/>
  <c r="CV280" i="7" s="1"/>
  <c r="CU295" i="7"/>
  <c r="CV295" i="7" s="1"/>
  <c r="CU303" i="7"/>
  <c r="CV303" i="7" s="1"/>
  <c r="CU311" i="7"/>
  <c r="CV311" i="7" s="1"/>
  <c r="CU319" i="7"/>
  <c r="CV319" i="7" s="1"/>
  <c r="CU335" i="7"/>
  <c r="CV335" i="7" s="1"/>
  <c r="CU343" i="7"/>
  <c r="CV343" i="7" s="1"/>
  <c r="CU351" i="7"/>
  <c r="CV351" i="7" s="1"/>
  <c r="CU359" i="7"/>
  <c r="CV359" i="7" s="1"/>
  <c r="CU367" i="7"/>
  <c r="CV367" i="7" s="1"/>
  <c r="CU10" i="7"/>
  <c r="CV10" i="7" s="1"/>
  <c r="CU18" i="7"/>
  <c r="CV18" i="7" s="1"/>
  <c r="CU26" i="7"/>
  <c r="CV26" i="7" s="1"/>
  <c r="CU34" i="7"/>
  <c r="CV34" i="7" s="1"/>
  <c r="CU49" i="7"/>
  <c r="CV49" i="7" s="1"/>
  <c r="CU57" i="7"/>
  <c r="CV57" i="7" s="1"/>
  <c r="CU65" i="7"/>
  <c r="CV65" i="7" s="1"/>
  <c r="CU73" i="7"/>
  <c r="CV73" i="7" s="1"/>
  <c r="CU81" i="7"/>
  <c r="CV81" i="7" s="1"/>
  <c r="CU89" i="7"/>
  <c r="CV89" i="7" s="1"/>
  <c r="CU97" i="7"/>
  <c r="CV97" i="7" s="1"/>
  <c r="CU105" i="7"/>
  <c r="CV105" i="7" s="1"/>
  <c r="CU113" i="7"/>
  <c r="CV113" i="7" s="1"/>
  <c r="CU121" i="7"/>
  <c r="CV121" i="7" s="1"/>
  <c r="CU137" i="7"/>
  <c r="CV137" i="7" s="1"/>
  <c r="CU145" i="7"/>
  <c r="CV145" i="7" s="1"/>
  <c r="CU153" i="7"/>
  <c r="CV153" i="7" s="1"/>
  <c r="CU161" i="7"/>
  <c r="CV161" i="7" s="1"/>
  <c r="CU169" i="7"/>
  <c r="CV169" i="7" s="1"/>
  <c r="CU177" i="7"/>
  <c r="CV177" i="7" s="1"/>
  <c r="CU185" i="7"/>
  <c r="CV185" i="7" s="1"/>
  <c r="CU193" i="7"/>
  <c r="CV193" i="7" s="1"/>
  <c r="CU201" i="7"/>
  <c r="CV201" i="7" s="1"/>
  <c r="CU209" i="7"/>
  <c r="CV209" i="7" s="1"/>
  <c r="CU217" i="7"/>
  <c r="CV217" i="7" s="1"/>
  <c r="CU225" i="7"/>
  <c r="CV225" i="7" s="1"/>
  <c r="CU233" i="7"/>
  <c r="CV233" i="7" s="1"/>
  <c r="CU241" i="7"/>
  <c r="CV241" i="7" s="1"/>
  <c r="CU249" i="7"/>
  <c r="CV249" i="7" s="1"/>
  <c r="CU257" i="7"/>
  <c r="CV257" i="7" s="1"/>
  <c r="CU265" i="7"/>
  <c r="CV265" i="7" s="1"/>
  <c r="CU273" i="7"/>
  <c r="CV273" i="7" s="1"/>
  <c r="CU281" i="7"/>
  <c r="CV281" i="7" s="1"/>
  <c r="CU288" i="7"/>
  <c r="CV288" i="7" s="1"/>
  <c r="CU296" i="7"/>
  <c r="CV296" i="7" s="1"/>
  <c r="CU304" i="7"/>
  <c r="CV304" i="7" s="1"/>
  <c r="CU312" i="7"/>
  <c r="CV312" i="7" s="1"/>
  <c r="CU320" i="7"/>
  <c r="CV320" i="7" s="1"/>
  <c r="CU328" i="7"/>
  <c r="CV328" i="7" s="1"/>
  <c r="CU336" i="7"/>
  <c r="CV336" i="7" s="1"/>
  <c r="CU344" i="7"/>
  <c r="CV344" i="7" s="1"/>
  <c r="CU352" i="7"/>
  <c r="CV352" i="7" s="1"/>
  <c r="CU360" i="7"/>
  <c r="CV360" i="7" s="1"/>
  <c r="CU368" i="7"/>
  <c r="CV368" i="7" s="1"/>
  <c r="CU11" i="7"/>
  <c r="CV11" i="7" s="1"/>
  <c r="CU19" i="7"/>
  <c r="CV19" i="7" s="1"/>
  <c r="CU27" i="7"/>
  <c r="CV27" i="7" s="1"/>
  <c r="CU35" i="7"/>
  <c r="CV35" i="7" s="1"/>
  <c r="CU42" i="7"/>
  <c r="CV42" i="7" s="1"/>
  <c r="CU50" i="7"/>
  <c r="CV50" i="7" s="1"/>
  <c r="CU58" i="7"/>
  <c r="CV58" i="7" s="1"/>
  <c r="CU66" i="7"/>
  <c r="CV66" i="7" s="1"/>
  <c r="CU74" i="7"/>
  <c r="CV74" i="7" s="1"/>
  <c r="CU82" i="7"/>
  <c r="CV82" i="7" s="1"/>
  <c r="CU90" i="7"/>
  <c r="CV90" i="7" s="1"/>
  <c r="CU98" i="7"/>
  <c r="CV98" i="7" s="1"/>
  <c r="CU106" i="7"/>
  <c r="CV106" i="7" s="1"/>
  <c r="CU114" i="7"/>
  <c r="CV114" i="7" s="1"/>
  <c r="CU122" i="7"/>
  <c r="CV122" i="7" s="1"/>
  <c r="CU130" i="7"/>
  <c r="CV130" i="7" s="1"/>
  <c r="CU138" i="7"/>
  <c r="CV138" i="7" s="1"/>
  <c r="CU146" i="7"/>
  <c r="CV146" i="7" s="1"/>
  <c r="CU154" i="7"/>
  <c r="CV154" i="7" s="1"/>
  <c r="CU162" i="7"/>
  <c r="CV162" i="7" s="1"/>
  <c r="CU178" i="7"/>
  <c r="CV178" i="7" s="1"/>
  <c r="CU194" i="7"/>
  <c r="CV194" i="7" s="1"/>
  <c r="CU202" i="7"/>
  <c r="CV202" i="7" s="1"/>
  <c r="CU210" i="7"/>
  <c r="CV210" i="7" s="1"/>
  <c r="CU218" i="7"/>
  <c r="CV218" i="7" s="1"/>
  <c r="CU226" i="7"/>
  <c r="CV226" i="7" s="1"/>
  <c r="CU234" i="7"/>
  <c r="CV234" i="7" s="1"/>
  <c r="CU242" i="7"/>
  <c r="CV242" i="7" s="1"/>
  <c r="CU250" i="7"/>
  <c r="CV250" i="7" s="1"/>
  <c r="CU258" i="7"/>
  <c r="CV258" i="7" s="1"/>
  <c r="CU274" i="7"/>
  <c r="CV274" i="7" s="1"/>
  <c r="CU282" i="7"/>
  <c r="CV282" i="7" s="1"/>
  <c r="CU289" i="7"/>
  <c r="CV289" i="7" s="1"/>
  <c r="CU297" i="7"/>
  <c r="CV297" i="7" s="1"/>
  <c r="CU305" i="7"/>
  <c r="CV305" i="7" s="1"/>
  <c r="CU313" i="7"/>
  <c r="CV313" i="7" s="1"/>
  <c r="CU321" i="7"/>
  <c r="CV321" i="7" s="1"/>
  <c r="CU329" i="7"/>
  <c r="CV329" i="7" s="1"/>
  <c r="CU337" i="7"/>
  <c r="CV337" i="7" s="1"/>
  <c r="CU345" i="7"/>
  <c r="CV345" i="7" s="1"/>
  <c r="CU353" i="7"/>
  <c r="CV353" i="7" s="1"/>
  <c r="CU361" i="7"/>
  <c r="CV361" i="7" s="1"/>
  <c r="CU369" i="7"/>
  <c r="CV369" i="7" s="1"/>
  <c r="CU12" i="7"/>
  <c r="CV12" i="7" s="1"/>
  <c r="CU20" i="7"/>
  <c r="CV20" i="7" s="1"/>
  <c r="CU28" i="7"/>
  <c r="CV28" i="7" s="1"/>
  <c r="CU36" i="7"/>
  <c r="CV36" i="7" s="1"/>
  <c r="CU43" i="7"/>
  <c r="CV43" i="7" s="1"/>
  <c r="CU51" i="7"/>
  <c r="CV51" i="7" s="1"/>
  <c r="CU59" i="7"/>
  <c r="CV59" i="7" s="1"/>
  <c r="CU67" i="7"/>
  <c r="CV67" i="7" s="1"/>
  <c r="CU75" i="7"/>
  <c r="CV75" i="7" s="1"/>
  <c r="CU83" i="7"/>
  <c r="CV83" i="7" s="1"/>
  <c r="CU91" i="7"/>
  <c r="CV91" i="7" s="1"/>
  <c r="CU99" i="7"/>
  <c r="CV99" i="7" s="1"/>
  <c r="CU107" i="7"/>
  <c r="CV107" i="7" s="1"/>
  <c r="CU115" i="7"/>
  <c r="CV115" i="7" s="1"/>
  <c r="CU123" i="7"/>
  <c r="CV123" i="7" s="1"/>
  <c r="CU131" i="7"/>
  <c r="CV131" i="7" s="1"/>
  <c r="CU139" i="7"/>
  <c r="CV139" i="7" s="1"/>
  <c r="CU147" i="7"/>
  <c r="CV147" i="7" s="1"/>
  <c r="CU155" i="7"/>
  <c r="CV155" i="7" s="1"/>
  <c r="CU163" i="7"/>
  <c r="CV163" i="7" s="1"/>
  <c r="CU171" i="7"/>
  <c r="CV171" i="7" s="1"/>
  <c r="CU179" i="7"/>
  <c r="CV179" i="7" s="1"/>
  <c r="CU187" i="7"/>
  <c r="CV187" i="7" s="1"/>
  <c r="CU195" i="7"/>
  <c r="CV195" i="7" s="1"/>
  <c r="CU203" i="7"/>
  <c r="CV203" i="7" s="1"/>
  <c r="CU219" i="7"/>
  <c r="CV219" i="7" s="1"/>
  <c r="CU227" i="7"/>
  <c r="CV227" i="7" s="1"/>
  <c r="CU235" i="7"/>
  <c r="CV235" i="7" s="1"/>
  <c r="CU243" i="7"/>
  <c r="CV243" i="7" s="1"/>
  <c r="CU251" i="7"/>
  <c r="CV251" i="7" s="1"/>
  <c r="CU259" i="7"/>
  <c r="CV259" i="7" s="1"/>
  <c r="CU267" i="7"/>
  <c r="CV267" i="7" s="1"/>
  <c r="CU283" i="7"/>
  <c r="CV283" i="7" s="1"/>
  <c r="CU290" i="7"/>
  <c r="CV290" i="7" s="1"/>
  <c r="CU298" i="7"/>
  <c r="CV298" i="7" s="1"/>
  <c r="CU306" i="7"/>
  <c r="CV306" i="7" s="1"/>
  <c r="CU314" i="7"/>
  <c r="CV314" i="7" s="1"/>
  <c r="CU322" i="7"/>
  <c r="CV322" i="7" s="1"/>
  <c r="CU330" i="7"/>
  <c r="CV330" i="7" s="1"/>
  <c r="CU338" i="7"/>
  <c r="CV338" i="7" s="1"/>
  <c r="CU346" i="7"/>
  <c r="CV346" i="7" s="1"/>
  <c r="CU354" i="7"/>
  <c r="CV354" i="7" s="1"/>
  <c r="CU362" i="7"/>
  <c r="CV362" i="7" s="1"/>
  <c r="P3" i="5"/>
  <c r="CU13" i="7"/>
  <c r="CV13" i="7" s="1"/>
  <c r="CU29" i="7"/>
  <c r="CV29" i="7" s="1"/>
  <c r="CU37" i="7"/>
  <c r="CV37" i="7" s="1"/>
  <c r="CU44" i="7"/>
  <c r="CV44" i="7" s="1"/>
  <c r="CU52" i="7"/>
  <c r="CV52" i="7" s="1"/>
  <c r="CU60" i="7"/>
  <c r="CV60" i="7" s="1"/>
  <c r="CU68" i="7"/>
  <c r="CV68" i="7" s="1"/>
  <c r="CU76" i="7"/>
  <c r="CV76" i="7" s="1"/>
  <c r="CU84" i="7"/>
  <c r="CV84" i="7" s="1"/>
  <c r="CU92" i="7"/>
  <c r="CV92" i="7" s="1"/>
  <c r="CU100" i="7"/>
  <c r="CV100" i="7" s="1"/>
  <c r="CU108" i="7"/>
  <c r="CV108" i="7" s="1"/>
  <c r="CU116" i="7"/>
  <c r="CV116" i="7" s="1"/>
  <c r="CU124" i="7"/>
  <c r="CV124" i="7" s="1"/>
  <c r="CU132" i="7"/>
  <c r="CV132" i="7" s="1"/>
  <c r="CU140" i="7"/>
  <c r="CV140" i="7" s="1"/>
  <c r="CU148" i="7"/>
  <c r="CV148" i="7" s="1"/>
  <c r="CU164" i="7"/>
  <c r="CV164" i="7" s="1"/>
  <c r="CU172" i="7"/>
  <c r="CV172" i="7" s="1"/>
  <c r="CU180" i="7"/>
  <c r="CV180" i="7" s="1"/>
  <c r="CU188" i="7"/>
  <c r="CV188" i="7" s="1"/>
  <c r="CU204" i="7"/>
  <c r="CV204" i="7" s="1"/>
  <c r="CU212" i="7"/>
  <c r="CV212" i="7" s="1"/>
  <c r="CU220" i="7"/>
  <c r="CV220" i="7" s="1"/>
  <c r="CU228" i="7"/>
  <c r="CV228" i="7" s="1"/>
  <c r="CU236" i="7"/>
  <c r="CV236" i="7" s="1"/>
  <c r="CU244" i="7"/>
  <c r="CV244" i="7" s="1"/>
  <c r="CU252" i="7"/>
  <c r="CV252" i="7" s="1"/>
  <c r="CU260" i="7"/>
  <c r="CV260" i="7" s="1"/>
  <c r="CU268" i="7"/>
  <c r="CV268" i="7" s="1"/>
  <c r="CU276" i="7"/>
  <c r="CV276" i="7" s="1"/>
  <c r="CU284" i="7"/>
  <c r="CV284" i="7" s="1"/>
  <c r="CU291" i="7"/>
  <c r="CV291" i="7" s="1"/>
  <c r="CU299" i="7"/>
  <c r="CV299" i="7" s="1"/>
  <c r="CU307" i="7"/>
  <c r="CV307" i="7" s="1"/>
  <c r="CU315" i="7"/>
  <c r="CV315" i="7" s="1"/>
  <c r="CU323" i="7"/>
  <c r="CV323" i="7" s="1"/>
  <c r="CU331" i="7"/>
  <c r="CV331" i="7" s="1"/>
  <c r="CU339" i="7"/>
  <c r="CV339" i="7" s="1"/>
  <c r="CU347" i="7"/>
  <c r="CV347" i="7" s="1"/>
  <c r="CU355" i="7"/>
  <c r="CV355" i="7" s="1"/>
  <c r="CU363" i="7"/>
  <c r="CV363" i="7" s="1"/>
  <c r="Q3" i="5"/>
  <c r="CU14" i="7"/>
  <c r="CV14" i="7" s="1"/>
  <c r="CU22" i="7"/>
  <c r="CV22" i="7" s="1"/>
  <c r="CU30" i="7"/>
  <c r="CV30" i="7" s="1"/>
  <c r="CU38" i="7"/>
  <c r="CV38" i="7" s="1"/>
  <c r="CU45" i="7"/>
  <c r="CV45" i="7" s="1"/>
  <c r="CU53" i="7"/>
  <c r="CV53" i="7" s="1"/>
  <c r="CU69" i="7"/>
  <c r="CV69" i="7" s="1"/>
  <c r="CU77" i="7"/>
  <c r="CV77" i="7" s="1"/>
  <c r="CU85" i="7"/>
  <c r="CV85" i="7" s="1"/>
  <c r="CU93" i="7"/>
  <c r="CV93" i="7" s="1"/>
  <c r="CU101" i="7"/>
  <c r="CV101" i="7" s="1"/>
  <c r="CU117" i="7"/>
  <c r="CV117" i="7" s="1"/>
  <c r="CU125" i="7"/>
  <c r="CV125" i="7" s="1"/>
  <c r="CU133" i="7"/>
  <c r="CV133" i="7" s="1"/>
  <c r="CU141" i="7"/>
  <c r="CV141" i="7" s="1"/>
  <c r="CU149" i="7"/>
  <c r="CV149" i="7" s="1"/>
  <c r="CU157" i="7"/>
  <c r="CV157" i="7" s="1"/>
  <c r="CU165" i="7"/>
  <c r="CV165" i="7" s="1"/>
  <c r="CU173" i="7"/>
  <c r="CV173" i="7" s="1"/>
  <c r="CU181" i="7"/>
  <c r="CV181" i="7" s="1"/>
  <c r="CU189" i="7"/>
  <c r="CV189" i="7" s="1"/>
  <c r="CU197" i="7"/>
  <c r="CV197" i="7" s="1"/>
  <c r="CU205" i="7"/>
  <c r="CV205" i="7" s="1"/>
  <c r="CU221" i="7"/>
  <c r="CV221" i="7" s="1"/>
  <c r="CU229" i="7"/>
  <c r="CV229" i="7" s="1"/>
  <c r="CU237" i="7"/>
  <c r="CV237" i="7" s="1"/>
  <c r="CU245" i="7"/>
  <c r="CV245" i="7" s="1"/>
  <c r="CU253" i="7"/>
  <c r="CV253" i="7" s="1"/>
  <c r="CU261" i="7"/>
  <c r="CV261" i="7" s="1"/>
  <c r="CU269" i="7"/>
  <c r="CV269" i="7" s="1"/>
  <c r="CU277" i="7"/>
  <c r="CV277" i="7" s="1"/>
  <c r="CU285" i="7"/>
  <c r="CV285" i="7" s="1"/>
  <c r="CU292" i="7"/>
  <c r="CV292" i="7" s="1"/>
  <c r="CU300" i="7"/>
  <c r="CV300" i="7" s="1"/>
  <c r="CU308" i="7"/>
  <c r="CV308" i="7" s="1"/>
  <c r="CU316" i="7"/>
  <c r="CV316" i="7" s="1"/>
  <c r="CU324" i="7"/>
  <c r="CV324" i="7" s="1"/>
  <c r="CU332" i="7"/>
  <c r="CV332" i="7" s="1"/>
  <c r="CU340" i="7"/>
  <c r="CV340" i="7" s="1"/>
  <c r="CU348" i="7"/>
  <c r="CV348" i="7" s="1"/>
  <c r="CU356" i="7"/>
  <c r="CV356" i="7" s="1"/>
  <c r="R3" i="5"/>
  <c r="S3" i="5"/>
  <c r="T3" i="5"/>
  <c r="J18" i="1"/>
  <c r="K18" i="1" s="1"/>
  <c r="N18" i="1" s="1"/>
  <c r="J48" i="1"/>
  <c r="K48" i="1" s="1"/>
  <c r="N48" i="1" s="1"/>
  <c r="U3" i="5"/>
  <c r="I3" i="5"/>
  <c r="J3" i="5"/>
  <c r="K3" i="5"/>
  <c r="L3" i="5"/>
  <c r="M3" i="5"/>
  <c r="AC818" i="1"/>
  <c r="AC844" i="1"/>
  <c r="AC792" i="1"/>
  <c r="AC765" i="1"/>
  <c r="AC711" i="1"/>
  <c r="AB698" i="1" s="1"/>
  <c r="AV738" i="1"/>
  <c r="AC684" i="1"/>
  <c r="AC631" i="1"/>
  <c r="AC605" i="1"/>
  <c r="AC578" i="1"/>
  <c r="AC551" i="1"/>
  <c r="AC524" i="1"/>
  <c r="AC497" i="1"/>
  <c r="AC443" i="1"/>
  <c r="AC417" i="1"/>
  <c r="AC365" i="1"/>
  <c r="AC391" i="1"/>
  <c r="AC339" i="1"/>
  <c r="AC311" i="1"/>
  <c r="AB304" i="1" s="1"/>
  <c r="AC283" i="1"/>
  <c r="AB262" i="1" s="1"/>
  <c r="AC258" i="1"/>
  <c r="AB254" i="1" s="1"/>
  <c r="AC233" i="1"/>
  <c r="AC206" i="1"/>
  <c r="AB199" i="1" s="1"/>
  <c r="AC180" i="1"/>
  <c r="AC155" i="1"/>
  <c r="AB154" i="1" s="1"/>
  <c r="AC129" i="1"/>
  <c r="AB118" i="1" s="1"/>
  <c r="AC101" i="1"/>
  <c r="AB85" i="1" s="1"/>
  <c r="AA48" i="1"/>
  <c r="D4" i="5" s="1"/>
  <c r="G4" i="5" s="1"/>
  <c r="AV49" i="1"/>
  <c r="C4" i="5"/>
  <c r="C6" i="5"/>
  <c r="C29" i="5"/>
  <c r="C21" i="5"/>
  <c r="C30" i="5"/>
  <c r="C5" i="5"/>
  <c r="C13" i="5"/>
  <c r="C14" i="5"/>
  <c r="C22" i="5"/>
  <c r="B5" i="5"/>
  <c r="C7" i="5"/>
  <c r="C15" i="5"/>
  <c r="C23" i="5"/>
  <c r="C31" i="5"/>
  <c r="C8" i="5"/>
  <c r="C16" i="5"/>
  <c r="C24" i="5"/>
  <c r="C32" i="5"/>
  <c r="C9" i="5"/>
  <c r="C17" i="5"/>
  <c r="C25" i="5"/>
  <c r="C33" i="5"/>
  <c r="C10" i="5"/>
  <c r="C18" i="5"/>
  <c r="C26" i="5"/>
  <c r="C34" i="5"/>
  <c r="C11" i="5"/>
  <c r="C19" i="5"/>
  <c r="C27" i="5"/>
  <c r="C12" i="5"/>
  <c r="C20" i="5"/>
  <c r="C28" i="5"/>
  <c r="J436" i="1"/>
  <c r="K436" i="1" s="1"/>
  <c r="N436" i="1" s="1"/>
  <c r="J3" i="1"/>
  <c r="K3" i="1" s="1"/>
  <c r="N3" i="1" s="1"/>
  <c r="J464" i="1"/>
  <c r="K464" i="1" s="1"/>
  <c r="N464" i="1" s="1"/>
  <c r="J475" i="1"/>
  <c r="K475" i="1" s="1"/>
  <c r="N475" i="1" s="1"/>
  <c r="J290" i="1"/>
  <c r="K290" i="1" s="1"/>
  <c r="N290" i="1" s="1"/>
  <c r="J30" i="1"/>
  <c r="K30" i="1" s="1"/>
  <c r="N30" i="1" s="1"/>
  <c r="J615" i="1"/>
  <c r="K615" i="1" s="1"/>
  <c r="N615" i="1" s="1"/>
  <c r="J717" i="1"/>
  <c r="K717" i="1" s="1"/>
  <c r="N717" i="1" s="1"/>
  <c r="J743" i="1"/>
  <c r="K743" i="1" s="1"/>
  <c r="N743" i="1" s="1"/>
  <c r="J505" i="1"/>
  <c r="K505" i="1" s="1"/>
  <c r="N505" i="1" s="1"/>
  <c r="AA468" i="1"/>
  <c r="AA469" i="1"/>
  <c r="AA467" i="1"/>
  <c r="AA466" i="1"/>
  <c r="AA465" i="1"/>
  <c r="AA644" i="1"/>
  <c r="D27" i="5" s="1"/>
  <c r="G27" i="5" s="1"/>
  <c r="AA734" i="1"/>
  <c r="AA735" i="1"/>
  <c r="AA737" i="1"/>
  <c r="AA736" i="1"/>
  <c r="AA733" i="1"/>
  <c r="B6" i="5" l="1"/>
  <c r="F5" i="5"/>
  <c r="AG15" i="5"/>
  <c r="AE15" i="5"/>
  <c r="AD15" i="5" s="1"/>
  <c r="AH15" i="5"/>
  <c r="AF15" i="5"/>
  <c r="AI15" i="5"/>
  <c r="AI23" i="5"/>
  <c r="AF23" i="5"/>
  <c r="AH23" i="5"/>
  <c r="AE23" i="5"/>
  <c r="AG23" i="5"/>
  <c r="AH29" i="5"/>
  <c r="AE29" i="5"/>
  <c r="AI29" i="5"/>
  <c r="AG29" i="5"/>
  <c r="AF29" i="5"/>
  <c r="AF34" i="5"/>
  <c r="AG34" i="5"/>
  <c r="AH34" i="5"/>
  <c r="AE34" i="5"/>
  <c r="AI34" i="5"/>
  <c r="AI32" i="5"/>
  <c r="AH32" i="5"/>
  <c r="AE32" i="5"/>
  <c r="AF32" i="5"/>
  <c r="AG32" i="5"/>
  <c r="AI6" i="5"/>
  <c r="AF6" i="5"/>
  <c r="AH6" i="5"/>
  <c r="AG6" i="5"/>
  <c r="AE6" i="5"/>
  <c r="AE27" i="5"/>
  <c r="AH27" i="5"/>
  <c r="AG27" i="5"/>
  <c r="AF27" i="5"/>
  <c r="AI27" i="5"/>
  <c r="AE21" i="5"/>
  <c r="AH21" i="5"/>
  <c r="AG21" i="5"/>
  <c r="AI21" i="5"/>
  <c r="AF21" i="5"/>
  <c r="AE9" i="5"/>
  <c r="AH9" i="5"/>
  <c r="AG9" i="5"/>
  <c r="AF9" i="5"/>
  <c r="AI9" i="5"/>
  <c r="AF24" i="5"/>
  <c r="AI24" i="5"/>
  <c r="AH24" i="5"/>
  <c r="AG24" i="5"/>
  <c r="AE24" i="5"/>
  <c r="AG4" i="5"/>
  <c r="AF4" i="5"/>
  <c r="AE4" i="5"/>
  <c r="AI4" i="5"/>
  <c r="AH4" i="5"/>
  <c r="AE25" i="5"/>
  <c r="AG25" i="5"/>
  <c r="AI25" i="5"/>
  <c r="AF25" i="5"/>
  <c r="AH25" i="5"/>
  <c r="AI17" i="5"/>
  <c r="AF17" i="5"/>
  <c r="AH17" i="5"/>
  <c r="AG17" i="5"/>
  <c r="AE17" i="5"/>
  <c r="AE26" i="5"/>
  <c r="AF26" i="5"/>
  <c r="AH26" i="5"/>
  <c r="AI26" i="5"/>
  <c r="AG26" i="5"/>
  <c r="AG16" i="5"/>
  <c r="AE16" i="5"/>
  <c r="AF16" i="5"/>
  <c r="AH16" i="5"/>
  <c r="AI16" i="5"/>
  <c r="AI30" i="5"/>
  <c r="AG30" i="5"/>
  <c r="AH30" i="5"/>
  <c r="AF30" i="5"/>
  <c r="AE30" i="5"/>
  <c r="AH28" i="5"/>
  <c r="AE28" i="5"/>
  <c r="AF28" i="5"/>
  <c r="AI28" i="5"/>
  <c r="AG28" i="5"/>
  <c r="AG14" i="5"/>
  <c r="AE14" i="5"/>
  <c r="AH14" i="5"/>
  <c r="AF14" i="5"/>
  <c r="AI14" i="5"/>
  <c r="AH8" i="5"/>
  <c r="AE8" i="5"/>
  <c r="AI8" i="5"/>
  <c r="AF8" i="5"/>
  <c r="AG8" i="5"/>
  <c r="AG19" i="5"/>
  <c r="AI19" i="5"/>
  <c r="AE19" i="5"/>
  <c r="AH19" i="5"/>
  <c r="AF19" i="5"/>
  <c r="AF11" i="5"/>
  <c r="AH11" i="5"/>
  <c r="AG11" i="5"/>
  <c r="AI11" i="5"/>
  <c r="AE11" i="5"/>
  <c r="AF7" i="5"/>
  <c r="AH7" i="5"/>
  <c r="AI7" i="5"/>
  <c r="AG7" i="5"/>
  <c r="AE7" i="5"/>
  <c r="AE22" i="5"/>
  <c r="AH22" i="5"/>
  <c r="AI22" i="5"/>
  <c r="AF22" i="5"/>
  <c r="AG22" i="5"/>
  <c r="AF18" i="5"/>
  <c r="AI18" i="5"/>
  <c r="AG18" i="5"/>
  <c r="AH18" i="5"/>
  <c r="AE18" i="5"/>
  <c r="AE20" i="5"/>
  <c r="AF20" i="5"/>
  <c r="AI20" i="5"/>
  <c r="AG20" i="5"/>
  <c r="AH20" i="5"/>
  <c r="AH10" i="5"/>
  <c r="AF10" i="5"/>
  <c r="AE10" i="5"/>
  <c r="AI10" i="5"/>
  <c r="AG10" i="5"/>
  <c r="AF13" i="5"/>
  <c r="AG13" i="5"/>
  <c r="AI13" i="5"/>
  <c r="AH13" i="5"/>
  <c r="AE13" i="5"/>
  <c r="AF12" i="5"/>
  <c r="AI12" i="5"/>
  <c r="AG12" i="5"/>
  <c r="AH12" i="5"/>
  <c r="AE12" i="5"/>
  <c r="AF33" i="5"/>
  <c r="AG33" i="5"/>
  <c r="AH33" i="5"/>
  <c r="AI33" i="5"/>
  <c r="AE33" i="5"/>
  <c r="AE31" i="5"/>
  <c r="AH31" i="5"/>
  <c r="AI31" i="5"/>
  <c r="AG31" i="5"/>
  <c r="AF31" i="5"/>
  <c r="AH5" i="5"/>
  <c r="AF5" i="5"/>
  <c r="AI5" i="5"/>
  <c r="AE5" i="5"/>
  <c r="AG5" i="5"/>
  <c r="AG19" i="1"/>
  <c r="AG8" i="1"/>
  <c r="AG21" i="1"/>
  <c r="AG11" i="1"/>
  <c r="AG20" i="1"/>
  <c r="AG13" i="1"/>
  <c r="AG3" i="1"/>
  <c r="AG18" i="1"/>
  <c r="AG23" i="1"/>
  <c r="AG10" i="1"/>
  <c r="AG15" i="1"/>
  <c r="AG4" i="1"/>
  <c r="AG12" i="1"/>
  <c r="AG7" i="1"/>
  <c r="AG5" i="1"/>
  <c r="AG17" i="1"/>
  <c r="AG22" i="1"/>
  <c r="AG9" i="1"/>
  <c r="AG14" i="1"/>
  <c r="AG16" i="1"/>
  <c r="AG6" i="1"/>
  <c r="AH74" i="1"/>
  <c r="AL74" i="1"/>
  <c r="AR24" i="5"/>
  <c r="AW24" i="5"/>
  <c r="AV24" i="5"/>
  <c r="AU24" i="5"/>
  <c r="BD24" i="5"/>
  <c r="BC24" i="5"/>
  <c r="AT24" i="5"/>
  <c r="AY24" i="5"/>
  <c r="BB24" i="5"/>
  <c r="AS24" i="5"/>
  <c r="BA24" i="5"/>
  <c r="AZ24" i="5"/>
  <c r="AS4" i="5"/>
  <c r="AU4" i="5"/>
  <c r="AR4" i="5"/>
  <c r="AW4" i="5"/>
  <c r="AV4" i="5"/>
  <c r="AT4" i="5"/>
  <c r="AS28" i="5"/>
  <c r="BD28" i="5"/>
  <c r="BC28" i="5"/>
  <c r="BB28" i="5"/>
  <c r="AR28" i="5"/>
  <c r="AW28" i="5"/>
  <c r="AV28" i="5"/>
  <c r="BA28" i="5"/>
  <c r="AT28" i="5"/>
  <c r="AZ28" i="5"/>
  <c r="AU28" i="5"/>
  <c r="AY28" i="5"/>
  <c r="AR16" i="5"/>
  <c r="AW16" i="5"/>
  <c r="AV16" i="5"/>
  <c r="AU16" i="5"/>
  <c r="BD16" i="5"/>
  <c r="BC16" i="5"/>
  <c r="AT16" i="5"/>
  <c r="AY16" i="5"/>
  <c r="BB16" i="5"/>
  <c r="AS16" i="5"/>
  <c r="BA16" i="5"/>
  <c r="AZ16" i="5"/>
  <c r="AS12" i="5"/>
  <c r="BD12" i="5"/>
  <c r="AT12" i="5"/>
  <c r="BC12" i="5"/>
  <c r="AZ12" i="5"/>
  <c r="AR12" i="5"/>
  <c r="AW12" i="5"/>
  <c r="AV12" i="5"/>
  <c r="AU12" i="5"/>
  <c r="BD14" i="5"/>
  <c r="BD8" i="5"/>
  <c r="BA14" i="5"/>
  <c r="BD6" i="5"/>
  <c r="BD31" i="5"/>
  <c r="AT31" i="5"/>
  <c r="BC31" i="5"/>
  <c r="AR31" i="5"/>
  <c r="AS31" i="5"/>
  <c r="BB31" i="5"/>
  <c r="AU31" i="5"/>
  <c r="BA31" i="5"/>
  <c r="AZ31" i="5"/>
  <c r="AY31" i="5"/>
  <c r="AW31" i="5"/>
  <c r="AV31" i="5"/>
  <c r="AV5" i="5"/>
  <c r="AU5" i="5"/>
  <c r="AT5" i="5"/>
  <c r="AR5" i="5"/>
  <c r="AS5" i="5"/>
  <c r="AW5" i="5"/>
  <c r="AZ25" i="5"/>
  <c r="AY25" i="5"/>
  <c r="AS25" i="5"/>
  <c r="AR25" i="5"/>
  <c r="AW25" i="5"/>
  <c r="AU25" i="5"/>
  <c r="BD25" i="5"/>
  <c r="AV25" i="5"/>
  <c r="BC25" i="5"/>
  <c r="BB25" i="5"/>
  <c r="AT25" i="5"/>
  <c r="BA25" i="5"/>
  <c r="BC5" i="5"/>
  <c r="AZ14" i="5"/>
  <c r="BB22" i="5"/>
  <c r="BA22" i="5"/>
  <c r="AZ22" i="5"/>
  <c r="AR22" i="5"/>
  <c r="AW22" i="5"/>
  <c r="AY22" i="5"/>
  <c r="AV22" i="5"/>
  <c r="AU22" i="5"/>
  <c r="AT22" i="5"/>
  <c r="BC22" i="5"/>
  <c r="BD22" i="5"/>
  <c r="AS22" i="5"/>
  <c r="BB18" i="5"/>
  <c r="AU18" i="5"/>
  <c r="BA18" i="5"/>
  <c r="AT18" i="5"/>
  <c r="AZ18" i="5"/>
  <c r="AS18" i="5"/>
  <c r="AY18" i="5"/>
  <c r="AW18" i="5"/>
  <c r="AV18" i="5"/>
  <c r="BD18" i="5"/>
  <c r="AR18" i="5"/>
  <c r="BC18" i="5"/>
  <c r="AS14" i="5"/>
  <c r="AR14" i="5"/>
  <c r="AW14" i="5"/>
  <c r="AV14" i="5"/>
  <c r="AT14" i="5"/>
  <c r="AU14" i="5"/>
  <c r="AU10" i="5"/>
  <c r="BD10" i="5"/>
  <c r="AT10" i="5"/>
  <c r="AS10" i="5"/>
  <c r="BC10" i="5"/>
  <c r="BB10" i="5"/>
  <c r="AV10" i="5"/>
  <c r="BA10" i="5"/>
  <c r="AZ10" i="5"/>
  <c r="AW10" i="5"/>
  <c r="AY10" i="5"/>
  <c r="AR10" i="5"/>
  <c r="AR8" i="5"/>
  <c r="AW8" i="5"/>
  <c r="BC8" i="5"/>
  <c r="AV8" i="5"/>
  <c r="BB8" i="5"/>
  <c r="AU8" i="5"/>
  <c r="AZ8" i="5"/>
  <c r="AT8" i="5"/>
  <c r="AS8" i="5"/>
  <c r="BB13" i="5"/>
  <c r="AV13" i="5"/>
  <c r="AZ13" i="5"/>
  <c r="AU13" i="5"/>
  <c r="AT13" i="5"/>
  <c r="AR13" i="5"/>
  <c r="AS13" i="5"/>
  <c r="BC13" i="5"/>
  <c r="BD13" i="5"/>
  <c r="AW13" i="5"/>
  <c r="AZ33" i="5"/>
  <c r="AY33" i="5"/>
  <c r="AW33" i="5"/>
  <c r="AR33" i="5"/>
  <c r="BD33" i="5"/>
  <c r="AV33" i="5"/>
  <c r="BC33" i="5"/>
  <c r="AU33" i="5"/>
  <c r="BA33" i="5"/>
  <c r="BB33" i="5"/>
  <c r="AT33" i="5"/>
  <c r="AS33" i="5"/>
  <c r="BD27" i="5"/>
  <c r="BC27" i="5"/>
  <c r="AW27" i="5"/>
  <c r="BB27" i="5"/>
  <c r="AV27" i="5"/>
  <c r="BA27" i="5"/>
  <c r="AU27" i="5"/>
  <c r="AZ27" i="5"/>
  <c r="AT27" i="5"/>
  <c r="AY27" i="5"/>
  <c r="AR27" i="5"/>
  <c r="AS27" i="5"/>
  <c r="BD23" i="5"/>
  <c r="AT23" i="5"/>
  <c r="BC23" i="5"/>
  <c r="AR23" i="5"/>
  <c r="AS23" i="5"/>
  <c r="BB23" i="5"/>
  <c r="BA23" i="5"/>
  <c r="AZ23" i="5"/>
  <c r="AY23" i="5"/>
  <c r="AW23" i="5"/>
  <c r="AV23" i="5"/>
  <c r="AU23" i="5"/>
  <c r="BB30" i="5"/>
  <c r="BA30" i="5"/>
  <c r="AZ30" i="5"/>
  <c r="AR30" i="5"/>
  <c r="AW30" i="5"/>
  <c r="AY30" i="5"/>
  <c r="AV30" i="5"/>
  <c r="AT30" i="5"/>
  <c r="BC30" i="5"/>
  <c r="AU30" i="5"/>
  <c r="BD30" i="5"/>
  <c r="AS30" i="5"/>
  <c r="BD19" i="5"/>
  <c r="BC19" i="5"/>
  <c r="AW19" i="5"/>
  <c r="AV19" i="5"/>
  <c r="BB19" i="5"/>
  <c r="BA19" i="5"/>
  <c r="AU19" i="5"/>
  <c r="AS19" i="5"/>
  <c r="AZ19" i="5"/>
  <c r="AT19" i="5"/>
  <c r="AY19" i="5"/>
  <c r="AR19" i="5"/>
  <c r="AZ17" i="5"/>
  <c r="AY17" i="5"/>
  <c r="AS17" i="5"/>
  <c r="BA17" i="5"/>
  <c r="AW17" i="5"/>
  <c r="BD17" i="5"/>
  <c r="AV17" i="5"/>
  <c r="AU17" i="5"/>
  <c r="AT17" i="5"/>
  <c r="BC17" i="5"/>
  <c r="AR17" i="5"/>
  <c r="BB17" i="5"/>
  <c r="BD15" i="5"/>
  <c r="AT15" i="5"/>
  <c r="BC15" i="5"/>
  <c r="AR15" i="5"/>
  <c r="AS15" i="5"/>
  <c r="BB15" i="5"/>
  <c r="BA15" i="5"/>
  <c r="AZ15" i="5"/>
  <c r="AU15" i="5"/>
  <c r="AY15" i="5"/>
  <c r="AW15" i="5"/>
  <c r="AV15" i="5"/>
  <c r="AZ21" i="5"/>
  <c r="AV21" i="5"/>
  <c r="AY21" i="5"/>
  <c r="AU21" i="5"/>
  <c r="AT21" i="5"/>
  <c r="AW21" i="5"/>
  <c r="AR21" i="5"/>
  <c r="AS21" i="5"/>
  <c r="BD21" i="5"/>
  <c r="BA21" i="5"/>
  <c r="BC21" i="5"/>
  <c r="BB21" i="5"/>
  <c r="BB5" i="5"/>
  <c r="BB26" i="5"/>
  <c r="AU26" i="5"/>
  <c r="BA26" i="5"/>
  <c r="AT26" i="5"/>
  <c r="AZ26" i="5"/>
  <c r="AS26" i="5"/>
  <c r="BC26" i="5"/>
  <c r="AV26" i="5"/>
  <c r="BD26" i="5"/>
  <c r="AR26" i="5"/>
  <c r="AW26" i="5"/>
  <c r="AS20" i="5"/>
  <c r="AY20" i="5"/>
  <c r="BD20" i="5"/>
  <c r="AU20" i="5"/>
  <c r="BC20" i="5"/>
  <c r="AT20" i="5"/>
  <c r="BB20" i="5"/>
  <c r="AR20" i="5"/>
  <c r="AW20" i="5"/>
  <c r="BA20" i="5"/>
  <c r="AV20" i="5"/>
  <c r="AZ20" i="5"/>
  <c r="AZ11" i="5"/>
  <c r="AW11" i="5"/>
  <c r="AV11" i="5"/>
  <c r="AU11" i="5"/>
  <c r="AT11" i="5"/>
  <c r="AR11" i="5"/>
  <c r="BB11" i="5"/>
  <c r="BD11" i="5"/>
  <c r="AS11" i="5"/>
  <c r="BC11" i="5"/>
  <c r="AZ9" i="5"/>
  <c r="BD9" i="5"/>
  <c r="AS9" i="5"/>
  <c r="AW9" i="5"/>
  <c r="AU9" i="5"/>
  <c r="AV9" i="5"/>
  <c r="AT9" i="5"/>
  <c r="AR9" i="5"/>
  <c r="AT7" i="5"/>
  <c r="AR7" i="5"/>
  <c r="AS7" i="5"/>
  <c r="AV7" i="5"/>
  <c r="BD7" i="5"/>
  <c r="AW7" i="5"/>
  <c r="AU7" i="5"/>
  <c r="BC7" i="5"/>
  <c r="BB7" i="5"/>
  <c r="AZ7" i="5"/>
  <c r="AZ29" i="5"/>
  <c r="AV29" i="5"/>
  <c r="AY29" i="5"/>
  <c r="AU29" i="5"/>
  <c r="BA29" i="5"/>
  <c r="AT29" i="5"/>
  <c r="AR29" i="5"/>
  <c r="AS29" i="5"/>
  <c r="AW29" i="5"/>
  <c r="BD29" i="5"/>
  <c r="BC29" i="5"/>
  <c r="BB29" i="5"/>
  <c r="AZ6" i="5"/>
  <c r="BB34" i="5"/>
  <c r="AU34" i="5"/>
  <c r="BA34" i="5"/>
  <c r="AT34" i="5"/>
  <c r="AV34" i="5"/>
  <c r="AZ34" i="5"/>
  <c r="AS34" i="5"/>
  <c r="BC34" i="5"/>
  <c r="AY34" i="5"/>
  <c r="BD34" i="5"/>
  <c r="AR34" i="5"/>
  <c r="AW34" i="5"/>
  <c r="AR32" i="5"/>
  <c r="AW32" i="5"/>
  <c r="AV32" i="5"/>
  <c r="BD32" i="5"/>
  <c r="AU32" i="5"/>
  <c r="BC32" i="5"/>
  <c r="AT32" i="5"/>
  <c r="BB32" i="5"/>
  <c r="AS32" i="5"/>
  <c r="AY32" i="5"/>
  <c r="BA32" i="5"/>
  <c r="AZ32" i="5"/>
  <c r="AW6" i="5"/>
  <c r="AR6" i="5"/>
  <c r="AV6" i="5"/>
  <c r="AT6" i="5"/>
  <c r="AU6" i="5"/>
  <c r="AS6" i="5"/>
  <c r="BA5" i="5"/>
  <c r="BB4" i="5"/>
  <c r="BB14" i="5"/>
  <c r="BA6" i="5"/>
  <c r="BB6" i="5"/>
  <c r="BA9" i="5"/>
  <c r="BA12" i="5"/>
  <c r="BC9" i="5"/>
  <c r="BC14" i="5"/>
  <c r="BA13" i="5"/>
  <c r="BB12" i="5"/>
  <c r="BA11" i="5"/>
  <c r="BB9" i="5"/>
  <c r="BA8" i="5"/>
  <c r="BA7" i="5"/>
  <c r="BC6" i="5"/>
  <c r="AZ5" i="5"/>
  <c r="BD5" i="5"/>
  <c r="BA4" i="5"/>
  <c r="AZ4" i="5"/>
  <c r="BD4" i="5"/>
  <c r="BC4" i="5"/>
  <c r="J23" i="12"/>
  <c r="AV36" i="5"/>
  <c r="AR28" i="1"/>
  <c r="AR32" i="1"/>
  <c r="AR49" i="1" s="1"/>
  <c r="AR53" i="1"/>
  <c r="AR154" i="1"/>
  <c r="AR99" i="1"/>
  <c r="AR151" i="1"/>
  <c r="AI180" i="1"/>
  <c r="AR174" i="1"/>
  <c r="AR145" i="1"/>
  <c r="AR95" i="1"/>
  <c r="AR281" i="1"/>
  <c r="AR375" i="1"/>
  <c r="AR357" i="1"/>
  <c r="AN391" i="1"/>
  <c r="AR437" i="1"/>
  <c r="AK443" i="1"/>
  <c r="AR407" i="1"/>
  <c r="AR413" i="1"/>
  <c r="AR483" i="1"/>
  <c r="AP551" i="1"/>
  <c r="AR565" i="1"/>
  <c r="AR574" i="1"/>
  <c r="AR589" i="1"/>
  <c r="AR621" i="1"/>
  <c r="AR603" i="1"/>
  <c r="AR601" i="1"/>
  <c r="AR666" i="1"/>
  <c r="AR670" i="1"/>
  <c r="AR630" i="1"/>
  <c r="AR682" i="1"/>
  <c r="AR696" i="1"/>
  <c r="AR726" i="1"/>
  <c r="AR746" i="1"/>
  <c r="AR763" i="1"/>
  <c r="AR761" i="1"/>
  <c r="AR744" i="1"/>
  <c r="AR69" i="1"/>
  <c r="AR81" i="1"/>
  <c r="AR84" i="1"/>
  <c r="AR578" i="1"/>
  <c r="AQ180" i="1"/>
  <c r="AR141" i="1"/>
  <c r="AR149" i="1"/>
  <c r="AR221" i="1"/>
  <c r="AR242" i="1"/>
  <c r="AR205" i="1"/>
  <c r="AR216" i="1"/>
  <c r="AR387" i="1"/>
  <c r="AR303" i="1"/>
  <c r="AR319" i="1"/>
  <c r="AR337" i="1"/>
  <c r="AR335" i="1"/>
  <c r="AR383" i="1"/>
  <c r="AE443" i="1"/>
  <c r="AH443" i="1" s="1"/>
  <c r="AR441" i="1"/>
  <c r="AR425" i="1"/>
  <c r="AR443" i="1" s="1"/>
  <c r="AR399" i="1"/>
  <c r="AR480" i="1"/>
  <c r="AR457" i="1"/>
  <c r="AR460" i="1"/>
  <c r="AQ524" i="1"/>
  <c r="AR566" i="1"/>
  <c r="AR561" i="1"/>
  <c r="AR599" i="1"/>
  <c r="AR625" i="1"/>
  <c r="AR623" i="1"/>
  <c r="AR650" i="1"/>
  <c r="AR678" i="1"/>
  <c r="AR700" i="1"/>
  <c r="AR697" i="1"/>
  <c r="AR91" i="1"/>
  <c r="AR72" i="1"/>
  <c r="AR89" i="1"/>
  <c r="AQ101" i="1"/>
  <c r="AR58" i="1"/>
  <c r="AR68" i="1"/>
  <c r="AR63" i="1"/>
  <c r="AI74" i="1"/>
  <c r="AR178" i="1"/>
  <c r="AR137" i="1"/>
  <c r="AR96" i="1"/>
  <c r="AJ180" i="1"/>
  <c r="AR113" i="1"/>
  <c r="AR117" i="1"/>
  <c r="AM258" i="1"/>
  <c r="AH311" i="1"/>
  <c r="AL233" i="1"/>
  <c r="AR217" i="1"/>
  <c r="AR277" i="1"/>
  <c r="AR331" i="1"/>
  <c r="AR349" i="1"/>
  <c r="AR361" i="1"/>
  <c r="AR300" i="1"/>
  <c r="AR347" i="1"/>
  <c r="AR345" i="1"/>
  <c r="AR355" i="1"/>
  <c r="AR396" i="1"/>
  <c r="AR411" i="1"/>
  <c r="AR427" i="1"/>
  <c r="AR431" i="1"/>
  <c r="AR477" i="1"/>
  <c r="AR497" i="1" s="1"/>
  <c r="AR514" i="1"/>
  <c r="AR537" i="1"/>
  <c r="AR541" i="1"/>
  <c r="AR597" i="1"/>
  <c r="AQ684" i="1"/>
  <c r="AR667" i="1"/>
  <c r="AR647" i="1"/>
  <c r="AR707" i="1"/>
  <c r="AR718" i="1"/>
  <c r="AR738" i="1" s="1"/>
  <c r="AR683" i="1"/>
  <c r="AR747" i="1"/>
  <c r="AR734" i="1"/>
  <c r="AR80" i="1"/>
  <c r="AR66" i="1"/>
  <c r="AR60" i="1"/>
  <c r="BC3" i="5"/>
  <c r="AR153" i="1"/>
  <c r="AR229" i="1"/>
  <c r="AR238" i="1"/>
  <c r="AR244" i="1"/>
  <c r="AQ258" i="1"/>
  <c r="AE311" i="1"/>
  <c r="AE339" i="1"/>
  <c r="AH339" i="1" s="1"/>
  <c r="AR305" i="1"/>
  <c r="AR320" i="1"/>
  <c r="AR338" i="1"/>
  <c r="AR384" i="1"/>
  <c r="AR409" i="1"/>
  <c r="AR442" i="1"/>
  <c r="AR439" i="1"/>
  <c r="AR469" i="1"/>
  <c r="AR531" i="1"/>
  <c r="AR539" i="1"/>
  <c r="AJ631" i="1"/>
  <c r="AR611" i="1"/>
  <c r="AR617" i="1"/>
  <c r="AR672" i="1"/>
  <c r="AR626" i="1"/>
  <c r="AI684" i="1"/>
  <c r="AR663" i="1"/>
  <c r="AR684" i="1" s="1"/>
  <c r="AL738" i="1"/>
  <c r="AR705" i="1"/>
  <c r="AR702" i="1"/>
  <c r="AR679" i="1"/>
  <c r="AR701" i="1"/>
  <c r="AR698" i="1"/>
  <c r="AR757" i="1"/>
  <c r="AI101" i="1"/>
  <c r="AH24" i="1"/>
  <c r="AR179" i="1"/>
  <c r="AR189" i="1"/>
  <c r="AR166" i="1"/>
  <c r="AM180" i="1"/>
  <c r="AR93" i="1"/>
  <c r="AR109" i="1"/>
  <c r="AR165" i="1"/>
  <c r="AR180" i="1" s="1"/>
  <c r="AR172" i="1"/>
  <c r="AJ129" i="1"/>
  <c r="AR256" i="1"/>
  <c r="AR223" i="1"/>
  <c r="AR295" i="1"/>
  <c r="AR218" i="1"/>
  <c r="AR290" i="1"/>
  <c r="AR311" i="1" s="1"/>
  <c r="AR204" i="1"/>
  <c r="AR214" i="1"/>
  <c r="AR233" i="1" s="1"/>
  <c r="AR333" i="1"/>
  <c r="AR309" i="1"/>
  <c r="AR377" i="1"/>
  <c r="AR389" i="1"/>
  <c r="AR329" i="1"/>
  <c r="AR371" i="1"/>
  <c r="AR301" i="1"/>
  <c r="AR397" i="1"/>
  <c r="AR417" i="1" s="1"/>
  <c r="AR435" i="1"/>
  <c r="AR459" i="1"/>
  <c r="AR467" i="1"/>
  <c r="AR464" i="1"/>
  <c r="AR482" i="1"/>
  <c r="AR510" i="1"/>
  <c r="AR533" i="1"/>
  <c r="AR504" i="1"/>
  <c r="AR524" i="1" s="1"/>
  <c r="AR564" i="1"/>
  <c r="AR591" i="1"/>
  <c r="AR604" i="1"/>
  <c r="AR671" i="1"/>
  <c r="AR668" i="1"/>
  <c r="AO738" i="1"/>
  <c r="AR694" i="1"/>
  <c r="AR711" i="1" s="1"/>
  <c r="AK765" i="1"/>
  <c r="AE765" i="1"/>
  <c r="AH765" i="1" s="1"/>
  <c r="AR736" i="1"/>
  <c r="AR753" i="1"/>
  <c r="AR751" i="1"/>
  <c r="AR765" i="1" s="1"/>
  <c r="AR139" i="1"/>
  <c r="AR143" i="1"/>
  <c r="AR155" i="1" s="1"/>
  <c r="AR147" i="1"/>
  <c r="AR119" i="1"/>
  <c r="AR164" i="1"/>
  <c r="AR268" i="1"/>
  <c r="AO233" i="1"/>
  <c r="AR269" i="1"/>
  <c r="AR215" i="1"/>
  <c r="AR373" i="1"/>
  <c r="AR363" i="1"/>
  <c r="AR318" i="1"/>
  <c r="AR359" i="1"/>
  <c r="AR385" i="1"/>
  <c r="AR321" i="1"/>
  <c r="AR405" i="1"/>
  <c r="AR401" i="1"/>
  <c r="AR433" i="1"/>
  <c r="AR484" i="1"/>
  <c r="AR522" i="1"/>
  <c r="AR563" i="1"/>
  <c r="AR585" i="1"/>
  <c r="AR558" i="1"/>
  <c r="AR576" i="1"/>
  <c r="AR584" i="1"/>
  <c r="AR587" i="1"/>
  <c r="AR605" i="1" s="1"/>
  <c r="AR613" i="1"/>
  <c r="AR664" i="1"/>
  <c r="AR709" i="1"/>
  <c r="AR703" i="1"/>
  <c r="AR676" i="1"/>
  <c r="AR680" i="1"/>
  <c r="AP765" i="1"/>
  <c r="AM74" i="1"/>
  <c r="AR83" i="1"/>
  <c r="AR71" i="1"/>
  <c r="AR86" i="1"/>
  <c r="AR87" i="1"/>
  <c r="AR54" i="1"/>
  <c r="AP206" i="1"/>
  <c r="AR176" i="1"/>
  <c r="AR94" i="1"/>
  <c r="AM155" i="1"/>
  <c r="AR173" i="1"/>
  <c r="AR115" i="1"/>
  <c r="AR171" i="1"/>
  <c r="AR231" i="1"/>
  <c r="AR246" i="1"/>
  <c r="AR270" i="1"/>
  <c r="AR225" i="1"/>
  <c r="AR279" i="1"/>
  <c r="AR219" i="1"/>
  <c r="AR291" i="1"/>
  <c r="AR196" i="1"/>
  <c r="AR327" i="1"/>
  <c r="AR351" i="1"/>
  <c r="AR330" i="1"/>
  <c r="AR339" i="1" s="1"/>
  <c r="AR416" i="1"/>
  <c r="AR415" i="1"/>
  <c r="AR423" i="1"/>
  <c r="AR429" i="1"/>
  <c r="AR481" i="1"/>
  <c r="AR487" i="1"/>
  <c r="AR512" i="1"/>
  <c r="AR516" i="1"/>
  <c r="AI551" i="1"/>
  <c r="AR547" i="1"/>
  <c r="AR545" i="1"/>
  <c r="AR629" i="1"/>
  <c r="AR619" i="1"/>
  <c r="AR640" i="1"/>
  <c r="AR651" i="1"/>
  <c r="AR669" i="1"/>
  <c r="AR643" i="1"/>
  <c r="AR657" i="1" s="1"/>
  <c r="AR648" i="1"/>
  <c r="AR674" i="1"/>
  <c r="AR695" i="1"/>
  <c r="AR730" i="1"/>
  <c r="AR732" i="1"/>
  <c r="AR186" i="1"/>
  <c r="AR206" i="1" s="1"/>
  <c r="AR97" i="1"/>
  <c r="AR190" i="1"/>
  <c r="AR135" i="1"/>
  <c r="AN206" i="1"/>
  <c r="AR111" i="1"/>
  <c r="AQ155" i="1"/>
  <c r="AR227" i="1"/>
  <c r="AR240" i="1"/>
  <c r="AR258" i="1" s="1"/>
  <c r="AR266" i="1"/>
  <c r="AR283" i="1" s="1"/>
  <c r="AR194" i="1"/>
  <c r="AE365" i="1"/>
  <c r="AH365" i="1" s="1"/>
  <c r="AJ391" i="1"/>
  <c r="AP470" i="1"/>
  <c r="AL470" i="1"/>
  <c r="AR403" i="1"/>
  <c r="AR479" i="1"/>
  <c r="AR458" i="1"/>
  <c r="AR470" i="1" s="1"/>
  <c r="AR491" i="1"/>
  <c r="AR506" i="1"/>
  <c r="AE551" i="1"/>
  <c r="AH551" i="1" s="1"/>
  <c r="AR549" i="1"/>
  <c r="AR560" i="1"/>
  <c r="AR627" i="1"/>
  <c r="AR665" i="1"/>
  <c r="AK711" i="1"/>
  <c r="AR722" i="1"/>
  <c r="AO711" i="1"/>
  <c r="AR704" i="1"/>
  <c r="AR677" i="1"/>
  <c r="AR681" i="1"/>
  <c r="AR699" i="1"/>
  <c r="AR755" i="1"/>
  <c r="AR759" i="1"/>
  <c r="AR85" i="1"/>
  <c r="AR67" i="1"/>
  <c r="AR631" i="1"/>
  <c r="AR551" i="1"/>
  <c r="AR391" i="1"/>
  <c r="AR365" i="1"/>
  <c r="AR129" i="1"/>
  <c r="AR101" i="1"/>
  <c r="AR74" i="1"/>
  <c r="BB3" i="5"/>
  <c r="BD3" i="5"/>
  <c r="AR24" i="1"/>
  <c r="AN24" i="1"/>
  <c r="BA3" i="5"/>
  <c r="AG180" i="1"/>
  <c r="AY9" i="5" s="1"/>
  <c r="AG470" i="1"/>
  <c r="AG605" i="1"/>
  <c r="AG443" i="1"/>
  <c r="AG551" i="1"/>
  <c r="AG524" i="1"/>
  <c r="D30" i="5"/>
  <c r="G30" i="5" s="1"/>
  <c r="AG578" i="1"/>
  <c r="AG844" i="1"/>
  <c r="AG765" i="1"/>
  <c r="AG792" i="1"/>
  <c r="AG738" i="1"/>
  <c r="AG657" i="1"/>
  <c r="AG818" i="1"/>
  <c r="AG684" i="1"/>
  <c r="AG711" i="1"/>
  <c r="AG206" i="1"/>
  <c r="AG101" i="1"/>
  <c r="AY6" i="5" s="1"/>
  <c r="AG417" i="1"/>
  <c r="AG129" i="1"/>
  <c r="AY7" i="5" s="1"/>
  <c r="AG74" i="1"/>
  <c r="AY5" i="5" s="1"/>
  <c r="AG155" i="1"/>
  <c r="AY8" i="5" s="1"/>
  <c r="AG631" i="1"/>
  <c r="AY26" i="5" s="1"/>
  <c r="D20" i="5"/>
  <c r="G20" i="5" s="1"/>
  <c r="AG24" i="1"/>
  <c r="AY3" i="5" s="1"/>
  <c r="AG49" i="1"/>
  <c r="AY4" i="5" s="1"/>
  <c r="AG311" i="1"/>
  <c r="AY14" i="5" s="1"/>
  <c r="AG391" i="1"/>
  <c r="AG233" i="1"/>
  <c r="AY11" i="5" s="1"/>
  <c r="AG365" i="1"/>
  <c r="AG283" i="1"/>
  <c r="AY13" i="5" s="1"/>
  <c r="AG339" i="1"/>
  <c r="AG258" i="1"/>
  <c r="AY12" i="5" s="1"/>
  <c r="AB14" i="1"/>
  <c r="AB7" i="1"/>
  <c r="AB17" i="1"/>
  <c r="AB23" i="1"/>
  <c r="AB9" i="1"/>
  <c r="AB5" i="1"/>
  <c r="AB12" i="1"/>
  <c r="AB19" i="1"/>
  <c r="AB3" i="1"/>
  <c r="AB4" i="1"/>
  <c r="AB10" i="1"/>
  <c r="AB11" i="1"/>
  <c r="AB15" i="1"/>
  <c r="AB18" i="1"/>
  <c r="AB8" i="1"/>
  <c r="AJ26" i="5"/>
  <c r="AK26" i="5"/>
  <c r="AP26" i="5"/>
  <c r="AO26" i="5"/>
  <c r="AN26" i="5"/>
  <c r="AM26" i="5"/>
  <c r="AL26" i="5"/>
  <c r="AP13" i="5"/>
  <c r="AO13" i="5"/>
  <c r="AN13" i="5"/>
  <c r="AM13" i="5"/>
  <c r="AJ13" i="5"/>
  <c r="AL13" i="5"/>
  <c r="AK13" i="5"/>
  <c r="AP21" i="5"/>
  <c r="AO21" i="5"/>
  <c r="AN21" i="5"/>
  <c r="AM21" i="5"/>
  <c r="AJ21" i="5"/>
  <c r="AL21" i="5"/>
  <c r="AK21" i="5"/>
  <c r="AO24" i="5"/>
  <c r="AN24" i="5"/>
  <c r="AJ24" i="5"/>
  <c r="AM24" i="5"/>
  <c r="AL24" i="5"/>
  <c r="AK24" i="5"/>
  <c r="AP24" i="5"/>
  <c r="AK22" i="5"/>
  <c r="AP22" i="5"/>
  <c r="AJ22" i="5"/>
  <c r="AO22" i="5"/>
  <c r="AN22" i="5"/>
  <c r="AM22" i="5"/>
  <c r="AL22" i="5"/>
  <c r="AK6" i="5"/>
  <c r="AP6" i="5"/>
  <c r="AJ6" i="5"/>
  <c r="AO6" i="5"/>
  <c r="AN6" i="5"/>
  <c r="AM6" i="5"/>
  <c r="AL6" i="5"/>
  <c r="AO28" i="5"/>
  <c r="AN28" i="5"/>
  <c r="AM28" i="5"/>
  <c r="AL28" i="5"/>
  <c r="AK28" i="5"/>
  <c r="AJ28" i="5"/>
  <c r="AP28" i="5"/>
  <c r="AJ18" i="5"/>
  <c r="AK18" i="5"/>
  <c r="AP18" i="5"/>
  <c r="AO18" i="5"/>
  <c r="AN18" i="5"/>
  <c r="AM18" i="5"/>
  <c r="AL18" i="5"/>
  <c r="AO16" i="5"/>
  <c r="AN16" i="5"/>
  <c r="AJ16" i="5"/>
  <c r="AM16" i="5"/>
  <c r="AL16" i="5"/>
  <c r="AK16" i="5"/>
  <c r="AP16" i="5"/>
  <c r="AK14" i="5"/>
  <c r="AP14" i="5"/>
  <c r="AJ14" i="5"/>
  <c r="AO14" i="5"/>
  <c r="AN14" i="5"/>
  <c r="AM14" i="5"/>
  <c r="AL14" i="5"/>
  <c r="AO4" i="5"/>
  <c r="AN4" i="5"/>
  <c r="AM4" i="5"/>
  <c r="AL4" i="5"/>
  <c r="AK4" i="5"/>
  <c r="AJ4" i="5"/>
  <c r="AP4" i="5"/>
  <c r="AJ33" i="5"/>
  <c r="AP33" i="5"/>
  <c r="AO33" i="5"/>
  <c r="AN33" i="5"/>
  <c r="AM33" i="5"/>
  <c r="AL33" i="5"/>
  <c r="AK33" i="5"/>
  <c r="AJ10" i="5"/>
  <c r="AK10" i="5"/>
  <c r="AP10" i="5"/>
  <c r="AO10" i="5"/>
  <c r="AN10" i="5"/>
  <c r="AM10" i="5"/>
  <c r="AL10" i="5"/>
  <c r="AO12" i="5"/>
  <c r="AN12" i="5"/>
  <c r="AM12" i="5"/>
  <c r="AL12" i="5"/>
  <c r="AK12" i="5"/>
  <c r="AJ12" i="5"/>
  <c r="AP12" i="5"/>
  <c r="AJ25" i="5"/>
  <c r="AP25" i="5"/>
  <c r="AO25" i="5"/>
  <c r="AN25" i="5"/>
  <c r="AM25" i="5"/>
  <c r="AL25" i="5"/>
  <c r="AK25" i="5"/>
  <c r="AM31" i="5"/>
  <c r="AL31" i="5"/>
  <c r="AK31" i="5"/>
  <c r="AJ31" i="5"/>
  <c r="AP31" i="5"/>
  <c r="AO31" i="5"/>
  <c r="AN31" i="5"/>
  <c r="AM27" i="5"/>
  <c r="AL27" i="5"/>
  <c r="AK27" i="5"/>
  <c r="AP27" i="5"/>
  <c r="AO27" i="5"/>
  <c r="AJ27" i="5"/>
  <c r="AN27" i="5"/>
  <c r="AM23" i="5"/>
  <c r="AL23" i="5"/>
  <c r="AK23" i="5"/>
  <c r="AJ23" i="5"/>
  <c r="AP23" i="5"/>
  <c r="AO23" i="5"/>
  <c r="AN23" i="5"/>
  <c r="AP5" i="5"/>
  <c r="AO5" i="5"/>
  <c r="AN5" i="5"/>
  <c r="AM5" i="5"/>
  <c r="AJ5" i="5"/>
  <c r="AL5" i="5"/>
  <c r="AK5" i="5"/>
  <c r="AM19" i="5"/>
  <c r="AL19" i="5"/>
  <c r="AK19" i="5"/>
  <c r="AP19" i="5"/>
  <c r="AO19" i="5"/>
  <c r="AJ19" i="5"/>
  <c r="AN19" i="5"/>
  <c r="AJ17" i="5"/>
  <c r="AP17" i="5"/>
  <c r="AO17" i="5"/>
  <c r="AN17" i="5"/>
  <c r="AM17" i="5"/>
  <c r="AL17" i="5"/>
  <c r="AK17" i="5"/>
  <c r="AM15" i="5"/>
  <c r="AL15" i="5"/>
  <c r="AK15" i="5"/>
  <c r="AJ15" i="5"/>
  <c r="AP15" i="5"/>
  <c r="AO15" i="5"/>
  <c r="AN15" i="5"/>
  <c r="AK30" i="5"/>
  <c r="AP30" i="5"/>
  <c r="AJ30" i="5"/>
  <c r="AO30" i="5"/>
  <c r="AN30" i="5"/>
  <c r="AM30" i="5"/>
  <c r="AL30" i="5"/>
  <c r="AJ9" i="5"/>
  <c r="AP9" i="5"/>
  <c r="AO9" i="5"/>
  <c r="AN9" i="5"/>
  <c r="AM9" i="5"/>
  <c r="AL9" i="5"/>
  <c r="AK9" i="5"/>
  <c r="AO20" i="5"/>
  <c r="AN20" i="5"/>
  <c r="AM20" i="5"/>
  <c r="AL20" i="5"/>
  <c r="AK20" i="5"/>
  <c r="AJ20" i="5"/>
  <c r="AP20" i="5"/>
  <c r="AO8" i="5"/>
  <c r="AN8" i="5"/>
  <c r="AJ8" i="5"/>
  <c r="AM8" i="5"/>
  <c r="AL8" i="5"/>
  <c r="AK8" i="5"/>
  <c r="AP8" i="5"/>
  <c r="AM11" i="5"/>
  <c r="AL11" i="5"/>
  <c r="AK11" i="5"/>
  <c r="AP11" i="5"/>
  <c r="AO11" i="5"/>
  <c r="AJ11" i="5"/>
  <c r="AN11" i="5"/>
  <c r="AM7" i="5"/>
  <c r="AL7" i="5"/>
  <c r="AK7" i="5"/>
  <c r="AJ7" i="5"/>
  <c r="AP7" i="5"/>
  <c r="AO7" i="5"/>
  <c r="AN7" i="5"/>
  <c r="AJ34" i="5"/>
  <c r="AK34" i="5"/>
  <c r="AP34" i="5"/>
  <c r="AO34" i="5"/>
  <c r="AN34" i="5"/>
  <c r="AM34" i="5"/>
  <c r="AL34" i="5"/>
  <c r="AO32" i="5"/>
  <c r="AN32" i="5"/>
  <c r="AJ32" i="5"/>
  <c r="AM32" i="5"/>
  <c r="AL32" i="5"/>
  <c r="AK32" i="5"/>
  <c r="AP32" i="5"/>
  <c r="AP29" i="5"/>
  <c r="AO29" i="5"/>
  <c r="AN29" i="5"/>
  <c r="AM29" i="5"/>
  <c r="AJ29" i="5"/>
  <c r="AL29" i="5"/>
  <c r="AK29" i="5"/>
  <c r="AB20" i="1"/>
  <c r="AB21" i="1"/>
  <c r="AB22" i="1"/>
  <c r="AB16" i="1"/>
  <c r="AB6" i="1"/>
  <c r="AB2" i="1"/>
  <c r="AG497" i="1"/>
  <c r="AU738" i="1"/>
  <c r="AU49" i="1"/>
  <c r="AU657" i="1"/>
  <c r="BP5" i="7"/>
  <c r="AJ9" i="7"/>
  <c r="E5" i="7"/>
  <c r="AK5" i="7" s="1"/>
  <c r="DA9" i="7"/>
  <c r="AB757" i="1"/>
  <c r="AB559" i="1"/>
  <c r="AB289" i="1"/>
  <c r="AB238" i="1"/>
  <c r="AB484" i="1"/>
  <c r="AB384" i="1"/>
  <c r="AB601" i="1"/>
  <c r="AB380" i="1"/>
  <c r="O3" i="5"/>
  <c r="W3" i="5" s="1"/>
  <c r="R12" i="5"/>
  <c r="Q12" i="5"/>
  <c r="P12" i="5"/>
  <c r="T12" i="5"/>
  <c r="S12" i="5"/>
  <c r="R28" i="5"/>
  <c r="T28" i="5"/>
  <c r="S28" i="5"/>
  <c r="Q28" i="5"/>
  <c r="P28" i="5"/>
  <c r="T16" i="5"/>
  <c r="P16" i="5"/>
  <c r="S16" i="5"/>
  <c r="Q16" i="5"/>
  <c r="R16" i="5"/>
  <c r="P14" i="5"/>
  <c r="Q14" i="5"/>
  <c r="S14" i="5"/>
  <c r="R14" i="5"/>
  <c r="T14" i="5"/>
  <c r="R4" i="5"/>
  <c r="T4" i="5"/>
  <c r="Q4" i="5"/>
  <c r="P4" i="5"/>
  <c r="S4" i="5"/>
  <c r="T18" i="5"/>
  <c r="S18" i="5"/>
  <c r="R18" i="5"/>
  <c r="Q18" i="5"/>
  <c r="P18" i="5"/>
  <c r="R20" i="5"/>
  <c r="S20" i="5"/>
  <c r="Q20" i="5"/>
  <c r="P20" i="5"/>
  <c r="T20" i="5"/>
  <c r="T10" i="5"/>
  <c r="S10" i="5"/>
  <c r="R10" i="5"/>
  <c r="Q10" i="5"/>
  <c r="P10" i="5"/>
  <c r="Q8" i="5"/>
  <c r="T8" i="5"/>
  <c r="S8" i="5"/>
  <c r="P8" i="5"/>
  <c r="R8" i="5"/>
  <c r="T13" i="5"/>
  <c r="S13" i="5"/>
  <c r="P13" i="5"/>
  <c r="R13" i="5"/>
  <c r="Q13" i="5"/>
  <c r="Q33" i="5"/>
  <c r="S33" i="5"/>
  <c r="P33" i="5"/>
  <c r="T33" i="5"/>
  <c r="R33" i="5"/>
  <c r="S31" i="5"/>
  <c r="R31" i="5"/>
  <c r="Q31" i="5"/>
  <c r="P31" i="5"/>
  <c r="T31" i="5"/>
  <c r="R19" i="5"/>
  <c r="T19" i="5"/>
  <c r="Q19" i="5"/>
  <c r="S19" i="5"/>
  <c r="P19" i="5"/>
  <c r="Q17" i="5"/>
  <c r="S17" i="5"/>
  <c r="R17" i="5"/>
  <c r="P17" i="5"/>
  <c r="T17" i="5"/>
  <c r="S15" i="5"/>
  <c r="R15" i="5"/>
  <c r="Q15" i="5"/>
  <c r="P15" i="5"/>
  <c r="T15" i="5"/>
  <c r="P30" i="5"/>
  <c r="S30" i="5"/>
  <c r="R30" i="5"/>
  <c r="T30" i="5"/>
  <c r="Q30" i="5"/>
  <c r="Q25" i="5"/>
  <c r="P25" i="5"/>
  <c r="T25" i="5"/>
  <c r="S25" i="5"/>
  <c r="R25" i="5"/>
  <c r="T5" i="5"/>
  <c r="S5" i="5"/>
  <c r="R5" i="5"/>
  <c r="P5" i="5"/>
  <c r="Q5" i="5"/>
  <c r="Q9" i="5"/>
  <c r="R9" i="5"/>
  <c r="P9" i="5"/>
  <c r="S9" i="5"/>
  <c r="T9" i="5"/>
  <c r="S7" i="5"/>
  <c r="R7" i="5"/>
  <c r="Q7" i="5"/>
  <c r="P7" i="5"/>
  <c r="T7" i="5"/>
  <c r="T21" i="5"/>
  <c r="S21" i="5"/>
  <c r="R21" i="5"/>
  <c r="P21" i="5"/>
  <c r="Q21" i="5"/>
  <c r="T34" i="5"/>
  <c r="S34" i="5"/>
  <c r="R34" i="5"/>
  <c r="Q34" i="5"/>
  <c r="P34" i="5"/>
  <c r="T32" i="5"/>
  <c r="Q32" i="5"/>
  <c r="P32" i="5"/>
  <c r="S32" i="5"/>
  <c r="R32" i="5"/>
  <c r="T29" i="5"/>
  <c r="S29" i="5"/>
  <c r="P29" i="5"/>
  <c r="R29" i="5"/>
  <c r="Q29" i="5"/>
  <c r="Q27" i="5"/>
  <c r="T27" i="5"/>
  <c r="R27" i="5"/>
  <c r="S27" i="5"/>
  <c r="P27" i="5"/>
  <c r="S23" i="5"/>
  <c r="T23" i="5"/>
  <c r="R23" i="5"/>
  <c r="Q23" i="5"/>
  <c r="P23" i="5"/>
  <c r="R11" i="5"/>
  <c r="Q11" i="5"/>
  <c r="T11" i="5"/>
  <c r="S11" i="5"/>
  <c r="P11" i="5"/>
  <c r="T26" i="5"/>
  <c r="S26" i="5"/>
  <c r="R26" i="5"/>
  <c r="Q26" i="5"/>
  <c r="P26" i="5"/>
  <c r="Q24" i="5"/>
  <c r="T24" i="5"/>
  <c r="S24" i="5"/>
  <c r="P24" i="5"/>
  <c r="R24" i="5"/>
  <c r="P22" i="5"/>
  <c r="R22" i="5"/>
  <c r="S22" i="5"/>
  <c r="T22" i="5"/>
  <c r="Q22" i="5"/>
  <c r="P6" i="5"/>
  <c r="Q6" i="5"/>
  <c r="S6" i="5"/>
  <c r="R6" i="5"/>
  <c r="T6" i="5"/>
  <c r="AB377" i="1"/>
  <c r="U21" i="5"/>
  <c r="U29" i="5"/>
  <c r="U28" i="5"/>
  <c r="U18" i="5"/>
  <c r="U16" i="5"/>
  <c r="U14" i="5"/>
  <c r="U4" i="5"/>
  <c r="U11" i="5"/>
  <c r="U7" i="5"/>
  <c r="U34" i="5"/>
  <c r="U20" i="5"/>
  <c r="U10" i="5"/>
  <c r="U8" i="5"/>
  <c r="U13" i="5"/>
  <c r="U32" i="5"/>
  <c r="U26" i="5"/>
  <c r="U12" i="5"/>
  <c r="U33" i="5"/>
  <c r="U31" i="5"/>
  <c r="U27" i="5"/>
  <c r="U25" i="5"/>
  <c r="U23" i="5"/>
  <c r="U5" i="5"/>
  <c r="U9" i="5"/>
  <c r="U19" i="5"/>
  <c r="U17" i="5"/>
  <c r="U15" i="5"/>
  <c r="U30" i="5"/>
  <c r="U24" i="5"/>
  <c r="U22" i="5"/>
  <c r="U6" i="5"/>
  <c r="AB227" i="1"/>
  <c r="AB251" i="1"/>
  <c r="AB754" i="1"/>
  <c r="AB752" i="1"/>
  <c r="AB491" i="1"/>
  <c r="AB836" i="1"/>
  <c r="AB153" i="1"/>
  <c r="AB600" i="1"/>
  <c r="AB150" i="1"/>
  <c r="AB335" i="1"/>
  <c r="AB841" i="1"/>
  <c r="AB140" i="1"/>
  <c r="AB584" i="1"/>
  <c r="AB480" i="1"/>
  <c r="AB327" i="1"/>
  <c r="AB567" i="1"/>
  <c r="AB422" i="1"/>
  <c r="AB321" i="1"/>
  <c r="AB434" i="1"/>
  <c r="AB593" i="1"/>
  <c r="AB824" i="1"/>
  <c r="AB426" i="1"/>
  <c r="AB439" i="1"/>
  <c r="AB332" i="1"/>
  <c r="AB595" i="1"/>
  <c r="AB588" i="1"/>
  <c r="AB388" i="1"/>
  <c r="AB591" i="1"/>
  <c r="N34" i="5"/>
  <c r="J34" i="5"/>
  <c r="I34" i="5"/>
  <c r="M34" i="5"/>
  <c r="L34" i="5"/>
  <c r="K34" i="5"/>
  <c r="N32" i="5"/>
  <c r="M32" i="5"/>
  <c r="L32" i="5"/>
  <c r="J32" i="5"/>
  <c r="I32" i="5"/>
  <c r="K32" i="5"/>
  <c r="N14" i="5"/>
  <c r="M14" i="5"/>
  <c r="L14" i="5"/>
  <c r="K14" i="5"/>
  <c r="J14" i="5"/>
  <c r="I14" i="5"/>
  <c r="N4" i="5"/>
  <c r="M4" i="5"/>
  <c r="I4" i="5"/>
  <c r="L4" i="5"/>
  <c r="J4" i="5"/>
  <c r="K4" i="5"/>
  <c r="N26" i="5"/>
  <c r="J26" i="5"/>
  <c r="I26" i="5"/>
  <c r="M26" i="5"/>
  <c r="L26" i="5"/>
  <c r="K26" i="5"/>
  <c r="N24" i="5"/>
  <c r="M24" i="5"/>
  <c r="L24" i="5"/>
  <c r="J24" i="5"/>
  <c r="I24" i="5"/>
  <c r="K24" i="5"/>
  <c r="K13" i="5"/>
  <c r="N13" i="5"/>
  <c r="M13" i="5"/>
  <c r="J13" i="5"/>
  <c r="I13" i="5"/>
  <c r="L13" i="5"/>
  <c r="N28" i="5"/>
  <c r="M28" i="5"/>
  <c r="L28" i="5"/>
  <c r="K28" i="5"/>
  <c r="J28" i="5"/>
  <c r="I28" i="5"/>
  <c r="N18" i="5"/>
  <c r="J18" i="5"/>
  <c r="I18" i="5"/>
  <c r="M18" i="5"/>
  <c r="L18" i="5"/>
  <c r="K18" i="5"/>
  <c r="N16" i="5"/>
  <c r="M16" i="5"/>
  <c r="L16" i="5"/>
  <c r="J16" i="5"/>
  <c r="I16" i="5"/>
  <c r="K16" i="5"/>
  <c r="N20" i="5"/>
  <c r="M20" i="5"/>
  <c r="L20" i="5"/>
  <c r="K20" i="5"/>
  <c r="J20" i="5"/>
  <c r="I20" i="5"/>
  <c r="N10" i="5"/>
  <c r="J10" i="5"/>
  <c r="I10" i="5"/>
  <c r="M10" i="5"/>
  <c r="L10" i="5"/>
  <c r="K10" i="5"/>
  <c r="N8" i="5"/>
  <c r="M8" i="5"/>
  <c r="L8" i="5"/>
  <c r="J8" i="5"/>
  <c r="I8" i="5"/>
  <c r="K8" i="5"/>
  <c r="K5" i="5"/>
  <c r="N5" i="5"/>
  <c r="L5" i="5"/>
  <c r="M5" i="5"/>
  <c r="J5" i="5"/>
  <c r="I5" i="5"/>
  <c r="N12" i="5"/>
  <c r="M12" i="5"/>
  <c r="J12" i="5"/>
  <c r="L12" i="5"/>
  <c r="K12" i="5"/>
  <c r="I12" i="5"/>
  <c r="J33" i="5"/>
  <c r="I33" i="5"/>
  <c r="K33" i="5"/>
  <c r="L33" i="5"/>
  <c r="N33" i="5"/>
  <c r="M33" i="5"/>
  <c r="L31" i="5"/>
  <c r="K31" i="5"/>
  <c r="J31" i="5"/>
  <c r="I31" i="5"/>
  <c r="N31" i="5"/>
  <c r="M31" i="5"/>
  <c r="N30" i="5"/>
  <c r="M30" i="5"/>
  <c r="L30" i="5"/>
  <c r="K30" i="5"/>
  <c r="J30" i="5"/>
  <c r="I30" i="5"/>
  <c r="J27" i="5"/>
  <c r="I27" i="5"/>
  <c r="L27" i="5"/>
  <c r="N27" i="5"/>
  <c r="M27" i="5"/>
  <c r="K27" i="5"/>
  <c r="L25" i="5"/>
  <c r="K25" i="5"/>
  <c r="J25" i="5"/>
  <c r="I25" i="5"/>
  <c r="N25" i="5"/>
  <c r="M25" i="5"/>
  <c r="J23" i="5"/>
  <c r="I23" i="5"/>
  <c r="N23" i="5"/>
  <c r="M23" i="5"/>
  <c r="K23" i="5"/>
  <c r="L23" i="5"/>
  <c r="K21" i="5"/>
  <c r="N21" i="5"/>
  <c r="M21" i="5"/>
  <c r="J21" i="5"/>
  <c r="I21" i="5"/>
  <c r="L21" i="5"/>
  <c r="K19" i="5"/>
  <c r="J19" i="5"/>
  <c r="I19" i="5"/>
  <c r="N19" i="5"/>
  <c r="M19" i="5"/>
  <c r="L19" i="5"/>
  <c r="J17" i="5"/>
  <c r="I17" i="5"/>
  <c r="K17" i="5"/>
  <c r="N17" i="5"/>
  <c r="M17" i="5"/>
  <c r="L17" i="5"/>
  <c r="K15" i="5"/>
  <c r="J15" i="5"/>
  <c r="I15" i="5"/>
  <c r="N15" i="5"/>
  <c r="M15" i="5"/>
  <c r="L15" i="5"/>
  <c r="N29" i="5"/>
  <c r="L29" i="5"/>
  <c r="K29" i="5"/>
  <c r="M29" i="5"/>
  <c r="J29" i="5"/>
  <c r="I29" i="5"/>
  <c r="I11" i="5"/>
  <c r="J11" i="5"/>
  <c r="K11" i="5"/>
  <c r="N11" i="5"/>
  <c r="M11" i="5"/>
  <c r="L11" i="5"/>
  <c r="J9" i="5"/>
  <c r="I9" i="5"/>
  <c r="K9" i="5"/>
  <c r="N9" i="5"/>
  <c r="M9" i="5"/>
  <c r="L9" i="5"/>
  <c r="K7" i="5"/>
  <c r="J7" i="5"/>
  <c r="I7" i="5"/>
  <c r="N7" i="5"/>
  <c r="M7" i="5"/>
  <c r="L7" i="5"/>
  <c r="N22" i="5"/>
  <c r="M22" i="5"/>
  <c r="L22" i="5"/>
  <c r="K22" i="5"/>
  <c r="J22" i="5"/>
  <c r="I22" i="5"/>
  <c r="N6" i="5"/>
  <c r="M6" i="5"/>
  <c r="L6" i="5"/>
  <c r="K6" i="5"/>
  <c r="J6" i="5"/>
  <c r="I6" i="5"/>
  <c r="AB511" i="1"/>
  <c r="AB690" i="1"/>
  <c r="AB521" i="1"/>
  <c r="AB88" i="1"/>
  <c r="AB299" i="1"/>
  <c r="AB268" i="1"/>
  <c r="AB696" i="1"/>
  <c r="AB548" i="1"/>
  <c r="AB749" i="1"/>
  <c r="AB503" i="1"/>
  <c r="AB546" i="1"/>
  <c r="AB746" i="1"/>
  <c r="AB97" i="1"/>
  <c r="AB80" i="1"/>
  <c r="AB277" i="1"/>
  <c r="AB704" i="1"/>
  <c r="AB743" i="1"/>
  <c r="AB545" i="1"/>
  <c r="AB710" i="1"/>
  <c r="AB538" i="1"/>
  <c r="AB530" i="1"/>
  <c r="AB707" i="1"/>
  <c r="AB782" i="1"/>
  <c r="AB561" i="1"/>
  <c r="AB122" i="1"/>
  <c r="AB89" i="1"/>
  <c r="AB577" i="1"/>
  <c r="AB261" i="1"/>
  <c r="AB280" i="1"/>
  <c r="AB324" i="1"/>
  <c r="AB128" i="1"/>
  <c r="AB537" i="1"/>
  <c r="AB694" i="1"/>
  <c r="AB338" i="1"/>
  <c r="AB825" i="1"/>
  <c r="AB699" i="1"/>
  <c r="AB774" i="1"/>
  <c r="AB585" i="1"/>
  <c r="AB372" i="1"/>
  <c r="AB563" i="1"/>
  <c r="AB98" i="1"/>
  <c r="AB81" i="1"/>
  <c r="AB504" i="1"/>
  <c r="AB832" i="1"/>
  <c r="AB226" i="1"/>
  <c r="AB574" i="1"/>
  <c r="AB271" i="1"/>
  <c r="AB146" i="1"/>
  <c r="AB116" i="1"/>
  <c r="AB141" i="1"/>
  <c r="AB589" i="1"/>
  <c r="AB330" i="1"/>
  <c r="AB777" i="1"/>
  <c r="AB93" i="1"/>
  <c r="AB565" i="1"/>
  <c r="AB761" i="1"/>
  <c r="AB535" i="1"/>
  <c r="AB274" i="1"/>
  <c r="AB82" i="1"/>
  <c r="AB386" i="1"/>
  <c r="AB533" i="1"/>
  <c r="AB385" i="1"/>
  <c r="AB558" i="1"/>
  <c r="AB835" i="1"/>
  <c r="AB336" i="1"/>
  <c r="AB755" i="1"/>
  <c r="AB569" i="1"/>
  <c r="AB514" i="1"/>
  <c r="AB334" i="1"/>
  <c r="AB842" i="1"/>
  <c r="AB576" i="1"/>
  <c r="AB322" i="1"/>
  <c r="AB756" i="1"/>
  <c r="AB383" i="1"/>
  <c r="AB839" i="1"/>
  <c r="AB557" i="1"/>
  <c r="AB99" i="1"/>
  <c r="AB523" i="1"/>
  <c r="AB266" i="1"/>
  <c r="AB387" i="1"/>
  <c r="AB789" i="1"/>
  <c r="AB294" i="1"/>
  <c r="AB310" i="1"/>
  <c r="AB87" i="1"/>
  <c r="AB529" i="1"/>
  <c r="AB323" i="1"/>
  <c r="AB306" i="1"/>
  <c r="AB700" i="1"/>
  <c r="AB279" i="1"/>
  <c r="AB138" i="1"/>
  <c r="AB121" i="1"/>
  <c r="AB826" i="1"/>
  <c r="AB568" i="1"/>
  <c r="AB308" i="1"/>
  <c r="AB604" i="1"/>
  <c r="AB833" i="1"/>
  <c r="AB791" i="1"/>
  <c r="AB544" i="1"/>
  <c r="AB83" i="1"/>
  <c r="AB515" i="1"/>
  <c r="AB148" i="1"/>
  <c r="AB781" i="1"/>
  <c r="AB598" i="1"/>
  <c r="AB520" i="1"/>
  <c r="AB143" i="1"/>
  <c r="AB382" i="1"/>
  <c r="AB290" i="1"/>
  <c r="AB374" i="1"/>
  <c r="AB381" i="1"/>
  <c r="AB505" i="1"/>
  <c r="AB772" i="1"/>
  <c r="AB778" i="1"/>
  <c r="AB560" i="1"/>
  <c r="AB575" i="1"/>
  <c r="AB785" i="1"/>
  <c r="AB783" i="1"/>
  <c r="AB536" i="1"/>
  <c r="AB507" i="1"/>
  <c r="AB773" i="1"/>
  <c r="AB147" i="1"/>
  <c r="AB506" i="1"/>
  <c r="AB540" i="1"/>
  <c r="AB96" i="1"/>
  <c r="AB329" i="1"/>
  <c r="AB298" i="1"/>
  <c r="AB337" i="1"/>
  <c r="AB759" i="1"/>
  <c r="AB320" i="1"/>
  <c r="AB373" i="1"/>
  <c r="AB370" i="1"/>
  <c r="AB142" i="1"/>
  <c r="AB169" i="1"/>
  <c r="AB665" i="1"/>
  <c r="AB414" i="1"/>
  <c r="AB184" i="1"/>
  <c r="AB797" i="1"/>
  <c r="AB616" i="1"/>
  <c r="AB397" i="1"/>
  <c r="AB811" i="1"/>
  <c r="AB357" i="1"/>
  <c r="AB802" i="1"/>
  <c r="AB613" i="1"/>
  <c r="AB348" i="1"/>
  <c r="AB188" i="1"/>
  <c r="AB801" i="1"/>
  <c r="AB628" i="1"/>
  <c r="AB817" i="1"/>
  <c r="AB668" i="1"/>
  <c r="AB666" i="1"/>
  <c r="AB610" i="1"/>
  <c r="AB664" i="1"/>
  <c r="AB163" i="1"/>
  <c r="AB663" i="1"/>
  <c r="AB245" i="1"/>
  <c r="AB412" i="1"/>
  <c r="AB240" i="1"/>
  <c r="AB246" i="1"/>
  <c r="AB674" i="1"/>
  <c r="AB623" i="1"/>
  <c r="AB230" i="1"/>
  <c r="AB401" i="1"/>
  <c r="AB197" i="1"/>
  <c r="AB814" i="1"/>
  <c r="AB406" i="1"/>
  <c r="AB172" i="1"/>
  <c r="AB343" i="1"/>
  <c r="AB803" i="1"/>
  <c r="AB630" i="1"/>
  <c r="AB349" i="1"/>
  <c r="AB176" i="1"/>
  <c r="AB175" i="1"/>
  <c r="AB682" i="1"/>
  <c r="AB809" i="1"/>
  <c r="AB195" i="1"/>
  <c r="AB416" i="1"/>
  <c r="AB191" i="1"/>
  <c r="AB808" i="1"/>
  <c r="AB204" i="1"/>
  <c r="AB174" i="1"/>
  <c r="AB396" i="1"/>
  <c r="AB253" i="1"/>
  <c r="AB482" i="1"/>
  <c r="AB229" i="1"/>
  <c r="AB211" i="1"/>
  <c r="AB429" i="1"/>
  <c r="AB618" i="1"/>
  <c r="AB615" i="1"/>
  <c r="AB198" i="1"/>
  <c r="AB187" i="1"/>
  <c r="AB806" i="1"/>
  <c r="AB489" i="1"/>
  <c r="AB398" i="1"/>
  <c r="AB243" i="1"/>
  <c r="AB164" i="1"/>
  <c r="AB405" i="1"/>
  <c r="AB622" i="1"/>
  <c r="AB440" i="1"/>
  <c r="AB677" i="1"/>
  <c r="AB431" i="1"/>
  <c r="AB255" i="1"/>
  <c r="AB160" i="1"/>
  <c r="AB363" i="1"/>
  <c r="AB362" i="1"/>
  <c r="AB626" i="1"/>
  <c r="AB620" i="1"/>
  <c r="AB438" i="1"/>
  <c r="AB159" i="1"/>
  <c r="AB415" i="1"/>
  <c r="AB421" i="1"/>
  <c r="AB179" i="1"/>
  <c r="AB796" i="1"/>
  <c r="AB495" i="1"/>
  <c r="AB158" i="1"/>
  <c r="AB193" i="1"/>
  <c r="AB671" i="1"/>
  <c r="AB186" i="1"/>
  <c r="AB345" i="1"/>
  <c r="AB221" i="1"/>
  <c r="AB167" i="1"/>
  <c r="AB400" i="1"/>
  <c r="AB354" i="1"/>
  <c r="AC49" i="1"/>
  <c r="AB48" i="1" s="1"/>
  <c r="AB248" i="1"/>
  <c r="AB798" i="1"/>
  <c r="AB481" i="1"/>
  <c r="AB360" i="1"/>
  <c r="AB232" i="1"/>
  <c r="AB359" i="1"/>
  <c r="AB614" i="1"/>
  <c r="AB432" i="1"/>
  <c r="AB669" i="1"/>
  <c r="AB423" i="1"/>
  <c r="AB247" i="1"/>
  <c r="AB800" i="1"/>
  <c r="AB612" i="1"/>
  <c r="AB355" i="1"/>
  <c r="AB436" i="1"/>
  <c r="AB237" i="1"/>
  <c r="AB399" i="1"/>
  <c r="AB171" i="1"/>
  <c r="AB241" i="1"/>
  <c r="AB675" i="1"/>
  <c r="AB812" i="1"/>
  <c r="AB249" i="1"/>
  <c r="AB807" i="1"/>
  <c r="AB165" i="1"/>
  <c r="AB213" i="1"/>
  <c r="AB361" i="1"/>
  <c r="AB275" i="1"/>
  <c r="AB701" i="1"/>
  <c r="AB693" i="1"/>
  <c r="AB786" i="1"/>
  <c r="AB702" i="1"/>
  <c r="AB625" i="1"/>
  <c r="AB547" i="1"/>
  <c r="AB352" i="1"/>
  <c r="AB300" i="1"/>
  <c r="AB224" i="1"/>
  <c r="AB518" i="1"/>
  <c r="AB351" i="1"/>
  <c r="AB496" i="1"/>
  <c r="AB775" i="1"/>
  <c r="AB691" i="1"/>
  <c r="AB602" i="1"/>
  <c r="AB502" i="1"/>
  <c r="AB424" i="1"/>
  <c r="AB838" i="1"/>
  <c r="AB753" i="1"/>
  <c r="AB572" i="1"/>
  <c r="AB493" i="1"/>
  <c r="AB410" i="1"/>
  <c r="AB326" i="1"/>
  <c r="AB239" i="1"/>
  <c r="AB139" i="1"/>
  <c r="AB705" i="1"/>
  <c r="AB542" i="1"/>
  <c r="AB379" i="1"/>
  <c r="AB751" i="1"/>
  <c r="AB264" i="1"/>
  <c r="AB490" i="1"/>
  <c r="AB592" i="1"/>
  <c r="AB333" i="1"/>
  <c r="AB816" i="1"/>
  <c r="AB205" i="1"/>
  <c r="AB353" i="1"/>
  <c r="AB166" i="1"/>
  <c r="AB369" i="1"/>
  <c r="AB293" i="1"/>
  <c r="AB135" i="1"/>
  <c r="AB242" i="1"/>
  <c r="AB134" i="1"/>
  <c r="AB747" i="1"/>
  <c r="AB214" i="1"/>
  <c r="AB599" i="1"/>
  <c r="AB307" i="1"/>
  <c r="AB784" i="1"/>
  <c r="AB517" i="1"/>
  <c r="AB178" i="1"/>
  <c r="AB513" i="1"/>
  <c r="AB750" i="1"/>
  <c r="AB840" i="1"/>
  <c r="AB603" i="1"/>
  <c r="AB257" i="1"/>
  <c r="AB611" i="1"/>
  <c r="AB112" i="1"/>
  <c r="AB319" i="1"/>
  <c r="AB189" i="1"/>
  <c r="AB409" i="1"/>
  <c r="AB114" i="1"/>
  <c r="AB272" i="1"/>
  <c r="AB407" i="1"/>
  <c r="AB479" i="1"/>
  <c r="AB236" i="1"/>
  <c r="AB185" i="1"/>
  <c r="AB91" i="1"/>
  <c r="AB90" i="1"/>
  <c r="AB79" i="1"/>
  <c r="AB305" i="1"/>
  <c r="AB617" i="1"/>
  <c r="AB539" i="1"/>
  <c r="AB344" i="1"/>
  <c r="AB292" i="1"/>
  <c r="AB216" i="1"/>
  <c r="AB624" i="1"/>
  <c r="AB510" i="1"/>
  <c r="AB764" i="1"/>
  <c r="AB678" i="1"/>
  <c r="AB594" i="1"/>
  <c r="AB494" i="1"/>
  <c r="AB411" i="1"/>
  <c r="AB830" i="1"/>
  <c r="AB745" i="1"/>
  <c r="AB564" i="1"/>
  <c r="AB485" i="1"/>
  <c r="AB402" i="1"/>
  <c r="AB318" i="1"/>
  <c r="AB228" i="1"/>
  <c r="AB123" i="1"/>
  <c r="AB689" i="1"/>
  <c r="AB522" i="1"/>
  <c r="AB325" i="1"/>
  <c r="AB683" i="1"/>
  <c r="AB218" i="1"/>
  <c r="AB331" i="1"/>
  <c r="AB760" i="1"/>
  <c r="AB571" i="1"/>
  <c r="AB317" i="1"/>
  <c r="AB113" i="1"/>
  <c r="AB309" i="1"/>
  <c r="AB263" i="1"/>
  <c r="AB779" i="1"/>
  <c r="AB225" i="1"/>
  <c r="AB119" i="1"/>
  <c r="AB231" i="1"/>
  <c r="AB692" i="1"/>
  <c r="AB441" i="1"/>
  <c r="AB190" i="1"/>
  <c r="AB549" i="1"/>
  <c r="AB590" i="1"/>
  <c r="AB709" i="1"/>
  <c r="AB291" i="1"/>
  <c r="AB763" i="1"/>
  <c r="AB487" i="1"/>
  <c r="AB162" i="1"/>
  <c r="AB483" i="1"/>
  <c r="AB804" i="1"/>
  <c r="AB566" i="1"/>
  <c r="AB222" i="1"/>
  <c r="AB541" i="1"/>
  <c r="AB815" i="1"/>
  <c r="AB100" i="1"/>
  <c r="AB516" i="1"/>
  <c r="AB297" i="1"/>
  <c r="AB177" i="1"/>
  <c r="AB347" i="1"/>
  <c r="AB667" i="1"/>
  <c r="AB194" i="1"/>
  <c r="AB301" i="1"/>
  <c r="AB390" i="1"/>
  <c r="AB220" i="1"/>
  <c r="AB219" i="1"/>
  <c r="AB780" i="1"/>
  <c r="AB108" i="1"/>
  <c r="AB770" i="1"/>
  <c r="AB681" i="1"/>
  <c r="AB609" i="1"/>
  <c r="AB531" i="1"/>
  <c r="AB435" i="1"/>
  <c r="AB278" i="1"/>
  <c r="AB203" i="1"/>
  <c r="AB813" i="1"/>
  <c r="AB488" i="1"/>
  <c r="AB94" i="1"/>
  <c r="AB748" i="1"/>
  <c r="AB442" i="1"/>
  <c r="AB831" i="1"/>
  <c r="AB670" i="1"/>
  <c r="AB586" i="1"/>
  <c r="AB486" i="1"/>
  <c r="AB403" i="1"/>
  <c r="AB822" i="1"/>
  <c r="AB706" i="1"/>
  <c r="AB629" i="1"/>
  <c r="AB556" i="1"/>
  <c r="AB477" i="1"/>
  <c r="AB364" i="1"/>
  <c r="AB296" i="1"/>
  <c r="AB212" i="1"/>
  <c r="AB115" i="1"/>
  <c r="AB676" i="1"/>
  <c r="AB492" i="1"/>
  <c r="AB303" i="1"/>
  <c r="AB137" i="1"/>
  <c r="AB244" i="1"/>
  <c r="AB837" i="1"/>
  <c r="AB744" i="1"/>
  <c r="AB550" i="1"/>
  <c r="AB295" i="1"/>
  <c r="AB627" i="1"/>
  <c r="AB799" i="1"/>
  <c r="AB252" i="1"/>
  <c r="AB787" i="1"/>
  <c r="AB217" i="1"/>
  <c r="AB695" i="1"/>
  <c r="AB136" i="1"/>
  <c r="AB111" i="1"/>
  <c r="AB223" i="1"/>
  <c r="AB425" i="1"/>
  <c r="AB151" i="1"/>
  <c r="AB475" i="1"/>
  <c r="AB532" i="1"/>
  <c r="AB680" i="1"/>
  <c r="AB269" i="1"/>
  <c r="AB708" i="1"/>
  <c r="AB404" i="1"/>
  <c r="AB133" i="1"/>
  <c r="AB346" i="1"/>
  <c r="AB512" i="1"/>
  <c r="AB776" i="1"/>
  <c r="AB509" i="1"/>
  <c r="AB170" i="1"/>
  <c r="AB758" i="1"/>
  <c r="AB92" i="1"/>
  <c r="AB508" i="1"/>
  <c r="AB267" i="1"/>
  <c r="AB161" i="1"/>
  <c r="AB371" i="1"/>
  <c r="AB619" i="1"/>
  <c r="AB827" i="1"/>
  <c r="AB328" i="1"/>
  <c r="AB168" i="1"/>
  <c r="AB120" i="1"/>
  <c r="AB437" i="1"/>
  <c r="AB834" i="1"/>
  <c r="AB673" i="1"/>
  <c r="AB597" i="1"/>
  <c r="AB519" i="1"/>
  <c r="AB427" i="1"/>
  <c r="AB376" i="1"/>
  <c r="AB270" i="1"/>
  <c r="AB192" i="1"/>
  <c r="AB805" i="1"/>
  <c r="AB596" i="1"/>
  <c r="AB86" i="1"/>
  <c r="AB413" i="1"/>
  <c r="AB823" i="1"/>
  <c r="AB762" i="1"/>
  <c r="AB662" i="1"/>
  <c r="AB573" i="1"/>
  <c r="AB478" i="1"/>
  <c r="AB395" i="1"/>
  <c r="AB810" i="1"/>
  <c r="AB790" i="1"/>
  <c r="AB621" i="1"/>
  <c r="AB543" i="1"/>
  <c r="AB356" i="1"/>
  <c r="AB282" i="1"/>
  <c r="AB196" i="1"/>
  <c r="AB107" i="1"/>
  <c r="AB476" i="1"/>
  <c r="AB265" i="1"/>
  <c r="AB583" i="1"/>
  <c r="AB843" i="1"/>
  <c r="AB144" i="1"/>
  <c r="AB829" i="1"/>
  <c r="AB697" i="1"/>
  <c r="AB534" i="1"/>
  <c r="AB273" i="1"/>
  <c r="AB562" i="1"/>
  <c r="AB703" i="1"/>
  <c r="AB173" i="1"/>
  <c r="AB828" i="1"/>
  <c r="AB145" i="1"/>
  <c r="AB95" i="1"/>
  <c r="AB375" i="1"/>
  <c r="AB215" i="1"/>
  <c r="AB587" i="1"/>
  <c r="AB358" i="1"/>
  <c r="AB109" i="1"/>
  <c r="AB378" i="1"/>
  <c r="AB672" i="1"/>
  <c r="AB250" i="1"/>
  <c r="AB679" i="1"/>
  <c r="AB350" i="1"/>
  <c r="AB788" i="1"/>
  <c r="AB302" i="1"/>
  <c r="AB428" i="1"/>
  <c r="AB433" i="1"/>
  <c r="AB117" i="1"/>
  <c r="AB408" i="1"/>
  <c r="AB84" i="1"/>
  <c r="AB389" i="1"/>
  <c r="AB256" i="1"/>
  <c r="AB149" i="1"/>
  <c r="AB281" i="1"/>
  <c r="AB570" i="1"/>
  <c r="AB771" i="1"/>
  <c r="AB276" i="1"/>
  <c r="AB430" i="1"/>
  <c r="AB110" i="1"/>
  <c r="AB152" i="1"/>
  <c r="AC738" i="1"/>
  <c r="AB733" i="1" s="1"/>
  <c r="AC657" i="1"/>
  <c r="AB644" i="1" s="1"/>
  <c r="AC470" i="1"/>
  <c r="AB467" i="1" s="1"/>
  <c r="J408" i="1"/>
  <c r="K408" i="1" s="1"/>
  <c r="N408" i="1" s="1"/>
  <c r="J585" i="1"/>
  <c r="K585" i="1" s="1"/>
  <c r="N585" i="1" s="1"/>
  <c r="J321" i="1"/>
  <c r="K321" i="1" s="1"/>
  <c r="N321" i="1" s="1"/>
  <c r="J99" i="1"/>
  <c r="K99" i="1" s="1"/>
  <c r="N99" i="1" s="1"/>
  <c r="J226" i="1"/>
  <c r="K226" i="1" s="1"/>
  <c r="N226" i="1" s="1"/>
  <c r="J291" i="1"/>
  <c r="K291" i="1" s="1"/>
  <c r="N291" i="1" s="1"/>
  <c r="J593" i="1"/>
  <c r="K593" i="1" s="1"/>
  <c r="N593" i="1" s="1"/>
  <c r="J564" i="1"/>
  <c r="K564" i="1" s="1"/>
  <c r="N564" i="1" s="1"/>
  <c r="J87" i="1"/>
  <c r="K87" i="1" s="1"/>
  <c r="N87" i="1" s="1"/>
  <c r="J530" i="1"/>
  <c r="K530" i="1" s="1"/>
  <c r="N530" i="1" s="1"/>
  <c r="J375" i="1"/>
  <c r="K375" i="1" s="1"/>
  <c r="N375" i="1" s="1"/>
  <c r="J175" i="1"/>
  <c r="K175" i="1" s="1"/>
  <c r="N175" i="1" s="1"/>
  <c r="J557" i="1"/>
  <c r="K557" i="1" s="1"/>
  <c r="N557" i="1" s="1"/>
  <c r="J110" i="1"/>
  <c r="K110" i="1" s="1"/>
  <c r="N110" i="1" s="1"/>
  <c r="J509" i="1"/>
  <c r="K509" i="1" s="1"/>
  <c r="N509" i="1" s="1"/>
  <c r="J382" i="1"/>
  <c r="K382" i="1" s="1"/>
  <c r="N382" i="1" s="1"/>
  <c r="J57" i="1"/>
  <c r="K57" i="1" s="1"/>
  <c r="N57" i="1" s="1"/>
  <c r="J348" i="1"/>
  <c r="K348" i="1" s="1"/>
  <c r="N348" i="1" s="1"/>
  <c r="J531" i="1"/>
  <c r="K531" i="1" s="1"/>
  <c r="N531" i="1" s="1"/>
  <c r="J27" i="1"/>
  <c r="K27" i="1" s="1"/>
  <c r="N27" i="1" s="1"/>
  <c r="J69" i="1"/>
  <c r="K69" i="1" s="1"/>
  <c r="N69" i="1" s="1"/>
  <c r="AD7" i="5" l="1"/>
  <c r="AD6" i="5"/>
  <c r="AW36" i="5"/>
  <c r="AD10" i="5"/>
  <c r="AD18" i="5"/>
  <c r="AD30" i="5"/>
  <c r="AD16" i="5"/>
  <c r="AD25" i="5"/>
  <c r="AS36" i="5"/>
  <c r="AD4" i="5"/>
  <c r="AD12" i="5"/>
  <c r="AD8" i="5"/>
  <c r="AD21" i="5"/>
  <c r="AD29" i="5"/>
  <c r="AD34" i="5"/>
  <c r="AD5" i="5"/>
  <c r="AD31" i="5"/>
  <c r="AD19" i="5"/>
  <c r="AD28" i="5"/>
  <c r="AD26" i="5"/>
  <c r="AD24" i="5"/>
  <c r="AD33" i="5"/>
  <c r="AD20" i="5"/>
  <c r="AD11" i="5"/>
  <c r="AD17" i="5"/>
  <c r="AD9" i="5"/>
  <c r="AD23" i="5"/>
  <c r="AD13" i="5"/>
  <c r="AD22" i="5"/>
  <c r="AD14" i="5"/>
  <c r="AD27" i="5"/>
  <c r="AD32" i="5"/>
  <c r="B7" i="5"/>
  <c r="F6" i="5"/>
  <c r="AU36" i="5"/>
  <c r="AT36" i="5"/>
  <c r="AZ3" i="5"/>
  <c r="AZ36" i="5" s="1"/>
  <c r="AS37" i="5"/>
  <c r="AT37" i="5"/>
  <c r="AU37" i="5"/>
  <c r="AR37" i="5"/>
  <c r="AV37" i="5"/>
  <c r="AW37" i="5"/>
  <c r="AM36" i="5"/>
  <c r="BA36" i="5"/>
  <c r="AU391" i="1"/>
  <c r="AO37" i="5"/>
  <c r="AB24" i="1"/>
  <c r="AK37" i="5"/>
  <c r="AK36" i="5"/>
  <c r="AP36" i="5"/>
  <c r="AJ37" i="5"/>
  <c r="AL36" i="5"/>
  <c r="AO36" i="5"/>
  <c r="BC36" i="5"/>
  <c r="AM37" i="5"/>
  <c r="AP37" i="5"/>
  <c r="BD36" i="5"/>
  <c r="BB36" i="5"/>
  <c r="AN37" i="5"/>
  <c r="AL37" i="5"/>
  <c r="AN36" i="5"/>
  <c r="AY37" i="5"/>
  <c r="BA37" i="5"/>
  <c r="BB37" i="5"/>
  <c r="AZ37" i="5"/>
  <c r="BC37" i="5"/>
  <c r="BD37" i="5"/>
  <c r="AU470" i="1"/>
  <c r="AU631" i="1"/>
  <c r="AK9" i="7"/>
  <c r="BQ5" i="7"/>
  <c r="F5" i="7"/>
  <c r="AL5" i="7" s="1"/>
  <c r="E9" i="7"/>
  <c r="DB9" i="7"/>
  <c r="X3" i="5"/>
  <c r="Y3" i="5"/>
  <c r="Z3" i="5"/>
  <c r="V3" i="5"/>
  <c r="O16" i="5"/>
  <c r="W16" i="5" s="1"/>
  <c r="O32" i="5"/>
  <c r="Z32" i="5" s="1"/>
  <c r="O5" i="5"/>
  <c r="W5" i="5" s="1"/>
  <c r="O19" i="5"/>
  <c r="W19" i="5" s="1"/>
  <c r="O24" i="5"/>
  <c r="V24" i="5" s="1"/>
  <c r="O21" i="5"/>
  <c r="X21" i="5" s="1"/>
  <c r="O13" i="5"/>
  <c r="Y13" i="5" s="1"/>
  <c r="O10" i="5"/>
  <c r="W10" i="5" s="1"/>
  <c r="O4" i="5"/>
  <c r="V4" i="5" s="1"/>
  <c r="O14" i="5"/>
  <c r="Z14" i="5" s="1"/>
  <c r="O6" i="5"/>
  <c r="X6" i="5" s="1"/>
  <c r="O11" i="5"/>
  <c r="Y11" i="5" s="1"/>
  <c r="O29" i="5"/>
  <c r="X29" i="5" s="1"/>
  <c r="O34" i="5"/>
  <c r="W34" i="5" s="1"/>
  <c r="O18" i="5"/>
  <c r="Z18" i="5" s="1"/>
  <c r="O27" i="5"/>
  <c r="W27" i="5" s="1"/>
  <c r="O9" i="5"/>
  <c r="Z9" i="5" s="1"/>
  <c r="O17" i="5"/>
  <c r="Z17" i="5" s="1"/>
  <c r="O33" i="5"/>
  <c r="V33" i="5" s="1"/>
  <c r="O26" i="5"/>
  <c r="V26" i="5" s="1"/>
  <c r="O30" i="5"/>
  <c r="W30" i="5" s="1"/>
  <c r="O8" i="5"/>
  <c r="X8" i="5" s="1"/>
  <c r="O7" i="5"/>
  <c r="X7" i="5" s="1"/>
  <c r="O31" i="5"/>
  <c r="X31" i="5" s="1"/>
  <c r="O12" i="5"/>
  <c r="Z12" i="5" s="1"/>
  <c r="O22" i="5"/>
  <c r="W22" i="5" s="1"/>
  <c r="O23" i="5"/>
  <c r="V23" i="5" s="1"/>
  <c r="O25" i="5"/>
  <c r="Y25" i="5" s="1"/>
  <c r="O15" i="5"/>
  <c r="V15" i="5" s="1"/>
  <c r="O20" i="5"/>
  <c r="X20" i="5" s="1"/>
  <c r="O28" i="5"/>
  <c r="V28" i="5" s="1"/>
  <c r="AB551" i="1"/>
  <c r="AB391" i="1"/>
  <c r="AB765" i="1"/>
  <c r="AB605" i="1"/>
  <c r="AB524" i="1"/>
  <c r="AB339" i="1"/>
  <c r="AB129" i="1"/>
  <c r="AB283" i="1"/>
  <c r="AB466" i="1"/>
  <c r="AB443" i="1"/>
  <c r="AB155" i="1"/>
  <c r="AB497" i="1"/>
  <c r="AB45" i="1"/>
  <c r="AB35" i="1"/>
  <c r="AB34" i="1"/>
  <c r="AB44" i="1"/>
  <c r="AB42" i="1"/>
  <c r="AB39" i="1"/>
  <c r="AB32" i="1"/>
  <c r="AB38" i="1"/>
  <c r="AB29" i="1"/>
  <c r="AB41" i="1"/>
  <c r="AB46" i="1"/>
  <c r="AB43" i="1"/>
  <c r="AB27" i="1"/>
  <c r="AB47" i="1"/>
  <c r="AB37" i="1"/>
  <c r="AB36" i="1"/>
  <c r="AB28" i="1"/>
  <c r="AB33" i="1"/>
  <c r="AB31" i="1"/>
  <c r="AB40" i="1"/>
  <c r="AB30" i="1"/>
  <c r="AB365" i="1"/>
  <c r="AB684" i="1"/>
  <c r="AB818" i="1"/>
  <c r="AB578" i="1"/>
  <c r="AB468" i="1"/>
  <c r="AB469" i="1"/>
  <c r="AB311" i="1"/>
  <c r="AB101" i="1"/>
  <c r="AB735" i="1"/>
  <c r="AB417" i="1"/>
  <c r="AB736" i="1"/>
  <c r="AB737" i="1"/>
  <c r="AB456" i="1"/>
  <c r="AB459" i="1"/>
  <c r="AB454" i="1"/>
  <c r="AB457" i="1"/>
  <c r="AB462" i="1"/>
  <c r="AB455" i="1"/>
  <c r="AB453" i="1"/>
  <c r="AB463" i="1"/>
  <c r="AB464" i="1"/>
  <c r="AB458" i="1"/>
  <c r="AB461" i="1"/>
  <c r="AB448" i="1"/>
  <c r="AB449" i="1"/>
  <c r="AB452" i="1"/>
  <c r="AB450" i="1"/>
  <c r="AB451" i="1"/>
  <c r="AB460" i="1"/>
  <c r="AB711" i="1"/>
  <c r="AB180" i="1"/>
  <c r="AB655" i="1"/>
  <c r="AB647" i="1"/>
  <c r="AB649" i="1"/>
  <c r="AB636" i="1"/>
  <c r="AB643" i="1"/>
  <c r="AB639" i="1"/>
  <c r="AB638" i="1"/>
  <c r="AB641" i="1"/>
  <c r="AB651" i="1"/>
  <c r="AB650" i="1"/>
  <c r="AB645" i="1"/>
  <c r="AB656" i="1"/>
  <c r="AB652" i="1"/>
  <c r="AB653" i="1"/>
  <c r="AB637" i="1"/>
  <c r="AB648" i="1"/>
  <c r="AB646" i="1"/>
  <c r="AB635" i="1"/>
  <c r="AB640" i="1"/>
  <c r="AB654" i="1"/>
  <c r="AB642" i="1"/>
  <c r="AB792" i="1"/>
  <c r="AB233" i="1"/>
  <c r="AB465" i="1"/>
  <c r="AB732" i="1"/>
  <c r="AB716" i="1"/>
  <c r="AB730" i="1"/>
  <c r="AB726" i="1"/>
  <c r="AB723" i="1"/>
  <c r="AB719" i="1"/>
  <c r="AB731" i="1"/>
  <c r="AB722" i="1"/>
  <c r="AB718" i="1"/>
  <c r="AB729" i="1"/>
  <c r="AB725" i="1"/>
  <c r="AB724" i="1"/>
  <c r="AB720" i="1"/>
  <c r="AB728" i="1"/>
  <c r="AB727" i="1"/>
  <c r="AB721" i="1"/>
  <c r="AB717" i="1"/>
  <c r="AB844" i="1"/>
  <c r="AB258" i="1"/>
  <c r="AB631" i="1"/>
  <c r="AB206" i="1"/>
  <c r="AB734" i="1"/>
  <c r="J187" i="1"/>
  <c r="K187" i="1" s="1"/>
  <c r="N187" i="1" s="1"/>
  <c r="J4" i="1"/>
  <c r="K4" i="1" s="1"/>
  <c r="N4" i="1" s="1"/>
  <c r="J36" i="1"/>
  <c r="K36" i="1" s="1"/>
  <c r="N36" i="1" s="1"/>
  <c r="J535" i="1"/>
  <c r="K535" i="1" s="1"/>
  <c r="N535" i="1" s="1"/>
  <c r="J800" i="1"/>
  <c r="K800" i="1" s="1"/>
  <c r="N800" i="1" s="1"/>
  <c r="J512" i="1"/>
  <c r="K512" i="1" s="1"/>
  <c r="N512" i="1" s="1"/>
  <c r="J111" i="1"/>
  <c r="K111" i="1" s="1"/>
  <c r="N111" i="1" s="1"/>
  <c r="J242" i="1"/>
  <c r="K242" i="1" s="1"/>
  <c r="N242" i="1" s="1"/>
  <c r="J645" i="1"/>
  <c r="K645" i="1" s="1"/>
  <c r="N645" i="1" s="1"/>
  <c r="J825" i="1"/>
  <c r="K825" i="1" s="1"/>
  <c r="N825" i="1" s="1"/>
  <c r="J265" i="1"/>
  <c r="K265" i="1" s="1"/>
  <c r="N265" i="1" s="1"/>
  <c r="J320" i="1"/>
  <c r="K320" i="1" s="1"/>
  <c r="N320" i="1" s="1"/>
  <c r="J406" i="1"/>
  <c r="K406" i="1" s="1"/>
  <c r="N406" i="1" s="1"/>
  <c r="J785" i="1"/>
  <c r="K785" i="1" s="1"/>
  <c r="N785" i="1" s="1"/>
  <c r="J770" i="1"/>
  <c r="K770" i="1" s="1"/>
  <c r="N770" i="1" s="1"/>
  <c r="J135" i="1"/>
  <c r="K135" i="1" s="1"/>
  <c r="N135" i="1" s="1"/>
  <c r="J227" i="1"/>
  <c r="K227" i="1" s="1"/>
  <c r="N227" i="1" s="1"/>
  <c r="J689" i="1"/>
  <c r="K689" i="1" s="1"/>
  <c r="N689" i="1" s="1"/>
  <c r="J796" i="1"/>
  <c r="K796" i="1" s="1"/>
  <c r="N796" i="1" s="1"/>
  <c r="J636" i="1"/>
  <c r="K636" i="1" s="1"/>
  <c r="N636" i="1" s="1"/>
  <c r="J306" i="1"/>
  <c r="K306" i="1" s="1"/>
  <c r="N306" i="1" s="1"/>
  <c r="J241" i="1"/>
  <c r="K241" i="1" s="1"/>
  <c r="N241" i="1" s="1"/>
  <c r="J347" i="1"/>
  <c r="K347" i="1" s="1"/>
  <c r="N347" i="1" s="1"/>
  <c r="J460" i="1"/>
  <c r="K460" i="1" s="1"/>
  <c r="N460" i="1" s="1"/>
  <c r="J806" i="1"/>
  <c r="K806" i="1" s="1"/>
  <c r="N806" i="1" s="1"/>
  <c r="J810" i="1"/>
  <c r="K810" i="1" s="1"/>
  <c r="N810" i="1" s="1"/>
  <c r="J822" i="1"/>
  <c r="K822" i="1" s="1"/>
  <c r="N822" i="1" s="1"/>
  <c r="J662" i="1"/>
  <c r="K662" i="1" s="1"/>
  <c r="N662" i="1" s="1"/>
  <c r="J780" i="1"/>
  <c r="K780" i="1" s="1"/>
  <c r="N780" i="1" s="1"/>
  <c r="J162" i="1"/>
  <c r="K162" i="1" s="1"/>
  <c r="N162" i="1" s="1"/>
  <c r="J482" i="1"/>
  <c r="K482" i="1" s="1"/>
  <c r="N482" i="1" s="1"/>
  <c r="J148" i="1"/>
  <c r="K148" i="1" s="1"/>
  <c r="N148" i="1" s="1"/>
  <c r="J483" i="1"/>
  <c r="K483" i="1" s="1"/>
  <c r="N483" i="1" s="1"/>
  <c r="J264" i="1"/>
  <c r="K264" i="1" s="1"/>
  <c r="N264" i="1" s="1"/>
  <c r="J830" i="1"/>
  <c r="K830" i="1" s="1"/>
  <c r="N830" i="1" s="1"/>
  <c r="B8" i="5" l="1"/>
  <c r="F7" i="5"/>
  <c r="AL9" i="7"/>
  <c r="BR5" i="7"/>
  <c r="G5" i="7"/>
  <c r="AM5" i="7" s="1"/>
  <c r="F9" i="7"/>
  <c r="DC9" i="7"/>
  <c r="Y17" i="5"/>
  <c r="V18" i="5"/>
  <c r="X9" i="5"/>
  <c r="Z7" i="5"/>
  <c r="Y24" i="5"/>
  <c r="V10" i="5"/>
  <c r="X18" i="5"/>
  <c r="Y29" i="5"/>
  <c r="Y7" i="5"/>
  <c r="V27" i="5"/>
  <c r="W7" i="5"/>
  <c r="Z15" i="5"/>
  <c r="Z11" i="5"/>
  <c r="V29" i="5"/>
  <c r="Y26" i="5"/>
  <c r="X11" i="5"/>
  <c r="X34" i="5"/>
  <c r="W24" i="5"/>
  <c r="X24" i="5"/>
  <c r="Y20" i="5"/>
  <c r="W26" i="5"/>
  <c r="Z29" i="5"/>
  <c r="V21" i="5"/>
  <c r="V20" i="5"/>
  <c r="Z20" i="5"/>
  <c r="V8" i="5"/>
  <c r="W20" i="5"/>
  <c r="Y15" i="5"/>
  <c r="W29" i="5"/>
  <c r="Z8" i="5"/>
  <c r="V34" i="5"/>
  <c r="V12" i="5"/>
  <c r="Y12" i="5"/>
  <c r="X10" i="5"/>
  <c r="Z30" i="5"/>
  <c r="X12" i="5"/>
  <c r="Y21" i="5"/>
  <c r="W15" i="5"/>
  <c r="Z16" i="5"/>
  <c r="Z10" i="5"/>
  <c r="Y30" i="5"/>
  <c r="Y9" i="5"/>
  <c r="W28" i="5"/>
  <c r="Z34" i="5"/>
  <c r="X19" i="5"/>
  <c r="X14" i="5"/>
  <c r="Z25" i="5"/>
  <c r="X22" i="5"/>
  <c r="Y16" i="5"/>
  <c r="Z13" i="5"/>
  <c r="Z28" i="5"/>
  <c r="V11" i="5"/>
  <c r="V13" i="5"/>
  <c r="W32" i="5"/>
  <c r="W14" i="5"/>
  <c r="W25" i="5"/>
  <c r="W13" i="5"/>
  <c r="Y32" i="5"/>
  <c r="X33" i="5"/>
  <c r="W23" i="5"/>
  <c r="Y18" i="5"/>
  <c r="W9" i="5"/>
  <c r="Z6" i="5"/>
  <c r="Y33" i="5"/>
  <c r="X4" i="5"/>
  <c r="X25" i="5"/>
  <c r="Z22" i="5"/>
  <c r="Z33" i="5"/>
  <c r="X16" i="5"/>
  <c r="Y31" i="5"/>
  <c r="Y4" i="5"/>
  <c r="V5" i="5"/>
  <c r="Y6" i="5"/>
  <c r="W31" i="5"/>
  <c r="Z27" i="5"/>
  <c r="V19" i="5"/>
  <c r="Z23" i="5"/>
  <c r="V7" i="5"/>
  <c r="Z31" i="5"/>
  <c r="Y27" i="5"/>
  <c r="W18" i="5"/>
  <c r="V9" i="5"/>
  <c r="Z19" i="5"/>
  <c r="Y23" i="5"/>
  <c r="W4" i="5"/>
  <c r="Y5" i="5"/>
  <c r="V6" i="5"/>
  <c r="Y19" i="5"/>
  <c r="X23" i="5"/>
  <c r="W12" i="5"/>
  <c r="W17" i="5"/>
  <c r="V17" i="5"/>
  <c r="Y8" i="5"/>
  <c r="Y34" i="5"/>
  <c r="X17" i="5"/>
  <c r="W11" i="5"/>
  <c r="Y10" i="5"/>
  <c r="Z21" i="5"/>
  <c r="X28" i="5"/>
  <c r="Y28" i="5"/>
  <c r="X15" i="5"/>
  <c r="Z26" i="5"/>
  <c r="W8" i="5"/>
  <c r="W21" i="5"/>
  <c r="X26" i="5"/>
  <c r="W33" i="5"/>
  <c r="X32" i="5"/>
  <c r="V16" i="5"/>
  <c r="V30" i="5"/>
  <c r="X30" i="5"/>
  <c r="Z24" i="5"/>
  <c r="V14" i="5"/>
  <c r="X13" i="5"/>
  <c r="V32" i="5"/>
  <c r="Y14" i="5"/>
  <c r="V25" i="5"/>
  <c r="V22" i="5"/>
  <c r="V31" i="5"/>
  <c r="X27" i="5"/>
  <c r="Y22" i="5"/>
  <c r="Z4" i="5"/>
  <c r="Z5" i="5"/>
  <c r="X5" i="5"/>
  <c r="W6" i="5"/>
  <c r="AA3" i="5"/>
  <c r="AB49" i="1"/>
  <c r="AB738" i="1"/>
  <c r="AB657" i="1"/>
  <c r="AB470" i="1"/>
  <c r="J5" i="1"/>
  <c r="K5" i="1" s="1"/>
  <c r="N5" i="1" s="1"/>
  <c r="J53" i="1"/>
  <c r="K53" i="1" s="1"/>
  <c r="N53" i="1" s="1"/>
  <c r="J12" i="1"/>
  <c r="K12" i="1" s="1"/>
  <c r="N12" i="1" s="1"/>
  <c r="J730" i="1"/>
  <c r="K730" i="1" s="1"/>
  <c r="N730" i="1" s="1"/>
  <c r="J37" i="1"/>
  <c r="K37" i="1" s="1"/>
  <c r="N37" i="1" s="1"/>
  <c r="J134" i="1"/>
  <c r="K134" i="1" s="1"/>
  <c r="N134" i="1" s="1"/>
  <c r="J71" i="1"/>
  <c r="K71" i="1" s="1"/>
  <c r="N71" i="1" s="1"/>
  <c r="J476" i="1"/>
  <c r="K476" i="1" s="1"/>
  <c r="N476" i="1" s="1"/>
  <c r="J45" i="1"/>
  <c r="K45" i="1" s="1"/>
  <c r="N45" i="1" s="1"/>
  <c r="J372" i="1"/>
  <c r="K372" i="1" s="1"/>
  <c r="N372" i="1" s="1"/>
  <c r="J745" i="1"/>
  <c r="K745" i="1" s="1"/>
  <c r="N745" i="1" s="1"/>
  <c r="J17" i="1"/>
  <c r="K17" i="1" s="1"/>
  <c r="N17" i="1" s="1"/>
  <c r="J756" i="1"/>
  <c r="K756" i="1" s="1"/>
  <c r="N756" i="1" s="1"/>
  <c r="J86" i="1"/>
  <c r="K86" i="1" s="1"/>
  <c r="N86" i="1" s="1"/>
  <c r="J511" i="1"/>
  <c r="K511" i="1" s="1"/>
  <c r="N511" i="1" s="1"/>
  <c r="J540" i="1"/>
  <c r="K540" i="1" s="1"/>
  <c r="N540" i="1" s="1"/>
  <c r="J616" i="1"/>
  <c r="K616" i="1" s="1"/>
  <c r="N616" i="1" s="1"/>
  <c r="J463" i="1"/>
  <c r="K463" i="1" s="1"/>
  <c r="N463" i="1" s="1"/>
  <c r="J407" i="1"/>
  <c r="K407" i="1" s="1"/>
  <c r="N407" i="1" s="1"/>
  <c r="J642" i="1"/>
  <c r="K642" i="1" s="1"/>
  <c r="N642" i="1" s="1"/>
  <c r="J184" i="1"/>
  <c r="K184" i="1" s="1"/>
  <c r="N184" i="1" s="1"/>
  <c r="J720" i="1"/>
  <c r="K720" i="1" s="1"/>
  <c r="N720" i="1" s="1"/>
  <c r="J224" i="1"/>
  <c r="K224" i="1" s="1"/>
  <c r="N224" i="1" s="1"/>
  <c r="J95" i="1"/>
  <c r="K95" i="1" s="1"/>
  <c r="N95" i="1" s="1"/>
  <c r="J425" i="1"/>
  <c r="K425" i="1" s="1"/>
  <c r="N425" i="1" s="1"/>
  <c r="J568" i="1"/>
  <c r="K568" i="1" s="1"/>
  <c r="N568" i="1" s="1"/>
  <c r="J755" i="1"/>
  <c r="K755" i="1" s="1"/>
  <c r="N755" i="1" s="1"/>
  <c r="J668" i="1"/>
  <c r="K668" i="1" s="1"/>
  <c r="N668" i="1" s="1"/>
  <c r="J159" i="1"/>
  <c r="K159" i="1" s="1"/>
  <c r="N159" i="1" s="1"/>
  <c r="J696" i="1"/>
  <c r="K696" i="1" s="1"/>
  <c r="N696" i="1" s="1"/>
  <c r="B9" i="5" l="1"/>
  <c r="F8" i="5"/>
  <c r="AM9" i="7"/>
  <c r="BS5" i="7"/>
  <c r="G9" i="7"/>
  <c r="H5" i="7"/>
  <c r="AA21" i="5"/>
  <c r="DD9" i="7"/>
  <c r="AA26" i="5"/>
  <c r="AA10" i="5"/>
  <c r="AA18" i="5"/>
  <c r="AA7" i="5"/>
  <c r="AA31" i="5"/>
  <c r="AA29" i="5"/>
  <c r="AA15" i="5"/>
  <c r="AA6" i="5"/>
  <c r="AA25" i="5"/>
  <c r="AA16" i="5"/>
  <c r="AA17" i="5"/>
  <c r="AA23" i="5"/>
  <c r="AA24" i="5"/>
  <c r="AA8" i="5"/>
  <c r="AA34" i="5"/>
  <c r="AA28" i="5"/>
  <c r="AA33" i="5"/>
  <c r="AA12" i="5"/>
  <c r="AA14" i="5"/>
  <c r="AA22" i="5"/>
  <c r="AA13" i="5"/>
  <c r="AA19" i="5"/>
  <c r="AA11" i="5"/>
  <c r="AA32" i="5"/>
  <c r="AA9" i="5"/>
  <c r="AA30" i="5"/>
  <c r="AA27" i="5"/>
  <c r="AA4" i="5"/>
  <c r="AA20" i="5"/>
  <c r="J253" i="1"/>
  <c r="K253" i="1" s="1"/>
  <c r="N253" i="1" s="1"/>
  <c r="J13" i="1"/>
  <c r="K13" i="1" s="1"/>
  <c r="N13" i="1" s="1"/>
  <c r="J215" i="1"/>
  <c r="K215" i="1" s="1"/>
  <c r="N215" i="1" s="1"/>
  <c r="J88" i="1"/>
  <c r="K88" i="1" s="1"/>
  <c r="N88" i="1" s="1"/>
  <c r="J381" i="1"/>
  <c r="K381" i="1" s="1"/>
  <c r="N381" i="1" s="1"/>
  <c r="J727" i="1"/>
  <c r="K727" i="1" s="1"/>
  <c r="N727" i="1" s="1"/>
  <c r="J751" i="1"/>
  <c r="K751" i="1" s="1"/>
  <c r="N751" i="1" s="1"/>
  <c r="J56" i="1"/>
  <c r="K56" i="1" s="1"/>
  <c r="N56" i="1" s="1"/>
  <c r="J158" i="1"/>
  <c r="K158" i="1" s="1"/>
  <c r="N158" i="1" s="1"/>
  <c r="J614" i="1"/>
  <c r="K614" i="1" s="1"/>
  <c r="N614" i="1" s="1"/>
  <c r="J90" i="1"/>
  <c r="K90" i="1" s="1"/>
  <c r="N90" i="1" s="1"/>
  <c r="J276" i="1"/>
  <c r="K276" i="1" s="1"/>
  <c r="N276" i="1" s="1"/>
  <c r="J430" i="1"/>
  <c r="K430" i="1" s="1"/>
  <c r="N430" i="1" s="1"/>
  <c r="J297" i="1"/>
  <c r="K297" i="1" s="1"/>
  <c r="N297" i="1" s="1"/>
  <c r="J41" i="1"/>
  <c r="K41" i="1" s="1"/>
  <c r="N41" i="1" s="1"/>
  <c r="J584" i="1"/>
  <c r="K584" i="1" s="1"/>
  <c r="N584" i="1" s="1"/>
  <c r="J35" i="1"/>
  <c r="K35" i="1" s="1"/>
  <c r="N35" i="1" s="1"/>
  <c r="J784" i="1"/>
  <c r="K784" i="1" s="1"/>
  <c r="N784" i="1" s="1"/>
  <c r="J298" i="1"/>
  <c r="K298" i="1" s="1"/>
  <c r="N298" i="1" s="1"/>
  <c r="J591" i="1"/>
  <c r="K591" i="1" s="1"/>
  <c r="N591" i="1" s="1"/>
  <c r="J344" i="1"/>
  <c r="K344" i="1" s="1"/>
  <c r="N344" i="1" s="1"/>
  <c r="J58" i="1"/>
  <c r="K58" i="1" s="1"/>
  <c r="N58" i="1" s="1"/>
  <c r="J317" i="1"/>
  <c r="K317" i="1" s="1"/>
  <c r="N317" i="1" s="1"/>
  <c r="J433" i="1"/>
  <c r="K433" i="1" s="1"/>
  <c r="N433" i="1" s="1"/>
  <c r="J62" i="1"/>
  <c r="K62" i="1" s="1"/>
  <c r="N62" i="1" s="1"/>
  <c r="J370" i="1"/>
  <c r="K370" i="1" s="1"/>
  <c r="N370" i="1" s="1"/>
  <c r="J609" i="1"/>
  <c r="K609" i="1" s="1"/>
  <c r="N609" i="1" s="1"/>
  <c r="J774" i="1"/>
  <c r="K774" i="1" s="1"/>
  <c r="N774" i="1" s="1"/>
  <c r="B10" i="5" l="1"/>
  <c r="F9" i="5"/>
  <c r="AN5" i="7"/>
  <c r="H9" i="7"/>
  <c r="I5" i="7"/>
  <c r="AO5" i="7" s="1"/>
  <c r="DE9" i="7"/>
  <c r="J171" i="1"/>
  <c r="K171" i="1" s="1"/>
  <c r="N171" i="1" s="1"/>
  <c r="J55" i="1"/>
  <c r="K55" i="1" s="1"/>
  <c r="N55" i="1" s="1"/>
  <c r="J100" i="1"/>
  <c r="K100" i="1" s="1"/>
  <c r="N100" i="1" s="1"/>
  <c r="J223" i="1"/>
  <c r="K223" i="1" s="1"/>
  <c r="N223" i="1" s="1"/>
  <c r="J783" i="1"/>
  <c r="K783" i="1" s="1"/>
  <c r="N783" i="1" s="1"/>
  <c r="J723" i="1"/>
  <c r="K723" i="1" s="1"/>
  <c r="N723" i="1" s="1"/>
  <c r="J504" i="1"/>
  <c r="K504" i="1" s="1"/>
  <c r="N504" i="1" s="1"/>
  <c r="J453" i="1"/>
  <c r="K453" i="1" s="1"/>
  <c r="N453" i="1" s="1"/>
  <c r="J569" i="1"/>
  <c r="K569" i="1" s="1"/>
  <c r="N569" i="1" s="1"/>
  <c r="J9" i="1"/>
  <c r="K9" i="1" s="1"/>
  <c r="N9" i="1" s="1"/>
  <c r="J169" i="1"/>
  <c r="K169" i="1" s="1"/>
  <c r="N169" i="1" s="1"/>
  <c r="J268" i="1"/>
  <c r="K268" i="1" s="1"/>
  <c r="N268" i="1" s="1"/>
  <c r="J31" i="1"/>
  <c r="K31" i="1" s="1"/>
  <c r="N31" i="1" s="1"/>
  <c r="J826" i="1"/>
  <c r="K826" i="1" s="1"/>
  <c r="N826" i="1" s="1"/>
  <c r="J236" i="1"/>
  <c r="K236" i="1" s="1"/>
  <c r="N236" i="1" s="1"/>
  <c r="J304" i="1"/>
  <c r="K304" i="1" s="1"/>
  <c r="N304" i="1" s="1"/>
  <c r="J47" i="1"/>
  <c r="K47" i="1" s="1"/>
  <c r="N47" i="1" s="1"/>
  <c r="J32" i="1"/>
  <c r="K32" i="1" s="1"/>
  <c r="N32" i="1" s="1"/>
  <c r="J213" i="1"/>
  <c r="K213" i="1" s="1"/>
  <c r="N213" i="1" s="1"/>
  <c r="J244" i="1"/>
  <c r="K244" i="1" s="1"/>
  <c r="N244" i="1" s="1"/>
  <c r="J611" i="1"/>
  <c r="K611" i="1" s="1"/>
  <c r="N611" i="1" s="1"/>
  <c r="J747" i="1"/>
  <c r="K747" i="1" s="1"/>
  <c r="N747" i="1" s="1"/>
  <c r="J801" i="1"/>
  <c r="K801" i="1" s="1"/>
  <c r="N801" i="1" s="1"/>
  <c r="J217" i="1"/>
  <c r="K217" i="1" s="1"/>
  <c r="N217" i="1" s="1"/>
  <c r="J369" i="1"/>
  <c r="K369" i="1" s="1"/>
  <c r="N369" i="1" s="1"/>
  <c r="J478" i="1"/>
  <c r="K478" i="1" s="1"/>
  <c r="N478" i="1" s="1"/>
  <c r="J81" i="1"/>
  <c r="K81" i="1" s="1"/>
  <c r="N81" i="1" s="1"/>
  <c r="J541" i="1"/>
  <c r="K541" i="1" s="1"/>
  <c r="N541" i="1" s="1"/>
  <c r="J68" i="1"/>
  <c r="K68" i="1" s="1"/>
  <c r="N68" i="1" s="1"/>
  <c r="J450" i="1"/>
  <c r="K450" i="1" s="1"/>
  <c r="N450" i="1" s="1"/>
  <c r="J488" i="1"/>
  <c r="K488" i="1" s="1"/>
  <c r="N488" i="1" s="1"/>
  <c r="J421" i="1"/>
  <c r="K421" i="1" s="1"/>
  <c r="N421" i="1" s="1"/>
  <c r="B11" i="5" l="1"/>
  <c r="F10" i="5"/>
  <c r="AO9" i="7"/>
  <c r="BU5" i="7"/>
  <c r="BT5" i="7"/>
  <c r="AN9" i="7"/>
  <c r="I9" i="7"/>
  <c r="J5" i="7"/>
  <c r="AP5" i="7" s="1"/>
  <c r="DF9" i="7"/>
  <c r="J29" i="1"/>
  <c r="K29" i="1" s="1"/>
  <c r="N29" i="1" s="1"/>
  <c r="J61" i="1"/>
  <c r="K61" i="1" s="1"/>
  <c r="N61" i="1" s="1"/>
  <c r="J6" i="1"/>
  <c r="K6" i="1" s="1"/>
  <c r="N6" i="1" s="1"/>
  <c r="J114" i="1"/>
  <c r="K114" i="1" s="1"/>
  <c r="N114" i="1" s="1"/>
  <c r="J11" i="1"/>
  <c r="K11" i="1" s="1"/>
  <c r="N11" i="1" s="1"/>
  <c r="J70" i="1"/>
  <c r="K70" i="1" s="1"/>
  <c r="N70" i="1" s="1"/>
  <c r="J7" i="1"/>
  <c r="K7" i="1" s="1"/>
  <c r="N7" i="1" s="1"/>
  <c r="J690" i="1"/>
  <c r="K690" i="1" s="1"/>
  <c r="N690" i="1" s="1"/>
  <c r="J161" i="1"/>
  <c r="K161" i="1" s="1"/>
  <c r="N161" i="1" s="1"/>
  <c r="J91" i="1"/>
  <c r="K91" i="1" s="1"/>
  <c r="N91" i="1" s="1"/>
  <c r="J508" i="1"/>
  <c r="K508" i="1" s="1"/>
  <c r="N508" i="1" s="1"/>
  <c r="J172" i="1"/>
  <c r="K172" i="1" s="1"/>
  <c r="N172" i="1" s="1"/>
  <c r="J640" i="1"/>
  <c r="K640" i="1" s="1"/>
  <c r="N640" i="1" s="1"/>
  <c r="J165" i="1"/>
  <c r="K165" i="1" s="1"/>
  <c r="N165" i="1" s="1"/>
  <c r="J96" i="1"/>
  <c r="K96" i="1" s="1"/>
  <c r="N96" i="1" s="1"/>
  <c r="J191" i="1"/>
  <c r="K191" i="1" s="1"/>
  <c r="N191" i="1" s="1"/>
  <c r="J635" i="1"/>
  <c r="K635" i="1" s="1"/>
  <c r="N635" i="1" s="1"/>
  <c r="J15" i="1"/>
  <c r="K15" i="1" s="1"/>
  <c r="N15" i="1" s="1"/>
  <c r="J589" i="1"/>
  <c r="K589" i="1" s="1"/>
  <c r="N589" i="1" s="1"/>
  <c r="J637" i="1"/>
  <c r="K637" i="1" s="1"/>
  <c r="N637" i="1" s="1"/>
  <c r="J799" i="1"/>
  <c r="K799" i="1" s="1"/>
  <c r="N799" i="1" s="1"/>
  <c r="J422" i="1"/>
  <c r="K422" i="1" s="1"/>
  <c r="N422" i="1" s="1"/>
  <c r="J529" i="1"/>
  <c r="K529" i="1" s="1"/>
  <c r="N529" i="1" s="1"/>
  <c r="J597" i="1"/>
  <c r="K597" i="1" s="1"/>
  <c r="N597" i="1" s="1"/>
  <c r="J113" i="1"/>
  <c r="K113" i="1" s="1"/>
  <c r="N113" i="1" s="1"/>
  <c r="J556" i="1"/>
  <c r="K556" i="1" s="1"/>
  <c r="N556" i="1" s="1"/>
  <c r="J196" i="1"/>
  <c r="K196" i="1" s="1"/>
  <c r="N196" i="1" s="1"/>
  <c r="J666" i="1"/>
  <c r="K666" i="1" s="1"/>
  <c r="N666" i="1" s="1"/>
  <c r="J776" i="1"/>
  <c r="K776" i="1" s="1"/>
  <c r="N776" i="1" s="1"/>
  <c r="J189" i="1"/>
  <c r="K189" i="1" s="1"/>
  <c r="N189" i="1" s="1"/>
  <c r="J641" i="1"/>
  <c r="K641" i="1" s="1"/>
  <c r="N641" i="1" s="1"/>
  <c r="J622" i="1"/>
  <c r="K622" i="1" s="1"/>
  <c r="N622" i="1" s="1"/>
  <c r="J318" i="1"/>
  <c r="K318" i="1" s="1"/>
  <c r="N318" i="1" s="1"/>
  <c r="J16" i="1"/>
  <c r="K16" i="1" s="1"/>
  <c r="N16" i="1" s="1"/>
  <c r="J542" i="1"/>
  <c r="K542" i="1" s="1"/>
  <c r="N542" i="1" s="1"/>
  <c r="J663" i="1"/>
  <c r="K663" i="1" s="1"/>
  <c r="N663" i="1" s="1"/>
  <c r="J121" i="1"/>
  <c r="K121" i="1" s="1"/>
  <c r="N121" i="1" s="1"/>
  <c r="J583" i="1"/>
  <c r="K583" i="1" s="1"/>
  <c r="N583" i="1" s="1"/>
  <c r="J448" i="1"/>
  <c r="K448" i="1" s="1"/>
  <c r="N448" i="1" s="1"/>
  <c r="J452" i="1"/>
  <c r="K452" i="1" s="1"/>
  <c r="N452" i="1" s="1"/>
  <c r="J562" i="1"/>
  <c r="K562" i="1" s="1"/>
  <c r="N562" i="1" s="1"/>
  <c r="J138" i="1"/>
  <c r="K138" i="1" s="1"/>
  <c r="N138" i="1" s="1"/>
  <c r="J481" i="1"/>
  <c r="K481" i="1" s="1"/>
  <c r="N481" i="1" s="1"/>
  <c r="J694" i="1"/>
  <c r="K694" i="1" s="1"/>
  <c r="N694" i="1" s="1"/>
  <c r="J667" i="1"/>
  <c r="K667" i="1" s="1"/>
  <c r="N667" i="1" s="1"/>
  <c r="J802" i="1"/>
  <c r="K802" i="1" s="1"/>
  <c r="N802" i="1" s="1"/>
  <c r="J190" i="1"/>
  <c r="K190" i="1" s="1"/>
  <c r="N190" i="1" s="1"/>
  <c r="J221" i="1"/>
  <c r="K221" i="1" s="1"/>
  <c r="N221" i="1" s="1"/>
  <c r="J570" i="1"/>
  <c r="K570" i="1" s="1"/>
  <c r="N570" i="1" s="1"/>
  <c r="J60" i="1"/>
  <c r="K60" i="1" s="1"/>
  <c r="N60" i="1" s="1"/>
  <c r="J146" i="1"/>
  <c r="K146" i="1" s="1"/>
  <c r="N146" i="1" s="1"/>
  <c r="J395" i="1"/>
  <c r="K395" i="1" s="1"/>
  <c r="N395" i="1" s="1"/>
  <c r="J198" i="1"/>
  <c r="K198" i="1" s="1"/>
  <c r="N198" i="1" s="1"/>
  <c r="J137" i="1"/>
  <c r="K137" i="1" s="1"/>
  <c r="N137" i="1" s="1"/>
  <c r="J403" i="1"/>
  <c r="K403" i="1" s="1"/>
  <c r="N403" i="1" s="1"/>
  <c r="J827" i="1"/>
  <c r="K827" i="1" s="1"/>
  <c r="N827" i="1" s="1"/>
  <c r="J345" i="1"/>
  <c r="K345" i="1" s="1"/>
  <c r="N345" i="1" s="1"/>
  <c r="J695" i="1"/>
  <c r="K695" i="1" s="1"/>
  <c r="N695" i="1" s="1"/>
  <c r="J220" i="1"/>
  <c r="K220" i="1" s="1"/>
  <c r="N220" i="1" s="1"/>
  <c r="J435" i="1"/>
  <c r="K435" i="1" s="1"/>
  <c r="N435" i="1" s="1"/>
  <c r="J83" i="1"/>
  <c r="K83" i="1" s="1"/>
  <c r="N83" i="1" s="1"/>
  <c r="F11" i="5" l="1"/>
  <c r="B12" i="5"/>
  <c r="AP9" i="7"/>
  <c r="BV5" i="7"/>
  <c r="J9" i="7"/>
  <c r="K5" i="7"/>
  <c r="AQ5" i="7" s="1"/>
  <c r="DG9" i="7"/>
  <c r="J92" i="1"/>
  <c r="K92" i="1" s="1"/>
  <c r="N92" i="1" s="1"/>
  <c r="J42" i="1"/>
  <c r="K42" i="1" s="1"/>
  <c r="N42" i="1" s="1"/>
  <c r="J164" i="1"/>
  <c r="K164" i="1" s="1"/>
  <c r="N164" i="1" s="1"/>
  <c r="J491" i="1"/>
  <c r="K491" i="1" s="1"/>
  <c r="N491" i="1" s="1"/>
  <c r="J716" i="1"/>
  <c r="K716" i="1" s="1"/>
  <c r="N716" i="1" s="1"/>
  <c r="J402" i="1"/>
  <c r="K402" i="1" s="1"/>
  <c r="N402" i="1" s="1"/>
  <c r="J617" i="1"/>
  <c r="K617" i="1" s="1"/>
  <c r="N617" i="1" s="1"/>
  <c r="J194" i="1"/>
  <c r="K194" i="1" s="1"/>
  <c r="N194" i="1" s="1"/>
  <c r="J673" i="1"/>
  <c r="K673" i="1" s="1"/>
  <c r="N673" i="1" s="1"/>
  <c r="J85" i="1"/>
  <c r="K85" i="1" s="1"/>
  <c r="N85" i="1" s="1"/>
  <c r="J397" i="1"/>
  <c r="K397" i="1" s="1"/>
  <c r="N397" i="1" s="1"/>
  <c r="J613" i="1"/>
  <c r="K613" i="1" s="1"/>
  <c r="N613" i="1" s="1"/>
  <c r="J356" i="1"/>
  <c r="K356" i="1" s="1"/>
  <c r="N356" i="1" s="1"/>
  <c r="J461" i="1"/>
  <c r="K461" i="1" s="1"/>
  <c r="N461" i="1" s="1"/>
  <c r="J514" i="1"/>
  <c r="K514" i="1" s="1"/>
  <c r="N514" i="1" s="1"/>
  <c r="J648" i="1"/>
  <c r="K648" i="1" s="1"/>
  <c r="N648" i="1" s="1"/>
  <c r="J621" i="1"/>
  <c r="K621" i="1" s="1"/>
  <c r="N621" i="1" s="1"/>
  <c r="J503" i="1"/>
  <c r="K503" i="1" s="1"/>
  <c r="N503" i="1" s="1"/>
  <c r="J300" i="1"/>
  <c r="K300" i="1" s="1"/>
  <c r="N300" i="1" s="1"/>
  <c r="J532" i="1"/>
  <c r="K532" i="1" s="1"/>
  <c r="N532" i="1" s="1"/>
  <c r="J771" i="1"/>
  <c r="K771" i="1" s="1"/>
  <c r="N771" i="1" s="1"/>
  <c r="J718" i="1"/>
  <c r="K718" i="1" s="1"/>
  <c r="N718" i="1" s="1"/>
  <c r="J33" i="1"/>
  <c r="K33" i="1" s="1"/>
  <c r="N33" i="1" s="1"/>
  <c r="J222" i="1"/>
  <c r="K222" i="1" s="1"/>
  <c r="N222" i="1" s="1"/>
  <c r="J329" i="1"/>
  <c r="K329" i="1" s="1"/>
  <c r="N329" i="1" s="1"/>
  <c r="J750" i="1"/>
  <c r="K750" i="1" s="1"/>
  <c r="N750" i="1" s="1"/>
  <c r="J118" i="1"/>
  <c r="K118" i="1" s="1"/>
  <c r="N118" i="1" s="1"/>
  <c r="J779" i="1"/>
  <c r="K779" i="1" s="1"/>
  <c r="N779" i="1" s="1"/>
  <c r="J700" i="1"/>
  <c r="K700" i="1" s="1"/>
  <c r="N700" i="1" s="1"/>
  <c r="J449" i="1"/>
  <c r="K449" i="1" s="1"/>
  <c r="N449" i="1" s="1"/>
  <c r="J79" i="1"/>
  <c r="K79" i="1" s="1"/>
  <c r="N79" i="1" s="1"/>
  <c r="J46" i="1"/>
  <c r="K46" i="1" s="1"/>
  <c r="N46" i="1" s="1"/>
  <c r="J123" i="1"/>
  <c r="K123" i="1" s="1"/>
  <c r="N123" i="1" s="1"/>
  <c r="J116" i="1"/>
  <c r="K116" i="1" s="1"/>
  <c r="N116" i="1" s="1"/>
  <c r="J778" i="1"/>
  <c r="K778" i="1" s="1"/>
  <c r="N778" i="1" s="1"/>
  <c r="J143" i="1"/>
  <c r="K143" i="1" s="1"/>
  <c r="N143" i="1" s="1"/>
  <c r="J293" i="1"/>
  <c r="K293" i="1" s="1"/>
  <c r="N293" i="1" s="1"/>
  <c r="J409" i="1"/>
  <c r="K409" i="1" s="1"/>
  <c r="N409" i="1" s="1"/>
  <c r="J462" i="1"/>
  <c r="K462" i="1" s="1"/>
  <c r="N462" i="1" s="1"/>
  <c r="J728" i="1"/>
  <c r="K728" i="1" s="1"/>
  <c r="N728" i="1" s="1"/>
  <c r="J54" i="1"/>
  <c r="K54" i="1" s="1"/>
  <c r="N54" i="1" s="1"/>
  <c r="J140" i="1"/>
  <c r="K140" i="1" s="1"/>
  <c r="N140" i="1" s="1"/>
  <c r="J133" i="1"/>
  <c r="K133" i="1" s="1"/>
  <c r="N133" i="1" s="1"/>
  <c r="J225" i="1"/>
  <c r="K225" i="1" s="1"/>
  <c r="N225" i="1" s="1"/>
  <c r="J675" i="1"/>
  <c r="K675" i="1" s="1"/>
  <c r="N675" i="1" s="1"/>
  <c r="J559" i="1"/>
  <c r="K559" i="1" s="1"/>
  <c r="N559" i="1" s="1"/>
  <c r="J480" i="1"/>
  <c r="K480" i="1" s="1"/>
  <c r="N480" i="1" s="1"/>
  <c r="J377" i="1"/>
  <c r="K377" i="1" s="1"/>
  <c r="N377" i="1" s="1"/>
  <c r="J722" i="1"/>
  <c r="K722" i="1" s="1"/>
  <c r="N722" i="1" s="1"/>
  <c r="J586" i="1"/>
  <c r="K586" i="1" s="1"/>
  <c r="N586" i="1" s="1"/>
  <c r="J89" i="1"/>
  <c r="K89" i="1" s="1"/>
  <c r="N89" i="1" s="1"/>
  <c r="J327" i="1"/>
  <c r="K327" i="1" s="1"/>
  <c r="N327" i="1" s="1"/>
  <c r="J515" i="1"/>
  <c r="K515" i="1" s="1"/>
  <c r="N515" i="1" s="1"/>
  <c r="J638" i="1"/>
  <c r="K638" i="1" s="1"/>
  <c r="N638" i="1" s="1"/>
  <c r="F12" i="5" l="1"/>
  <c r="B13" i="5"/>
  <c r="AQ9" i="7"/>
  <c r="BW5" i="7"/>
  <c r="K9" i="7"/>
  <c r="L5" i="7"/>
  <c r="AR5" i="7" s="1"/>
  <c r="DH9" i="7"/>
  <c r="J245" i="1"/>
  <c r="K245" i="1" s="1"/>
  <c r="N245" i="1" s="1"/>
  <c r="J14" i="1"/>
  <c r="K14" i="1" s="1"/>
  <c r="N14" i="1" s="1"/>
  <c r="J587" i="1"/>
  <c r="K587" i="1" s="1"/>
  <c r="N587" i="1" s="1"/>
  <c r="J272" i="1"/>
  <c r="K272" i="1" s="1"/>
  <c r="N272" i="1" s="1"/>
  <c r="J303" i="1"/>
  <c r="K303" i="1" s="1"/>
  <c r="N303" i="1" s="1"/>
  <c r="J782" i="1"/>
  <c r="K782" i="1" s="1"/>
  <c r="N782" i="1" s="1"/>
  <c r="J269" i="1"/>
  <c r="K269" i="1" s="1"/>
  <c r="N269" i="1" s="1"/>
  <c r="J262" i="1"/>
  <c r="K262" i="1" s="1"/>
  <c r="N262" i="1" s="1"/>
  <c r="J595" i="1"/>
  <c r="K595" i="1" s="1"/>
  <c r="N595" i="1" s="1"/>
  <c r="J829" i="1"/>
  <c r="K829" i="1" s="1"/>
  <c r="N829" i="1" s="1"/>
  <c r="J410" i="1"/>
  <c r="K410" i="1" s="1"/>
  <c r="N410" i="1" s="1"/>
  <c r="J664" i="1"/>
  <c r="K664" i="1" s="1"/>
  <c r="N664" i="1" s="1"/>
  <c r="J808" i="1"/>
  <c r="K808" i="1" s="1"/>
  <c r="N808" i="1" s="1"/>
  <c r="J379" i="1"/>
  <c r="K379" i="1" s="1"/>
  <c r="N379" i="1" s="1"/>
  <c r="J248" i="1"/>
  <c r="K248" i="1" s="1"/>
  <c r="N248" i="1" s="1"/>
  <c r="J380" i="1"/>
  <c r="K380" i="1" s="1"/>
  <c r="N380" i="1" s="1"/>
  <c r="J426" i="1"/>
  <c r="K426" i="1" s="1"/>
  <c r="N426" i="1" s="1"/>
  <c r="J250" i="1"/>
  <c r="K250" i="1" s="1"/>
  <c r="N250" i="1" s="1"/>
  <c r="J479" i="1"/>
  <c r="K479" i="1" s="1"/>
  <c r="N479" i="1" s="1"/>
  <c r="J8" i="1"/>
  <c r="K8" i="1" s="1"/>
  <c r="N8" i="1" s="1"/>
  <c r="J185" i="1"/>
  <c r="K185" i="1" s="1"/>
  <c r="N185" i="1" s="1"/>
  <c r="J294" i="1"/>
  <c r="K294" i="1" s="1"/>
  <c r="N294" i="1" s="1"/>
  <c r="J455" i="1"/>
  <c r="K455" i="1" s="1"/>
  <c r="N455" i="1" s="1"/>
  <c r="J672" i="1"/>
  <c r="K672" i="1" s="1"/>
  <c r="N672" i="1" s="1"/>
  <c r="J107" i="1"/>
  <c r="K107" i="1" s="1"/>
  <c r="N107" i="1" s="1"/>
  <c r="J431" i="1"/>
  <c r="K431" i="1" s="1"/>
  <c r="N431" i="1" s="1"/>
  <c r="J510" i="1"/>
  <c r="K510" i="1" s="1"/>
  <c r="N510" i="1" s="1"/>
  <c r="J166" i="1"/>
  <c r="K166" i="1" s="1"/>
  <c r="N166" i="1" s="1"/>
  <c r="J38" i="1"/>
  <c r="K38" i="1" s="1"/>
  <c r="N38" i="1" s="1"/>
  <c r="J434" i="1"/>
  <c r="K434" i="1" s="1"/>
  <c r="N434" i="1" s="1"/>
  <c r="J168" i="1"/>
  <c r="K168" i="1" s="1"/>
  <c r="N168" i="1" s="1"/>
  <c r="J773" i="1"/>
  <c r="K773" i="1" s="1"/>
  <c r="N773" i="1" s="1"/>
  <c r="J560" i="1"/>
  <c r="K560" i="1" s="1"/>
  <c r="N560" i="1" s="1"/>
  <c r="J273" i="1"/>
  <c r="K273" i="1" s="1"/>
  <c r="N273" i="1" s="1"/>
  <c r="J328" i="1"/>
  <c r="K328" i="1" s="1"/>
  <c r="N328" i="1" s="1"/>
  <c r="J343" i="1"/>
  <c r="K343" i="1" s="1"/>
  <c r="N343" i="1" s="1"/>
  <c r="J43" i="1"/>
  <c r="K43" i="1" s="1"/>
  <c r="N43" i="1" s="1"/>
  <c r="J804" i="1"/>
  <c r="K804" i="1" s="1"/>
  <c r="N804" i="1" s="1"/>
  <c r="J533" i="1"/>
  <c r="K533" i="1" s="1"/>
  <c r="N533" i="1" s="1"/>
  <c r="J357" i="1"/>
  <c r="K357" i="1" s="1"/>
  <c r="N357" i="1" s="1"/>
  <c r="J691" i="1"/>
  <c r="K691" i="1" s="1"/>
  <c r="N691" i="1" s="1"/>
  <c r="J639" i="1"/>
  <c r="K639" i="1" s="1"/>
  <c r="N639" i="1" s="1"/>
  <c r="J352" i="1"/>
  <c r="K352" i="1" s="1"/>
  <c r="N352" i="1" s="1"/>
  <c r="J809" i="1"/>
  <c r="K809" i="1" s="1"/>
  <c r="N809" i="1" s="1"/>
  <c r="J324" i="1"/>
  <c r="K324" i="1" s="1"/>
  <c r="N324" i="1" s="1"/>
  <c r="J427" i="1"/>
  <c r="K427" i="1" s="1"/>
  <c r="N427" i="1" s="1"/>
  <c r="J699" i="1"/>
  <c r="K699" i="1" s="1"/>
  <c r="N699" i="1" s="1"/>
  <c r="J647" i="1"/>
  <c r="K647" i="1" s="1"/>
  <c r="N647" i="1" s="1"/>
  <c r="J612" i="1"/>
  <c r="K612" i="1" s="1"/>
  <c r="N612" i="1" s="1"/>
  <c r="J239" i="1"/>
  <c r="K239" i="1" s="1"/>
  <c r="N239" i="1" s="1"/>
  <c r="J218" i="1"/>
  <c r="K218" i="1" s="1"/>
  <c r="N218" i="1" s="1"/>
  <c r="J719" i="1"/>
  <c r="K719" i="1" s="1"/>
  <c r="N719" i="1" s="1"/>
  <c r="J832" i="1"/>
  <c r="K832" i="1" s="1"/>
  <c r="N832" i="1" s="1"/>
  <c r="F13" i="5" l="1"/>
  <c r="B14" i="5"/>
  <c r="AR9" i="7"/>
  <c r="BX5" i="7"/>
  <c r="L9" i="7"/>
  <c r="M5" i="7"/>
  <c r="AS5" i="7" s="1"/>
  <c r="DI9" i="7"/>
  <c r="J122" i="1"/>
  <c r="K122" i="1" s="1"/>
  <c r="N122" i="1" s="1"/>
  <c r="J10" i="1"/>
  <c r="K10" i="1" s="1"/>
  <c r="N10" i="1" s="1"/>
  <c r="J163" i="1"/>
  <c r="K163" i="1" s="1"/>
  <c r="N163" i="1" s="1"/>
  <c r="J195" i="1"/>
  <c r="K195" i="1" s="1"/>
  <c r="N195" i="1" s="1"/>
  <c r="J34" i="1"/>
  <c r="K34" i="1" s="1"/>
  <c r="N34" i="1" s="1"/>
  <c r="J665" i="1"/>
  <c r="K665" i="1" s="1"/>
  <c r="N665" i="1" s="1"/>
  <c r="J261" i="1"/>
  <c r="K261" i="1" s="1"/>
  <c r="N261" i="1" s="1"/>
  <c r="J149" i="1"/>
  <c r="K149" i="1" s="1"/>
  <c r="N149" i="1" s="1"/>
  <c r="J247" i="1"/>
  <c r="K247" i="1" s="1"/>
  <c r="N247" i="1" s="1"/>
  <c r="J354" i="1"/>
  <c r="K354" i="1" s="1"/>
  <c r="N354" i="1" s="1"/>
  <c r="J97" i="1"/>
  <c r="K97" i="1" s="1"/>
  <c r="N97" i="1" s="1"/>
  <c r="J67" i="1"/>
  <c r="K67" i="1" s="1"/>
  <c r="N67" i="1" s="1"/>
  <c r="J748" i="1"/>
  <c r="K748" i="1" s="1"/>
  <c r="N748" i="1" s="1"/>
  <c r="J142" i="1"/>
  <c r="K142" i="1" s="1"/>
  <c r="N142" i="1" s="1"/>
  <c r="J724" i="1"/>
  <c r="K724" i="1" s="1"/>
  <c r="N724" i="1" s="1"/>
  <c r="J292" i="1"/>
  <c r="K292" i="1" s="1"/>
  <c r="N292" i="1" s="1"/>
  <c r="J437" i="1"/>
  <c r="K437" i="1" s="1"/>
  <c r="N437" i="1" s="1"/>
  <c r="J543" i="1"/>
  <c r="K543" i="1" s="1"/>
  <c r="N543" i="1" s="1"/>
  <c r="J536" i="1"/>
  <c r="K536" i="1" s="1"/>
  <c r="N536" i="1" s="1"/>
  <c r="J173" i="1"/>
  <c r="K173" i="1" s="1"/>
  <c r="N173" i="1" s="1"/>
  <c r="J270" i="1"/>
  <c r="K270" i="1" s="1"/>
  <c r="N270" i="1" s="1"/>
  <c r="J757" i="1"/>
  <c r="K757" i="1" s="1"/>
  <c r="N757" i="1" s="1"/>
  <c r="J732" i="1"/>
  <c r="K732" i="1" s="1"/>
  <c r="N732" i="1" s="1"/>
  <c r="J211" i="1"/>
  <c r="K211" i="1" s="1"/>
  <c r="N211" i="1" s="1"/>
  <c r="J64" i="1"/>
  <c r="K64" i="1" s="1"/>
  <c r="N64" i="1" s="1"/>
  <c r="J39" i="1"/>
  <c r="K39" i="1" s="1"/>
  <c r="N39" i="1" s="1"/>
  <c r="J726" i="1"/>
  <c r="K726" i="1" s="1"/>
  <c r="N726" i="1" s="1"/>
  <c r="J193" i="1"/>
  <c r="K193" i="1" s="1"/>
  <c r="N193" i="1" s="1"/>
  <c r="J358" i="1"/>
  <c r="K358" i="1" s="1"/>
  <c r="N358" i="1" s="1"/>
  <c r="J674" i="1"/>
  <c r="K674" i="1" s="1"/>
  <c r="N674" i="1" s="1"/>
  <c r="J108" i="1"/>
  <c r="K108" i="1" s="1"/>
  <c r="N108" i="1" s="1"/>
  <c r="J649" i="1"/>
  <c r="K649" i="1" s="1"/>
  <c r="N649" i="1" s="1"/>
  <c r="J271" i="1"/>
  <c r="K271" i="1" s="1"/>
  <c r="N271" i="1" s="1"/>
  <c r="J326" i="1"/>
  <c r="K326" i="1" s="1"/>
  <c r="N326" i="1" s="1"/>
  <c r="J457" i="1"/>
  <c r="K457" i="1" s="1"/>
  <c r="N457" i="1" s="1"/>
  <c r="J565" i="1"/>
  <c r="K565" i="1" s="1"/>
  <c r="N565" i="1" s="1"/>
  <c r="J650" i="1"/>
  <c r="K650" i="1" s="1"/>
  <c r="N650" i="1" s="1"/>
  <c r="J252" i="1"/>
  <c r="K252" i="1" s="1"/>
  <c r="N252" i="1" s="1"/>
  <c r="J489" i="1"/>
  <c r="K489" i="1" s="1"/>
  <c r="N489" i="1" s="1"/>
  <c r="J238" i="1"/>
  <c r="K238" i="1" s="1"/>
  <c r="N238" i="1" s="1"/>
  <c r="J702" i="1"/>
  <c r="K702" i="1" s="1"/>
  <c r="N702" i="1" s="1"/>
  <c r="J432" i="1"/>
  <c r="K432" i="1" s="1"/>
  <c r="N432" i="1" s="1"/>
  <c r="J109" i="1"/>
  <c r="K109" i="1" s="1"/>
  <c r="N109" i="1" s="1"/>
  <c r="J65" i="1"/>
  <c r="K65" i="1" s="1"/>
  <c r="N65" i="1" s="1"/>
  <c r="J588" i="1"/>
  <c r="K588" i="1" s="1"/>
  <c r="N588" i="1" s="1"/>
  <c r="J229" i="1"/>
  <c r="K229" i="1" s="1"/>
  <c r="N229" i="1" s="1"/>
  <c r="J618" i="1"/>
  <c r="K618" i="1" s="1"/>
  <c r="N618" i="1" s="1"/>
  <c r="J746" i="1"/>
  <c r="K746" i="1" s="1"/>
  <c r="N746" i="1" s="1"/>
  <c r="J246" i="1"/>
  <c r="K246" i="1" s="1"/>
  <c r="N246" i="1" s="1"/>
  <c r="J141" i="1"/>
  <c r="K141" i="1" s="1"/>
  <c r="N141" i="1" s="1"/>
  <c r="J117" i="1"/>
  <c r="K117" i="1" s="1"/>
  <c r="N117" i="1" s="1"/>
  <c r="J80" i="1"/>
  <c r="K80" i="1" s="1"/>
  <c r="N80" i="1" s="1"/>
  <c r="J373" i="1"/>
  <c r="K373" i="1" s="1"/>
  <c r="N373" i="1" s="1"/>
  <c r="J486" i="1"/>
  <c r="K486" i="1" s="1"/>
  <c r="N486" i="1" s="1"/>
  <c r="J383" i="1"/>
  <c r="K383" i="1" s="1"/>
  <c r="N383" i="1" s="1"/>
  <c r="F14" i="5" l="1"/>
  <c r="B15" i="5"/>
  <c r="AS9" i="7"/>
  <c r="BY5" i="7"/>
  <c r="N5" i="7"/>
  <c r="AT5" i="7" s="1"/>
  <c r="M9" i="7"/>
  <c r="DJ9" i="7"/>
  <c r="J237" i="1"/>
  <c r="K237" i="1" s="1"/>
  <c r="N237" i="1" s="1"/>
  <c r="J44" i="1"/>
  <c r="K44" i="1" s="1"/>
  <c r="N44" i="1" s="1"/>
  <c r="J2" i="1"/>
  <c r="K2" i="1" s="1"/>
  <c r="N2" i="1" s="1"/>
  <c r="J84" i="1"/>
  <c r="K84" i="1" s="1"/>
  <c r="N84" i="1" s="1"/>
  <c r="J396" i="1"/>
  <c r="K396" i="1" s="1"/>
  <c r="N396" i="1" s="1"/>
  <c r="J490" i="1"/>
  <c r="K490" i="1" s="1"/>
  <c r="N490" i="1" s="1"/>
  <c r="J63" i="1"/>
  <c r="K63" i="1" s="1"/>
  <c r="N63" i="1" s="1"/>
  <c r="J353" i="1"/>
  <c r="K353" i="1" s="1"/>
  <c r="N353" i="1" s="1"/>
  <c r="J458" i="1"/>
  <c r="K458" i="1" s="1"/>
  <c r="N458" i="1" s="1"/>
  <c r="J811" i="1"/>
  <c r="K811" i="1" s="1"/>
  <c r="N811" i="1" s="1"/>
  <c r="J404" i="1"/>
  <c r="K404" i="1" s="1"/>
  <c r="N404" i="1" s="1"/>
  <c r="J749" i="1"/>
  <c r="K749" i="1" s="1"/>
  <c r="N749" i="1" s="1"/>
  <c r="J214" i="1"/>
  <c r="K214" i="1" s="1"/>
  <c r="N214" i="1" s="1"/>
  <c r="J693" i="1"/>
  <c r="K693" i="1" s="1"/>
  <c r="N693" i="1" s="1"/>
  <c r="J405" i="1"/>
  <c r="K405" i="1" s="1"/>
  <c r="N405" i="1" s="1"/>
  <c r="J136" i="1"/>
  <c r="K136" i="1" s="1"/>
  <c r="N136" i="1" s="1"/>
  <c r="J428" i="1"/>
  <c r="K428" i="1" s="1"/>
  <c r="N428" i="1" s="1"/>
  <c r="J534" i="1"/>
  <c r="K534" i="1" s="1"/>
  <c r="N534" i="1" s="1"/>
  <c r="J753" i="1"/>
  <c r="K753" i="1" s="1"/>
  <c r="N753" i="1" s="1"/>
  <c r="J563" i="1"/>
  <c r="K563" i="1" s="1"/>
  <c r="N563" i="1" s="1"/>
  <c r="J537" i="1"/>
  <c r="K537" i="1" s="1"/>
  <c r="N537" i="1" s="1"/>
  <c r="J94" i="1"/>
  <c r="K94" i="1" s="1"/>
  <c r="N94" i="1" s="1"/>
  <c r="J398" i="1"/>
  <c r="K398" i="1" s="1"/>
  <c r="N398" i="1" s="1"/>
  <c r="J669" i="1"/>
  <c r="K669" i="1" s="1"/>
  <c r="N669" i="1" s="1"/>
  <c r="J833" i="1"/>
  <c r="K833" i="1" s="1"/>
  <c r="N833" i="1" s="1"/>
  <c r="J721" i="1"/>
  <c r="K721" i="1" s="1"/>
  <c r="N721" i="1" s="1"/>
  <c r="J305" i="1"/>
  <c r="K305" i="1" s="1"/>
  <c r="N305" i="1" s="1"/>
  <c r="J197" i="1"/>
  <c r="K197" i="1" s="1"/>
  <c r="N197" i="1" s="1"/>
  <c r="J538" i="1"/>
  <c r="K538" i="1" s="1"/>
  <c r="N538" i="1" s="1"/>
  <c r="J401" i="1"/>
  <c r="K401" i="1" s="1"/>
  <c r="N401" i="1" s="1"/>
  <c r="J744" i="1"/>
  <c r="K744" i="1" s="1"/>
  <c r="N744" i="1" s="1"/>
  <c r="J112" i="1"/>
  <c r="K112" i="1" s="1"/>
  <c r="N112" i="1" s="1"/>
  <c r="J454" i="1"/>
  <c r="K454" i="1" s="1"/>
  <c r="N454" i="1" s="1"/>
  <c r="J798" i="1"/>
  <c r="K798" i="1" s="1"/>
  <c r="N798" i="1" s="1"/>
  <c r="J52" i="1"/>
  <c r="K52" i="1" s="1"/>
  <c r="N52" i="1" s="1"/>
  <c r="J376" i="1"/>
  <c r="K376" i="1" s="1"/>
  <c r="N376" i="1" s="1"/>
  <c r="J456" i="1"/>
  <c r="K456" i="1" s="1"/>
  <c r="N456" i="1" s="1"/>
  <c r="J697" i="1"/>
  <c r="K697" i="1" s="1"/>
  <c r="N697" i="1" s="1"/>
  <c r="J644" i="1"/>
  <c r="K644" i="1" s="1"/>
  <c r="N644" i="1" s="1"/>
  <c r="J566" i="1"/>
  <c r="K566" i="1" s="1"/>
  <c r="N566" i="1" s="1"/>
  <c r="J786" i="1"/>
  <c r="K786" i="1" s="1"/>
  <c r="N786" i="1" s="1"/>
  <c r="J249" i="1"/>
  <c r="K249" i="1" s="1"/>
  <c r="N249" i="1" s="1"/>
  <c r="J355" i="1"/>
  <c r="K355" i="1" s="1"/>
  <c r="N355" i="1" s="1"/>
  <c r="J212" i="1"/>
  <c r="K212" i="1" s="1"/>
  <c r="N212" i="1" s="1"/>
  <c r="J301" i="1"/>
  <c r="K301" i="1" s="1"/>
  <c r="N301" i="1" s="1"/>
  <c r="J590" i="1"/>
  <c r="K590" i="1" s="1"/>
  <c r="N590" i="1" s="1"/>
  <c r="J824" i="1"/>
  <c r="K824" i="1" s="1"/>
  <c r="N824" i="1" s="1"/>
  <c r="J507" i="1"/>
  <c r="K507" i="1" s="1"/>
  <c r="N507" i="1" s="1"/>
  <c r="J775" i="1"/>
  <c r="K775" i="1" s="1"/>
  <c r="N775" i="1" s="1"/>
  <c r="J325" i="1"/>
  <c r="K325" i="1" s="1"/>
  <c r="N325" i="1" s="1"/>
  <c r="J725" i="1"/>
  <c r="K725" i="1" s="1"/>
  <c r="N725" i="1" s="1"/>
  <c r="J561" i="1"/>
  <c r="K561" i="1" s="1"/>
  <c r="N561" i="1" s="1"/>
  <c r="J59" i="1"/>
  <c r="K59" i="1" s="1"/>
  <c r="N59" i="1" s="1"/>
  <c r="J243" i="1"/>
  <c r="K243" i="1" s="1"/>
  <c r="N243" i="1" s="1"/>
  <c r="J275" i="1"/>
  <c r="K275" i="1" s="1"/>
  <c r="N275" i="1" s="1"/>
  <c r="F15" i="5" l="1"/>
  <c r="B16" i="5"/>
  <c r="AT9" i="7"/>
  <c r="BZ5" i="7"/>
  <c r="N9" i="7"/>
  <c r="O5" i="7"/>
  <c r="AU5" i="7" s="1"/>
  <c r="DK9" i="7"/>
  <c r="J28" i="1"/>
  <c r="K28" i="1" s="1"/>
  <c r="N28" i="1" s="1"/>
  <c r="J147" i="1"/>
  <c r="K147" i="1" s="1"/>
  <c r="N147" i="1" s="1"/>
  <c r="J139" i="1"/>
  <c r="K139" i="1" s="1"/>
  <c r="N139" i="1" s="1"/>
  <c r="J378" i="1"/>
  <c r="K378" i="1" s="1"/>
  <c r="N378" i="1" s="1"/>
  <c r="J477" i="1"/>
  <c r="K477" i="1" s="1"/>
  <c r="N477" i="1" s="1"/>
  <c r="J228" i="1"/>
  <c r="K228" i="1" s="1"/>
  <c r="N228" i="1" s="1"/>
  <c r="J251" i="1"/>
  <c r="K251" i="1" s="1"/>
  <c r="N251" i="1" s="1"/>
  <c r="J506" i="1"/>
  <c r="K506" i="1" s="1"/>
  <c r="N506" i="1" s="1"/>
  <c r="J371" i="1"/>
  <c r="K371" i="1" s="1"/>
  <c r="N371" i="1" s="1"/>
  <c r="J240" i="1"/>
  <c r="K240" i="1" s="1"/>
  <c r="N240" i="1" s="1"/>
  <c r="J485" i="1"/>
  <c r="K485" i="1" s="1"/>
  <c r="N485" i="1" s="1"/>
  <c r="J82" i="1"/>
  <c r="K82" i="1" s="1"/>
  <c r="N82" i="1" s="1"/>
  <c r="J274" i="1"/>
  <c r="K274" i="1" s="1"/>
  <c r="N274" i="1" s="1"/>
  <c r="J93" i="1"/>
  <c r="K93" i="1" s="1"/>
  <c r="N93" i="1" s="1"/>
  <c r="J188" i="1"/>
  <c r="K188" i="1" s="1"/>
  <c r="N188" i="1" s="1"/>
  <c r="J502" i="1"/>
  <c r="K502" i="1" s="1"/>
  <c r="N502" i="1" s="1"/>
  <c r="J643" i="1"/>
  <c r="K643" i="1" s="1"/>
  <c r="N643" i="1" s="1"/>
  <c r="J374" i="1"/>
  <c r="K374" i="1" s="1"/>
  <c r="N374" i="1" s="1"/>
  <c r="J701" i="1"/>
  <c r="K701" i="1" s="1"/>
  <c r="N701" i="1" s="1"/>
  <c r="J777" i="1"/>
  <c r="K777" i="1" s="1"/>
  <c r="N777" i="1" s="1"/>
  <c r="J263" i="1"/>
  <c r="K263" i="1" s="1"/>
  <c r="N263" i="1" s="1"/>
  <c r="J399" i="1"/>
  <c r="K399" i="1" s="1"/>
  <c r="N399" i="1" s="1"/>
  <c r="J219" i="1"/>
  <c r="K219" i="1" s="1"/>
  <c r="N219" i="1" s="1"/>
  <c r="J98" i="1"/>
  <c r="K98" i="1" s="1"/>
  <c r="N98" i="1" s="1"/>
  <c r="J115" i="1"/>
  <c r="K115" i="1" s="1"/>
  <c r="N115" i="1" s="1"/>
  <c r="J216" i="1"/>
  <c r="K216" i="1" s="1"/>
  <c r="N216" i="1" s="1"/>
  <c r="J174" i="1"/>
  <c r="K174" i="1" s="1"/>
  <c r="N174" i="1" s="1"/>
  <c r="J424" i="1"/>
  <c r="K424" i="1" s="1"/>
  <c r="N424" i="1" s="1"/>
  <c r="J558" i="1"/>
  <c r="K558" i="1" s="1"/>
  <c r="N558" i="1" s="1"/>
  <c r="J299" i="1"/>
  <c r="K299" i="1" s="1"/>
  <c r="N299" i="1" s="1"/>
  <c r="J120" i="1"/>
  <c r="K120" i="1" s="1"/>
  <c r="N120" i="1" s="1"/>
  <c r="J610" i="1"/>
  <c r="K610" i="1" s="1"/>
  <c r="N610" i="1" s="1"/>
  <c r="J267" i="1"/>
  <c r="K267" i="1" s="1"/>
  <c r="N267" i="1" s="1"/>
  <c r="J828" i="1"/>
  <c r="K828" i="1" s="1"/>
  <c r="N828" i="1" s="1"/>
  <c r="J451" i="1"/>
  <c r="K451" i="1" s="1"/>
  <c r="N451" i="1" s="1"/>
  <c r="J803" i="1"/>
  <c r="K803" i="1" s="1"/>
  <c r="N803" i="1" s="1"/>
  <c r="J167" i="1"/>
  <c r="K167" i="1" s="1"/>
  <c r="N167" i="1" s="1"/>
  <c r="J596" i="1"/>
  <c r="K596" i="1" s="1"/>
  <c r="N596" i="1" s="1"/>
  <c r="J145" i="1"/>
  <c r="K145" i="1" s="1"/>
  <c r="N145" i="1" s="1"/>
  <c r="F16" i="5" l="1"/>
  <c r="B17" i="5"/>
  <c r="AU9" i="7"/>
  <c r="CA5" i="7"/>
  <c r="P5" i="7"/>
  <c r="AV5" i="7" s="1"/>
  <c r="O9" i="7"/>
  <c r="DL9" i="7"/>
  <c r="J831" i="1"/>
  <c r="K831" i="1" s="1"/>
  <c r="N831" i="1" s="1"/>
  <c r="J692" i="1"/>
  <c r="K692" i="1" s="1"/>
  <c r="N692" i="1" s="1"/>
  <c r="J516" i="1"/>
  <c r="K516" i="1" s="1"/>
  <c r="N516" i="1" s="1"/>
  <c r="J349" i="1"/>
  <c r="K349" i="1" s="1"/>
  <c r="N349" i="1" s="1"/>
  <c r="J807" i="1"/>
  <c r="K807" i="1" s="1"/>
  <c r="N807" i="1" s="1"/>
  <c r="J676" i="1"/>
  <c r="K676" i="1" s="1"/>
  <c r="N676" i="1" s="1"/>
  <c r="J487" i="1"/>
  <c r="K487" i="1" s="1"/>
  <c r="N487" i="1" s="1"/>
  <c r="J346" i="1"/>
  <c r="K346" i="1" s="1"/>
  <c r="N346" i="1" s="1"/>
  <c r="J266" i="1"/>
  <c r="K266" i="1" s="1"/>
  <c r="N266" i="1" s="1"/>
  <c r="J781" i="1"/>
  <c r="K781" i="1" s="1"/>
  <c r="N781" i="1" s="1"/>
  <c r="J651" i="1"/>
  <c r="K651" i="1" s="1"/>
  <c r="N651" i="1" s="1"/>
  <c r="J484" i="1"/>
  <c r="K484" i="1" s="1"/>
  <c r="N484" i="1" s="1"/>
  <c r="J323" i="1"/>
  <c r="K323" i="1" s="1"/>
  <c r="N323" i="1" s="1"/>
  <c r="J186" i="1"/>
  <c r="K186" i="1" s="1"/>
  <c r="N186" i="1" s="1"/>
  <c r="J754" i="1"/>
  <c r="K754" i="1" s="1"/>
  <c r="N754" i="1" s="1"/>
  <c r="J619" i="1"/>
  <c r="K619" i="1" s="1"/>
  <c r="N619" i="1" s="1"/>
  <c r="J459" i="1"/>
  <c r="K459" i="1" s="1"/>
  <c r="N459" i="1" s="1"/>
  <c r="J322" i="1"/>
  <c r="K322" i="1" s="1"/>
  <c r="N322" i="1" s="1"/>
  <c r="J160" i="1"/>
  <c r="K160" i="1" s="1"/>
  <c r="N160" i="1" s="1"/>
  <c r="J752" i="1"/>
  <c r="K752" i="1" s="1"/>
  <c r="N752" i="1" s="1"/>
  <c r="J423" i="1"/>
  <c r="K423" i="1" s="1"/>
  <c r="N423" i="1" s="1"/>
  <c r="J319" i="1"/>
  <c r="K319" i="1" s="1"/>
  <c r="N319" i="1" s="1"/>
  <c r="J144" i="1"/>
  <c r="K144" i="1" s="1"/>
  <c r="N144" i="1" s="1"/>
  <c r="J731" i="1"/>
  <c r="K731" i="1" s="1"/>
  <c r="N731" i="1" s="1"/>
  <c r="J592" i="1"/>
  <c r="K592" i="1" s="1"/>
  <c r="N592" i="1" s="1"/>
  <c r="J400" i="1"/>
  <c r="K400" i="1" s="1"/>
  <c r="N400" i="1" s="1"/>
  <c r="J302" i="1"/>
  <c r="K302" i="1" s="1"/>
  <c r="N302" i="1" s="1"/>
  <c r="J119" i="1"/>
  <c r="K119" i="1" s="1"/>
  <c r="N119" i="1" s="1"/>
  <c r="J729" i="1"/>
  <c r="K729" i="1" s="1"/>
  <c r="N729" i="1" s="1"/>
  <c r="J351" i="1"/>
  <c r="K351" i="1" s="1"/>
  <c r="N351" i="1" s="1"/>
  <c r="J296" i="1"/>
  <c r="K296" i="1" s="1"/>
  <c r="N296" i="1" s="1"/>
  <c r="J703" i="1"/>
  <c r="K703" i="1" s="1"/>
  <c r="N703" i="1" s="1"/>
  <c r="J350" i="1"/>
  <c r="K350" i="1" s="1"/>
  <c r="N350" i="1" s="1"/>
  <c r="J295" i="1"/>
  <c r="K295" i="1" s="1"/>
  <c r="N295" i="1" s="1"/>
  <c r="J66" i="1"/>
  <c r="K66" i="1" s="1"/>
  <c r="N66" i="1" s="1"/>
  <c r="J620" i="1"/>
  <c r="K620" i="1" s="1"/>
  <c r="N620" i="1" s="1"/>
  <c r="J594" i="1"/>
  <c r="K594" i="1" s="1"/>
  <c r="N594" i="1" s="1"/>
  <c r="J429" i="1"/>
  <c r="K429" i="1" s="1"/>
  <c r="N429" i="1" s="1"/>
  <c r="J823" i="1"/>
  <c r="K823" i="1" s="1"/>
  <c r="N823" i="1" s="1"/>
  <c r="J513" i="1"/>
  <c r="K513" i="1" s="1"/>
  <c r="N513" i="1" s="1"/>
  <c r="J671" i="1"/>
  <c r="K671" i="1" s="1"/>
  <c r="N671" i="1" s="1"/>
  <c r="J539" i="1"/>
  <c r="K539" i="1" s="1"/>
  <c r="N539" i="1" s="1"/>
  <c r="J192" i="1"/>
  <c r="K192" i="1" s="1"/>
  <c r="N192" i="1" s="1"/>
  <c r="J772" i="1"/>
  <c r="K772" i="1" s="1"/>
  <c r="N772" i="1" s="1"/>
  <c r="J40" i="1"/>
  <c r="K40" i="1" s="1"/>
  <c r="N40" i="1" s="1"/>
  <c r="J567" i="1"/>
  <c r="K567" i="1" s="1"/>
  <c r="N567" i="1" s="1"/>
  <c r="J797" i="1"/>
  <c r="K797" i="1" s="1"/>
  <c r="N797" i="1" s="1"/>
  <c r="J170" i="1"/>
  <c r="K170" i="1" s="1"/>
  <c r="N170" i="1" s="1"/>
  <c r="F17" i="5" l="1"/>
  <c r="B18" i="5"/>
  <c r="AV9" i="7"/>
  <c r="CB5" i="7"/>
  <c r="P9" i="7"/>
  <c r="Q5" i="7"/>
  <c r="AW5" i="7" s="1"/>
  <c r="DM9" i="7"/>
  <c r="J646" i="1"/>
  <c r="K646" i="1" s="1"/>
  <c r="N646" i="1" s="1"/>
  <c r="J698" i="1"/>
  <c r="K698" i="1" s="1"/>
  <c r="N698" i="1" s="1"/>
  <c r="J289" i="1"/>
  <c r="K289" i="1" s="1"/>
  <c r="N289" i="1" s="1"/>
  <c r="J670" i="1"/>
  <c r="K670" i="1" s="1"/>
  <c r="N670" i="1" s="1"/>
  <c r="F18" i="5" l="1"/>
  <c r="B19" i="5"/>
  <c r="AW9" i="7"/>
  <c r="CC5" i="7"/>
  <c r="Q9" i="7"/>
  <c r="R5" i="7"/>
  <c r="AX5" i="7" s="1"/>
  <c r="DN9" i="7"/>
  <c r="J805" i="1"/>
  <c r="K805" i="1" s="1"/>
  <c r="N805" i="1" s="1"/>
  <c r="F19" i="5" l="1"/>
  <c r="B20" i="5"/>
  <c r="AX9" i="7"/>
  <c r="CD5" i="7"/>
  <c r="R9" i="7"/>
  <c r="S5" i="7"/>
  <c r="AY5" i="7" s="1"/>
  <c r="DN3" i="7"/>
  <c r="DN2" i="7"/>
  <c r="DN4" i="7" s="1"/>
  <c r="DO9" i="7"/>
  <c r="F20" i="5" l="1"/>
  <c r="B21" i="5"/>
  <c r="DM3" i="7"/>
  <c r="DM2" i="7"/>
  <c r="AY9" i="7"/>
  <c r="CE5" i="7"/>
  <c r="DN5" i="7"/>
  <c r="T5" i="7"/>
  <c r="S9" i="7"/>
  <c r="DO3" i="7"/>
  <c r="DO2" i="7"/>
  <c r="DO4" i="7" s="1"/>
  <c r="DP9" i="7"/>
  <c r="DM4" i="7" l="1"/>
  <c r="DM5" i="7"/>
  <c r="F21" i="5"/>
  <c r="B22" i="5"/>
  <c r="DL3" i="7"/>
  <c r="DL2" i="7"/>
  <c r="U5" i="7"/>
  <c r="AZ5" i="7"/>
  <c r="DO5" i="7"/>
  <c r="U9" i="7"/>
  <c r="T9" i="7"/>
  <c r="DN6" i="7"/>
  <c r="DP3" i="7"/>
  <c r="DP2" i="7"/>
  <c r="DP4" i="7" s="1"/>
  <c r="DQ9" i="7"/>
  <c r="DL4" i="7" l="1"/>
  <c r="DL5" i="7"/>
  <c r="DJ3" i="7"/>
  <c r="F22" i="5"/>
  <c r="B23" i="5"/>
  <c r="DK2" i="7"/>
  <c r="DJ2" i="7"/>
  <c r="DM6" i="7"/>
  <c r="CF5" i="7"/>
  <c r="AZ9" i="7"/>
  <c r="V5" i="7"/>
  <c r="BA5" i="7"/>
  <c r="DP5" i="7"/>
  <c r="DO6" i="7"/>
  <c r="DQ3" i="7"/>
  <c r="DQ2" i="7"/>
  <c r="DQ4" i="7" s="1"/>
  <c r="DR9" i="7"/>
  <c r="DJ4" i="7" l="1"/>
  <c r="DJ5" i="7"/>
  <c r="DK3" i="7"/>
  <c r="F23" i="5"/>
  <c r="B24" i="5"/>
  <c r="DL6" i="7"/>
  <c r="DK4" i="7"/>
  <c r="DK5" i="7"/>
  <c r="CG5" i="7"/>
  <c r="BA9" i="7"/>
  <c r="BB5" i="7"/>
  <c r="W5" i="7"/>
  <c r="V9" i="7"/>
  <c r="DQ5" i="7"/>
  <c r="DP6" i="7"/>
  <c r="DR2" i="7"/>
  <c r="DR4" i="7" s="1"/>
  <c r="DS9" i="7"/>
  <c r="DR3" i="7"/>
  <c r="F24" i="5" l="1"/>
  <c r="B25" i="5"/>
  <c r="DI3" i="7"/>
  <c r="DH2" i="7"/>
  <c r="DH3" i="7"/>
  <c r="DK6" i="7"/>
  <c r="DJ6" i="7"/>
  <c r="CH5" i="7"/>
  <c r="BB9" i="7"/>
  <c r="BC5" i="7"/>
  <c r="W9" i="7"/>
  <c r="X5" i="7"/>
  <c r="DR5" i="7"/>
  <c r="DQ6" i="7"/>
  <c r="DS3" i="7"/>
  <c r="DS2" i="7"/>
  <c r="DS4" i="7" s="1"/>
  <c r="DT9" i="7"/>
  <c r="DH4" i="7" l="1"/>
  <c r="DH5" i="7"/>
  <c r="DI2" i="7"/>
  <c r="F25" i="5"/>
  <c r="B26" i="5"/>
  <c r="DG2" i="7"/>
  <c r="CI5" i="7"/>
  <c r="BC9" i="7"/>
  <c r="BD5" i="7"/>
  <c r="X9" i="7"/>
  <c r="Y5" i="7"/>
  <c r="DS5" i="7"/>
  <c r="DR6" i="7"/>
  <c r="DT2" i="7"/>
  <c r="DT4" i="7" s="1"/>
  <c r="DT3" i="7"/>
  <c r="DU9" i="7"/>
  <c r="DG4" i="7" l="1"/>
  <c r="DG5" i="7"/>
  <c r="F26" i="5"/>
  <c r="B27" i="5"/>
  <c r="DI4" i="7"/>
  <c r="DI5" i="7"/>
  <c r="DH6" i="7"/>
  <c r="CJ5" i="7"/>
  <c r="BE5" i="7"/>
  <c r="Z5" i="7"/>
  <c r="Y9" i="7"/>
  <c r="BD9" i="7"/>
  <c r="DT5" i="7"/>
  <c r="DS6" i="7"/>
  <c r="DU2" i="7"/>
  <c r="DU4" i="7" s="1"/>
  <c r="DU3" i="7"/>
  <c r="DV9" i="7"/>
  <c r="DI6" i="7" l="1"/>
  <c r="DG3" i="7"/>
  <c r="F27" i="5"/>
  <c r="B28" i="5"/>
  <c r="DG6" i="7"/>
  <c r="CK5" i="7"/>
  <c r="BF5" i="7"/>
  <c r="AA5" i="7"/>
  <c r="Z9" i="7"/>
  <c r="BE9" i="7"/>
  <c r="DU5" i="7"/>
  <c r="DT6" i="7"/>
  <c r="DW9" i="7"/>
  <c r="DV3" i="7"/>
  <c r="DV2" i="7"/>
  <c r="DV4" i="7" s="1"/>
  <c r="AC74" i="1"/>
  <c r="F28" i="5" l="1"/>
  <c r="B29" i="5"/>
  <c r="DD3" i="7"/>
  <c r="DE3" i="7"/>
  <c r="DD2" i="7"/>
  <c r="DF3" i="7"/>
  <c r="DE2" i="7"/>
  <c r="DF2" i="7"/>
  <c r="CL5" i="7"/>
  <c r="BG5" i="7"/>
  <c r="AA9" i="7"/>
  <c r="AB5" i="7"/>
  <c r="BF9" i="7"/>
  <c r="DW3" i="7"/>
  <c r="DV5" i="7"/>
  <c r="DW2" i="7"/>
  <c r="DW4" i="7" s="1"/>
  <c r="DX9" i="7"/>
  <c r="DU6" i="7"/>
  <c r="AB73" i="1"/>
  <c r="AB72" i="1"/>
  <c r="AB62" i="1"/>
  <c r="AB61" i="1"/>
  <c r="AB56" i="1"/>
  <c r="AB64" i="1"/>
  <c r="AB52" i="1"/>
  <c r="AB60" i="1"/>
  <c r="AB54" i="1"/>
  <c r="AB59" i="1"/>
  <c r="AB68" i="1"/>
  <c r="AB70" i="1"/>
  <c r="AB67" i="1"/>
  <c r="AB53" i="1"/>
  <c r="AB58" i="1"/>
  <c r="AB55" i="1"/>
  <c r="AB69" i="1"/>
  <c r="AB66" i="1"/>
  <c r="AB63" i="1"/>
  <c r="AB57" i="1"/>
  <c r="AB71" i="1"/>
  <c r="AB65" i="1"/>
  <c r="F29" i="5" l="1"/>
  <c r="B30" i="5"/>
  <c r="DE4" i="7"/>
  <c r="DE5" i="7"/>
  <c r="DD4" i="7"/>
  <c r="DD5" i="7"/>
  <c r="DF4" i="7"/>
  <c r="DF5" i="7"/>
  <c r="CM5" i="7"/>
  <c r="BH5" i="7"/>
  <c r="AB9" i="7"/>
  <c r="AC5" i="7"/>
  <c r="BG9" i="7"/>
  <c r="DW5" i="7"/>
  <c r="DX3" i="7"/>
  <c r="DX2" i="7"/>
  <c r="DX4" i="7" s="1"/>
  <c r="DY9" i="7"/>
  <c r="DV6" i="7"/>
  <c r="AA5" i="5"/>
  <c r="AB74" i="1"/>
  <c r="F30" i="5" l="1"/>
  <c r="B31" i="5"/>
  <c r="DC2" i="7"/>
  <c r="DB3" i="7"/>
  <c r="DC3" i="7"/>
  <c r="DE6" i="7"/>
  <c r="DF6" i="7"/>
  <c r="DD6" i="7"/>
  <c r="CN5" i="7"/>
  <c r="DY3" i="7"/>
  <c r="BI5" i="7"/>
  <c r="AC9" i="7"/>
  <c r="AD5" i="7"/>
  <c r="BH9" i="7"/>
  <c r="DX5" i="7"/>
  <c r="DX6" i="7" s="1"/>
  <c r="DW6" i="7"/>
  <c r="DY2" i="7"/>
  <c r="DY4" i="7" s="1"/>
  <c r="DZ9" i="7"/>
  <c r="DC4" i="7" l="1"/>
  <c r="DC5" i="7"/>
  <c r="DC6" i="7" s="1"/>
  <c r="F31" i="5"/>
  <c r="B32" i="5"/>
  <c r="DB2" i="7"/>
  <c r="CO5" i="7"/>
  <c r="DZ3" i="7"/>
  <c r="AE5" i="7"/>
  <c r="BJ5" i="7"/>
  <c r="AD9" i="7"/>
  <c r="BI9" i="7"/>
  <c r="DY5" i="7"/>
  <c r="DY6" i="7" s="1"/>
  <c r="DZ2" i="7"/>
  <c r="DZ4" i="7" s="1"/>
  <c r="EA9" i="7"/>
  <c r="EA2" i="7"/>
  <c r="EA4" i="7" s="1"/>
  <c r="DB4" i="7" l="1"/>
  <c r="DB5" i="7"/>
  <c r="F32" i="5"/>
  <c r="B33" i="5"/>
  <c r="DA2" i="7"/>
  <c r="DA3" i="7"/>
  <c r="CP5" i="7"/>
  <c r="AF5" i="7"/>
  <c r="AE9" i="7"/>
  <c r="BK5" i="7"/>
  <c r="BJ9" i="7"/>
  <c r="DZ5" i="7"/>
  <c r="EB9" i="7"/>
  <c r="EA3" i="7"/>
  <c r="F33" i="5" l="1"/>
  <c r="B34" i="5"/>
  <c r="F34" i="5" s="1"/>
  <c r="DA4" i="7"/>
  <c r="DA5" i="7"/>
  <c r="DA6" i="7" s="1"/>
  <c r="CY2" i="7"/>
  <c r="CZ2" i="7"/>
  <c r="CZ3" i="7"/>
  <c r="CY3" i="7"/>
  <c r="DB6" i="7"/>
  <c r="EB2" i="7"/>
  <c r="EB5" i="7" s="1"/>
  <c r="EB3" i="7"/>
  <c r="CQ5" i="7"/>
  <c r="BK9" i="7"/>
  <c r="EC9" i="7"/>
  <c r="BL5" i="7"/>
  <c r="AG5" i="7"/>
  <c r="AF9" i="7"/>
  <c r="EA5" i="7"/>
  <c r="EA6" i="7" s="1"/>
  <c r="DZ6" i="7"/>
  <c r="EC3" i="7"/>
  <c r="EC2" i="7"/>
  <c r="ED9" i="7"/>
  <c r="CZ4" i="7" l="1"/>
  <c r="CZ5" i="7"/>
  <c r="CY4" i="7"/>
  <c r="CY5" i="7"/>
  <c r="CY6" i="7" s="1"/>
  <c r="EB4" i="7"/>
  <c r="CR5" i="7"/>
  <c r="BM5" i="7"/>
  <c r="AG9" i="7"/>
  <c r="BL9" i="7"/>
  <c r="EC5" i="7"/>
  <c r="EC4" i="7"/>
  <c r="ED3" i="7"/>
  <c r="ED2" i="7"/>
  <c r="CZ6" i="7" l="1"/>
  <c r="CS5" i="7"/>
  <c r="BM9" i="7"/>
  <c r="ED5" i="7"/>
  <c r="E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AI1" authorId="0" shapeId="0" xr:uid="{72B7054A-0353-AB4F-B477-5F5D2906EBAF}">
      <text>
        <r>
          <rPr>
            <b/>
            <sz val="10"/>
            <color rgb="FF000000"/>
            <rFont val="Tahoma"/>
            <family val="2"/>
          </rPr>
          <t>NE:</t>
        </r>
        <r>
          <rPr>
            <sz val="10"/>
            <color rgb="FF000000"/>
            <rFont val="Tahoma"/>
            <family val="2"/>
          </rPr>
          <t xml:space="preserve">
</t>
        </r>
        <r>
          <rPr>
            <sz val="10"/>
            <color rgb="FF000000"/>
            <rFont val="Tahoma"/>
            <family val="2"/>
          </rPr>
          <t xml:space="preserve">Weight?
</t>
        </r>
        <r>
          <rPr>
            <sz val="10"/>
            <color rgb="FF000000"/>
            <rFont val="Tahoma"/>
            <family val="2"/>
          </rPr>
          <t xml:space="preserve">
</t>
        </r>
        <r>
          <rPr>
            <sz val="10"/>
            <color rgb="FF000000"/>
            <rFont val="Tahoma"/>
            <family val="2"/>
          </rPr>
          <t xml:space="preserve">Does it make sense?
</t>
        </r>
        <r>
          <rPr>
            <sz val="10"/>
            <color rgb="FF000000"/>
            <rFont val="Tahoma"/>
            <family val="2"/>
          </rPr>
          <t>Weighted exerience?</t>
        </r>
      </text>
    </comment>
    <comment ref="AP1" authorId="0" shapeId="0" xr:uid="{B2B13D09-1B4D-DD4E-AB2E-8092F1828807}">
      <text>
        <r>
          <rPr>
            <b/>
            <sz val="10"/>
            <color rgb="FF000000"/>
            <rFont val="Tahoma"/>
            <family val="2"/>
          </rPr>
          <t>NE:</t>
        </r>
        <r>
          <rPr>
            <sz val="10"/>
            <color rgb="FF000000"/>
            <rFont val="Tahoma"/>
            <family val="2"/>
          </rPr>
          <t xml:space="preserve">
</t>
        </r>
        <r>
          <rPr>
            <sz val="10"/>
            <color rgb="FF000000"/>
            <rFont val="Tahoma"/>
            <family val="2"/>
          </rPr>
          <t xml:space="preserve">Weight?
</t>
        </r>
        <r>
          <rPr>
            <sz val="10"/>
            <color rgb="FF000000"/>
            <rFont val="Tahoma"/>
            <family val="2"/>
          </rPr>
          <t xml:space="preserve">
</t>
        </r>
        <r>
          <rPr>
            <sz val="10"/>
            <color rgb="FF000000"/>
            <rFont val="Tahoma"/>
            <family val="2"/>
          </rPr>
          <t xml:space="preserve">Does it make sense?
</t>
        </r>
        <r>
          <rPr>
            <sz val="10"/>
            <color rgb="FF000000"/>
            <rFont val="Tahoma"/>
            <family val="2"/>
          </rPr>
          <t>Weighted exerience?</t>
        </r>
      </text>
    </comment>
    <comment ref="F2" authorId="0" shapeId="0" xr:uid="{E5B622BE-D3AD-CC47-8C48-85D356666958}">
      <text>
        <r>
          <rPr>
            <b/>
            <sz val="10"/>
            <color rgb="FF000000"/>
            <rFont val="Tahoma"/>
            <family val="2"/>
          </rPr>
          <t>NE:</t>
        </r>
        <r>
          <rPr>
            <sz val="10"/>
            <color rgb="FF000000"/>
            <rFont val="Tahoma"/>
            <family val="2"/>
          </rPr>
          <t xml:space="preserve">
</t>
        </r>
        <r>
          <rPr>
            <sz val="10"/>
            <color rgb="FF000000"/>
            <rFont val="Tahoma"/>
            <family val="2"/>
          </rPr>
          <t>SPOTRAC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AF85" authorId="0" shapeId="0" xr:uid="{1BDB4D24-21CF-2D4D-BE57-9DEFC50F6466}">
      <text>
        <r>
          <rPr>
            <b/>
            <sz val="10"/>
            <color rgb="FF000000"/>
            <rFont val="Tahoma"/>
            <family val="2"/>
          </rPr>
          <t>NE:</t>
        </r>
        <r>
          <rPr>
            <sz val="10"/>
            <color rgb="FF000000"/>
            <rFont val="Tahoma"/>
            <family val="2"/>
          </rPr>
          <t xml:space="preserve">
</t>
        </r>
        <r>
          <rPr>
            <sz val="10"/>
            <color rgb="FF000000"/>
            <rFont val="Tahoma"/>
            <family val="2"/>
          </rPr>
          <t xml:space="preserve">Hollinger - 25.89?
</t>
        </r>
        <r>
          <rPr>
            <sz val="10"/>
            <color rgb="FF000000"/>
            <rFont val="Tahoma"/>
            <family val="2"/>
          </rPr>
          <t>Kaggle - 13.7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B9" authorId="0" shapeId="0" xr:uid="{A44B54A1-0DB3-5B4A-8CA5-BF3586B59CF6}">
      <text>
        <r>
          <rPr>
            <b/>
            <sz val="10"/>
            <color rgb="FF000000"/>
            <rFont val="Tahoma"/>
            <family val="2"/>
          </rPr>
          <t>NE:</t>
        </r>
        <r>
          <rPr>
            <sz val="10"/>
            <color rgb="FF000000"/>
            <rFont val="Tahoma"/>
            <family val="2"/>
          </rPr>
          <t xml:space="preserve">
</t>
        </r>
        <r>
          <rPr>
            <sz val="10"/>
            <color rgb="FF000000"/>
            <rFont val="Calibri"/>
            <family val="2"/>
            <scheme val="minor"/>
          </rPr>
          <t>=XLOOKUP($A10&amp;B$5,'NBA-Data-1980-2019.csv'!$B$1:$B$16305&amp;'NBA-Data-1980-2019.csv'!$A$1:$A$16305,'NBA-Data-1980-2019.csv'!$D$1:$D$16305,"",0)</t>
        </r>
        <r>
          <rPr>
            <sz val="10"/>
            <color rgb="FF000000"/>
            <rFont val="Calibri"/>
            <family val="2"/>
            <scheme val="minor"/>
          </rPr>
          <t xml:space="preserve">
</t>
        </r>
      </text>
    </comment>
    <comment ref="V9" authorId="0" shapeId="0" xr:uid="{5471078A-079D-9C4D-8B44-9BDE607E6657}">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 ref="BB9" authorId="0" shapeId="0" xr:uid="{207DCFD9-09E2-294B-9C02-C5F84CD025DD}">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F30" authorId="0" shapeId="0" xr:uid="{96A6633A-BC68-BA4A-8FEC-2021FA514358}">
      <text>
        <r>
          <rPr>
            <b/>
            <sz val="10"/>
            <color rgb="FF000000"/>
            <rFont val="Tahoma"/>
            <family val="2"/>
          </rPr>
          <t>NE:</t>
        </r>
        <r>
          <rPr>
            <sz val="10"/>
            <color rgb="FF000000"/>
            <rFont val="Tahoma"/>
            <family val="2"/>
          </rPr>
          <t xml:space="preserve">
</t>
        </r>
        <r>
          <rPr>
            <sz val="10"/>
            <color rgb="FF000000"/>
            <rFont val="Tahoma"/>
            <family val="2"/>
          </rPr>
          <t xml:space="preserve">
</t>
        </r>
        <r>
          <rPr>
            <sz val="10"/>
            <color rgb="FF000000"/>
            <rFont val="Tahoma"/>
            <family val="2"/>
          </rPr>
          <t>https://hoopshype.com/lists/advanced-stats-nba-real-plus-minus-rapm-win-shares-analytics/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<sst xmlns="http://schemas.openxmlformats.org/spreadsheetml/2006/main" count="41217" uniqueCount="1703">
  <si>
    <t>Season</t>
  </si>
  <si>
    <t>Lg</t>
  </si>
  <si>
    <t>Champion</t>
  </si>
  <si>
    <t>MVP</t>
  </si>
  <si>
    <t>Rookie of the Year</t>
  </si>
  <si>
    <t>Points</t>
  </si>
  <si>
    <t>Rebounds</t>
  </si>
  <si>
    <t>Assists</t>
  </si>
  <si>
    <t>Win Shares</t>
  </si>
  <si>
    <t>2021-22</t>
  </si>
  <si>
    <t>NBA</t>
  </si>
  <si>
    <t>Golden State Warriors</t>
  </si>
  <si>
    <t>N. Jokić</t>
  </si>
  <si>
    <t>S. Barnes</t>
  </si>
  <si>
    <t>T. Young (2155)</t>
  </si>
  <si>
    <t>N. Jokić (1019)</t>
  </si>
  <si>
    <t>T. Young (737)</t>
  </si>
  <si>
    <t>N. Jokić (15.2)</t>
  </si>
  <si>
    <t>2020-21</t>
  </si>
  <si>
    <t>Milwaukee Bucks</t>
  </si>
  <si>
    <t>L. Ball</t>
  </si>
  <si>
    <t>S. Curry (2015)</t>
  </si>
  <si>
    <t>R. Gobert (960)</t>
  </si>
  <si>
    <t>R. Westbrook (763)</t>
  </si>
  <si>
    <t>N. Jokić (15.6)</t>
  </si>
  <si>
    <t>2019-20</t>
  </si>
  <si>
    <t>Los Angeles Lakers</t>
  </si>
  <si>
    <t>G. Antetokounmpo</t>
  </si>
  <si>
    <t>J. Morant</t>
  </si>
  <si>
    <t>J. Harden (2335)</t>
  </si>
  <si>
    <t>R. Gobert (916)</t>
  </si>
  <si>
    <t>L. James (684)</t>
  </si>
  <si>
    <t>J. Harden (13.1)</t>
  </si>
  <si>
    <t>2018-19</t>
  </si>
  <si>
    <t>Toronto Raptors</t>
  </si>
  <si>
    <t>L. Dončić</t>
  </si>
  <si>
    <t>J. Harden (2818)</t>
  </si>
  <si>
    <t>A. Drummond (1232)</t>
  </si>
  <si>
    <t>R. Westbrook (784)</t>
  </si>
  <si>
    <t>J. Harden (15.2)</t>
  </si>
  <si>
    <t>2017-18</t>
  </si>
  <si>
    <t>J. Harden</t>
  </si>
  <si>
    <t>B. Simmons</t>
  </si>
  <si>
    <t>L. James (2251)</t>
  </si>
  <si>
    <t>A. Drummond (1247)</t>
  </si>
  <si>
    <t>R. Westbrook (820)</t>
  </si>
  <si>
    <t>J. Harden (15.4)</t>
  </si>
  <si>
    <t>2016-17</t>
  </si>
  <si>
    <t>R. Westbrook</t>
  </si>
  <si>
    <t>M. Brogdon</t>
  </si>
  <si>
    <t>R. Westbrook (2558)</t>
  </si>
  <si>
    <t>A. Drummond (1115)</t>
  </si>
  <si>
    <t>J. Harden (907)</t>
  </si>
  <si>
    <t>J. Harden (15.0)</t>
  </si>
  <si>
    <t>2015-16</t>
  </si>
  <si>
    <t>Cleveland Cavaliers</t>
  </si>
  <si>
    <t>S. Curry</t>
  </si>
  <si>
    <t>K. Towns</t>
  </si>
  <si>
    <t>J. Harden (2376)</t>
  </si>
  <si>
    <t>A. Drummond (1198)</t>
  </si>
  <si>
    <t>R. Rondo (839)</t>
  </si>
  <si>
    <t>S. Curry (17.9)</t>
  </si>
  <si>
    <t>2014-15</t>
  </si>
  <si>
    <t>A. Wiggins</t>
  </si>
  <si>
    <t>J. Harden (2217)</t>
  </si>
  <si>
    <t>D. Jordan (1226)</t>
  </si>
  <si>
    <t>C. Paul (838)</t>
  </si>
  <si>
    <t>J. Harden (16.4)</t>
  </si>
  <si>
    <t>2013-14</t>
  </si>
  <si>
    <t>San Antonio Spurs</t>
  </si>
  <si>
    <t>K. Durant</t>
  </si>
  <si>
    <t>M. Carter-Williams</t>
  </si>
  <si>
    <t>K. Durant (2593)</t>
  </si>
  <si>
    <t>D. Jordan (1114)</t>
  </si>
  <si>
    <t>J. Wall (721)</t>
  </si>
  <si>
    <t>K. Durant (19.2)</t>
  </si>
  <si>
    <t>2012-13</t>
  </si>
  <si>
    <t>Miami Heat</t>
  </si>
  <si>
    <t>L. James</t>
  </si>
  <si>
    <t>D. Lillard</t>
  </si>
  <si>
    <t>K. Durant (2280)</t>
  </si>
  <si>
    <t>Ö. Aşık (956)</t>
  </si>
  <si>
    <t>G. Vásquez (704)</t>
  </si>
  <si>
    <t>L. James (19.3)</t>
  </si>
  <si>
    <t>2011-12</t>
  </si>
  <si>
    <t>K. Irving</t>
  </si>
  <si>
    <t>K. Durant (1850)</t>
  </si>
  <si>
    <t>D. Howard (785)</t>
  </si>
  <si>
    <t>S. Nash (664)</t>
  </si>
  <si>
    <t>L. James (14.5)</t>
  </si>
  <si>
    <t>2010-11</t>
  </si>
  <si>
    <t>Dallas Mavericks</t>
  </si>
  <si>
    <t>D. Rose</t>
  </si>
  <si>
    <t>B. Griffin</t>
  </si>
  <si>
    <t>K. Durant (2161)</t>
  </si>
  <si>
    <t>K. Love (1112)</t>
  </si>
  <si>
    <t>S. Nash (855)</t>
  </si>
  <si>
    <t>L. James (15.6)</t>
  </si>
  <si>
    <t>2009-10</t>
  </si>
  <si>
    <t>T. Evans</t>
  </si>
  <si>
    <t>K. Durant (2472)</t>
  </si>
  <si>
    <t>D. Howard (1082)</t>
  </si>
  <si>
    <t>S. Nash (892)</t>
  </si>
  <si>
    <t>L. James (18.5)</t>
  </si>
  <si>
    <t>2008-09</t>
  </si>
  <si>
    <t>D. Wade (2386)</t>
  </si>
  <si>
    <t>D. Howard (1093)</t>
  </si>
  <si>
    <t>C. Paul (861)</t>
  </si>
  <si>
    <t>L. James (20.3)</t>
  </si>
  <si>
    <t>2007-08</t>
  </si>
  <si>
    <t>Boston Celtics</t>
  </si>
  <si>
    <t>K. Bryant</t>
  </si>
  <si>
    <t>K. Bryant (2323)</t>
  </si>
  <si>
    <t>D. Howard (1161)</t>
  </si>
  <si>
    <t>C. Paul (925)</t>
  </si>
  <si>
    <t>C. Paul (17.8)</t>
  </si>
  <si>
    <t>2006-07</t>
  </si>
  <si>
    <t>D. Nowitzki</t>
  </si>
  <si>
    <t>B. Roy</t>
  </si>
  <si>
    <t>K. Bryant (2430)</t>
  </si>
  <si>
    <t>D. Howard (1008)</t>
  </si>
  <si>
    <t>S. Nash (884)</t>
  </si>
  <si>
    <t>D. Nowitzki (16.3)</t>
  </si>
  <si>
    <t>2005-06</t>
  </si>
  <si>
    <t>S. Nash</t>
  </si>
  <si>
    <t>C. Paul</t>
  </si>
  <si>
    <t>K. Bryant (2832)</t>
  </si>
  <si>
    <t>D. Howard (1022)</t>
  </si>
  <si>
    <t>S. Nash (826)</t>
  </si>
  <si>
    <t>D. Nowitzki (17.7)</t>
  </si>
  <si>
    <t>2004-05</t>
  </si>
  <si>
    <t>E. Okafor</t>
  </si>
  <si>
    <t>A. Iverson (2302)</t>
  </si>
  <si>
    <t>K. Garnett (1108)</t>
  </si>
  <si>
    <t>S. Nash (861)</t>
  </si>
  <si>
    <t>K. Garnett (16.1)</t>
  </si>
  <si>
    <t>2003-04</t>
  </si>
  <si>
    <t>Detroit Pistons</t>
  </si>
  <si>
    <t>K. Garnett</t>
  </si>
  <si>
    <t>K. Garnett (1987)</t>
  </si>
  <si>
    <t>K. Garnett (1139)</t>
  </si>
  <si>
    <t>S. Marbury (719)</t>
  </si>
  <si>
    <t>K. Garnett (18.3)</t>
  </si>
  <si>
    <t>2002-03</t>
  </si>
  <si>
    <t>T. Duncan</t>
  </si>
  <si>
    <t>A. Stoudemire</t>
  </si>
  <si>
    <t>K. Bryant (2461)</t>
  </si>
  <si>
    <t>B. Wallace (1126)</t>
  </si>
  <si>
    <t>J. Kidd (711)</t>
  </si>
  <si>
    <t>T. Duncan (16.5)</t>
  </si>
  <si>
    <t>2001-02</t>
  </si>
  <si>
    <t>P. Gasol</t>
  </si>
  <si>
    <t>P. Pierce (2144)</t>
  </si>
  <si>
    <t>T. Duncan (1042)</t>
  </si>
  <si>
    <t>A. Miller (882)</t>
  </si>
  <si>
    <t>T. Duncan (17.8)</t>
  </si>
  <si>
    <t>2000-01</t>
  </si>
  <si>
    <t>A. Iverson</t>
  </si>
  <si>
    <t>M. Miller</t>
  </si>
  <si>
    <t>J. Stackhouse (2380)</t>
  </si>
  <si>
    <t>B. Wallace (1052)</t>
  </si>
  <si>
    <t>J. Kidd (753)</t>
  </si>
  <si>
    <t>S. O'Neal (14.9)</t>
  </si>
  <si>
    <t>1999-00</t>
  </si>
  <si>
    <t>S. O'Neal</t>
  </si>
  <si>
    <t>E. Brand, S. Francis</t>
  </si>
  <si>
    <t>S. O'Neal (2344)</t>
  </si>
  <si>
    <t>D. Mutombo (1157)</t>
  </si>
  <si>
    <t>G. Payton (732)</t>
  </si>
  <si>
    <t>S. O'Neal (18.6)</t>
  </si>
  <si>
    <t>1998-99</t>
  </si>
  <si>
    <t>K. Malone</t>
  </si>
  <si>
    <t>V. Carter</t>
  </si>
  <si>
    <t>S. O'Neal (1289)</t>
  </si>
  <si>
    <t>D. Mutombo (610)</t>
  </si>
  <si>
    <t>J. Kidd (539)</t>
  </si>
  <si>
    <t>K. Malone (9.6)</t>
  </si>
  <si>
    <t>1997-98</t>
  </si>
  <si>
    <t>Chicago Bulls</t>
  </si>
  <si>
    <t>M. Jordan</t>
  </si>
  <si>
    <t>M. Jordan (2357)</t>
  </si>
  <si>
    <t>D. Rodman (1201)</t>
  </si>
  <si>
    <t>R. Strickland (801)</t>
  </si>
  <si>
    <t>K. Malone (16.4)</t>
  </si>
  <si>
    <t>1996-97</t>
  </si>
  <si>
    <t>M. Jordan (2431)</t>
  </si>
  <si>
    <t>D. Mutombo (929)</t>
  </si>
  <si>
    <t>M. Jackson (935)</t>
  </si>
  <si>
    <t>M. Jordan (18.3)</t>
  </si>
  <si>
    <t>1995-96</t>
  </si>
  <si>
    <t>D. Stoudamire</t>
  </si>
  <si>
    <t>M. Jordan (2491)</t>
  </si>
  <si>
    <t>D. Robinson (1000)</t>
  </si>
  <si>
    <t>J. Stockton (916)</t>
  </si>
  <si>
    <t>M. Jordan (20.4)</t>
  </si>
  <si>
    <t>1994-95</t>
  </si>
  <si>
    <t>Houston Rockets</t>
  </si>
  <si>
    <t>D. Robinson</t>
  </si>
  <si>
    <t>G. Hill, J. Kidd</t>
  </si>
  <si>
    <t>S. O'Neal (2315)</t>
  </si>
  <si>
    <t>D. Mutombo (1029)</t>
  </si>
  <si>
    <t>J. Stockton (1011)</t>
  </si>
  <si>
    <t>D. Robinson (17.5)</t>
  </si>
  <si>
    <t>1993-94</t>
  </si>
  <si>
    <t>H. Olajuwon</t>
  </si>
  <si>
    <t>C. Webber</t>
  </si>
  <si>
    <t>D. Robinson (2383)</t>
  </si>
  <si>
    <t>D. Rodman (1367)</t>
  </si>
  <si>
    <t>J. Stockton (1031)</t>
  </si>
  <si>
    <t>D. Robinson (20.0)</t>
  </si>
  <si>
    <t>1992-93</t>
  </si>
  <si>
    <t>C. Barkley</t>
  </si>
  <si>
    <t>M. Jordan (2541)</t>
  </si>
  <si>
    <t>D. Rodman (1132)</t>
  </si>
  <si>
    <t>J. Stockton (987)</t>
  </si>
  <si>
    <t>M. Jordan (17.2)</t>
  </si>
  <si>
    <t>1991-92</t>
  </si>
  <si>
    <t>L. Johnson</t>
  </si>
  <si>
    <t>M. Jordan (2404)</t>
  </si>
  <si>
    <t>D. Rodman (1530)</t>
  </si>
  <si>
    <t>J. Stockton (1126)</t>
  </si>
  <si>
    <t>M. Jordan (17.7)</t>
  </si>
  <si>
    <t>1990-91</t>
  </si>
  <si>
    <t>D. Coleman</t>
  </si>
  <si>
    <t>M. Jordan (2580)</t>
  </si>
  <si>
    <t>D. Robinson (1063)</t>
  </si>
  <si>
    <t>J. Stockton (1164)</t>
  </si>
  <si>
    <t>M. Jordan (20.3)</t>
  </si>
  <si>
    <t>1989-90</t>
  </si>
  <si>
    <t>M. Johnson</t>
  </si>
  <si>
    <t>M. Jordan (2753)</t>
  </si>
  <si>
    <t>H. Olajuwon (1149)</t>
  </si>
  <si>
    <t>J. Stockton (1134)</t>
  </si>
  <si>
    <t>M. Jordan (19.0)</t>
  </si>
  <si>
    <t>1988-89</t>
  </si>
  <si>
    <t>M. Richmond</t>
  </si>
  <si>
    <t>M. Jordan (2633)</t>
  </si>
  <si>
    <t>H. Olajuwon (1105)</t>
  </si>
  <si>
    <t>J. Stockton (1118)</t>
  </si>
  <si>
    <t>M. Jordan (19.8)</t>
  </si>
  <si>
    <t>1987-88</t>
  </si>
  <si>
    <t>M. Jackson</t>
  </si>
  <si>
    <t>M. Jordan (2868)</t>
  </si>
  <si>
    <t>C. Oakley (1066)</t>
  </si>
  <si>
    <t>J. Stockton (1128)</t>
  </si>
  <si>
    <t>M. Jordan (21.2)</t>
  </si>
  <si>
    <t>1986-87</t>
  </si>
  <si>
    <t>C. Person</t>
  </si>
  <si>
    <t>M. Jordan (3041)</t>
  </si>
  <si>
    <t>C. Oakley (1074)</t>
  </si>
  <si>
    <t>M. Johnson (977)</t>
  </si>
  <si>
    <t>M. Jordan (16.9)</t>
  </si>
  <si>
    <t>1985-86</t>
  </si>
  <si>
    <t>L. Bird</t>
  </si>
  <si>
    <t>P. Ewing</t>
  </si>
  <si>
    <t>A. English (2414)</t>
  </si>
  <si>
    <t>B. Laimbeer (1075)</t>
  </si>
  <si>
    <t>M. Johnson (907)</t>
  </si>
  <si>
    <t>L. Bird (15.8)</t>
  </si>
  <si>
    <t>1984-85</t>
  </si>
  <si>
    <t>M. Jordan (2313)</t>
  </si>
  <si>
    <t>M. Malone (1031)</t>
  </si>
  <si>
    <t>I. Thomas (1123)</t>
  </si>
  <si>
    <t>L. Bird (15.7)</t>
  </si>
  <si>
    <t>1983-84</t>
  </si>
  <si>
    <t>R. Sampson</t>
  </si>
  <si>
    <t>A. Dantley (2418)</t>
  </si>
  <si>
    <t>B. Laimbeer (1003)</t>
  </si>
  <si>
    <t>N. Nixon (914)</t>
  </si>
  <si>
    <t>A. Dantley (14.6)</t>
  </si>
  <si>
    <t>1982-83</t>
  </si>
  <si>
    <t>Philadelphia 76ers</t>
  </si>
  <si>
    <t>M. Malone</t>
  </si>
  <si>
    <t>T. Cummings</t>
  </si>
  <si>
    <t>A. English (2326)</t>
  </si>
  <si>
    <t>M. Malone (1194)</t>
  </si>
  <si>
    <t>M. Johnson (829)</t>
  </si>
  <si>
    <t>M. Malone (15.1)</t>
  </si>
  <si>
    <t>1981-82</t>
  </si>
  <si>
    <t>B. Williams</t>
  </si>
  <si>
    <t>G. Gervin (2551)</t>
  </si>
  <si>
    <t>M. Malone (1188)</t>
  </si>
  <si>
    <t>J. Moore (762)</t>
  </si>
  <si>
    <t>M. Malone (15.4)</t>
  </si>
  <si>
    <t>1980-81</t>
  </si>
  <si>
    <t>J. Erving</t>
  </si>
  <si>
    <t>D. Griffith</t>
  </si>
  <si>
    <t>A. Dantley (2452)</t>
  </si>
  <si>
    <t>M. Malone (1180)</t>
  </si>
  <si>
    <t>K. Porter (734)</t>
  </si>
  <si>
    <t>K. Abdul-Jabbar (14.3)</t>
  </si>
  <si>
    <t>1979-80</t>
  </si>
  <si>
    <t>K. Abdul-Jabbar</t>
  </si>
  <si>
    <t>G. Gervin (2585)</t>
  </si>
  <si>
    <t>S. Nater (1216)</t>
  </si>
  <si>
    <t>M. Richardson (832)</t>
  </si>
  <si>
    <t>K. Abdul-Jabbar (14.8)</t>
  </si>
  <si>
    <t>1978-79</t>
  </si>
  <si>
    <t>Seattle SuperSonics</t>
  </si>
  <si>
    <t>P. Ford</t>
  </si>
  <si>
    <t>G. Gervin (2365)</t>
  </si>
  <si>
    <t>M. Malone (1444)</t>
  </si>
  <si>
    <t>K. Porter (1099)</t>
  </si>
  <si>
    <t>K. Abdul-Jabbar (14.4)</t>
  </si>
  <si>
    <t>1977-78</t>
  </si>
  <si>
    <t>Washington Bullets</t>
  </si>
  <si>
    <t>B. Walton</t>
  </si>
  <si>
    <t>W. Davis</t>
  </si>
  <si>
    <t>G. Gervin (2232)</t>
  </si>
  <si>
    <t>T. Robinson (1288)</t>
  </si>
  <si>
    <t>K. Porter (837)</t>
  </si>
  <si>
    <t>D. Thompson (12.7)</t>
  </si>
  <si>
    <t>1976-77</t>
  </si>
  <si>
    <t>Portland Trail Blazers</t>
  </si>
  <si>
    <t>A. Dantley</t>
  </si>
  <si>
    <t>P. Maravich (2273)</t>
  </si>
  <si>
    <t>K. Abdul-Jabbar (1090)</t>
  </si>
  <si>
    <t>D. Buse (685)</t>
  </si>
  <si>
    <t>K. Abdul-Jabbar (17.8)</t>
  </si>
  <si>
    <t>1975-76</t>
  </si>
  <si>
    <t>A. Adams</t>
  </si>
  <si>
    <t>B. McAdoo (2427)</t>
  </si>
  <si>
    <t>K. Abdul-Jabbar (1383)</t>
  </si>
  <si>
    <t>S. Watts (661)</t>
  </si>
  <si>
    <t>K. Abdul-Jabbar (17.0)</t>
  </si>
  <si>
    <t>ABA</t>
  </si>
  <si>
    <t>New York Nets</t>
  </si>
  <si>
    <t>D. Thompson</t>
  </si>
  <si>
    <t>J. Erving (2462)</t>
  </si>
  <si>
    <t>A. Gilmore (1303)</t>
  </si>
  <si>
    <t>D. Buse (689)</t>
  </si>
  <si>
    <t>J. Erving (17.7)</t>
  </si>
  <si>
    <t>1974-75</t>
  </si>
  <si>
    <t>B. McAdoo</t>
  </si>
  <si>
    <t>J. Wilkes</t>
  </si>
  <si>
    <t>B. McAdoo (2831)</t>
  </si>
  <si>
    <t>B. McAdoo (1155)</t>
  </si>
  <si>
    <t>K. Porter (650)</t>
  </si>
  <si>
    <t>B. McAdoo (17.8)</t>
  </si>
  <si>
    <t>Kentucky Colonels</t>
  </si>
  <si>
    <t>J. Erving, G. McGinnis</t>
  </si>
  <si>
    <t>M. Barnes</t>
  </si>
  <si>
    <t>G. McGinnis (2353)</t>
  </si>
  <si>
    <t>A. Gilmore (1361)</t>
  </si>
  <si>
    <t>C. Williams (576)</t>
  </si>
  <si>
    <t>J. Erving (17.6)</t>
  </si>
  <si>
    <t>1973-74</t>
  </si>
  <si>
    <t>E. DiGregorio</t>
  </si>
  <si>
    <t>B. McAdoo (2261)</t>
  </si>
  <si>
    <t>E. Hayes (1463)</t>
  </si>
  <si>
    <t>E. DiGregorio (663)</t>
  </si>
  <si>
    <t>K. Abdul-Jabbar (18.4)</t>
  </si>
  <si>
    <t>S. Nater</t>
  </si>
  <si>
    <t>J. Erving (2299)</t>
  </si>
  <si>
    <t>A. Gilmore (1538)</t>
  </si>
  <si>
    <t>A. Smith (619)</t>
  </si>
  <si>
    <t>J. Erving (16.5)</t>
  </si>
  <si>
    <t>1972-73</t>
  </si>
  <si>
    <t>New York Knicks</t>
  </si>
  <si>
    <t>D. Cowens</t>
  </si>
  <si>
    <t>T. Archibald (2719)</t>
  </si>
  <si>
    <t>W. Chamberlain (1526)</t>
  </si>
  <si>
    <t>T. Archibald (910)</t>
  </si>
  <si>
    <t>K. Abdul-Jabbar (21.9)</t>
  </si>
  <si>
    <t>Indiana Pacers</t>
  </si>
  <si>
    <t>B. Cunningham</t>
  </si>
  <si>
    <t>B. Taylor</t>
  </si>
  <si>
    <t>D. Issel (2292)</t>
  </si>
  <si>
    <t>A. Gilmore (1476)</t>
  </si>
  <si>
    <t>C. Williams (582)</t>
  </si>
  <si>
    <t>A. Gilmore (18.5)</t>
  </si>
  <si>
    <t>1971-72</t>
  </si>
  <si>
    <t>S. Wicks</t>
  </si>
  <si>
    <t>K. Abdul-Jabbar (2822)</t>
  </si>
  <si>
    <t>W. Chamberlain (1572)</t>
  </si>
  <si>
    <t>L. Wilkens (766)</t>
  </si>
  <si>
    <t>K. Abdul-Jabbar (25.4)</t>
  </si>
  <si>
    <t>A. Gilmore</t>
  </si>
  <si>
    <t>D. Issel (2538)</t>
  </si>
  <si>
    <t>A. Gilmore (1491)</t>
  </si>
  <si>
    <t>B. Melchionni (669)</t>
  </si>
  <si>
    <t>A. Gilmore (19.8)</t>
  </si>
  <si>
    <t>1970-71</t>
  </si>
  <si>
    <t>D. Cowens, G. Petrie</t>
  </si>
  <si>
    <t>K. Abdul-Jabbar (2596)</t>
  </si>
  <si>
    <t>W. Chamberlain (1493)</t>
  </si>
  <si>
    <t>N. Van Lier (832)</t>
  </si>
  <si>
    <t>K. Abdul-Jabbar (22.3)</t>
  </si>
  <si>
    <t>Utah Stars</t>
  </si>
  <si>
    <t>M. Daniels</t>
  </si>
  <si>
    <t>D. Issel, C. Scott</t>
  </si>
  <si>
    <t>D. Issel (2480)</t>
  </si>
  <si>
    <t>M. Daniels (1475)</t>
  </si>
  <si>
    <t>B. Melchionni (672)</t>
  </si>
  <si>
    <t>Z. Beaty (16.0)</t>
  </si>
  <si>
    <t>1969-70</t>
  </si>
  <si>
    <t>W. Reed</t>
  </si>
  <si>
    <t>K. Abdul-Jabbar (2361)</t>
  </si>
  <si>
    <t>E. Hayes (1386)</t>
  </si>
  <si>
    <t>L. Wilkens (683)</t>
  </si>
  <si>
    <t>J. West (15.2)</t>
  </si>
  <si>
    <t>S. Haywood</t>
  </si>
  <si>
    <t>S. Haywood (2519)</t>
  </si>
  <si>
    <t>S. Haywood (1637)</t>
  </si>
  <si>
    <t>L. Brown (580)</t>
  </si>
  <si>
    <t>S. Haywood (17.1)</t>
  </si>
  <si>
    <t>1968-69</t>
  </si>
  <si>
    <t>W. Unseld</t>
  </si>
  <si>
    <t>E. Hayes (2327)</t>
  </si>
  <si>
    <t>W. Chamberlain (1712)</t>
  </si>
  <si>
    <t>O. Robertson (772)</t>
  </si>
  <si>
    <t>W. Reed (14.7)</t>
  </si>
  <si>
    <t>Oakland Oaks</t>
  </si>
  <si>
    <t>W. Jabali</t>
  </si>
  <si>
    <t>L. Jones (2133)</t>
  </si>
  <si>
    <t>M. Daniels (1256)</t>
  </si>
  <si>
    <t>L. Brown (544)</t>
  </si>
  <si>
    <t>J. Jones (16.1)</t>
  </si>
  <si>
    <t>1967-68</t>
  </si>
  <si>
    <t>W. Chamberlain</t>
  </si>
  <si>
    <t>E. Monroe</t>
  </si>
  <si>
    <t>D. Bing (2142)</t>
  </si>
  <si>
    <t>W. Chamberlain (1952)</t>
  </si>
  <si>
    <t>W. Chamberlain (702)</t>
  </si>
  <si>
    <t>W. Chamberlain (20.4)</t>
  </si>
  <si>
    <t>Pittsburgh Pipers</t>
  </si>
  <si>
    <t>C. Hawkins</t>
  </si>
  <si>
    <t>D. Moe (1884)</t>
  </si>
  <si>
    <t>M. Daniels (1213)</t>
  </si>
  <si>
    <t>L. Brown (506)</t>
  </si>
  <si>
    <t>C. Hawkins (17.9)</t>
  </si>
  <si>
    <t>1966-67</t>
  </si>
  <si>
    <t>D. Bing</t>
  </si>
  <si>
    <t>R. Barry (2775)</t>
  </si>
  <si>
    <t>W. Chamberlain (1957)</t>
  </si>
  <si>
    <t>G. Rodgers (908)</t>
  </si>
  <si>
    <t>W. Chamberlain (21.9)</t>
  </si>
  <si>
    <t>1965-66</t>
  </si>
  <si>
    <t>R. Barry</t>
  </si>
  <si>
    <t>W. Chamberlain (2649)</t>
  </si>
  <si>
    <t>W. Chamberlain (1943)</t>
  </si>
  <si>
    <t>O. Robertson (847)</t>
  </si>
  <si>
    <t>W. Chamberlain (21.4)</t>
  </si>
  <si>
    <t>1964-65</t>
  </si>
  <si>
    <t>B. Russell</t>
  </si>
  <si>
    <t>W. Chamberlain (2534)</t>
  </si>
  <si>
    <t>B. Russell (1878)</t>
  </si>
  <si>
    <t>O. Robertson (861)</t>
  </si>
  <si>
    <t>O. Robertson (17.0)</t>
  </si>
  <si>
    <t>1963-64</t>
  </si>
  <si>
    <t>O. Robertson</t>
  </si>
  <si>
    <t>J. Lucas</t>
  </si>
  <si>
    <t>W. Chamberlain (2948)</t>
  </si>
  <si>
    <t>B. Russell (1930)</t>
  </si>
  <si>
    <t>O. Robertson (868)</t>
  </si>
  <si>
    <t>W. Chamberlain (25.0)</t>
  </si>
  <si>
    <t>1962-63</t>
  </si>
  <si>
    <t>T. Dischinger</t>
  </si>
  <si>
    <t>W. Chamberlain (3586)</t>
  </si>
  <si>
    <t>W. Chamberlain (1946)</t>
  </si>
  <si>
    <t>G. Rodgers (825)</t>
  </si>
  <si>
    <t>W. Chamberlain (20.9)</t>
  </si>
  <si>
    <t>1961-62</t>
  </si>
  <si>
    <t>W. Bellamy</t>
  </si>
  <si>
    <t>W. Chamberlain (4029)</t>
  </si>
  <si>
    <t>W. Chamberlain (2052)</t>
  </si>
  <si>
    <t>O. Robertson (899)</t>
  </si>
  <si>
    <t>W. Chamberlain (23.1)</t>
  </si>
  <si>
    <t>1960-61</t>
  </si>
  <si>
    <t>W. Chamberlain (3033)</t>
  </si>
  <si>
    <t>W. Chamberlain (2149)</t>
  </si>
  <si>
    <t>O. Robertson (690)</t>
  </si>
  <si>
    <t>W. Chamberlain (18.8)</t>
  </si>
  <si>
    <t>1959-60</t>
  </si>
  <si>
    <t>W. Chamberlain (2707)</t>
  </si>
  <si>
    <t>W. Chamberlain (1941)</t>
  </si>
  <si>
    <t>B. Cousy (715)</t>
  </si>
  <si>
    <t>W. Chamberlain (17.0)</t>
  </si>
  <si>
    <t>1958-59</t>
  </si>
  <si>
    <t>B. Pettit</t>
  </si>
  <si>
    <t>E. Baylor</t>
  </si>
  <si>
    <t>B. Pettit (2105)</t>
  </si>
  <si>
    <t>B. Russell (1612)</t>
  </si>
  <si>
    <t>B. Cousy (557)</t>
  </si>
  <si>
    <t>B. Pettit (14.8)</t>
  </si>
  <si>
    <t>1957-58</t>
  </si>
  <si>
    <t>St. Louis Hawks</t>
  </si>
  <si>
    <t>W. Sauldsberry</t>
  </si>
  <si>
    <t>G. Yardley (2001)</t>
  </si>
  <si>
    <t>B. Russell (1564)</t>
  </si>
  <si>
    <t>B. Cousy (463)</t>
  </si>
  <si>
    <t>D. Schayes (13.7)</t>
  </si>
  <si>
    <t>1956-57</t>
  </si>
  <si>
    <t>B. Cousy</t>
  </si>
  <si>
    <t>T. Heinsohn</t>
  </si>
  <si>
    <t>P. Arizin (1817)</t>
  </si>
  <si>
    <t>M. Stokes (1256)</t>
  </si>
  <si>
    <t>B. Cousy (478)</t>
  </si>
  <si>
    <t>N. Johnston (13.7)</t>
  </si>
  <si>
    <t>1955-56</t>
  </si>
  <si>
    <t>Philadelphia Warriors</t>
  </si>
  <si>
    <t>M. Stokes</t>
  </si>
  <si>
    <t>B. Pettit (1849)</t>
  </si>
  <si>
    <t>B. Pettit (1164)</t>
  </si>
  <si>
    <t>B. Cousy (642)</t>
  </si>
  <si>
    <t>N. Johnston (13.9)</t>
  </si>
  <si>
    <t>1954-55</t>
  </si>
  <si>
    <t>Syracuse Nationals</t>
  </si>
  <si>
    <t>N. Johnston (1631)</t>
  </si>
  <si>
    <t>N. Johnston (1085)</t>
  </si>
  <si>
    <t>N. Johnston (15.4)</t>
  </si>
  <si>
    <t>1953-54</t>
  </si>
  <si>
    <t>Minneapolis Lakers</t>
  </si>
  <si>
    <t>R. Felix</t>
  </si>
  <si>
    <t>N. Johnston (1759)</t>
  </si>
  <si>
    <t>H. Gallatin (1098)</t>
  </si>
  <si>
    <t>B. Cousy (518)</t>
  </si>
  <si>
    <t>N. Johnston (18.3)</t>
  </si>
  <si>
    <t>1952-53</t>
  </si>
  <si>
    <t>M. Meineke</t>
  </si>
  <si>
    <t>N. Johnston (1564)</t>
  </si>
  <si>
    <t>G. Mikan (1007)</t>
  </si>
  <si>
    <t>B. Cousy (547)</t>
  </si>
  <si>
    <t>N. Johnston (15.3)</t>
  </si>
  <si>
    <t>1951-52</t>
  </si>
  <si>
    <t>M. Hutchins, B. Tosheff</t>
  </si>
  <si>
    <t>P. Arizin (1674)</t>
  </si>
  <si>
    <t>L. Foust (880)</t>
  </si>
  <si>
    <t>A. Phillip (539)</t>
  </si>
  <si>
    <t>P. Arizin (16.0)</t>
  </si>
  <si>
    <t>1950-51</t>
  </si>
  <si>
    <t>Rochester Royals</t>
  </si>
  <si>
    <t>P. Arizin</t>
  </si>
  <si>
    <t>G. Mikan (1932)</t>
  </si>
  <si>
    <t>D. Schayes (1080)</t>
  </si>
  <si>
    <t>A. Phillip (414)</t>
  </si>
  <si>
    <t>G. Mikan (23.4)</t>
  </si>
  <si>
    <t>1949-50</t>
  </si>
  <si>
    <t>A. Groza</t>
  </si>
  <si>
    <t>G. Mikan (1865)</t>
  </si>
  <si>
    <t>D. McGuire (386)</t>
  </si>
  <si>
    <t>G. Mikan (21.1)</t>
  </si>
  <si>
    <t>YEAR</t>
  </si>
  <si>
    <t>NUMBER</t>
  </si>
  <si>
    <t>PLAYER</t>
  </si>
  <si>
    <t>POS</t>
  </si>
  <si>
    <t>HEIGHT</t>
  </si>
  <si>
    <t>BIRTH DATE</t>
  </si>
  <si>
    <t>EXPERIENCE</t>
  </si>
  <si>
    <t>COLLEGE</t>
  </si>
  <si>
    <t>Rk</t>
  </si>
  <si>
    <t>Nemanja Bjelica</t>
  </si>
  <si>
    <t>C</t>
  </si>
  <si>
    <t>rs</t>
  </si>
  <si>
    <t>Stephen Curry</t>
  </si>
  <si>
    <t>Chris Chiozza</t>
  </si>
  <si>
    <t>PG</t>
  </si>
  <si>
    <t>us</t>
  </si>
  <si>
    <t>Florida</t>
  </si>
  <si>
    <t>Klay Thompson</t>
  </si>
  <si>
    <t>Davidson</t>
  </si>
  <si>
    <t>Andrew Wiggins</t>
  </si>
  <si>
    <t>Jeff Dowtin</t>
  </si>
  <si>
    <t>R</t>
  </si>
  <si>
    <t>Rhode Island</t>
  </si>
  <si>
    <t>Draymond Green</t>
  </si>
  <si>
    <t>PF</t>
  </si>
  <si>
    <t>Michigan State</t>
  </si>
  <si>
    <t>James Wiseman</t>
  </si>
  <si>
    <t>Andre Iguodala</t>
  </si>
  <si>
    <t>SF</t>
  </si>
  <si>
    <t>Arizona</t>
  </si>
  <si>
    <t>Jonathan Kuminga</t>
  </si>
  <si>
    <t>cd</t>
  </si>
  <si>
    <t>Kevon Looney</t>
  </si>
  <si>
    <t>Damion Lee</t>
  </si>
  <si>
    <t>SG</t>
  </si>
  <si>
    <t>Drexel, Louisville</t>
  </si>
  <si>
    <t>Moses Moody</t>
  </si>
  <si>
    <t>UCLA</t>
  </si>
  <si>
    <t>Arkansas</t>
  </si>
  <si>
    <t>Otto Porter Jr.</t>
  </si>
  <si>
    <t>Gary Payton II</t>
  </si>
  <si>
    <t>Oregon State</t>
  </si>
  <si>
    <t>Jordan Poole</t>
  </si>
  <si>
    <t>Michigan</t>
  </si>
  <si>
    <t>Georgetown</t>
  </si>
  <si>
    <t>Washington State</t>
  </si>
  <si>
    <t>Juan Toscano-Anderson</t>
  </si>
  <si>
    <t>Marquette</t>
  </si>
  <si>
    <t>Quinndary Weatherspoon</t>
  </si>
  <si>
    <t>Mississippi State</t>
  </si>
  <si>
    <t>Shaun Livingston</t>
  </si>
  <si>
    <t>ca</t>
  </si>
  <si>
    <t>Kansas</t>
  </si>
  <si>
    <t>6/10/</t>
  </si>
  <si>
    <t>5/11/</t>
  </si>
  <si>
    <t>6/2/</t>
  </si>
  <si>
    <t>6/3/</t>
  </si>
  <si>
    <t>6/6/</t>
  </si>
  <si>
    <t>6/8/</t>
  </si>
  <si>
    <t>6/5/</t>
  </si>
  <si>
    <t>6/9/</t>
  </si>
  <si>
    <t>6/4/</t>
  </si>
  <si>
    <t>6/7/</t>
  </si>
  <si>
    <t>Khris Middleton</t>
  </si>
  <si>
    <t>Giannis Antetokounmpo</t>
  </si>
  <si>
    <t>Justin Jackson</t>
  </si>
  <si>
    <t>Jrue Holiday</t>
  </si>
  <si>
    <t>Elijah Bryant</t>
  </si>
  <si>
    <t>Donte DiVincenzo</t>
  </si>
  <si>
    <t>Brook Lopez</t>
  </si>
  <si>
    <t>Pat Connaughton</t>
  </si>
  <si>
    <t>Bobby Portis</t>
  </si>
  <si>
    <t>P.J. Tucker</t>
  </si>
  <si>
    <t>Bryn Forbes</t>
  </si>
  <si>
    <t>D.J. Augustin</t>
  </si>
  <si>
    <t>Jeff Teague</t>
  </si>
  <si>
    <t>Torrey Craig</t>
  </si>
  <si>
    <t>Mamadi Diakite</t>
  </si>
  <si>
    <t>Thanasis Antetokounmpo</t>
  </si>
  <si>
    <t>Jordan Nwora</t>
  </si>
  <si>
    <t>D.J. Wilson</t>
  </si>
  <si>
    <t>Sam Merrill</t>
  </si>
  <si>
    <t>Axel Toupane</t>
  </si>
  <si>
    <t>Rodions Kurucs</t>
  </si>
  <si>
    <t>Jaylen Adams</t>
  </si>
  <si>
    <t>St. Bonaventure</t>
  </si>
  <si>
    <t>gr</t>
  </si>
  <si>
    <t>Texas</t>
  </si>
  <si>
    <t>Elon University, BYU</t>
  </si>
  <si>
    <t>Notre Dame</t>
  </si>
  <si>
    <t>USC Upstate</t>
  </si>
  <si>
    <t>gn</t>
  </si>
  <si>
    <t>Virginia</t>
  </si>
  <si>
    <t>Villanova</t>
  </si>
  <si>
    <t>UNC</t>
  </si>
  <si>
    <t>lv</t>
  </si>
  <si>
    <t>Stanford</t>
  </si>
  <si>
    <t>Utah State University</t>
  </si>
  <si>
    <t>Texas A&amp;M</t>
  </si>
  <si>
    <t>Louisville</t>
  </si>
  <si>
    <t>Wake Forest</t>
  </si>
  <si>
    <t>fr</t>
  </si>
  <si>
    <t>Jon Leuer</t>
  </si>
  <si>
    <t>Larry Sanders</t>
  </si>
  <si>
    <t>INDEX</t>
  </si>
  <si>
    <t>LeBron James</t>
  </si>
  <si>
    <t>Anthony Davis</t>
  </si>
  <si>
    <t>Danny Green</t>
  </si>
  <si>
    <t>Kentavious Caldwell-Pope</t>
  </si>
  <si>
    <t>Luol Deng</t>
  </si>
  <si>
    <t>Avery Bradley</t>
  </si>
  <si>
    <t>JaVale McGee</t>
  </si>
  <si>
    <t>DeMarcus Cousins</t>
  </si>
  <si>
    <t>Quinn Cook</t>
  </si>
  <si>
    <t>Alex Caruso</t>
  </si>
  <si>
    <t>Jared Dudley</t>
  </si>
  <si>
    <t>Rajon Rondo</t>
  </si>
  <si>
    <t>Dwight Howard</t>
  </si>
  <si>
    <t>Troy Daniels</t>
  </si>
  <si>
    <t>Kyle Kuzma</t>
  </si>
  <si>
    <t>Markieff Morris</t>
  </si>
  <si>
    <t>Talen Horton-Tucker</t>
  </si>
  <si>
    <t>Dion Waiters</t>
  </si>
  <si>
    <t>J.R. Smith</t>
  </si>
  <si>
    <t>Demetrius Jackson</t>
  </si>
  <si>
    <t>Jordan Caroline</t>
  </si>
  <si>
    <t>Kostas Antetokounmpo</t>
  </si>
  <si>
    <t>Devontae Cacok</t>
  </si>
  <si>
    <t>Dayton</t>
  </si>
  <si>
    <t>UNC Wilmington</t>
  </si>
  <si>
    <t>Georgia</t>
  </si>
  <si>
    <t>2, 28</t>
  </si>
  <si>
    <t>Duke</t>
  </si>
  <si>
    <t>VCU</t>
  </si>
  <si>
    <t>Kentucky</t>
  </si>
  <si>
    <t>Boston College</t>
  </si>
  <si>
    <t>Iowa State</t>
  </si>
  <si>
    <t>Utah</t>
  </si>
  <si>
    <t>Nevada</t>
  </si>
  <si>
    <t>Zach Norvell</t>
  </si>
  <si>
    <t>Gonzaga</t>
  </si>
  <si>
    <t>Syracuse</t>
  </si>
  <si>
    <t>OG Anunoby</t>
  </si>
  <si>
    <t>gb</t>
  </si>
  <si>
    <t>Indiana</t>
  </si>
  <si>
    <t>Chris Boucher</t>
  </si>
  <si>
    <t>lc</t>
  </si>
  <si>
    <t>Oregon</t>
  </si>
  <si>
    <t>Lorenzo Brown</t>
  </si>
  <si>
    <t>NC State</t>
  </si>
  <si>
    <t>Marc Gasol</t>
  </si>
  <si>
    <t>es</t>
  </si>
  <si>
    <t>Serge Ibaka</t>
  </si>
  <si>
    <t>cg</t>
  </si>
  <si>
    <t>Kawhi Leonard</t>
  </si>
  <si>
    <t>San Diego State</t>
  </si>
  <si>
    <t>Jeremy Lin</t>
  </si>
  <si>
    <t>Harvard University</t>
  </si>
  <si>
    <t>Kyle Lowry</t>
  </si>
  <si>
    <t>Jordan Loyd</t>
  </si>
  <si>
    <t>Furman University, University of Indianapolis</t>
  </si>
  <si>
    <t>Patrick McCaw</t>
  </si>
  <si>
    <t>UNLV</t>
  </si>
  <si>
    <t>Jodie Meeks</t>
  </si>
  <si>
    <t>C.J. Miles</t>
  </si>
  <si>
    <t>Malcolm Miller</t>
  </si>
  <si>
    <t>Holy Cross</t>
  </si>
  <si>
    <t>Greg Monroe</t>
  </si>
  <si>
    <t>Eric Moreland</t>
  </si>
  <si>
    <t>Norman Powell</t>
  </si>
  <si>
    <t>Malachi Richardson</t>
  </si>
  <si>
    <t>Pascal Siakam</t>
  </si>
  <si>
    <t>cm</t>
  </si>
  <si>
    <t>New Mexico State</t>
  </si>
  <si>
    <t>Jonas Valančiūnas</t>
  </si>
  <si>
    <t>lt</t>
  </si>
  <si>
    <t>Fred VanVleet</t>
  </si>
  <si>
    <t>Wichita State</t>
  </si>
  <si>
    <t>Delon Wright</t>
  </si>
  <si>
    <t>Justin Hamilton</t>
  </si>
  <si>
    <t>SALARY</t>
  </si>
  <si>
    <t>Jordan Bell</t>
  </si>
  <si>
    <t>Omri Casspi</t>
  </si>
  <si>
    <t>il</t>
  </si>
  <si>
    <t>Kevin Durant</t>
  </si>
  <si>
    <t>Damian Jones</t>
  </si>
  <si>
    <t>Vanderbilt</t>
  </si>
  <si>
    <t>Zaza Pachulia</t>
  </si>
  <si>
    <t>ge</t>
  </si>
  <si>
    <t>David West</t>
  </si>
  <si>
    <t>Xavier</t>
  </si>
  <si>
    <t>Nick Young</t>
  </si>
  <si>
    <t>USC</t>
  </si>
  <si>
    <t>Jason Thompson</t>
  </si>
  <si>
    <t>Matt Barnes</t>
  </si>
  <si>
    <t>Ian Clark</t>
  </si>
  <si>
    <t>Belmont</t>
  </si>
  <si>
    <t>James Michael McAdoo</t>
  </si>
  <si>
    <t>Anderson Varejão</t>
  </si>
  <si>
    <t>br</t>
  </si>
  <si>
    <t>Briante Weber</t>
  </si>
  <si>
    <t>Elliot Williams</t>
  </si>
  <si>
    <t>Cameron Jones</t>
  </si>
  <si>
    <t>Elgin Cook</t>
  </si>
  <si>
    <t>Phil Pressey</t>
  </si>
  <si>
    <t>Jared Cunningham</t>
  </si>
  <si>
    <t>Matthew Dellavedova</t>
  </si>
  <si>
    <t>au</t>
  </si>
  <si>
    <t>Saint Mary's</t>
  </si>
  <si>
    <t>Channing Frye</t>
  </si>
  <si>
    <t>Joe Harris</t>
  </si>
  <si>
    <t>Kyrie Irving</t>
  </si>
  <si>
    <t>Richard Jefferson</t>
  </si>
  <si>
    <t>Dahntay Jones</t>
  </si>
  <si>
    <t>Rutgers University, Duke</t>
  </si>
  <si>
    <t>James Jones</t>
  </si>
  <si>
    <t>Miami (FL)</t>
  </si>
  <si>
    <t>Sasha Kaun</t>
  </si>
  <si>
    <t>ru</t>
  </si>
  <si>
    <t>Kevin Love</t>
  </si>
  <si>
    <t>Jordan McRae</t>
  </si>
  <si>
    <t>Tennessee</t>
  </si>
  <si>
    <t>Timofey Mozgov</t>
  </si>
  <si>
    <t>Iman Shumpert</t>
  </si>
  <si>
    <t>Georgia Tech</t>
  </si>
  <si>
    <t>Tristan Thompson</t>
  </si>
  <si>
    <t>Mo Williams</t>
  </si>
  <si>
    <t>Alabama</t>
  </si>
  <si>
    <t>Leandro Barbosa</t>
  </si>
  <si>
    <t>Harrison Barnes</t>
  </si>
  <si>
    <t>Andrew Bogut</t>
  </si>
  <si>
    <t>Festus Ezeli</t>
  </si>
  <si>
    <t>ng</t>
  </si>
  <si>
    <t>Justin Holiday</t>
  </si>
  <si>
    <t>Washington</t>
  </si>
  <si>
    <t>Ognjen Kuzmić</t>
  </si>
  <si>
    <t>ba</t>
  </si>
  <si>
    <t>David Lee</t>
  </si>
  <si>
    <t>Brandon Rush</t>
  </si>
  <si>
    <t>Marreese Speights</t>
  </si>
  <si>
    <t>Nemanja Nedovic</t>
  </si>
  <si>
    <t>Aaron Craft</t>
  </si>
  <si>
    <t>Mitchell Watt</t>
  </si>
  <si>
    <t>Sean Kilpatrick</t>
  </si>
  <si>
    <t>GSW</t>
  </si>
  <si>
    <t>SAS</t>
  </si>
  <si>
    <t>CLE</t>
  </si>
  <si>
    <t>Jeff Ayres</t>
  </si>
  <si>
    <t>Arizona State</t>
  </si>
  <si>
    <t>Aron Baynes</t>
  </si>
  <si>
    <t>nz</t>
  </si>
  <si>
    <t>Marco Belinelli</t>
  </si>
  <si>
    <t>it</t>
  </si>
  <si>
    <t>Matt Bonner</t>
  </si>
  <si>
    <t>Shannon Brown</t>
  </si>
  <si>
    <t>Austin Daye</t>
  </si>
  <si>
    <t>Nando De Colo</t>
  </si>
  <si>
    <t>Boris Diaw</t>
  </si>
  <si>
    <t>Tim Duncan</t>
  </si>
  <si>
    <t>vi</t>
  </si>
  <si>
    <t>Manu Ginóbili</t>
  </si>
  <si>
    <t>ar</t>
  </si>
  <si>
    <t>Damion James</t>
  </si>
  <si>
    <t>Othyus Jeffers</t>
  </si>
  <si>
    <t>University of Illinois at Chicago, Robert Morris University (IL)</t>
  </si>
  <si>
    <t>Cory Joseph</t>
  </si>
  <si>
    <t>Patty Mills</t>
  </si>
  <si>
    <t>Tony Parker</t>
  </si>
  <si>
    <t>be</t>
  </si>
  <si>
    <t>Tiago Splitter</t>
  </si>
  <si>
    <t>Malcolm Thomas</t>
  </si>
  <si>
    <t>Pepperdine, San Diego State</t>
  </si>
  <si>
    <t>MIA</t>
  </si>
  <si>
    <t>Ray Allen</t>
  </si>
  <si>
    <t>UConn</t>
  </si>
  <si>
    <t>Chris Andersen</t>
  </si>
  <si>
    <t>Blinn College</t>
  </si>
  <si>
    <t>Joel Anthony</t>
  </si>
  <si>
    <t>Shane Battier</t>
  </si>
  <si>
    <t>Chris Bosh</t>
  </si>
  <si>
    <t>Mario Chalmers</t>
  </si>
  <si>
    <t>Norris Cole</t>
  </si>
  <si>
    <t>Cleveland State University</t>
  </si>
  <si>
    <t>Josh Harrellson</t>
  </si>
  <si>
    <t>Terrel Harris</t>
  </si>
  <si>
    <t>Oklahoma State</t>
  </si>
  <si>
    <t>Udonis Haslem</t>
  </si>
  <si>
    <t>Juwan Howard</t>
  </si>
  <si>
    <t>Rashard Lewis</t>
  </si>
  <si>
    <t>Mike Miller</t>
  </si>
  <si>
    <t>Dexter Pittman</t>
  </si>
  <si>
    <t>Jarvis Varnado</t>
  </si>
  <si>
    <t>Dwyane Wade</t>
  </si>
  <si>
    <t>TOR</t>
  </si>
  <si>
    <t>MIL</t>
  </si>
  <si>
    <t>LAL</t>
  </si>
  <si>
    <t>Eddy Curry</t>
  </si>
  <si>
    <t>Mickell Gladness</t>
  </si>
  <si>
    <t>Alabama A&amp;M University</t>
  </si>
  <si>
    <t>Ronny Turiaf</t>
  </si>
  <si>
    <t>mq</t>
  </si>
  <si>
    <t>DAL</t>
  </si>
  <si>
    <t>BOS</t>
  </si>
  <si>
    <t>Alexis Ajinça</t>
  </si>
  <si>
    <t>J.J. Barea</t>
  </si>
  <si>
    <t>pr</t>
  </si>
  <si>
    <t>Northeastern University</t>
  </si>
  <si>
    <t>Rodrigue Beaubois</t>
  </si>
  <si>
    <t>gp</t>
  </si>
  <si>
    <t>Corey Brewer</t>
  </si>
  <si>
    <t>Caron Butler</t>
  </si>
  <si>
    <t>Brian Cardinal</t>
  </si>
  <si>
    <t>Purdue</t>
  </si>
  <si>
    <t>Tyson Chandler</t>
  </si>
  <si>
    <t>Brendan Haywood</t>
  </si>
  <si>
    <t>Dominique Jones</t>
  </si>
  <si>
    <t>South Florida</t>
  </si>
  <si>
    <t>Jason Kidd</t>
  </si>
  <si>
    <t>California</t>
  </si>
  <si>
    <t>Ian Mahinmi</t>
  </si>
  <si>
    <t>Shawn Marion</t>
  </si>
  <si>
    <t>Vincennes University, UNLV</t>
  </si>
  <si>
    <t>Steve Novak</t>
  </si>
  <si>
    <t>Dirk Nowitzki</t>
  </si>
  <si>
    <t>de</t>
  </si>
  <si>
    <t>Sasha Pavlović</t>
  </si>
  <si>
    <t>me</t>
  </si>
  <si>
    <t>DeShawn Stevenson</t>
  </si>
  <si>
    <t>Peja Stojaković</t>
  </si>
  <si>
    <t>hr</t>
  </si>
  <si>
    <t>Jason Terry</t>
  </si>
  <si>
    <t>Kobe Bryant</t>
  </si>
  <si>
    <t>Andrew Bynum</t>
  </si>
  <si>
    <t>Jordan Farmar</t>
  </si>
  <si>
    <t>Derek Fisher</t>
  </si>
  <si>
    <t>Little Rock</t>
  </si>
  <si>
    <t>Pau Gasol</t>
  </si>
  <si>
    <t>D.J. Mbenga</t>
  </si>
  <si>
    <t>Adam Morrison</t>
  </si>
  <si>
    <t>Lamar Odom</t>
  </si>
  <si>
    <t>Josh Powell</t>
  </si>
  <si>
    <t>Sasha Vujačić</t>
  </si>
  <si>
    <t>si</t>
  </si>
  <si>
    <t>Luke Walton</t>
  </si>
  <si>
    <t>Metta World Peace</t>
  </si>
  <si>
    <t>St. John's</t>
  </si>
  <si>
    <t>Magic Johnson</t>
  </si>
  <si>
    <t>Trevor Ariza</t>
  </si>
  <si>
    <t>Chris Mihm</t>
  </si>
  <si>
    <t>Vladimir Radmanović</t>
  </si>
  <si>
    <t>Sun Yue</t>
  </si>
  <si>
    <t>cn</t>
  </si>
  <si>
    <t>Tony Allen</t>
  </si>
  <si>
    <t>Butler County Community College, Oklahoma State</t>
  </si>
  <si>
    <t>P.J. Brown</t>
  </si>
  <si>
    <t>Louisiana Tech</t>
  </si>
  <si>
    <t>Sam Cassell</t>
  </si>
  <si>
    <t>Florida State</t>
  </si>
  <si>
    <t>Glen Davis</t>
  </si>
  <si>
    <t>LSU</t>
  </si>
  <si>
    <t>Kevin Garnett</t>
  </si>
  <si>
    <t>Eddie House</t>
  </si>
  <si>
    <t>Kendrick Perkins</t>
  </si>
  <si>
    <t>Paul Pierce</t>
  </si>
  <si>
    <t>Scot Pollard</t>
  </si>
  <si>
    <t>James Posey</t>
  </si>
  <si>
    <t>Leon Powe</t>
  </si>
  <si>
    <t>Gabe Pruitt</t>
  </si>
  <si>
    <t>Brian Scalabrine</t>
  </si>
  <si>
    <t>Brandon Wallace</t>
  </si>
  <si>
    <t>Brent Barry</t>
  </si>
  <si>
    <t>Bruce Bowen</t>
  </si>
  <si>
    <t>Cal State Fullerton</t>
  </si>
  <si>
    <t>Jackie Butler</t>
  </si>
  <si>
    <t>Francisco Elson</t>
  </si>
  <si>
    <t>nl</t>
  </si>
  <si>
    <t>Melvin Ely</t>
  </si>
  <si>
    <t>Fresno State</t>
  </si>
  <si>
    <t>Michael Finley</t>
  </si>
  <si>
    <t>Wisconsin</t>
  </si>
  <si>
    <t>Robert Horry</t>
  </si>
  <si>
    <t>Fabricio Oberto</t>
  </si>
  <si>
    <t>Beno Udrih</t>
  </si>
  <si>
    <t>Jacque Vaughn</t>
  </si>
  <si>
    <t>James White</t>
  </si>
  <si>
    <t>Florida, Cincinnati</t>
  </si>
  <si>
    <t>Eric Williams</t>
  </si>
  <si>
    <t>Vincennes University, Providence</t>
  </si>
  <si>
    <t>DET</t>
  </si>
  <si>
    <t>Derek Anderson</t>
  </si>
  <si>
    <t>Ohio State, Kentucky</t>
  </si>
  <si>
    <t>Shandon Anderson</t>
  </si>
  <si>
    <t>Earl Barron</t>
  </si>
  <si>
    <t>Memphis</t>
  </si>
  <si>
    <t>Michael Doleac</t>
  </si>
  <si>
    <t>Gerald Fitch</t>
  </si>
  <si>
    <t>Jason Kapono</t>
  </si>
  <si>
    <t>Alonzo Mourning</t>
  </si>
  <si>
    <t>Shaquille O'Neal</t>
  </si>
  <si>
    <t>Gary Payton</t>
  </si>
  <si>
    <t>Wayne Simien</t>
  </si>
  <si>
    <t>Antoine Walker</t>
  </si>
  <si>
    <t>Matt Walsh</t>
  </si>
  <si>
    <t>Jason Williams</t>
  </si>
  <si>
    <t>Marshall, Florida</t>
  </si>
  <si>
    <t>Dorell Wright</t>
  </si>
  <si>
    <t>Wesley Person</t>
  </si>
  <si>
    <t>Andre Emmett</t>
  </si>
  <si>
    <t>Devin Brown</t>
  </si>
  <si>
    <t>Texas-San Antonio</t>
  </si>
  <si>
    <t>Dion Glover</t>
  </si>
  <si>
    <t>Linton Johnson</t>
  </si>
  <si>
    <t>Tulane</t>
  </si>
  <si>
    <t>Sean Marks</t>
  </si>
  <si>
    <t>Tony Massenburg</t>
  </si>
  <si>
    <t>Maryland</t>
  </si>
  <si>
    <t>Nazr Mohammed</t>
  </si>
  <si>
    <t>Rasho Nesterović</t>
  </si>
  <si>
    <t>Glenn Robinson</t>
  </si>
  <si>
    <t>Malik Rose</t>
  </si>
  <si>
    <t>Drexel</t>
  </si>
  <si>
    <t>Mike Wilks</t>
  </si>
  <si>
    <t>Rice University</t>
  </si>
  <si>
    <t>Romain Sato</t>
  </si>
  <si>
    <t>Chucky Atkins</t>
  </si>
  <si>
    <t>Chauncey Billups</t>
  </si>
  <si>
    <t>Colorado</t>
  </si>
  <si>
    <t>Elden Campbell</t>
  </si>
  <si>
    <t>Clemson</t>
  </si>
  <si>
    <t>Hubert Davis</t>
  </si>
  <si>
    <t>Tremaine Fowlkes</t>
  </si>
  <si>
    <t>California, Fresno State</t>
  </si>
  <si>
    <t>Darvin Ham</t>
  </si>
  <si>
    <t>Texas Tech</t>
  </si>
  <si>
    <t>Richard Hamilton</t>
  </si>
  <si>
    <t>Lindsey Hunter</t>
  </si>
  <si>
    <t>Alcorn State, Jackson State University</t>
  </si>
  <si>
    <t>Mike James</t>
  </si>
  <si>
    <t>Duquesne</t>
  </si>
  <si>
    <t>Darko Miličić</t>
  </si>
  <si>
    <t>Mehmet Okur</t>
  </si>
  <si>
    <t>tr</t>
  </si>
  <si>
    <t>Tayshaun Prince</t>
  </si>
  <si>
    <t>Željko Rebrača</t>
  </si>
  <si>
    <t>Bob Sura</t>
  </si>
  <si>
    <t>Ben Wallace</t>
  </si>
  <si>
    <t>Virginia Union University</t>
  </si>
  <si>
    <t>Rasheed Wallace</t>
  </si>
  <si>
    <t>Corliss Williamson</t>
  </si>
  <si>
    <t>Mengke Bateer</t>
  </si>
  <si>
    <t>Speedy Claxton</t>
  </si>
  <si>
    <t>Hofstra</t>
  </si>
  <si>
    <t>Danny Ferry</t>
  </si>
  <si>
    <t>Anthony Goldwire</t>
  </si>
  <si>
    <t>Houston</t>
  </si>
  <si>
    <t>Stephen Jackson</t>
  </si>
  <si>
    <t>Butler County Community College</t>
  </si>
  <si>
    <t>Steve Kerr</t>
  </si>
  <si>
    <t>lb</t>
  </si>
  <si>
    <t>David Robinson</t>
  </si>
  <si>
    <t>United States Naval Academy</t>
  </si>
  <si>
    <t>Steve Smith</t>
  </si>
  <si>
    <t>Kevin Willis</t>
  </si>
  <si>
    <t>Joe Crispin</t>
  </si>
  <si>
    <t>Penn State</t>
  </si>
  <si>
    <t>Rick Fox</t>
  </si>
  <si>
    <t>Devean George</t>
  </si>
  <si>
    <t>Augsburg College</t>
  </si>
  <si>
    <t>Mark Madsen</t>
  </si>
  <si>
    <t>Jelani McCoy</t>
  </si>
  <si>
    <t>Stanislav Medvedenko</t>
  </si>
  <si>
    <t>ua</t>
  </si>
  <si>
    <t>Mike Penberthy</t>
  </si>
  <si>
    <t>Master's College</t>
  </si>
  <si>
    <t>Mitch Richmond</t>
  </si>
  <si>
    <t>Kansas State</t>
  </si>
  <si>
    <t>Brian Shaw</t>
  </si>
  <si>
    <t>Saint Mary's, UC Santa Barbara</t>
  </si>
  <si>
    <t>Samaki Walker</t>
  </si>
  <si>
    <t>Greg Foster</t>
  </si>
  <si>
    <t>UCLA, Texas-El Paso</t>
  </si>
  <si>
    <t>Horace Grant</t>
  </si>
  <si>
    <t>Ron Harper</t>
  </si>
  <si>
    <t>Miami University</t>
  </si>
  <si>
    <t>Tyronn Lue</t>
  </si>
  <si>
    <t>Nebraska</t>
  </si>
  <si>
    <t>Isaiah Rider</t>
  </si>
  <si>
    <t>Chuck Person</t>
  </si>
  <si>
    <t>Sam Jacobson</t>
  </si>
  <si>
    <t>John Celestand</t>
  </si>
  <si>
    <t>A.C. Green</t>
  </si>
  <si>
    <t>Minnesota</t>
  </si>
  <si>
    <t>Travis Knight</t>
  </si>
  <si>
    <t>Glen Rice</t>
  </si>
  <si>
    <t>John Salley</t>
  </si>
  <si>
    <t>Shea Seals</t>
  </si>
  <si>
    <t>Andy Panko</t>
  </si>
  <si>
    <t>Antonio Daniels</t>
  </si>
  <si>
    <t>Bowling Green</t>
  </si>
  <si>
    <t>Mario Elie</t>
  </si>
  <si>
    <t>American International College</t>
  </si>
  <si>
    <t>Sean Elliott</t>
  </si>
  <si>
    <t>Andrew Gaze</t>
  </si>
  <si>
    <t>Seton Hall</t>
  </si>
  <si>
    <t>Jaren Jackson</t>
  </si>
  <si>
    <t>Avery Johnson</t>
  </si>
  <si>
    <t>Cameron University, Southern University and A&amp;M College</t>
  </si>
  <si>
    <t>Jerome Kersey</t>
  </si>
  <si>
    <t>Longwood University</t>
  </si>
  <si>
    <t>Gerard King</t>
  </si>
  <si>
    <t>Nicholls State</t>
  </si>
  <si>
    <t>Will Perdue</t>
  </si>
  <si>
    <t>Brandon Williams</t>
  </si>
  <si>
    <t>Charles Smith</t>
  </si>
  <si>
    <t>Keith Booth</t>
  </si>
  <si>
    <t>Randy Brown</t>
  </si>
  <si>
    <t>Houston, New Mexico State</t>
  </si>
  <si>
    <t>Jud Buechler</t>
  </si>
  <si>
    <t>Scott Burrell</t>
  </si>
  <si>
    <t>Jason Caffey</t>
  </si>
  <si>
    <t>Michael Jordan</t>
  </si>
  <si>
    <t>Joe Kleine</t>
  </si>
  <si>
    <t>Notre Dame, Arkansas</t>
  </si>
  <si>
    <t>Toni Kukoč</t>
  </si>
  <si>
    <t>Rusty LaRue</t>
  </si>
  <si>
    <t>Luc Longley</t>
  </si>
  <si>
    <t>New Mexico</t>
  </si>
  <si>
    <t>Scottie Pippen</t>
  </si>
  <si>
    <t>University of Central Arkansas</t>
  </si>
  <si>
    <t>Dennis Rodman</t>
  </si>
  <si>
    <t>Southeastern Oklahoma State University</t>
  </si>
  <si>
    <t>Dickey Simpkins</t>
  </si>
  <si>
    <t>Providence</t>
  </si>
  <si>
    <t>David Vaughn</t>
  </si>
  <si>
    <t>Bill Wennington</t>
  </si>
  <si>
    <t>CHI</t>
  </si>
  <si>
    <t>Robert Parish</t>
  </si>
  <si>
    <t>Bison Dele</t>
  </si>
  <si>
    <t>Maryland, Arizona</t>
  </si>
  <si>
    <t>Centenary (LA)</t>
  </si>
  <si>
    <t>Matt Steigenga</t>
  </si>
  <si>
    <t>James Edwards</t>
  </si>
  <si>
    <t>Jack Haley</t>
  </si>
  <si>
    <t>HOU</t>
  </si>
  <si>
    <t>Tim Breaux</t>
  </si>
  <si>
    <t>Wyoming</t>
  </si>
  <si>
    <t>Scott Brooks</t>
  </si>
  <si>
    <t>TCU, University of California, Irvine</t>
  </si>
  <si>
    <t>Chucky Brown</t>
  </si>
  <si>
    <t>Adrian Caldwell</t>
  </si>
  <si>
    <t>SMU, Lamar</t>
  </si>
  <si>
    <t>Pete Chilcutt</t>
  </si>
  <si>
    <t>Clyde Drexler</t>
  </si>
  <si>
    <t>Carl Herrera</t>
  </si>
  <si>
    <t>tt</t>
  </si>
  <si>
    <t>Jacksonville University, Houston</t>
  </si>
  <si>
    <t>Charles Jones</t>
  </si>
  <si>
    <t>Albany State University</t>
  </si>
  <si>
    <t>Vernon Maxwell</t>
  </si>
  <si>
    <t>Tracy Murray</t>
  </si>
  <si>
    <t>Hakeem Olajuwon</t>
  </si>
  <si>
    <t>Kenny Smith</t>
  </si>
  <si>
    <t>Žan Tabak</t>
  </si>
  <si>
    <t>Otis Thorpe</t>
  </si>
  <si>
    <t>Eric Riley</t>
  </si>
  <si>
    <t>Chris Jent</t>
  </si>
  <si>
    <t>Dave Jamerson</t>
  </si>
  <si>
    <t>Richard Petruska</t>
  </si>
  <si>
    <t>Larry Robinson</t>
  </si>
  <si>
    <t>Matt Bullard</t>
  </si>
  <si>
    <t>Colorado, Iowa</t>
  </si>
  <si>
    <t>Earl Cureton</t>
  </si>
  <si>
    <t>Robert Morris University (PA), Detroit Mercy</t>
  </si>
  <si>
    <t>Ohio State</t>
  </si>
  <si>
    <t>Richard Petruška</t>
  </si>
  <si>
    <t>sk</t>
  </si>
  <si>
    <t>Loyola Marymount, UCLA</t>
  </si>
  <si>
    <t>Sleepy Floyd</t>
  </si>
  <si>
    <t>B.J. Armstrong</t>
  </si>
  <si>
    <t>Iowa</t>
  </si>
  <si>
    <t>Ricky Blanton</t>
  </si>
  <si>
    <t>Bill Cartwright</t>
  </si>
  <si>
    <t>San Francisco</t>
  </si>
  <si>
    <t>Joe Courtney</t>
  </si>
  <si>
    <t>Mississippi State, Southern Miss</t>
  </si>
  <si>
    <t>Jo Jo English</t>
  </si>
  <si>
    <t>South Carolina</t>
  </si>
  <si>
    <t>Stacey King</t>
  </si>
  <si>
    <t>Oklahoma</t>
  </si>
  <si>
    <t>Rodney McCray</t>
  </si>
  <si>
    <t>Ed Nealy</t>
  </si>
  <si>
    <t>John Paxson</t>
  </si>
  <si>
    <t>Trent Tucker</t>
  </si>
  <si>
    <t>Darrell Walker</t>
  </si>
  <si>
    <t>Corey Williams</t>
  </si>
  <si>
    <t>Scott Williams</t>
  </si>
  <si>
    <t>Bob Hansen</t>
  </si>
  <si>
    <t>Craig Hodges</t>
  </si>
  <si>
    <t>Cal State Long Beach</t>
  </si>
  <si>
    <t>Dennis Hopson</t>
  </si>
  <si>
    <t>Cliff Levingston</t>
  </si>
  <si>
    <t>Chuck Nevitt</t>
  </si>
  <si>
    <t>Mark Randall</t>
  </si>
  <si>
    <t>Rory Sparrow</t>
  </si>
  <si>
    <t>CHAMP</t>
  </si>
  <si>
    <t>HEIGHT (IN)</t>
  </si>
  <si>
    <t>6/11/</t>
  </si>
  <si>
    <t>6/1/</t>
  </si>
  <si>
    <t>7/1/</t>
  </si>
  <si>
    <t>7/2/</t>
  </si>
  <si>
    <t>5/10/</t>
  </si>
  <si>
    <t>7/5/</t>
  </si>
  <si>
    <t>HEIGHT MAP</t>
  </si>
  <si>
    <t>6/0/</t>
  </si>
  <si>
    <t>7/0/</t>
  </si>
  <si>
    <t>7/3/</t>
  </si>
  <si>
    <t>7/4/</t>
  </si>
  <si>
    <t>7/6/</t>
  </si>
  <si>
    <t>5/9/</t>
  </si>
  <si>
    <t>5/8/</t>
  </si>
  <si>
    <t>5/6/</t>
  </si>
  <si>
    <t>5/7/</t>
  </si>
  <si>
    <t>IN</t>
  </si>
  <si>
    <t>WEIGHT (LBS)</t>
  </si>
  <si>
    <t>COLLEGE1</t>
  </si>
  <si>
    <t>COLLEGE2</t>
  </si>
  <si>
    <t>WEIGHT (KG)</t>
  </si>
  <si>
    <t>HEIGHT (M)</t>
  </si>
  <si>
    <t>ASSUMPTIONS</t>
  </si>
  <si>
    <t>IN&gt;&gt;M</t>
  </si>
  <si>
    <t>BMI</t>
  </si>
  <si>
    <t>LB&gt;&gt;KG</t>
  </si>
  <si>
    <t>+/-</t>
  </si>
  <si>
    <t>#</t>
  </si>
  <si>
    <t>COUNTRY</t>
  </si>
  <si>
    <t>Argentina</t>
  </si>
  <si>
    <t>Australia</t>
  </si>
  <si>
    <t>Bosnia</t>
  </si>
  <si>
    <t>Belgium</t>
  </si>
  <si>
    <t>Brazil</t>
  </si>
  <si>
    <t>Canada</t>
  </si>
  <si>
    <t>Congo</t>
  </si>
  <si>
    <t>Cameroon</t>
  </si>
  <si>
    <t>China</t>
  </si>
  <si>
    <t>Germany</t>
  </si>
  <si>
    <t>Spain</t>
  </si>
  <si>
    <t>France</t>
  </si>
  <si>
    <t>United Kingdom</t>
  </si>
  <si>
    <t xml:space="preserve">Guinea	</t>
  </si>
  <si>
    <t>Guadeloupe</t>
  </si>
  <si>
    <t>Greece</t>
  </si>
  <si>
    <t>Croatia</t>
  </si>
  <si>
    <t>Israel</t>
  </si>
  <si>
    <t>Italy</t>
  </si>
  <si>
    <t>Lebanon</t>
  </si>
  <si>
    <t>Saint Lucia</t>
  </si>
  <si>
    <t>Lithuania</t>
  </si>
  <si>
    <t>Latvia</t>
  </si>
  <si>
    <t>Montenegro</t>
  </si>
  <si>
    <t>Martinique</t>
  </si>
  <si>
    <t>mx</t>
  </si>
  <si>
    <t>Mexico</t>
  </si>
  <si>
    <t>Nigeria</t>
  </si>
  <si>
    <t>Netherlands</t>
  </si>
  <si>
    <t>New Zealand</t>
  </si>
  <si>
    <t>Puerto Rico</t>
  </si>
  <si>
    <t>Serbia</t>
  </si>
  <si>
    <t>Russia</t>
  </si>
  <si>
    <t>Slovenia</t>
  </si>
  <si>
    <t>Slovakia</t>
  </si>
  <si>
    <t>Turkey</t>
  </si>
  <si>
    <t>Trinidad and Tobago</t>
  </si>
  <si>
    <t>Ukraine</t>
  </si>
  <si>
    <t>United States</t>
  </si>
  <si>
    <t>Virgin Islands (US)</t>
  </si>
  <si>
    <t>Congo (DR)</t>
  </si>
  <si>
    <t>NATIONALITY</t>
  </si>
  <si>
    <t>NATION</t>
  </si>
  <si>
    <t>CONTINENT</t>
  </si>
  <si>
    <t>South America</t>
  </si>
  <si>
    <t>Australia + Oceania</t>
  </si>
  <si>
    <t>Africa</t>
  </si>
  <si>
    <t>Europe</t>
  </si>
  <si>
    <t>Asia</t>
  </si>
  <si>
    <t>North America</t>
  </si>
  <si>
    <t>Caribbean</t>
  </si>
  <si>
    <t>South Pacific</t>
  </si>
  <si>
    <t>Americas</t>
  </si>
  <si>
    <t>Eurasia</t>
  </si>
  <si>
    <t>Asia + Europe</t>
  </si>
  <si>
    <t>GLOBAL REGION</t>
  </si>
  <si>
    <t>CLASSIFICATION LABELS</t>
  </si>
  <si>
    <t>TOTAL / WTD AVG</t>
  </si>
  <si>
    <t>Other</t>
  </si>
  <si>
    <t>BYU</t>
  </si>
  <si>
    <t>Elon University</t>
  </si>
  <si>
    <t>University of Indianapolis</t>
  </si>
  <si>
    <t>Furman University</t>
  </si>
  <si>
    <t>Rutgers University</t>
  </si>
  <si>
    <t>Robert Morris University (IL)</t>
  </si>
  <si>
    <t>University of Illinois at Chicago</t>
  </si>
  <si>
    <t>Pepperdine</t>
  </si>
  <si>
    <t>Vincennes University</t>
  </si>
  <si>
    <t>Cincinnati</t>
  </si>
  <si>
    <t>Marshall</t>
  </si>
  <si>
    <t>Jackson State University</t>
  </si>
  <si>
    <t>Alcorn State</t>
  </si>
  <si>
    <t>UC Santa Barbara</t>
  </si>
  <si>
    <t>Southern University and A&amp;M College</t>
  </si>
  <si>
    <t>Cameron University</t>
  </si>
  <si>
    <t>University of California, Irvine</t>
  </si>
  <si>
    <t>TCU</t>
  </si>
  <si>
    <t>Lamar</t>
  </si>
  <si>
    <t>SMU</t>
  </si>
  <si>
    <t>Jacksonville University</t>
  </si>
  <si>
    <t>Detroit Mercy</t>
  </si>
  <si>
    <t>Robert Morris University (PA)</t>
  </si>
  <si>
    <t>Loyola Marymount</t>
  </si>
  <si>
    <t>Southern Miss</t>
  </si>
  <si>
    <t>TRANSFER</t>
  </si>
  <si>
    <t>% SALARY</t>
  </si>
  <si>
    <t>TEAM</t>
  </si>
  <si>
    <t>GUARD/WING ROLES</t>
  </si>
  <si>
    <t>The last four offensive roles belong to Bigs, which qualify based on frequencies of post up, roll man, putback, cut, and dump off chances.</t>
  </si>
  <si>
    <t>For example, developing from a Stationary Shooter to a Movement Shooter comes with better footwork and technique along with better offensive IQ to know when to relocate to the 3PT line, fade from the wing to the corner (like on a baseline drive), or lift from the corner to the wing. Going from a Movement Shooter to an Off Screen Shooter is the next natural progression.</t>
  </si>
  <si>
    <t>For Ball Handlers, the Secondary → Primary leap is a natural one.</t>
  </si>
  <si>
    <t>For Bigs, developing from just one existing skill set to a second (shooting, or post play) helps bring players from the more siloed Stretch/Roll &amp; Cut/Post Scoring roles to the Versatile Big role.</t>
  </si>
  <si>
    <t>Versatile Big</t>
  </si>
  <si>
    <t>: players in this category are Bigs that do it all. They’ll shoot 3s, post up, and be active with other Big man actions (roll man opportunities, putbacks, cuts, and dump offs). Examples from 2019-20 are Karl-Anthony Towns and Kevin Love.</t>
  </si>
  <si>
    <t>Post Scorer</t>
  </si>
  <si>
    <t>: here we find Bigs that don’t have high 3PT attempt rates and have particularly high post up possession usage. Examples from 2019-20 are Nikola Jokic and Joel Embiid.</t>
  </si>
  <si>
    <t>Stretch Big</t>
  </si>
  <si>
    <t>: these players are Bigs that have lower post up rates and higher 3PA rates. Examples from 2019-20 are Marc Gasol and Frank Kaminsky.</t>
  </si>
  <si>
    <t>Roll &amp; Cut Big</t>
  </si>
  <si>
    <t>: our last category of Bigs belong to players with low post up and low 3PA rates. That leaves us with guys primarily adding value with their rolling, cutting, and ability to finish dump offs. Examples from 2019-20 are DeAndre Jordan and Clint Capela.</t>
  </si>
  <si>
    <t>Primary Ball Handler</t>
  </si>
  <si>
    <t>: these players used most like Guards, categorized as such based on their pick and roll ball handler and perimeter isolation scoring possessions, that don’t isolate enough to be categorized as Shot Creators and have a higher percentage of their possessions on-court where they’re estimated to be the initiator of the offense. Examples from 2019-20 are Kemba Walker and Rajon Rondo.</t>
  </si>
  <si>
    <t>Secondary Ball Handler</t>
  </si>
  <si>
    <t>: also Guards based on the same math, these players similarly have lower isolation rates as the Primary Ball Handlers, but have lower estimated initiation rates for the offense. Examples from 2019-20 include D’Angelo Russell, Alex Caruso, and Donte DiVincenzo.</t>
  </si>
  <si>
    <t>Shot Creator</t>
  </si>
  <si>
    <t>: players in this offensive role are non-Bigs that we identify as have high rates of perimeter and interior isolation rates, creating their own shots within the offense as a key skill set. Examples from 2019-20 are Luka Doncic and James Harden.</t>
  </si>
  <si>
    <t>Slasher</t>
  </si>
  <si>
    <t>: Slashers are on-ball players that have a high tendency to drive to the rim. We use 3PA rates, drives per 75 offensive possessions on-court, and some play type data to calculate this role. Examples from 2019-20 include Collin Sexton and De’Aaron Fox.</t>
  </si>
  <si>
    <t>Athletic Finisher</t>
  </si>
  <si>
    <t>: these players, as opposed to Slashers, are off-ball Guards/Wings that do damage at the rim through their cutting and activity on putbacks. Examples from 2019-20 are Jonathan Isaac and OG Anunoby.</t>
  </si>
  <si>
    <t>Off Screen Shooter</t>
  </si>
  <si>
    <t>: players in this role are Guards/Wings that have a high proportion of their offensive scoring possessions coming from off-screen and handoff play type possessions. Examples from 2019-20 are Joe Harris and JJ Redick.</t>
  </si>
  <si>
    <t>Movement Shooter</t>
  </si>
  <si>
    <t>: these players are primarily shooters based on their 3PA rates, but do so often while moving around the court based on our estimations rather than being off-screen or stand still shooters. Examples from 2019-20 are Svi Mykhailiuk and Danny Green.</t>
  </si>
  <si>
    <t>Stationary Shooter</t>
  </si>
  <si>
    <t>: guys here have high 3PA rates, but our estimations show these guys to be shooters mostly from catching &amp; shooting standing still, rather than moving to get themselves open for their shots. Examples from 2019-20 include Eric Gordon and Cedi Osman.</t>
  </si>
  <si>
    <t>POS1</t>
  </si>
  <si>
    <t>POST ROLES</t>
  </si>
  <si>
    <t>3&amp;D</t>
  </si>
  <si>
    <t>Wing Slasher</t>
  </si>
  <si>
    <t>PERIMETER ROLES</t>
  </si>
  <si>
    <t>OFFENSIVE ROLES</t>
  </si>
  <si>
    <t>CENTER</t>
  </si>
  <si>
    <t>2-Way Athletic Finisher</t>
  </si>
  <si>
    <t>Interior Force</t>
  </si>
  <si>
    <t>Post Playmaker</t>
  </si>
  <si>
    <t>Sharpshooting Defender</t>
  </si>
  <si>
    <t>Slashing Rim Protector</t>
  </si>
  <si>
    <t>2-Way Slashing Playmaker</t>
  </si>
  <si>
    <t>3-Level Scorer</t>
  </si>
  <si>
    <t>Midrange Specialist</t>
  </si>
  <si>
    <t>Offensive Threat</t>
  </si>
  <si>
    <t>Bench Sparkplug</t>
  </si>
  <si>
    <t>Pure Playmaker</t>
  </si>
  <si>
    <t>Distributor / Facilitator</t>
  </si>
  <si>
    <t>Scoring Machine</t>
  </si>
  <si>
    <t>Slashing Playmaker</t>
  </si>
  <si>
    <t>Slashing Sharpshooter</t>
  </si>
  <si>
    <t>2-Way Stretch Four</t>
  </si>
  <si>
    <t>3-Level Playmaker</t>
  </si>
  <si>
    <t>Glass Cleaner</t>
  </si>
  <si>
    <t>Interior Finisher</t>
  </si>
  <si>
    <t>Paint Beast</t>
  </si>
  <si>
    <t>Pure Stretch Four</t>
  </si>
  <si>
    <t>3-Way Finisher</t>
  </si>
  <si>
    <t>2-Way Sharpshooter</t>
  </si>
  <si>
    <t>Shot-Creating Sharpshooter</t>
  </si>
  <si>
    <t>2-Way Finisher</t>
  </si>
  <si>
    <t>Perimeter Defender</t>
  </si>
  <si>
    <t>BRAINSTORM</t>
  </si>
  <si>
    <t>BBALL INDEX - BIG MEN</t>
  </si>
  <si>
    <t>BBALL INDEX - GUARDS/WINGS</t>
  </si>
  <si>
    <t>Post-Scoring Stretch</t>
  </si>
  <si>
    <t>Glass-Cleaning Stretch</t>
  </si>
  <si>
    <t>REDDIT 1</t>
  </si>
  <si>
    <t>TTL</t>
  </si>
  <si>
    <t>YR</t>
  </si>
  <si>
    <t>Lead Guards</t>
  </si>
  <si>
    <t>Wings</t>
  </si>
  <si>
    <t>Fours</t>
  </si>
  <si>
    <t>REDDIT 2</t>
  </si>
  <si>
    <t>POSITION MAP</t>
  </si>
  <si>
    <t>POSITION</t>
  </si>
  <si>
    <t>G</t>
  </si>
  <si>
    <t>GUARD</t>
  </si>
  <si>
    <t>POST</t>
  </si>
  <si>
    <t>FORWARD</t>
  </si>
  <si>
    <t>POS-2</t>
  </si>
  <si>
    <t>POS-3</t>
  </si>
  <si>
    <t>POS-1</t>
  </si>
  <si>
    <t>https://rotogrinders.com/pages/nba-defense-vs-archetype-overview-2703460</t>
  </si>
  <si>
    <t>BBALL INDEX DESCRIPTION</t>
  </si>
  <si>
    <t>REDDIT 2 PROTOTYPES</t>
  </si>
  <si>
    <t>(Prototype: Draymond Green)</t>
  </si>
  <si>
    <t>(Prototype: Kevin Love)</t>
  </si>
  <si>
    <t>(Prototype: Patrick Patterson)</t>
  </si>
  <si>
    <t>(Prototype: Markieff Morris)</t>
  </si>
  <si>
    <t>(Prototype: Kenneth Faried)</t>
  </si>
  <si>
    <t>Generational Two-Way Scheme-Changers</t>
  </si>
  <si>
    <t>Outlier Athleticism/Tools</t>
  </si>
  <si>
    <t>Offensive Scheme-Changers</t>
  </si>
  <si>
    <t>Two-Way Skilled + Shooting Threats</t>
  </si>
  <si>
    <t>Defensive Tools + Non-Shooters</t>
  </si>
  <si>
    <t>Dribble-Drivers</t>
  </si>
  <si>
    <t>3&amp;D Plus Initiation</t>
  </si>
  <si>
    <t>Two-Way Primary Initiators</t>
  </si>
  <si>
    <t>Primary Scorers/Self Creators</t>
  </si>
  <si>
    <t>Two-Way Swiss Army Knife Playmakers</t>
  </si>
  <si>
    <t>3&amp;D Plus</t>
  </si>
  <si>
    <t>3&amp;D Versatile</t>
  </si>
  <si>
    <t>3&amp;D Perimeter/Point of Attack</t>
  </si>
  <si>
    <t>Two-Way Secondary Handlers</t>
  </si>
  <si>
    <t>Offensive/Scoring Secondary Handlers</t>
  </si>
  <si>
    <t>Defensive Versatile</t>
  </si>
  <si>
    <t>Offensive Skilled Combo-Forwards</t>
  </si>
  <si>
    <t>Wing Fours</t>
  </si>
  <si>
    <t>1 Position Defenders + 1 Skill Shooters</t>
  </si>
  <si>
    <t>Two-Way Playmakers</t>
  </si>
  <si>
    <t>Offensive Playmakers</t>
  </si>
  <si>
    <t xml:space="preserve"> </t>
  </si>
  <si>
    <t>Age</t>
  </si>
  <si>
    <t>MP</t>
  </si>
  <si>
    <t>PG%</t>
  </si>
  <si>
    <t>SG%</t>
  </si>
  <si>
    <t>SF%</t>
  </si>
  <si>
    <t>PF%</t>
  </si>
  <si>
    <t>C%</t>
  </si>
  <si>
    <t>OnCourt</t>
  </si>
  <si>
    <t>On-Off</t>
  </si>
  <si>
    <t>BadPass</t>
  </si>
  <si>
    <t>LostBall</t>
  </si>
  <si>
    <t>Shoot</t>
  </si>
  <si>
    <t>Off.</t>
  </si>
  <si>
    <t>PGA</t>
  </si>
  <si>
    <t>And1</t>
  </si>
  <si>
    <t>Blkd</t>
  </si>
  <si>
    <t>RK</t>
  </si>
  <si>
    <t>Skilled + Stretch</t>
  </si>
  <si>
    <t>Face Up Handlers With Low Defense/Feel Floors</t>
  </si>
  <si>
    <t>Energy + Motor</t>
  </si>
  <si>
    <t>Two-Way Playmakers (Prototype: Karl Towns)</t>
  </si>
  <si>
    <t>Outlier Athleticism/Tools (Prototype: Anthony Davis)</t>
  </si>
  <si>
    <t>Unicorns (Prototype: Kristaps Porzingis)</t>
  </si>
  <si>
    <t>Defense + Passing/Non-Scorers (Prototype: Joakim Noah)</t>
  </si>
  <si>
    <t>Defense + Energy/Lob Catchers (Prototype: Tristan Thompson)</t>
  </si>
  <si>
    <t>Traditional Offensive Bucket-Getters (Prototype: Brook Lopez)</t>
  </si>
  <si>
    <t>Chris Paul</t>
  </si>
  <si>
    <t>Russell Westbrook</t>
  </si>
  <si>
    <t>Damian Lillard</t>
  </si>
  <si>
    <t>Ricky Rubio</t>
  </si>
  <si>
    <t>Goran Dragic</t>
  </si>
  <si>
    <t>George Hill</t>
  </si>
  <si>
    <t>Gordon Hayward</t>
  </si>
  <si>
    <t>Jae Crowder</t>
  </si>
  <si>
    <t>CJ McCollum</t>
  </si>
  <si>
    <t>MKG</t>
  </si>
  <si>
    <t>Danilo Galinari</t>
  </si>
  <si>
    <t>JJ Redick</t>
  </si>
  <si>
    <t>OFFENSIVE ARCHETYPE</t>
  </si>
  <si>
    <t>DEFENSIVE ARCHETYPE</t>
  </si>
  <si>
    <t>NBA 2K - PG</t>
  </si>
  <si>
    <t>NBA 2K - SG</t>
  </si>
  <si>
    <t>NBA 2K - SF</t>
  </si>
  <si>
    <t>NBA 2K - PF</t>
  </si>
  <si>
    <t>NBA 2K - C</t>
  </si>
  <si>
    <t>NBA 2K - BIG MEN</t>
  </si>
  <si>
    <t>NBA 2K - GUARDS/WINGS</t>
  </si>
  <si>
    <t>PER</t>
  </si>
  <si>
    <t>TS%</t>
  </si>
  <si>
    <t>3PAr</t>
  </si>
  <si>
    <t>FTr</t>
  </si>
  <si>
    <t>ORB%</t>
  </si>
  <si>
    <t>DRB%</t>
  </si>
  <si>
    <t>TRB%</t>
  </si>
  <si>
    <t>AST%</t>
  </si>
  <si>
    <t>STL%</t>
  </si>
  <si>
    <t>BLK%</t>
  </si>
  <si>
    <t>TOV%</t>
  </si>
  <si>
    <t>USG%</t>
  </si>
  <si>
    <t>OWS</t>
  </si>
  <si>
    <t>DWS</t>
  </si>
  <si>
    <t>WS</t>
  </si>
  <si>
    <t>WS/48</t>
  </si>
  <si>
    <t>OBPM</t>
  </si>
  <si>
    <t>DBPM</t>
  </si>
  <si>
    <t>BPM</t>
  </si>
  <si>
    <t>VORP</t>
  </si>
  <si>
    <t>ADVANCED METRICS</t>
  </si>
  <si>
    <t>OFFENSE</t>
  </si>
  <si>
    <t>DEFENSE</t>
  </si>
  <si>
    <t>LEBRON</t>
  </si>
  <si>
    <t>RAPTOR</t>
  </si>
  <si>
    <t>O-PIPM</t>
  </si>
  <si>
    <t>D-PIPM</t>
  </si>
  <si>
    <t>O-WS</t>
  </si>
  <si>
    <t>D-WS</t>
  </si>
  <si>
    <t>PIPM</t>
  </si>
  <si>
    <t>NET</t>
  </si>
  <si>
    <t>PTS/POSS</t>
  </si>
  <si>
    <t>TS% / EFG%</t>
  </si>
  <si>
    <t>FTA/FGA</t>
  </si>
  <si>
    <t>O+D EFF.</t>
  </si>
  <si>
    <t>INDIVIDUAL</t>
  </si>
  <si>
    <t>O+D REB RATE</t>
  </si>
  <si>
    <t>RAPM / Adj. +/-</t>
  </si>
  <si>
    <t>EPM</t>
  </si>
  <si>
    <t>3&amp;D Point</t>
  </si>
  <si>
    <t>2K ACTUAL</t>
  </si>
  <si>
    <t>Glass Cleaner / Paint Protector</t>
  </si>
  <si>
    <t>2-Way Inside-Out Point Forward</t>
  </si>
  <si>
    <t>2-Way Mid-Range Specialist / Face-Up Playmaker / Shooter / Point Forward</t>
  </si>
  <si>
    <t>Defensive Anchor</t>
  </si>
  <si>
    <t>2-Way 3-Level Scorer</t>
  </si>
  <si>
    <t>2-Way Threat</t>
  </si>
  <si>
    <t>2-Way Mid-Range Maestro</t>
  </si>
  <si>
    <t>Glass-Cleaning Lockdown</t>
  </si>
  <si>
    <t>Playmaking Shot Creator</t>
  </si>
  <si>
    <t>Paint Defender</t>
  </si>
  <si>
    <t>Multi-Position Defender</t>
  </si>
  <si>
    <t>Playmaker</t>
  </si>
  <si>
    <t>ALL-STAR</t>
  </si>
  <si>
    <t>Rim Protector</t>
  </si>
  <si>
    <t>All Star Sharpshooter</t>
  </si>
  <si>
    <t>Ignorance</t>
  </si>
  <si>
    <t>Sharpshooter</t>
  </si>
  <si>
    <t>All Star Big Man</t>
  </si>
  <si>
    <t>All Star Post Scorer</t>
  </si>
  <si>
    <t/>
  </si>
  <si>
    <t>All Star Playmaker</t>
  </si>
  <si>
    <t>Superstar</t>
  </si>
  <si>
    <t>X</t>
  </si>
  <si>
    <t>WING</t>
  </si>
  <si>
    <t>KAGGLE ARCHETYPE</t>
  </si>
  <si>
    <t>DELTA</t>
  </si>
  <si>
    <t>NBA CAP</t>
  </si>
  <si>
    <t>TEAMS SALARY</t>
  </si>
  <si>
    <t>PLAYERS SALARY</t>
  </si>
  <si>
    <t>SALARY - BR</t>
  </si>
  <si>
    <t>SALARY - KAGGLE</t>
  </si>
  <si>
    <t>TTL MP</t>
  </si>
  <si>
    <t>WTD-MP-PER</t>
  </si>
  <si>
    <t>WTD. PER</t>
  </si>
  <si>
    <t>% CAP</t>
  </si>
  <si>
    <t>POSITION COUNT</t>
  </si>
  <si>
    <t>% SALARY - POSITION</t>
  </si>
  <si>
    <t>TEAM INFORMATION</t>
  </si>
  <si>
    <t>TTL $MM</t>
  </si>
  <si>
    <t>SALARY BY POSITION [$MM]</t>
  </si>
  <si>
    <t>SALARY UTILIZATION [$MM]</t>
  </si>
  <si>
    <t>PHO</t>
  </si>
  <si>
    <t>TOT</t>
  </si>
  <si>
    <t>CHA</t>
  </si>
  <si>
    <t>IND</t>
  </si>
  <si>
    <t>NOP</t>
  </si>
  <si>
    <t>CHH</t>
  </si>
  <si>
    <t>NJN</t>
  </si>
  <si>
    <t>PHI</t>
  </si>
  <si>
    <t>DEN</t>
  </si>
  <si>
    <t>WSB</t>
  </si>
  <si>
    <t>MIN</t>
  </si>
  <si>
    <t>NOH</t>
  </si>
  <si>
    <t>VAN</t>
  </si>
  <si>
    <t>POR</t>
  </si>
  <si>
    <t>SEA</t>
  </si>
  <si>
    <t>WAS</t>
  </si>
  <si>
    <t>ORL</t>
  </si>
  <si>
    <t>SAC</t>
  </si>
  <si>
    <t>MEM</t>
  </si>
  <si>
    <t>LAC</t>
  </si>
  <si>
    <t>ATL</t>
  </si>
  <si>
    <t>UTA</t>
  </si>
  <si>
    <t>BRK</t>
  </si>
  <si>
    <t>NYK</t>
  </si>
  <si>
    <t>NOK</t>
  </si>
  <si>
    <t>OKC</t>
  </si>
  <si>
    <t>CHO</t>
  </si>
  <si>
    <t>CAP MAX</t>
  </si>
  <si>
    <t>AGE</t>
  </si>
  <si>
    <t>START</t>
  </si>
  <si>
    <t>END</t>
  </si>
  <si>
    <t>GAMES</t>
  </si>
  <si>
    <t>DAYS</t>
  </si>
  <si>
    <t>Player</t>
  </si>
  <si>
    <t>TTL%</t>
  </si>
  <si>
    <t>-</t>
  </si>
  <si>
    <t>1990/91</t>
  </si>
  <si>
    <t>1990/91(*)</t>
  </si>
  <si>
    <t>Cleveland</t>
  </si>
  <si>
    <t>New York</t>
  </si>
  <si>
    <t>Detroit</t>
  </si>
  <si>
    <t>LA Lakers</t>
  </si>
  <si>
    <t>Atlanta</t>
  </si>
  <si>
    <t>Dallas</t>
  </si>
  <si>
    <t>Philadelphia</t>
  </si>
  <si>
    <t>Milwaukee</t>
  </si>
  <si>
    <t>Phoenix</t>
  </si>
  <si>
    <t>Brooklyn</t>
  </si>
  <si>
    <t>Boston</t>
  </si>
  <si>
    <t>Portland</t>
  </si>
  <si>
    <t>Golden State</t>
  </si>
  <si>
    <t>San Antonio</t>
  </si>
  <si>
    <t>Oklahoma City</t>
  </si>
  <si>
    <t>Charlotte</t>
  </si>
  <si>
    <t>Denver</t>
  </si>
  <si>
    <t>LA Clippers</t>
  </si>
  <si>
    <t>Chicago</t>
  </si>
  <si>
    <t>Sacramento</t>
  </si>
  <si>
    <t>Miami</t>
  </si>
  <si>
    <t>Orlando</t>
  </si>
  <si>
    <t>1991/92</t>
  </si>
  <si>
    <t>1991/92(*)</t>
  </si>
  <si>
    <t>1992/93</t>
  </si>
  <si>
    <t>1992/93(*)</t>
  </si>
  <si>
    <t>1993/94</t>
  </si>
  <si>
    <t>1993/94(*)</t>
  </si>
  <si>
    <t>1994/95</t>
  </si>
  <si>
    <t>1994/95(*)</t>
  </si>
  <si>
    <t>1995/96</t>
  </si>
  <si>
    <t>1995/96(*)</t>
  </si>
  <si>
    <t>Toronto</t>
  </si>
  <si>
    <t>1997/98</t>
  </si>
  <si>
    <t>1997/98(*)</t>
  </si>
  <si>
    <t>1998/99</t>
  </si>
  <si>
    <t>1998/99(*)</t>
  </si>
  <si>
    <t>1999/00</t>
  </si>
  <si>
    <t>1999/00(*)</t>
  </si>
  <si>
    <t>2000/01</t>
  </si>
  <si>
    <t>2000/01(*)</t>
  </si>
  <si>
    <t>2002/03</t>
  </si>
  <si>
    <t>2002/03(*)</t>
  </si>
  <si>
    <t>New Orleans</t>
  </si>
  <si>
    <t>2003/04</t>
  </si>
  <si>
    <t>2003/04(*)</t>
  </si>
  <si>
    <t>2004/05</t>
  </si>
  <si>
    <t>2004/05(*)</t>
  </si>
  <si>
    <t>2005/06</t>
  </si>
  <si>
    <t>2005/06(*)</t>
  </si>
  <si>
    <t>2006/07</t>
  </si>
  <si>
    <t>2006/07(*)</t>
  </si>
  <si>
    <t>2007/08</t>
  </si>
  <si>
    <t>2007/08(*)</t>
  </si>
  <si>
    <t>2008/09</t>
  </si>
  <si>
    <t>2008/09(*)</t>
  </si>
  <si>
    <t>2009/10</t>
  </si>
  <si>
    <t>2009/10(*)</t>
  </si>
  <si>
    <t>2010/11</t>
  </si>
  <si>
    <t>2010/11(*)</t>
  </si>
  <si>
    <t>2011/12</t>
  </si>
  <si>
    <t>2011/12(*)</t>
  </si>
  <si>
    <t>2012/13</t>
  </si>
  <si>
    <t>2012/13(*)</t>
  </si>
  <si>
    <t>2013/14</t>
  </si>
  <si>
    <t>2013/14(*)</t>
  </si>
  <si>
    <t>2014/15</t>
  </si>
  <si>
    <t>2014/15(*)</t>
  </si>
  <si>
    <t>2015/16</t>
  </si>
  <si>
    <t>2015/16(*)</t>
  </si>
  <si>
    <t>2016/17</t>
  </si>
  <si>
    <t>2016/17(*)</t>
  </si>
  <si>
    <t>2017/18</t>
  </si>
  <si>
    <t>2017/18(*)</t>
  </si>
  <si>
    <t>2018/19</t>
  </si>
  <si>
    <t>2018/19(*)</t>
  </si>
  <si>
    <t>2019/20</t>
  </si>
  <si>
    <t>2019/20(*)</t>
  </si>
  <si>
    <t>2020/21</t>
  </si>
  <si>
    <t>2020/21(*)</t>
  </si>
  <si>
    <t>2021/22</t>
  </si>
  <si>
    <t>2021/22(*)</t>
  </si>
  <si>
    <t>2022/23</t>
  </si>
  <si>
    <t>2023/24</t>
  </si>
  <si>
    <t>2024/25</t>
  </si>
  <si>
    <t>2025/26</t>
  </si>
  <si>
    <t>NBA AVG</t>
  </si>
  <si>
    <t>NBA TTL</t>
  </si>
  <si>
    <t>INFLATION</t>
  </si>
  <si>
    <t>1996/97</t>
  </si>
  <si>
    <t>1996/97(*)</t>
  </si>
  <si>
    <t>2001/02</t>
  </si>
  <si>
    <t>2001/02(*)</t>
  </si>
  <si>
    <t>QB</t>
  </si>
  <si>
    <t>RB</t>
  </si>
  <si>
    <t>TE</t>
  </si>
  <si>
    <t>WR</t>
  </si>
  <si>
    <t>TBU</t>
  </si>
  <si>
    <t>SAL</t>
  </si>
  <si>
    <t>MATCHUP</t>
  </si>
  <si>
    <t>A-TTL</t>
  </si>
  <si>
    <t>H-TTL</t>
  </si>
  <si>
    <t>NOS</t>
  </si>
  <si>
    <t>NYG</t>
  </si>
  <si>
    <t>JAC</t>
  </si>
  <si>
    <t>NYJ</t>
  </si>
  <si>
    <t>PIT</t>
  </si>
  <si>
    <t>TEN</t>
  </si>
  <si>
    <t>BUF</t>
  </si>
  <si>
    <t>ARI</t>
  </si>
  <si>
    <t>CAR</t>
  </si>
  <si>
    <t>BAL</t>
  </si>
  <si>
    <t>LVR</t>
  </si>
  <si>
    <t>NEP</t>
  </si>
  <si>
    <t>GBP</t>
  </si>
  <si>
    <t>KCC</t>
  </si>
  <si>
    <t>TBB</t>
  </si>
  <si>
    <t>LAR</t>
  </si>
  <si>
    <t>SFO</t>
  </si>
  <si>
    <t>PACE</t>
  </si>
  <si>
    <t>TGT</t>
  </si>
  <si>
    <t>Team</t>
  </si>
  <si>
    <t>Pittsburgh</t>
  </si>
  <si>
    <t>Baltimore</t>
  </si>
  <si>
    <t>Carolina</t>
  </si>
  <si>
    <t>Kansas City</t>
  </si>
  <si>
    <t>Las Vegas</t>
  </si>
  <si>
    <t>LA Rams</t>
  </si>
  <si>
    <t>Indianapolis</t>
  </si>
  <si>
    <t>Tampa Bay</t>
  </si>
  <si>
    <t>Seattle</t>
  </si>
  <si>
    <t>LA Chargers</t>
  </si>
  <si>
    <t>NY Jets</t>
  </si>
  <si>
    <t>Jacksonville</t>
  </si>
  <si>
    <t>New England</t>
  </si>
  <si>
    <t>NY Giants</t>
  </si>
  <si>
    <t>Green Bay</t>
  </si>
  <si>
    <t>Buffalo</t>
  </si>
  <si>
    <t>OPP PLAYS</t>
  </si>
  <si>
    <t>PLAYS</t>
  </si>
  <si>
    <t>TD</t>
  </si>
  <si>
    <t>RZ</t>
  </si>
  <si>
    <t>A</t>
  </si>
  <si>
    <t>H</t>
  </si>
  <si>
    <t>Sack Rate</t>
  </si>
  <si>
    <t>CIN</t>
  </si>
  <si>
    <t>NFL</t>
  </si>
  <si>
    <t>ASACK</t>
  </si>
  <si>
    <t>HSACK</t>
  </si>
  <si>
    <t>WTD. WS</t>
  </si>
  <si>
    <t>OVERS</t>
  </si>
  <si>
    <t>AI</t>
  </si>
  <si>
    <t>SACKF</t>
  </si>
  <si>
    <t>A-F</t>
  </si>
  <si>
    <t>H-F</t>
  </si>
  <si>
    <t>IDP</t>
  </si>
  <si>
    <t>MINUTES PLAYED</t>
  </si>
  <si>
    <t>ALL</t>
  </si>
  <si>
    <t>%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</si>
</sst>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164" formatCode="&quot;$&quot;#,##0"/>
    <numFmt numFmtId="165" formatCode="0.0"/>
    <numFmt numFmtId="166" formatCode="0.0%"/>
    <numFmt numFmtId="167" formatCode="0.0%;;\-_)"/>
    <numFmt numFmtId="168" formatCode="&quot;$&quot;#,##0.0_);\(&quot;$&quot;#,##0.0\)"/>
    <numFmt numFmtId="174" formatCode="&quot;$&quot;#,##0_);\(&quot;$&quot;#,##0\);\-_)"/>
    <numFmt numFmtId="176" formatCode="0.0_);\(0.0\)"/>
    <numFmt numFmtId="177" formatCode="0.00_);\(0.00\)"/>
    <numFmt numFmtId="178" formatCode="&quot;$&quot;#,##0.00"/>
    <numFmt numFmtId="180" formatCode="m/d/yy;@"/>
    <numFmt numFmtId="182" formatCode="&quot;$&quot;#,##0.0"/>
    <numFmt numFmtId="183" formatCode="0_);\(0\)"/>
  </numFmts>
  <fonts count="1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0070C0"/>
      <name val="Calibri"/>
      <family val="2"/>
      <scheme val="minor"/>
    </font>
    <font>
      <sz val="12"/>
      <color rgb="FF0070C0"/>
      <name val="Calibri"/>
      <family val="2"/>
      <scheme val="minor"/>
    </font>
    <font>
      <sz val="12"/>
      <color rgb="FF00B0F0"/>
      <name val="Calibri"/>
      <family val="2"/>
      <scheme val="minor"/>
    </font>
    <font>
      <b/>
      <u val="singleAccounting"/>
      <sz val="12"/>
      <color theme="1"/>
      <name val="Calibri"/>
      <family val="2"/>
      <scheme val="minor"/>
    </font>
    <font>
      <b/>
      <sz val="12"/>
      <color rgb="FF00B0F0"/>
      <name val="Calibri"/>
      <family val="2"/>
      <scheme val="minor"/>
    </font>
    <font>
      <sz val="10"/>
      <color rgb="FF000000"/>
      <name val="Tahoma"/>
      <family val="2"/>
    </font>
    <font>
      <b/>
      <sz val="10"/>
      <color rgb="FF000000"/>
      <name val="Tahoma"/>
      <family val="2"/>
    </font>
    <font>
      <b/>
      <sz val="12"/>
      <color rgb="FF0000E8"/>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
      <sz val="12"/>
      <color rgb="FF0000E8"/>
      <name val="Calibri"/>
      <family val="2"/>
      <scheme val="minor"/>
    </font>
    <font>
      <i/>
      <sz val="12"/>
      <color theme="1"/>
      <name val="Calibri"/>
      <family val="2"/>
      <scheme val="minor"/>
    </font>
    <font>
      <b/>
      <sz val="12"/>
      <color rgb="FF00DBF0"/>
      <name val="Chalkduster"/>
      <family val="2"/>
    </font>
    <font>
      <sz val="11"/>
      <color rgb="FF00DBF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
      <patternFill patternType="solid">
        <fgColor rgb="FF00DBF0"/>
        <bgColor indexed="64"/>
      </patternFill>
    </fill>
    <fill>
      <patternFill patternType="solid">
        <fgColor rgb="FFFF0000"/>
        <bgColor indexed="64"/>
      </patternFill>
    </fill>
  </fills>
  <borders count="4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dotted">
        <color auto="1"/>
      </right>
      <top style="thick">
        <color auto="1"/>
      </top>
      <bottom style="dotted">
        <color auto="1"/>
      </bottom>
      <diagonal/>
    </border>
    <border>
      <left style="dotted">
        <color auto="1"/>
      </left>
      <right style="dotted">
        <color auto="1"/>
      </right>
      <top style="thick">
        <color auto="1"/>
      </top>
      <bottom style="dotted">
        <color auto="1"/>
      </bottom>
      <diagonal/>
    </border>
    <border>
      <left style="dotted">
        <color auto="1"/>
      </left>
      <right style="thick">
        <color auto="1"/>
      </right>
      <top style="thick">
        <color auto="1"/>
      </top>
      <bottom style="dotted">
        <color auto="1"/>
      </bottom>
      <diagonal/>
    </border>
    <border>
      <left style="thick">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ck">
        <color auto="1"/>
      </right>
      <top style="dotted">
        <color auto="1"/>
      </top>
      <bottom style="dotted">
        <color auto="1"/>
      </bottom>
      <diagonal/>
    </border>
    <border>
      <left style="thick">
        <color auto="1"/>
      </left>
      <right style="dotted">
        <color auto="1"/>
      </right>
      <top style="dotted">
        <color auto="1"/>
      </top>
      <bottom style="thick">
        <color auto="1"/>
      </bottom>
      <diagonal/>
    </border>
    <border>
      <left style="dotted">
        <color auto="1"/>
      </left>
      <right style="dotted">
        <color auto="1"/>
      </right>
      <top style="dotted">
        <color auto="1"/>
      </top>
      <bottom style="thick">
        <color auto="1"/>
      </bottom>
      <diagonal/>
    </border>
    <border>
      <left style="dotted">
        <color auto="1"/>
      </left>
      <right style="thick">
        <color auto="1"/>
      </right>
      <top style="dotted">
        <color auto="1"/>
      </top>
      <bottom style="thick">
        <color auto="1"/>
      </bottom>
      <diagonal/>
    </border>
    <border>
      <left style="dotted">
        <color auto="1"/>
      </left>
      <right style="mediumDashed">
        <color auto="1"/>
      </right>
      <top style="thick">
        <color auto="1"/>
      </top>
      <bottom style="dotted">
        <color auto="1"/>
      </bottom>
      <diagonal/>
    </border>
    <border>
      <left style="mediumDashed">
        <color auto="1"/>
      </left>
      <right style="dotted">
        <color auto="1"/>
      </right>
      <top style="thick">
        <color auto="1"/>
      </top>
      <bottom style="dotted">
        <color auto="1"/>
      </bottom>
      <diagonal/>
    </border>
    <border>
      <left style="dotted">
        <color auto="1"/>
      </left>
      <right style="mediumDashed">
        <color auto="1"/>
      </right>
      <top style="dotted">
        <color auto="1"/>
      </top>
      <bottom style="dotted">
        <color auto="1"/>
      </bottom>
      <diagonal/>
    </border>
    <border>
      <left style="mediumDashed">
        <color auto="1"/>
      </left>
      <right style="dotted">
        <color auto="1"/>
      </right>
      <top style="dotted">
        <color auto="1"/>
      </top>
      <bottom style="dotted">
        <color auto="1"/>
      </bottom>
      <diagonal/>
    </border>
    <border>
      <left style="dotted">
        <color auto="1"/>
      </left>
      <right style="mediumDashed">
        <color auto="1"/>
      </right>
      <top style="dotted">
        <color auto="1"/>
      </top>
      <bottom style="thick">
        <color auto="1"/>
      </bottom>
      <diagonal/>
    </border>
    <border>
      <left style="mediumDashed">
        <color auto="1"/>
      </left>
      <right style="dotted">
        <color auto="1"/>
      </right>
      <top style="dotted">
        <color auto="1"/>
      </top>
      <bottom style="thick">
        <color auto="1"/>
      </bottom>
      <diagonal/>
    </border>
    <border>
      <left style="mediumDashed">
        <color auto="1"/>
      </left>
      <right style="mediumDashed">
        <color auto="1"/>
      </right>
      <top style="thick">
        <color auto="1"/>
      </top>
      <bottom style="dotted">
        <color auto="1"/>
      </bottom>
      <diagonal/>
    </border>
    <border>
      <left style="mediumDashed">
        <color auto="1"/>
      </left>
      <right style="mediumDashed">
        <color auto="1"/>
      </right>
      <top style="dotted">
        <color auto="1"/>
      </top>
      <bottom style="dotted">
        <color auto="1"/>
      </bottom>
      <diagonal/>
    </border>
    <border>
      <left style="mediumDashed">
        <color auto="1"/>
      </left>
      <right style="mediumDashed">
        <color auto="1"/>
      </right>
      <top style="dotted">
        <color auto="1"/>
      </top>
      <bottom style="thick">
        <color auto="1"/>
      </bottom>
      <diagonal/>
    </border>
    <border>
      <left/>
      <right style="dotted">
        <color auto="1"/>
      </right>
      <top style="thick">
        <color auto="1"/>
      </top>
      <bottom style="dotted">
        <color auto="1"/>
      </bottom>
      <diagonal/>
    </border>
    <border>
      <left/>
      <right style="dotted">
        <color auto="1"/>
      </right>
      <top style="dotted">
        <color auto="1"/>
      </top>
      <bottom style="dotted">
        <color auto="1"/>
      </bottom>
      <diagonal/>
    </border>
    <border>
      <left/>
      <right style="dotted">
        <color auto="1"/>
      </right>
      <top style="dotted">
        <color auto="1"/>
      </top>
      <bottom style="thick">
        <color auto="1"/>
      </bottom>
      <diagonal/>
    </border>
    <border>
      <left/>
      <right style="thick">
        <color auto="1"/>
      </right>
      <top style="thick">
        <color auto="1"/>
      </top>
      <bottom style="dotted">
        <color auto="1"/>
      </bottom>
      <diagonal/>
    </border>
    <border>
      <left/>
      <right style="thick">
        <color auto="1"/>
      </right>
      <top style="dotted">
        <color auto="1"/>
      </top>
      <bottom style="dotted">
        <color auto="1"/>
      </bottom>
      <diagonal/>
    </border>
    <border>
      <left/>
      <right style="thick">
        <color auto="1"/>
      </right>
      <top style="dotted">
        <color auto="1"/>
      </top>
      <bottom style="thick">
        <color auto="1"/>
      </bottom>
      <diagonal/>
    </border>
  </borders>
  <cellStyleXfs count="2">
    <xf numFmtId="0" fontId="0" fillId="0" borderId="0"/>
    <xf numFmtId="0" fontId="11" fillId="0" borderId="0" applyNumberFormat="0" applyFill="0" applyBorder="0" applyAlignment="0" applyProtection="0"/>
  </cellStyleXfs>
  <cellXfs count="173">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16" fontId="0" fillId="0" borderId="0" xfId="0" applyNumberFormat="1" applyAlignment="1">
      <alignment horizontal="center" vertical="center"/>
    </xf>
    <xf numFmtId="15" fontId="0" fillId="0" borderId="0" xfId="0" applyNumberFormat="1" applyAlignment="1">
      <alignment horizontal="center" vertical="center"/>
    </xf>
    <xf numFmtId="6" fontId="0" fillId="0" borderId="0" xfId="0" applyNumberFormat="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xf>
    <xf numFmtId="6" fontId="0" fillId="0" borderId="0" xfId="0" applyNumberFormat="1"/>
    <xf numFmtId="6" fontId="4" fillId="0" borderId="0" xfId="0" applyNumberFormat="1" applyFont="1" applyAlignment="1">
      <alignment horizontal="center" vertical="center"/>
    </xf>
    <xf numFmtId="6" fontId="1" fillId="0" borderId="0" xfId="0" applyNumberFormat="1" applyFont="1" applyAlignment="1">
      <alignment horizontal="center" vertical="center"/>
    </xf>
    <xf numFmtId="6" fontId="5" fillId="0" borderId="0" xfId="0" applyNumberFormat="1" applyFont="1" applyAlignment="1">
      <alignment horizontal="center" vertical="center"/>
    </xf>
    <xf numFmtId="0" fontId="0" fillId="0" borderId="0" xfId="0" applyFont="1" applyAlignment="1">
      <alignment horizontal="center" vertical="center"/>
    </xf>
    <xf numFmtId="6" fontId="0" fillId="0" borderId="0" xfId="0" applyNumberFormat="1" applyFont="1" applyAlignment="1">
      <alignment horizontal="center" vertical="center"/>
    </xf>
    <xf numFmtId="6" fontId="5" fillId="3" borderId="0" xfId="0" applyNumberFormat="1" applyFont="1" applyFill="1" applyAlignment="1">
      <alignment horizontal="center" vertical="center"/>
    </xf>
    <xf numFmtId="1" fontId="0" fillId="0" borderId="0" xfId="0" applyNumberFormat="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7" fillId="2" borderId="0" xfId="0" applyFont="1" applyFill="1" applyBorder="1" applyAlignment="1">
      <alignment horizontal="center" vertical="center"/>
    </xf>
    <xf numFmtId="2" fontId="0" fillId="0" borderId="0" xfId="0" applyNumberFormat="1" applyAlignment="1">
      <alignment horizontal="center" vertical="center"/>
    </xf>
    <xf numFmtId="0" fontId="2" fillId="0" borderId="0" xfId="0" applyFont="1" applyFill="1" applyAlignment="1">
      <alignment horizontal="center" vertical="center"/>
    </xf>
    <xf numFmtId="1" fontId="2" fillId="0" borderId="0" xfId="0" applyNumberFormat="1" applyFont="1" applyFill="1" applyAlignment="1">
      <alignment horizontal="center" vertical="center"/>
    </xf>
    <xf numFmtId="165" fontId="0" fillId="0" borderId="0" xfId="0" applyNumberFormat="1" applyAlignment="1">
      <alignment horizontal="center" vertical="center"/>
    </xf>
    <xf numFmtId="10" fontId="0" fillId="0" borderId="0" xfId="0" applyNumberFormat="1"/>
    <xf numFmtId="0" fontId="0" fillId="0" borderId="0" xfId="0" quotePrefix="1"/>
    <xf numFmtId="0" fontId="0" fillId="4" borderId="0" xfId="0" applyFill="1" applyAlignment="1">
      <alignment horizontal="center" vertical="center"/>
    </xf>
    <xf numFmtId="0" fontId="2" fillId="4" borderId="0" xfId="0" applyFont="1" applyFill="1" applyAlignment="1">
      <alignment horizontal="center" vertical="center"/>
    </xf>
    <xf numFmtId="6" fontId="0" fillId="0" borderId="0" xfId="0" applyNumberFormat="1" applyFill="1" applyAlignment="1">
      <alignment horizontal="center" vertical="center"/>
    </xf>
    <xf numFmtId="16" fontId="2" fillId="0" borderId="0" xfId="0" applyNumberFormat="1" applyFont="1" applyAlignment="1">
      <alignment horizontal="center" vertical="center"/>
    </xf>
    <xf numFmtId="0" fontId="6" fillId="2" borderId="7" xfId="0" applyFont="1" applyFill="1" applyBorder="1" applyAlignment="1">
      <alignment horizontal="centerContinuous" vertical="center"/>
    </xf>
    <xf numFmtId="0" fontId="6" fillId="2" borderId="8" xfId="0" applyFont="1" applyFill="1" applyBorder="1" applyAlignment="1">
      <alignment horizontal="centerContinuous" vertical="center"/>
    </xf>
    <xf numFmtId="0" fontId="6" fillId="2" borderId="9" xfId="0" applyFont="1" applyFill="1" applyBorder="1" applyAlignment="1">
      <alignment horizontal="centerContinuous" vertical="center"/>
    </xf>
    <xf numFmtId="1" fontId="2" fillId="0" borderId="0" xfId="0" applyNumberFormat="1" applyFont="1" applyAlignment="1">
      <alignment horizontal="center" vertical="center"/>
    </xf>
    <xf numFmtId="6" fontId="2" fillId="0" borderId="0" xfId="0" applyNumberFormat="1" applyFont="1" applyFill="1" applyAlignment="1">
      <alignment horizontal="center" vertical="center"/>
    </xf>
    <xf numFmtId="6" fontId="2" fillId="3" borderId="0" xfId="0" applyNumberFormat="1" applyFont="1" applyFill="1" applyAlignment="1">
      <alignment horizontal="center" vertical="center"/>
    </xf>
    <xf numFmtId="0" fontId="0" fillId="0" borderId="10" xfId="0" applyBorder="1" applyAlignment="1">
      <alignment horizontal="center" vertical="center"/>
    </xf>
    <xf numFmtId="6" fontId="1" fillId="0" borderId="0" xfId="0" applyNumberFormat="1" applyFont="1" applyFill="1" applyAlignment="1">
      <alignment horizontal="center" vertical="center"/>
    </xf>
    <xf numFmtId="166" fontId="2" fillId="0" borderId="0" xfId="0" applyNumberFormat="1" applyFont="1" applyFill="1" applyAlignment="1">
      <alignment horizontal="center" vertical="center"/>
    </xf>
    <xf numFmtId="166" fontId="0" fillId="0" borderId="0" xfId="0" applyNumberFormat="1" applyAlignment="1">
      <alignment horizontal="center" vertical="center"/>
    </xf>
    <xf numFmtId="167" fontId="0" fillId="0" borderId="0" xfId="0" applyNumberFormat="1" applyFill="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166" fontId="2" fillId="0" borderId="14" xfId="0" applyNumberFormat="1"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166" fontId="2" fillId="0" borderId="16" xfId="0" applyNumberFormat="1" applyFont="1" applyBorder="1" applyAlignment="1">
      <alignment horizontal="center" vertical="center"/>
    </xf>
    <xf numFmtId="0" fontId="6" fillId="0" borderId="12" xfId="0" applyFont="1" applyBorder="1" applyAlignment="1">
      <alignment horizontal="centerContinuous"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10" fillId="0" borderId="0" xfId="0" applyFont="1" applyAlignment="1">
      <alignment horizontal="center" vertical="center"/>
    </xf>
    <xf numFmtId="0" fontId="11" fillId="0" borderId="0" xfId="1" applyAlignment="1">
      <alignment horizontal="center" vertical="center"/>
    </xf>
    <xf numFmtId="9" fontId="0" fillId="0" borderId="0" xfId="0" applyNumberFormat="1" applyAlignment="1">
      <alignment horizontal="center" vertical="center"/>
    </xf>
    <xf numFmtId="168" fontId="2" fillId="0" borderId="14" xfId="0" applyNumberFormat="1" applyFont="1" applyBorder="1" applyAlignment="1">
      <alignment horizontal="center" vertical="center"/>
    </xf>
    <xf numFmtId="174" fontId="0" fillId="0" borderId="0" xfId="0" applyNumberFormat="1" applyAlignment="1">
      <alignment horizontal="center" vertical="center"/>
    </xf>
    <xf numFmtId="0" fontId="2" fillId="0" borderId="0" xfId="0" applyFont="1" applyAlignment="1">
      <alignment horizontal="centerContinuous" vertical="center"/>
    </xf>
    <xf numFmtId="174" fontId="2" fillId="0" borderId="0" xfId="0" applyNumberFormat="1" applyFont="1" applyAlignment="1">
      <alignment horizontal="center" vertical="center"/>
    </xf>
    <xf numFmtId="0" fontId="0" fillId="0" borderId="0" xfId="0" quotePrefix="1" applyAlignment="1">
      <alignment horizontal="center" vertical="center"/>
    </xf>
    <xf numFmtId="176" fontId="2" fillId="0" borderId="0" xfId="0" applyNumberFormat="1" applyFont="1" applyAlignment="1">
      <alignment horizontal="center" vertical="center"/>
    </xf>
    <xf numFmtId="176"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2" fillId="3" borderId="0" xfId="0" applyNumberFormat="1" applyFont="1" applyFill="1" applyAlignment="1">
      <alignment horizontal="center" vertical="center"/>
    </xf>
    <xf numFmtId="177" fontId="2" fillId="0" borderId="14" xfId="0" applyNumberFormat="1" applyFont="1" applyBorder="1" applyAlignment="1">
      <alignment horizontal="center" vertical="center"/>
    </xf>
    <xf numFmtId="177" fontId="2" fillId="0" borderId="0" xfId="0" applyNumberFormat="1" applyFont="1" applyAlignment="1">
      <alignment horizontal="center" vertical="center"/>
    </xf>
    <xf numFmtId="0" fontId="6" fillId="3" borderId="12" xfId="0" applyFont="1" applyFill="1" applyBorder="1" applyAlignment="1">
      <alignment horizontal="centerContinuous" vertical="center"/>
    </xf>
    <xf numFmtId="178" fontId="2" fillId="0" borderId="14" xfId="0" applyNumberFormat="1" applyFont="1" applyBorder="1" applyAlignment="1">
      <alignment horizontal="center" vertical="center"/>
    </xf>
    <xf numFmtId="178" fontId="2" fillId="0" borderId="16" xfId="0" applyNumberFormat="1" applyFont="1" applyBorder="1" applyAlignment="1">
      <alignment horizontal="center" vertical="center"/>
    </xf>
    <xf numFmtId="164" fontId="2" fillId="0" borderId="0" xfId="0" applyNumberFormat="1" applyFont="1" applyFill="1" applyBorder="1" applyAlignment="1">
      <alignment horizontal="center" vertical="center"/>
    </xf>
    <xf numFmtId="1" fontId="0" fillId="0" borderId="0" xfId="0" applyNumberFormat="1" applyFont="1" applyAlignment="1">
      <alignment horizontal="center" vertical="center"/>
    </xf>
    <xf numFmtId="180" fontId="15" fillId="0" borderId="0" xfId="0" applyNumberFormat="1" applyFont="1" applyAlignment="1">
      <alignment horizontal="center" vertical="center"/>
    </xf>
    <xf numFmtId="0" fontId="15" fillId="0" borderId="0" xfId="0" applyFont="1" applyAlignment="1">
      <alignment horizontal="center" vertical="center"/>
    </xf>
    <xf numFmtId="0" fontId="0" fillId="5" borderId="0" xfId="0" applyFill="1" applyAlignment="1">
      <alignment horizontal="center" vertical="center"/>
    </xf>
    <xf numFmtId="167" fontId="0" fillId="0" borderId="0" xfId="0" applyNumberFormat="1" applyAlignment="1">
      <alignment horizontal="center" vertical="center"/>
    </xf>
    <xf numFmtId="167" fontId="2" fillId="0" borderId="0" xfId="0" applyNumberFormat="1" applyFont="1" applyAlignment="1">
      <alignment horizontal="center" vertical="center"/>
    </xf>
    <xf numFmtId="167" fontId="2" fillId="0" borderId="0" xfId="0" applyNumberFormat="1" applyFont="1" applyFill="1" applyAlignment="1">
      <alignment horizontal="center" vertical="center"/>
    </xf>
    <xf numFmtId="176" fontId="12" fillId="0" borderId="0" xfId="0" applyNumberFormat="1" applyFont="1" applyAlignment="1">
      <alignment horizontal="center" vertical="center"/>
    </xf>
    <xf numFmtId="176" fontId="13" fillId="0" borderId="0" xfId="0" applyNumberFormat="1" applyFont="1" applyAlignment="1">
      <alignment horizontal="center" vertical="center"/>
    </xf>
    <xf numFmtId="167" fontId="13" fillId="0" borderId="0" xfId="0" applyNumberFormat="1" applyFont="1" applyAlignment="1">
      <alignment horizontal="center" vertical="center"/>
    </xf>
    <xf numFmtId="167" fontId="12" fillId="0" borderId="0" xfId="0" applyNumberFormat="1" applyFont="1" applyAlignment="1">
      <alignment horizontal="center" vertical="center"/>
    </xf>
    <xf numFmtId="0" fontId="0" fillId="0" borderId="0" xfId="0" applyFill="1" applyAlignment="1">
      <alignment horizontal="center" vertical="center"/>
    </xf>
    <xf numFmtId="176" fontId="2" fillId="4" borderId="0" xfId="0" applyNumberFormat="1" applyFont="1" applyFill="1" applyAlignment="1">
      <alignment horizontal="center" vertical="center"/>
    </xf>
    <xf numFmtId="0" fontId="6" fillId="0" borderId="18" xfId="0" applyFont="1" applyBorder="1" applyAlignment="1">
      <alignment horizontal="centerContinuous" vertical="center"/>
    </xf>
    <xf numFmtId="0" fontId="6" fillId="0" borderId="19" xfId="0" applyFont="1" applyBorder="1" applyAlignment="1">
      <alignment horizontal="centerContinuous" vertical="center"/>
    </xf>
    <xf numFmtId="0" fontId="6" fillId="0" borderId="21" xfId="0" applyFont="1" applyBorder="1" applyAlignment="1">
      <alignment horizontal="centerContinuous" vertical="center"/>
    </xf>
    <xf numFmtId="0" fontId="6" fillId="0" borderId="22" xfId="0" applyFont="1" applyBorder="1" applyAlignment="1">
      <alignment horizontal="centerContinuous" vertical="center"/>
    </xf>
    <xf numFmtId="2" fontId="2" fillId="0" borderId="24" xfId="0" applyNumberFormat="1" applyFont="1" applyBorder="1" applyAlignment="1">
      <alignment horizontal="center" vertical="center"/>
    </xf>
    <xf numFmtId="0" fontId="2" fillId="0" borderId="24" xfId="0" applyFont="1" applyBorder="1" applyAlignment="1">
      <alignment horizontal="center" vertical="center"/>
    </xf>
    <xf numFmtId="0" fontId="2" fillId="0" borderId="33" xfId="0" applyFont="1" applyBorder="1" applyAlignment="1">
      <alignment horizontal="center" vertical="center"/>
    </xf>
    <xf numFmtId="2" fontId="2" fillId="0" borderId="27" xfId="0" applyNumberFormat="1" applyFont="1" applyBorder="1" applyAlignment="1">
      <alignment horizontal="center" vertical="center"/>
    </xf>
    <xf numFmtId="0" fontId="2" fillId="0" borderId="27" xfId="0" applyFont="1" applyBorder="1" applyAlignment="1">
      <alignment horizontal="center" vertical="center"/>
    </xf>
    <xf numFmtId="0" fontId="2" fillId="0" borderId="35" xfId="0" applyFont="1" applyBorder="1" applyAlignment="1">
      <alignment horizontal="center" vertical="center"/>
    </xf>
    <xf numFmtId="2" fontId="2" fillId="0" borderId="30" xfId="0" applyNumberFormat="1" applyFont="1" applyBorder="1" applyAlignment="1">
      <alignment horizontal="center" vertical="center"/>
    </xf>
    <xf numFmtId="0" fontId="2" fillId="0" borderId="30" xfId="0" applyFont="1" applyBorder="1" applyAlignment="1">
      <alignment horizontal="center" vertical="center"/>
    </xf>
    <xf numFmtId="0" fontId="2" fillId="0" borderId="37" xfId="0" applyFont="1" applyBorder="1" applyAlignment="1">
      <alignment horizontal="center" vertical="center"/>
    </xf>
    <xf numFmtId="182" fontId="2" fillId="0" borderId="32" xfId="0" applyNumberFormat="1" applyFont="1" applyBorder="1" applyAlignment="1">
      <alignment horizontal="center" vertical="center"/>
    </xf>
    <xf numFmtId="182" fontId="2" fillId="0" borderId="34" xfId="0" applyNumberFormat="1" applyFont="1" applyBorder="1" applyAlignment="1">
      <alignment horizontal="center" vertical="center"/>
    </xf>
    <xf numFmtId="182" fontId="2" fillId="0" borderId="36" xfId="0" applyNumberFormat="1" applyFont="1" applyBorder="1" applyAlignment="1">
      <alignment horizontal="center" vertical="center"/>
    </xf>
    <xf numFmtId="182" fontId="2" fillId="0" borderId="25" xfId="0" applyNumberFormat="1" applyFont="1" applyBorder="1" applyAlignment="1">
      <alignment horizontal="center" vertical="center"/>
    </xf>
    <xf numFmtId="182" fontId="2" fillId="0" borderId="28" xfId="0" applyNumberFormat="1" applyFont="1" applyBorder="1" applyAlignment="1">
      <alignment horizontal="center" vertical="center"/>
    </xf>
    <xf numFmtId="182" fontId="2" fillId="0" borderId="31" xfId="0" applyNumberFormat="1" applyFont="1" applyBorder="1" applyAlignment="1">
      <alignment horizontal="center" vertical="center"/>
    </xf>
    <xf numFmtId="165" fontId="2" fillId="0" borderId="24" xfId="0" applyNumberFormat="1" applyFont="1" applyBorder="1" applyAlignment="1">
      <alignment horizontal="center" vertical="center"/>
    </xf>
    <xf numFmtId="165" fontId="2" fillId="0" borderId="32" xfId="0" applyNumberFormat="1" applyFont="1" applyBorder="1" applyAlignment="1">
      <alignment horizontal="center" vertical="center"/>
    </xf>
    <xf numFmtId="165" fontId="2" fillId="0" borderId="27" xfId="0" applyNumberFormat="1" applyFont="1" applyBorder="1" applyAlignment="1">
      <alignment horizontal="center" vertical="center"/>
    </xf>
    <xf numFmtId="165" fontId="2" fillId="0" borderId="34" xfId="0" applyNumberFormat="1" applyFont="1" applyBorder="1" applyAlignment="1">
      <alignment horizontal="center" vertical="center"/>
    </xf>
    <xf numFmtId="165" fontId="2" fillId="0" borderId="30" xfId="0" applyNumberFormat="1" applyFont="1" applyBorder="1" applyAlignment="1">
      <alignment horizontal="center" vertical="center"/>
    </xf>
    <xf numFmtId="165" fontId="2" fillId="0" borderId="36" xfId="0" applyNumberFormat="1" applyFont="1" applyBorder="1" applyAlignment="1">
      <alignment horizontal="center" vertical="center"/>
    </xf>
    <xf numFmtId="2" fontId="2" fillId="0" borderId="38" xfId="0" applyNumberFormat="1" applyFont="1" applyBorder="1" applyAlignment="1">
      <alignment horizontal="center" vertical="center"/>
    </xf>
    <xf numFmtId="2" fontId="2" fillId="0" borderId="39" xfId="0" applyNumberFormat="1" applyFont="1" applyBorder="1" applyAlignment="1">
      <alignment horizontal="center" vertical="center"/>
    </xf>
    <xf numFmtId="2" fontId="2" fillId="0" borderId="40" xfId="0" applyNumberFormat="1" applyFont="1" applyBorder="1" applyAlignment="1">
      <alignment horizontal="center" vertical="center"/>
    </xf>
    <xf numFmtId="165" fontId="2" fillId="0" borderId="38" xfId="0" applyNumberFormat="1" applyFont="1" applyBorder="1" applyAlignment="1">
      <alignment horizontal="center" vertical="center"/>
    </xf>
    <xf numFmtId="165" fontId="2" fillId="0" borderId="33" xfId="0" applyNumberFormat="1" applyFont="1" applyBorder="1" applyAlignment="1">
      <alignment horizontal="center" vertical="center"/>
    </xf>
    <xf numFmtId="165" fontId="2" fillId="0" borderId="39" xfId="0" applyNumberFormat="1" applyFont="1" applyBorder="1" applyAlignment="1">
      <alignment horizontal="center" vertical="center"/>
    </xf>
    <xf numFmtId="165" fontId="2" fillId="0" borderId="35" xfId="0" applyNumberFormat="1" applyFont="1" applyBorder="1" applyAlignment="1">
      <alignment horizontal="center" vertical="center"/>
    </xf>
    <xf numFmtId="165" fontId="2" fillId="0" borderId="40" xfId="0" applyNumberFormat="1" applyFont="1" applyBorder="1" applyAlignment="1">
      <alignment horizontal="center" vertical="center"/>
    </xf>
    <xf numFmtId="165" fontId="2" fillId="0" borderId="37" xfId="0" applyNumberFormat="1"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2" fontId="17" fillId="6" borderId="44" xfId="0" applyNumberFormat="1" applyFont="1" applyFill="1" applyBorder="1" applyAlignment="1">
      <alignment horizontal="center" vertical="center"/>
    </xf>
    <xf numFmtId="2" fontId="17" fillId="6" borderId="45" xfId="0" applyNumberFormat="1" applyFont="1" applyFill="1" applyBorder="1" applyAlignment="1">
      <alignment horizontal="center" vertical="center"/>
    </xf>
    <xf numFmtId="2" fontId="17" fillId="6" borderId="46" xfId="0" applyNumberFormat="1" applyFont="1" applyFill="1" applyBorder="1" applyAlignment="1">
      <alignment horizontal="center" vertical="center"/>
    </xf>
    <xf numFmtId="0" fontId="6" fillId="6" borderId="17" xfId="0" applyFont="1" applyFill="1" applyBorder="1" applyAlignment="1">
      <alignment horizontal="centerContinuous" vertical="center"/>
    </xf>
    <xf numFmtId="0" fontId="6" fillId="6" borderId="18" xfId="0" applyFont="1" applyFill="1" applyBorder="1" applyAlignment="1">
      <alignment horizontal="centerContinuous" vertical="center"/>
    </xf>
    <xf numFmtId="0" fontId="6" fillId="6" borderId="19" xfId="0" applyFont="1" applyFill="1" applyBorder="1" applyAlignment="1">
      <alignment horizontal="centerContinuous" vertical="center"/>
    </xf>
    <xf numFmtId="0" fontId="6" fillId="6" borderId="20" xfId="0" applyFont="1" applyFill="1" applyBorder="1" applyAlignment="1">
      <alignment horizontal="centerContinuous" vertical="center"/>
    </xf>
    <xf numFmtId="0" fontId="6" fillId="6" borderId="21" xfId="0" applyFont="1" applyFill="1" applyBorder="1" applyAlignment="1">
      <alignment horizontal="centerContinuous" vertical="center"/>
    </xf>
    <xf numFmtId="0" fontId="6" fillId="6" borderId="22" xfId="0" applyFont="1" applyFill="1" applyBorder="1" applyAlignment="1">
      <alignment horizontal="centerContinuous" vertical="center"/>
    </xf>
    <xf numFmtId="0" fontId="2" fillId="7" borderId="23" xfId="0" applyFont="1" applyFill="1" applyBorder="1" applyAlignment="1">
      <alignment horizontal="center" vertical="center"/>
    </xf>
    <xf numFmtId="0" fontId="2" fillId="7" borderId="26" xfId="0" applyFont="1" applyFill="1" applyBorder="1" applyAlignment="1">
      <alignment horizontal="center" vertical="center"/>
    </xf>
    <xf numFmtId="0" fontId="2" fillId="7" borderId="29" xfId="0" applyFont="1" applyFill="1" applyBorder="1" applyAlignment="1">
      <alignment horizontal="center" vertical="center"/>
    </xf>
    <xf numFmtId="0" fontId="2" fillId="7" borderId="24" xfId="0" applyFont="1" applyFill="1" applyBorder="1" applyAlignment="1">
      <alignment horizontal="center" vertical="center"/>
    </xf>
    <xf numFmtId="0" fontId="2" fillId="7" borderId="27" xfId="0" applyFont="1" applyFill="1" applyBorder="1" applyAlignment="1">
      <alignment horizontal="center" vertical="center"/>
    </xf>
    <xf numFmtId="0" fontId="2" fillId="7" borderId="30" xfId="0" applyFont="1" applyFill="1" applyBorder="1" applyAlignment="1">
      <alignment horizontal="center" vertical="center"/>
    </xf>
    <xf numFmtId="9" fontId="0" fillId="0" borderId="0" xfId="0" applyNumberFormat="1"/>
    <xf numFmtId="9" fontId="0" fillId="0" borderId="0" xfId="0" applyNumberFormat="1" applyAlignment="1">
      <alignment vertical="center"/>
    </xf>
    <xf numFmtId="166" fontId="2" fillId="0" borderId="33" xfId="0" applyNumberFormat="1" applyFont="1" applyBorder="1" applyAlignment="1">
      <alignment horizontal="center" vertical="center"/>
    </xf>
    <xf numFmtId="166" fontId="2" fillId="0" borderId="35" xfId="0" applyNumberFormat="1" applyFont="1" applyBorder="1" applyAlignment="1">
      <alignment horizontal="center" vertical="center"/>
    </xf>
    <xf numFmtId="166" fontId="2" fillId="0" borderId="37" xfId="0" applyNumberFormat="1" applyFont="1" applyBorder="1" applyAlignment="1">
      <alignment horizontal="center" vertical="center"/>
    </xf>
    <xf numFmtId="166" fontId="2" fillId="0" borderId="24" xfId="0" applyNumberFormat="1" applyFont="1" applyBorder="1" applyAlignment="1">
      <alignment horizontal="center" vertical="center"/>
    </xf>
    <xf numFmtId="166" fontId="2" fillId="0" borderId="25" xfId="0" applyNumberFormat="1" applyFont="1" applyBorder="1" applyAlignment="1">
      <alignment horizontal="center" vertical="center"/>
    </xf>
    <xf numFmtId="166" fontId="2" fillId="0" borderId="27" xfId="0" applyNumberFormat="1" applyFont="1" applyBorder="1" applyAlignment="1">
      <alignment horizontal="center" vertical="center"/>
    </xf>
    <xf numFmtId="166" fontId="2" fillId="0" borderId="28" xfId="0" applyNumberFormat="1" applyFont="1" applyBorder="1" applyAlignment="1">
      <alignment horizontal="center" vertical="center"/>
    </xf>
    <xf numFmtId="166" fontId="2" fillId="0" borderId="30" xfId="0" applyNumberFormat="1" applyFont="1" applyBorder="1" applyAlignment="1">
      <alignment horizontal="center" vertical="center"/>
    </xf>
    <xf numFmtId="166" fontId="2" fillId="0" borderId="31" xfId="0" applyNumberFormat="1" applyFont="1" applyBorder="1" applyAlignment="1">
      <alignment horizontal="center" vertical="center"/>
    </xf>
    <xf numFmtId="0" fontId="2" fillId="8" borderId="0" xfId="0" applyFont="1" applyFill="1" applyAlignment="1">
      <alignment horizontal="center" vertical="center"/>
    </xf>
    <xf numFmtId="166" fontId="18" fillId="0" borderId="7" xfId="0" applyNumberFormat="1" applyFont="1" applyBorder="1" applyAlignment="1">
      <alignment vertical="center"/>
    </xf>
    <xf numFmtId="166" fontId="18" fillId="0" borderId="8" xfId="0" applyNumberFormat="1" applyFont="1" applyBorder="1" applyAlignment="1">
      <alignment vertical="center"/>
    </xf>
    <xf numFmtId="166" fontId="18" fillId="0" borderId="9" xfId="0" applyNumberFormat="1" applyFont="1" applyBorder="1" applyAlignment="1">
      <alignment vertical="center"/>
    </xf>
    <xf numFmtId="165" fontId="2" fillId="7" borderId="24" xfId="0" applyNumberFormat="1" applyFont="1" applyFill="1" applyBorder="1" applyAlignment="1">
      <alignment horizontal="center" vertical="center"/>
    </xf>
    <xf numFmtId="165" fontId="2" fillId="7" borderId="27" xfId="0" applyNumberFormat="1" applyFont="1" applyFill="1" applyBorder="1" applyAlignment="1">
      <alignment horizontal="center" vertical="center"/>
    </xf>
    <xf numFmtId="165" fontId="2" fillId="7" borderId="30" xfId="0" applyNumberFormat="1" applyFont="1" applyFill="1" applyBorder="1" applyAlignment="1">
      <alignment horizontal="center" vertical="center"/>
    </xf>
    <xf numFmtId="1" fontId="2" fillId="7" borderId="24" xfId="0" applyNumberFormat="1" applyFont="1" applyFill="1" applyBorder="1" applyAlignment="1">
      <alignment horizontal="center" vertical="center"/>
    </xf>
    <xf numFmtId="1" fontId="2" fillId="0" borderId="32" xfId="0" applyNumberFormat="1" applyFont="1" applyBorder="1" applyAlignment="1">
      <alignment horizontal="center" vertical="center"/>
    </xf>
    <xf numFmtId="1" fontId="2" fillId="7" borderId="27" xfId="0" applyNumberFormat="1" applyFont="1" applyFill="1" applyBorder="1" applyAlignment="1">
      <alignment horizontal="center" vertical="center"/>
    </xf>
    <xf numFmtId="1" fontId="2" fillId="0" borderId="34" xfId="0" applyNumberFormat="1" applyFont="1" applyBorder="1" applyAlignment="1">
      <alignment horizontal="center" vertical="center"/>
    </xf>
    <xf numFmtId="1" fontId="2" fillId="7" borderId="30" xfId="0" applyNumberFormat="1" applyFont="1" applyFill="1" applyBorder="1" applyAlignment="1">
      <alignment horizontal="center" vertical="center"/>
    </xf>
    <xf numFmtId="1" fontId="2" fillId="0" borderId="36" xfId="0" applyNumberFormat="1" applyFont="1" applyBorder="1" applyAlignment="1">
      <alignment horizontal="center" vertical="center"/>
    </xf>
    <xf numFmtId="176" fontId="0" fillId="5" borderId="0" xfId="0" applyNumberFormat="1" applyFill="1" applyAlignment="1">
      <alignment horizontal="center" vertical="center"/>
    </xf>
    <xf numFmtId="176" fontId="2" fillId="8" borderId="0" xfId="0" applyNumberFormat="1" applyFont="1" applyFill="1" applyAlignment="1">
      <alignment horizontal="center" vertical="center"/>
    </xf>
    <xf numFmtId="183" fontId="2" fillId="0" borderId="14" xfId="0" applyNumberFormat="1" applyFont="1" applyBorder="1" applyAlignment="1">
      <alignment horizontal="center" vertical="center"/>
    </xf>
    <xf numFmtId="176" fontId="2" fillId="9" borderId="0" xfId="0" applyNumberFormat="1" applyFont="1" applyFill="1" applyAlignment="1">
      <alignment horizontal="center" vertical="center"/>
    </xf>
    <xf numFmtId="0" fontId="16" fillId="0" borderId="0" xfId="0" applyFont="1" applyAlignment="1">
      <alignment horizontal="center" vertical="center"/>
    </xf>
    <xf numFmtId="6" fontId="2" fillId="0" borderId="0" xfId="0" applyNumberFormat="1" applyFont="1" applyAlignment="1">
      <alignment horizontal="center" vertical="center"/>
    </xf>
    <xf numFmtId="0" fontId="13" fillId="0" borderId="0" xfId="0" applyFont="1" applyAlignment="1">
      <alignment horizontal="center" vertical="center"/>
    </xf>
    <xf numFmtId="164" fontId="0" fillId="0" borderId="0" xfId="0" applyNumberFormat="1" applyAlignment="1">
      <alignment horizontal="center" vertical="center"/>
    </xf>
    <xf numFmtId="8" fontId="2" fillId="0" borderId="14" xfId="0" applyNumberFormat="1" applyFont="1" applyBorder="1" applyAlignment="1">
      <alignment horizontal="center" vertical="center"/>
    </xf>
    <xf numFmtId="8" fontId="2" fillId="0" borderId="16" xfId="0" applyNumberFormat="1" applyFont="1" applyBorder="1" applyAlignment="1">
      <alignment horizontal="center" vertical="center"/>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DBF0"/>
      <color rgb="FF0000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rotogrinders.com/pages/nba-defense-vs-archetype-overview-270346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1106-3283-4441-BEEF-B5757A8D5042}">
  <sheetPr>
    <tabColor rgb="FF00B0F0"/>
    <pageSetUpPr fitToPage="1"/>
  </sheetPr>
  <dimension ref="A1:BM809"/>
  <sheetViews>
    <sheetView tabSelected="1" zoomScale="120" zoomScaleNormal="120" workbookViewId="0">
      <pane xSplit="3" ySplit="2" topLeftCell="S3" activePane="bottomRight" state="frozen"/>
      <selection pane="topRight" activeCell="D1" sqref="D1"/>
      <selection pane="bottomLeft" activeCell="A3" sqref="A3"/>
      <selection pane="bottomRight" activeCell="AA22" sqref="AA22"/>
    </sheetView>
  </sheetViews>
  <sheetFormatPr baseColWidth="10" defaultRowHeight="16" x14ac:dyDescent="0.2"/>
  <cols>
    <col min="1" max="2" width="9.33203125" style="1" customWidth="1"/>
    <col min="4" max="4" width="7.6640625" bestFit="1" customWidth="1"/>
    <col min="5" max="5" width="8.83203125" bestFit="1" customWidth="1"/>
    <col min="6" max="6" width="8.83203125" customWidth="1"/>
    <col min="7" max="8" width="7.1640625" bestFit="1" customWidth="1"/>
    <col min="9" max="14" width="3.83203125" customWidth="1"/>
    <col min="15" max="15" width="8.5" customWidth="1"/>
    <col min="16" max="20" width="6.33203125" bestFit="1" customWidth="1"/>
    <col min="21" max="21" width="3.5" customWidth="1"/>
    <col min="22" max="26" width="6.33203125" customWidth="1"/>
    <col min="27" max="27" width="7.33203125" customWidth="1"/>
    <col min="28" max="28" width="6.33203125" bestFit="1" customWidth="1"/>
    <col min="29" max="29" width="7.33203125" customWidth="1"/>
    <col min="30" max="30" width="6.83203125" bestFit="1" customWidth="1"/>
    <col min="31" max="35" width="5.83203125" bestFit="1" customWidth="1"/>
    <col min="36" max="36" width="6.33203125" bestFit="1" customWidth="1"/>
    <col min="37" max="42" width="7.33203125" customWidth="1"/>
    <col min="43" max="43" width="3.83203125" customWidth="1"/>
    <col min="44" max="49" width="7.33203125" customWidth="1"/>
    <col min="50" max="50" width="4" bestFit="1" customWidth="1"/>
    <col min="51" max="51" width="6.33203125" bestFit="1" customWidth="1"/>
    <col min="52" max="53" width="7.33203125" customWidth="1"/>
    <col min="54" max="56" width="6.33203125" bestFit="1" customWidth="1"/>
    <col min="61" max="61" width="20.33203125" bestFit="1" customWidth="1"/>
    <col min="62" max="62" width="13.33203125" bestFit="1" customWidth="1"/>
    <col min="63" max="63" width="12.33203125" bestFit="1" customWidth="1"/>
    <col min="64" max="64" width="7.1640625" bestFit="1" customWidth="1"/>
    <col min="65" max="65" width="19.6640625" bestFit="1" customWidth="1"/>
  </cols>
  <sheetData>
    <row r="1" spans="1:65" ht="19" x14ac:dyDescent="0.2">
      <c r="A1" s="52" t="s">
        <v>1502</v>
      </c>
      <c r="B1" s="52"/>
      <c r="C1" s="52"/>
      <c r="D1" s="52" t="s">
        <v>1505</v>
      </c>
      <c r="E1" s="52"/>
      <c r="F1" s="52"/>
      <c r="G1" s="52"/>
      <c r="H1" s="52"/>
      <c r="I1" s="52" t="s">
        <v>1500</v>
      </c>
      <c r="J1" s="52"/>
      <c r="K1" s="52"/>
      <c r="L1" s="52"/>
      <c r="M1" s="52"/>
      <c r="N1" s="52"/>
      <c r="O1" s="52" t="s">
        <v>1504</v>
      </c>
      <c r="P1" s="52"/>
      <c r="Q1" s="52"/>
      <c r="R1" s="52"/>
      <c r="S1" s="52"/>
      <c r="T1" s="52"/>
      <c r="U1" s="52" t="s">
        <v>1501</v>
      </c>
      <c r="V1" s="52"/>
      <c r="W1" s="52"/>
      <c r="X1" s="52"/>
      <c r="Y1" s="52"/>
      <c r="Z1" s="52"/>
      <c r="AA1" s="52"/>
      <c r="AB1" s="52" t="s">
        <v>1700</v>
      </c>
      <c r="AC1" s="70"/>
      <c r="AD1" s="70"/>
      <c r="AE1" s="70"/>
      <c r="AF1" s="70"/>
      <c r="AG1" s="70"/>
      <c r="AH1" s="70"/>
      <c r="AI1" s="70"/>
      <c r="AJ1" s="52" t="s">
        <v>548</v>
      </c>
      <c r="AK1" s="70"/>
      <c r="AL1" s="70"/>
      <c r="AM1" s="70"/>
      <c r="AN1" s="70"/>
      <c r="AO1" s="70"/>
      <c r="AP1" s="70"/>
      <c r="AQ1" s="52" t="s">
        <v>1693</v>
      </c>
      <c r="AR1" s="52"/>
      <c r="AS1" s="52"/>
      <c r="AT1" s="52"/>
      <c r="AU1" s="52"/>
      <c r="AV1" s="52"/>
      <c r="AW1" s="52"/>
      <c r="AX1" s="52" t="s">
        <v>1498</v>
      </c>
      <c r="AY1" s="52"/>
      <c r="AZ1" s="52"/>
      <c r="BA1" s="52"/>
      <c r="BB1" s="52"/>
      <c r="BC1" s="52"/>
      <c r="BD1" s="52"/>
      <c r="BK1" s="28" t="s">
        <v>1174</v>
      </c>
    </row>
    <row r="2" spans="1:65" x14ac:dyDescent="0.2">
      <c r="A2" s="44" t="s">
        <v>542</v>
      </c>
      <c r="B2" s="45" t="s">
        <v>1333</v>
      </c>
      <c r="C2" s="45" t="s">
        <v>1146</v>
      </c>
      <c r="D2" s="45" t="s">
        <v>722</v>
      </c>
      <c r="E2" s="45" t="s">
        <v>1533</v>
      </c>
      <c r="F2" s="45" t="s">
        <v>1630</v>
      </c>
      <c r="G2" s="45" t="s">
        <v>1499</v>
      </c>
      <c r="H2" s="45" t="s">
        <v>1702</v>
      </c>
      <c r="I2" s="45" t="s">
        <v>1175</v>
      </c>
      <c r="J2" s="45" t="s">
        <v>556</v>
      </c>
      <c r="K2" s="45" t="s">
        <v>576</v>
      </c>
      <c r="L2" s="45" t="s">
        <v>570</v>
      </c>
      <c r="M2" s="45" t="s">
        <v>566</v>
      </c>
      <c r="N2" s="45" t="s">
        <v>552</v>
      </c>
      <c r="O2" s="45" t="s">
        <v>1503</v>
      </c>
      <c r="P2" s="45" t="s">
        <v>556</v>
      </c>
      <c r="Q2" s="45" t="s">
        <v>576</v>
      </c>
      <c r="R2" s="45" t="s">
        <v>570</v>
      </c>
      <c r="S2" s="45" t="s">
        <v>566</v>
      </c>
      <c r="T2" s="45" t="s">
        <v>552</v>
      </c>
      <c r="U2" s="45" t="s">
        <v>1175</v>
      </c>
      <c r="V2" s="45" t="s">
        <v>556</v>
      </c>
      <c r="W2" s="45" t="s">
        <v>576</v>
      </c>
      <c r="X2" s="45" t="s">
        <v>570</v>
      </c>
      <c r="Y2" s="45" t="s">
        <v>566</v>
      </c>
      <c r="Z2" s="45" t="s">
        <v>552</v>
      </c>
      <c r="AA2" s="45" t="s">
        <v>1332</v>
      </c>
      <c r="AB2" s="45" t="s">
        <v>1332</v>
      </c>
      <c r="AC2" s="45" t="s">
        <v>1263</v>
      </c>
      <c r="AD2" s="45" t="s">
        <v>1701</v>
      </c>
      <c r="AE2" s="45" t="s">
        <v>556</v>
      </c>
      <c r="AF2" s="45" t="s">
        <v>576</v>
      </c>
      <c r="AG2" s="45" t="s">
        <v>570</v>
      </c>
      <c r="AH2" s="45" t="s">
        <v>566</v>
      </c>
      <c r="AI2" s="45" t="s">
        <v>552</v>
      </c>
      <c r="AJ2" s="45" t="s">
        <v>1332</v>
      </c>
      <c r="AK2" s="45" t="s">
        <v>1263</v>
      </c>
      <c r="AL2" s="45" t="s">
        <v>556</v>
      </c>
      <c r="AM2" s="45" t="s">
        <v>576</v>
      </c>
      <c r="AN2" s="45" t="s">
        <v>570</v>
      </c>
      <c r="AO2" s="45" t="s">
        <v>566</v>
      </c>
      <c r="AP2" s="45" t="s">
        <v>552</v>
      </c>
      <c r="AQ2" s="45" t="s">
        <v>1332</v>
      </c>
      <c r="AR2" s="45" t="s">
        <v>1263</v>
      </c>
      <c r="AS2" s="45" t="s">
        <v>556</v>
      </c>
      <c r="AT2" s="45" t="s">
        <v>576</v>
      </c>
      <c r="AU2" s="45" t="s">
        <v>570</v>
      </c>
      <c r="AV2" s="45" t="s">
        <v>566</v>
      </c>
      <c r="AW2" s="45" t="s">
        <v>552</v>
      </c>
      <c r="AX2" s="45" t="s">
        <v>1332</v>
      </c>
      <c r="AY2" s="45" t="s">
        <v>1263</v>
      </c>
      <c r="AZ2" s="45" t="s">
        <v>556</v>
      </c>
      <c r="BA2" s="45" t="s">
        <v>576</v>
      </c>
      <c r="BB2" s="45" t="s">
        <v>570</v>
      </c>
      <c r="BC2" s="45" t="s">
        <v>566</v>
      </c>
      <c r="BD2" s="45" t="s">
        <v>552</v>
      </c>
      <c r="BK2" s="28" t="s">
        <v>1174</v>
      </c>
    </row>
    <row r="3" spans="1:65" x14ac:dyDescent="0.2">
      <c r="A3" s="46" t="s">
        <v>9</v>
      </c>
      <c r="B3" s="47">
        <v>2022</v>
      </c>
      <c r="C3" s="47" t="str">
        <f>_xlfn.XLOOKUP($A3,TEAMS!$B$1:$B$851,TEAMS!$A$1:$A$851,"",0)</f>
        <v>GSW</v>
      </c>
      <c r="D3" s="71">
        <f>SUMIFS(TEAMS!$AA$1:$AA$851,TEAMS!$B$1:$B$851,$A3)/1000000</f>
        <v>177.67155299999999</v>
      </c>
      <c r="E3" s="71">
        <v>123.655</v>
      </c>
      <c r="F3" s="171">
        <f>_xlfn.XLOOKUP($B3,NBA!$H$5:$H$41,NBA!$I$5:$I$41,"",0)/1000000</f>
        <v>137.39338943333334</v>
      </c>
      <c r="G3" s="48">
        <f>D3/E3</f>
        <v>1.4368327443289797</v>
      </c>
      <c r="H3" s="48">
        <f>D3/F3</f>
        <v>1.2931593996828399</v>
      </c>
      <c r="I3" s="47">
        <f>COUNTIFS(TEAMS!$B$1:$B$851,$A3,TEAMS!$D$1:$D$851,$C3)</f>
        <v>20</v>
      </c>
      <c r="J3" s="47">
        <f>COUNTIFS(TEAMS!$B$1:$B$851,$A3,TEAMS!$D$1:$D$851,$C3,TEAMS!$H$1:$H$851,J$2)</f>
        <v>3</v>
      </c>
      <c r="K3" s="47">
        <f>COUNTIFS(TEAMS!$B$1:$B$851,$A3,TEAMS!$D$1:$D$851,$C3,TEAMS!$H$1:$H$851,K$2)</f>
        <v>6</v>
      </c>
      <c r="L3" s="47">
        <f>COUNTIFS(TEAMS!$B$1:$B$851,$A3,TEAMS!$D$1:$D$851,$C3,TEAMS!$H$1:$H$851,L$2)</f>
        <v>4</v>
      </c>
      <c r="M3" s="47">
        <f>COUNTIFS(TEAMS!$B$1:$B$851,$A3,TEAMS!$D$1:$D$851,$C3,TEAMS!$H$1:$H$851,M$2)</f>
        <v>2</v>
      </c>
      <c r="N3" s="47">
        <f>COUNTIFS(TEAMS!$B$1:$B$851,$A3,TEAMS!$D$1:$D$851,$C3,TEAMS!$H$1:$H$851,N$2)</f>
        <v>2</v>
      </c>
      <c r="O3" s="59">
        <f>SUM(P3:T3)</f>
        <v>168.50475300000002</v>
      </c>
      <c r="P3" s="59">
        <f>SUMIFS(TEAMS!$AA$1:$AA$851,TEAMS!$B$1:$B$851,$A3,TEAMS!$D$1:$D$851,$C3,TEAMS!$H$1:$H$851,P$2)/1000000</f>
        <v>45.780965999999999</v>
      </c>
      <c r="Q3" s="59">
        <f>SUMIFS(TEAMS!$AA$1:$AA$851,TEAMS!$B$1:$B$851,$A3,TEAMS!$D$1:$D$851,$C3,TEAMS!$H$1:$H$851,Q$2)/1000000</f>
        <v>47.650379999999998</v>
      </c>
      <c r="R3" s="59">
        <f>SUMIFS(TEAMS!$AA$1:$AA$851,TEAMS!$B$1:$B$851,$A3,TEAMS!$D$1:$D$851,$C3,TEAMS!$H$1:$H$851,R$2)/1000000</f>
        <v>41.389034000000002</v>
      </c>
      <c r="S3" s="59">
        <f>SUMIFS(TEAMS!$AA$1:$AA$851,TEAMS!$B$1:$B$851,$A3,TEAMS!$D$1:$D$851,$C3,TEAMS!$H$1:$H$851,S$2)/1000000</f>
        <v>26.416353000000001</v>
      </c>
      <c r="T3" s="59">
        <f>SUMIFS(TEAMS!$AA$1:$AA$851,TEAMS!$B$1:$B$851,$A3,TEAMS!$D$1:$D$851,$C3,TEAMS!$H$1:$H$851,T$2)/1000000</f>
        <v>7.2680199999999999</v>
      </c>
      <c r="U3" s="47">
        <f>COUNTIFS(TEAMS!$B$1:$B$851,$A3,TEAMS!$D$1:$D$851,$C3)</f>
        <v>20</v>
      </c>
      <c r="V3" s="48">
        <f>IFERROR(P3/$O3,0)</f>
        <v>0.27168946385743786</v>
      </c>
      <c r="W3" s="48">
        <f t="shared" ref="W3:Z3" si="0">IFERROR(Q3/$O3,0)</f>
        <v>0.2827835960211757</v>
      </c>
      <c r="X3" s="48">
        <f t="shared" si="0"/>
        <v>0.24562532072908352</v>
      </c>
      <c r="Y3" s="48">
        <f t="shared" si="0"/>
        <v>0.15676918620805905</v>
      </c>
      <c r="Z3" s="48">
        <f t="shared" si="0"/>
        <v>4.3132433184243764E-2</v>
      </c>
      <c r="AA3" s="48">
        <f>SUM(V3:Z3)</f>
        <v>0.99999999999999989</v>
      </c>
      <c r="AB3" s="47"/>
      <c r="AC3" s="68"/>
      <c r="AD3" s="165">
        <f>SUM(AE3:AI3)</f>
        <v>19728</v>
      </c>
      <c r="AE3" s="165">
        <f>SUMIFS(TEAMS!$AE$1:$AE$851,TEAMS!$B$1:$B$851,$A3,TEAMS!$D$1:$D$851,$C3,TEAMS!$H$1:$H$851,AE$2)</f>
        <v>2611</v>
      </c>
      <c r="AF3" s="165">
        <f>SUMIFS(TEAMS!$AE$1:$AE$851,TEAMS!$B$1:$B$851,$A3,TEAMS!$D$1:$D$851,$C3,TEAMS!$H$1:$H$851,AF$2)</f>
        <v>6407</v>
      </c>
      <c r="AG3" s="165">
        <f>SUMIFS(TEAMS!$AE$1:$AE$851,TEAMS!$B$1:$B$851,$A3,TEAMS!$D$1:$D$851,$C3,TEAMS!$H$1:$H$851,AG$2)</f>
        <v>5111</v>
      </c>
      <c r="AH3" s="165">
        <f>SUMIFS(TEAMS!$AE$1:$AE$851,TEAMS!$B$1:$B$851,$A3,TEAMS!$D$1:$D$851,$C3,TEAMS!$H$1:$H$851,AH$2)</f>
        <v>2725</v>
      </c>
      <c r="AI3" s="165">
        <f>SUMIFS(TEAMS!$AE$1:$AE$851,TEAMS!$B$1:$B$851,$A3,TEAMS!$D$1:$D$851,$C3,TEAMS!$H$1:$H$851,AI$2)</f>
        <v>2874</v>
      </c>
      <c r="AJ3" s="47">
        <f>SUMIFS(TEAMS!$U$1:$U$851,TEAMS!$B$1:$B$851,$A3,TEAMS!$D$1:$D$851,$C3)</f>
        <v>91</v>
      </c>
      <c r="AK3" s="68">
        <f>AVERAGEIFS(TEAMS!$U$1:$U$851,TEAMS!$B$1:$B$851,$A3,TEAMS!$D$1:$D$851,$C3)</f>
        <v>6.5</v>
      </c>
      <c r="AL3" s="68">
        <f>AVERAGEIFS(TEAMS!$U$1:$U$851,TEAMS!$B$1:$B$851,$A3,TEAMS!$D$1:$D$851,$C3,TEAMS!$H$1:$H$851,AL$2)</f>
        <v>7.5</v>
      </c>
      <c r="AM3" s="68">
        <f>AVERAGEIFS(TEAMS!$U$1:$U$851,TEAMS!$B$1:$B$851,$A3,TEAMS!$D$1:$D$851,$C3,TEAMS!$H$1:$H$851,AM$2)</f>
        <v>4.2</v>
      </c>
      <c r="AN3" s="68">
        <f>AVERAGEIFS(TEAMS!$U$1:$U$851,TEAMS!$B$1:$B$851,$A3,TEAMS!$D$1:$D$851,$C3,TEAMS!$H$1:$H$851,AN$2)</f>
        <v>8.6666666666666661</v>
      </c>
      <c r="AO3" s="68">
        <f>AVERAGEIFS(TEAMS!$U$1:$U$851,TEAMS!$B$1:$B$851,$A3,TEAMS!$D$1:$D$851,$C3,TEAMS!$H$1:$H$851,AO$2)</f>
        <v>8.5</v>
      </c>
      <c r="AP3" s="68">
        <f>AVERAGEIFS(TEAMS!$U$1:$U$851,TEAMS!$B$1:$B$851,$A3,TEAMS!$D$1:$D$851,$C3,TEAMS!$H$1:$H$851,AP$2)</f>
        <v>6</v>
      </c>
      <c r="AQ3" s="47"/>
      <c r="AR3" s="68">
        <f>_xlfn.MAXIFS(TEAMS!$AK$1:$AK$851,TEAMS!$B$1:$B$851,$A3,TEAMS!$D$1:$D$851,$C3)</f>
        <v>55.300000000000004</v>
      </c>
      <c r="AS3" s="68">
        <f>SUMIFS(TEAMS!$AK$1:$AK$851,TEAMS!$B$1:$B$851,$A3,TEAMS!$D$1:$D$851,$C3,TEAMS!$H$1:$H$851,AS$2)</f>
        <v>8.1</v>
      </c>
      <c r="AT3" s="68">
        <f>SUMIFS(TEAMS!$AK$1:$AK$851,TEAMS!$B$1:$B$851,$A3,TEAMS!$D$1:$D$851,$C3,TEAMS!$H$1:$H$851,AT$2)</f>
        <v>17.2</v>
      </c>
      <c r="AU3" s="68">
        <f>SUMIFS(TEAMS!$AK$1:$AK$851,TEAMS!$B$1:$B$851,$A3,TEAMS!$D$1:$D$851,$C3,TEAMS!$H$1:$H$851,AU$2)</f>
        <v>11.7</v>
      </c>
      <c r="AV3" s="68">
        <f>SUMIFS(TEAMS!$AK$1:$AK$851,TEAMS!$B$1:$B$851,$A3,TEAMS!$D$1:$D$851,$C3,TEAMS!$H$1:$H$851,AV$2)</f>
        <v>8.5</v>
      </c>
      <c r="AW3" s="68">
        <f>SUMIFS(TEAMS!$AK$1:$AK$851,TEAMS!$B$1:$B$851,$A3,TEAMS!$D$1:$D$851,$C3,TEAMS!$H$1:$H$851,AW$2)</f>
        <v>9.8000000000000007</v>
      </c>
      <c r="AX3" s="47"/>
      <c r="AY3" s="68">
        <f>_xlfn.MAXIFS(TEAMS!$AG$1:$AG$851,TEAMS!$B$1:$B$851,$A3,TEAMS!$D$1:$D$851,$C3)</f>
        <v>9.0930653924181986</v>
      </c>
      <c r="AZ3" s="68">
        <f>SUMIFS(TEAMS!$AG$1:$AG$851,TEAMS!$B$1:$B$851,$A3,TEAMS!$D$1:$D$851,$C3,TEAMS!$H$1:$H$851,AZ$2)</f>
        <v>1.3013919781101382</v>
      </c>
      <c r="BA3" s="68">
        <f>SUMIFS(TEAMS!$AG$1:$AG$851,TEAMS!$B$1:$B$851,$A3,TEAMS!$D$1:$D$851,$C3,TEAMS!$H$1:$H$851,BA$2)</f>
        <v>2.8549529992060929</v>
      </c>
      <c r="BB3" s="68">
        <f>SUMIFS(TEAMS!$AG$1:$AG$851,TEAMS!$B$1:$B$851,$A3,TEAMS!$D$1:$D$851,$C3,TEAMS!$H$1:$H$851,BB$2)</f>
        <v>2.1097924048658334</v>
      </c>
      <c r="BC3" s="68">
        <f>SUMIFS(TEAMS!$AG$1:$AG$851,TEAMS!$B$1:$B$851,$A3,TEAMS!$D$1:$D$851,$C3,TEAMS!$H$1:$H$851,BC$2)</f>
        <v>1.2163158426471059</v>
      </c>
      <c r="BD3" s="68">
        <f>SUMIFS(TEAMS!$AG$1:$AG$851,TEAMS!$B$1:$B$851,$A3,TEAMS!$D$1:$D$851,$C3,TEAMS!$H$1:$H$851,BD$2)</f>
        <v>1.6106121675890299</v>
      </c>
      <c r="BF3">
        <f>SUMIFS(TEAMS!$AA$1:$AA$851,TEAMS!$B$1:$B$851,$A3,TEAMS!$D$1:$D$851,$C3)</f>
        <v>177671553</v>
      </c>
      <c r="BI3">
        <v>2022</v>
      </c>
      <c r="BJ3" s="9">
        <v>123655000</v>
      </c>
      <c r="BK3" s="9">
        <v>11241000</v>
      </c>
      <c r="BL3" s="27">
        <v>0.1</v>
      </c>
      <c r="BM3" t="s">
        <v>11</v>
      </c>
    </row>
    <row r="4" spans="1:65" x14ac:dyDescent="0.2">
      <c r="A4" s="46" t="s">
        <v>18</v>
      </c>
      <c r="B4" s="47">
        <f>B3-1</f>
        <v>2021</v>
      </c>
      <c r="C4" s="47" t="str">
        <f>_xlfn.XLOOKUP($A4,TEAMS!$B$1:$B$851,TEAMS!$A$1:$A$851,"",0)</f>
        <v>MIL</v>
      </c>
      <c r="D4" s="71">
        <f>SUMIFS(TEAMS!$AA$1:$AA$851,TEAMS!$B$1:$B$851,$A4)/1000000</f>
        <v>132.66365200000001</v>
      </c>
      <c r="E4" s="71">
        <v>112.414</v>
      </c>
      <c r="F4" s="171">
        <f>_xlfn.XLOOKUP($B4,NBA!$H$5:$H$41,NBA!$I$5:$I$41,"",0)/1000000</f>
        <v>130.17302036666666</v>
      </c>
      <c r="G4" s="48">
        <f>D4/E4</f>
        <v>1.1801346095682033</v>
      </c>
      <c r="H4" s="48">
        <f t="shared" ref="H4:H34" si="1">D4/F4</f>
        <v>1.0191332399472472</v>
      </c>
      <c r="I4" s="47">
        <f>COUNTIFS(TEAMS!$B$1:$B$851,$A4,TEAMS!$D$1:$D$851,$C4)</f>
        <v>23</v>
      </c>
      <c r="J4" s="47">
        <f>COUNTIFS(TEAMS!$B$1:$B$851,$A4,TEAMS!$D$1:$D$851,$C4,TEAMS!$H$1:$H$851,J$2)</f>
        <v>4</v>
      </c>
      <c r="K4" s="47">
        <f>COUNTIFS(TEAMS!$B$1:$B$851,$A4,TEAMS!$D$1:$D$851,$C4,TEAMS!$H$1:$H$851,K$2)</f>
        <v>5</v>
      </c>
      <c r="L4" s="47">
        <f>COUNTIFS(TEAMS!$B$1:$B$851,$A4,TEAMS!$D$1:$D$851,$C4,TEAMS!$H$1:$H$851,L$2)</f>
        <v>7</v>
      </c>
      <c r="M4" s="47">
        <f>COUNTIFS(TEAMS!$B$1:$B$851,$A4,TEAMS!$D$1:$D$851,$C4,TEAMS!$H$1:$H$851,M$2)</f>
        <v>4</v>
      </c>
      <c r="N4" s="47">
        <f>COUNTIFS(TEAMS!$B$1:$B$851,$A4,TEAMS!$D$1:$D$851,$C4,TEAMS!$H$1:$H$851,N$2)</f>
        <v>2</v>
      </c>
      <c r="O4" s="59">
        <f t="shared" ref="O4:O34" si="2">SUM(P4:T4)</f>
        <v>132.66365200000001</v>
      </c>
      <c r="P4" s="59">
        <f>SUMIFS(TEAMS!$AA$1:$AA$851,TEAMS!$B$1:$B$851,$A4,TEAMS!$D$1:$D$851,$C4,TEAMS!$H$1:$H$851,P$2)/1000000</f>
        <v>29.556048000000001</v>
      </c>
      <c r="Q4" s="59">
        <f>SUMIFS(TEAMS!$AA$1:$AA$851,TEAMS!$B$1:$B$851,$A4,TEAMS!$D$1:$D$851,$C4,TEAMS!$H$1:$H$851,Q$2)/1000000</f>
        <v>11.242499</v>
      </c>
      <c r="R4" s="59">
        <f>SUMIFS(TEAMS!$AA$1:$AA$851,TEAMS!$B$1:$B$851,$A4,TEAMS!$D$1:$D$851,$C4,TEAMS!$H$1:$H$851,R$2)/1000000</f>
        <v>38.953859000000001</v>
      </c>
      <c r="S4" s="59">
        <f>SUMIFS(TEAMS!$AA$1:$AA$851,TEAMS!$B$1:$B$851,$A4,TEAMS!$D$1:$D$851,$C4,TEAMS!$H$1:$H$851,S$2)/1000000</f>
        <v>36.590570999999997</v>
      </c>
      <c r="T4" s="59">
        <f>SUMIFS(TEAMS!$AA$1:$AA$851,TEAMS!$B$1:$B$851,$A4,TEAMS!$D$1:$D$851,$C4,TEAMS!$H$1:$H$851,T$2)/1000000</f>
        <v>16.320675000000001</v>
      </c>
      <c r="U4" s="47">
        <f>COUNTIFS(TEAMS!$B$1:$B$851,$A4,TEAMS!$D$1:$D$851,$C4)</f>
        <v>23</v>
      </c>
      <c r="V4" s="48">
        <f t="shared" ref="V4:V34" si="3">IFERROR(P4/$O4,0)</f>
        <v>0.22278934398700254</v>
      </c>
      <c r="W4" s="48">
        <f t="shared" ref="W4:W34" si="4">IFERROR(Q4/$O4,0)</f>
        <v>8.4744380472806524E-2</v>
      </c>
      <c r="X4" s="48">
        <f t="shared" ref="X4:X34" si="5">IFERROR(R4/$O4,0)</f>
        <v>0.29362872507082799</v>
      </c>
      <c r="Y4" s="48">
        <f t="shared" ref="Y4:Y34" si="6">IFERROR(S4/$O4,0)</f>
        <v>0.27581459162604682</v>
      </c>
      <c r="Z4" s="48">
        <f t="shared" ref="Z4:Z34" si="7">IFERROR(T4/$O4,0)</f>
        <v>0.12302295884331603</v>
      </c>
      <c r="AA4" s="48">
        <f t="shared" ref="AA4:AA34" si="8">SUM(V4:Z4)</f>
        <v>1</v>
      </c>
      <c r="AB4" s="47"/>
      <c r="AC4" s="68"/>
      <c r="AD4" s="165">
        <f t="shared" ref="AD4:AD34" si="9">SUM(AE4:AI4)</f>
        <v>17333</v>
      </c>
      <c r="AE4" s="165">
        <f>SUMIFS(TEAMS!$AE$1:$AE$851,TEAMS!$B$1:$B$851,$A4,TEAMS!$D$1:$D$851,$C4,TEAMS!$H$1:$H$851,AE$2)</f>
        <v>2972</v>
      </c>
      <c r="AF4" s="165">
        <f>SUMIFS(TEAMS!$AE$1:$AE$851,TEAMS!$B$1:$B$851,$A4,TEAMS!$D$1:$D$851,$C4,TEAMS!$H$1:$H$851,AF$2)</f>
        <v>5008</v>
      </c>
      <c r="AG4" s="165">
        <f>SUMIFS(TEAMS!$AE$1:$AE$851,TEAMS!$B$1:$B$851,$A4,TEAMS!$D$1:$D$851,$C4,TEAMS!$H$1:$H$851,AG$2)</f>
        <v>3423</v>
      </c>
      <c r="AH4" s="165">
        <f>SUMIFS(TEAMS!$AE$1:$AE$851,TEAMS!$B$1:$B$851,$A4,TEAMS!$D$1:$D$851,$C4,TEAMS!$H$1:$H$851,AH$2)</f>
        <v>2656</v>
      </c>
      <c r="AI4" s="165">
        <f>SUMIFS(TEAMS!$AE$1:$AE$851,TEAMS!$B$1:$B$851,$A4,TEAMS!$D$1:$D$851,$C4,TEAMS!$H$1:$H$851,AI$2)</f>
        <v>3274</v>
      </c>
      <c r="AJ4" s="47">
        <f>SUMIFS(TEAMS!$U$1:$U$851,TEAMS!$B$1:$B$851,$A4,TEAMS!$D$1:$D$851,$C4)</f>
        <v>103</v>
      </c>
      <c r="AK4" s="68">
        <f>AVERAGEIFS(TEAMS!$U$1:$U$851,TEAMS!$B$1:$B$851,$A4,TEAMS!$D$1:$D$851,$C4)</f>
        <v>5.7222222222222223</v>
      </c>
      <c r="AL4" s="68">
        <f>AVERAGEIFS(TEAMS!$U$1:$U$851,TEAMS!$B$1:$B$851,$A4,TEAMS!$D$1:$D$851,$C4,TEAMS!$H$1:$H$851,AL$2)</f>
        <v>9</v>
      </c>
      <c r="AM4" s="68">
        <f>AVERAGEIFS(TEAMS!$U$1:$U$851,TEAMS!$B$1:$B$851,$A4,TEAMS!$D$1:$D$851,$C4,TEAMS!$H$1:$H$851,AM$2)</f>
        <v>3.6666666666666665</v>
      </c>
      <c r="AN4" s="68">
        <f>AVERAGEIFS(TEAMS!$U$1:$U$851,TEAMS!$B$1:$B$851,$A4,TEAMS!$D$1:$D$851,$C4,TEAMS!$H$1:$H$851,AN$2)</f>
        <v>3.3333333333333335</v>
      </c>
      <c r="AO4" s="68">
        <f>AVERAGEIFS(TEAMS!$U$1:$U$851,TEAMS!$B$1:$B$851,$A4,TEAMS!$D$1:$D$851,$C4,TEAMS!$H$1:$H$851,AO$2)</f>
        <v>6.333333333333333</v>
      </c>
      <c r="AP4" s="68">
        <f>AVERAGEIFS(TEAMS!$U$1:$U$851,TEAMS!$B$1:$B$851,$A4,TEAMS!$D$1:$D$851,$C4,TEAMS!$H$1:$H$851,AP$2)</f>
        <v>8.5</v>
      </c>
      <c r="AQ4" s="47"/>
      <c r="AR4" s="68">
        <f>_xlfn.MAXIFS(TEAMS!$AK$1:$AK$851,TEAMS!$B$1:$B$851,$A4,TEAMS!$D$1:$D$851,$C4)</f>
        <v>47.999999999999993</v>
      </c>
      <c r="AS4" s="68">
        <f>SUMIFS(TEAMS!$AK$1:$AK$851,TEAMS!$B$1:$B$851,$A4,TEAMS!$D$1:$D$851,$C4,TEAMS!$H$1:$H$851,AS$2)</f>
        <v>8.5</v>
      </c>
      <c r="AT4" s="68">
        <f>SUMIFS(TEAMS!$AK$1:$AK$851,TEAMS!$B$1:$B$851,$A4,TEAMS!$D$1:$D$851,$C4,TEAMS!$H$1:$H$851,AT$2)</f>
        <v>10.3</v>
      </c>
      <c r="AU4" s="68">
        <f>SUMIFS(TEAMS!$AK$1:$AK$851,TEAMS!$B$1:$B$851,$A4,TEAMS!$D$1:$D$851,$C4,TEAMS!$H$1:$H$851,AU$2)</f>
        <v>8.1</v>
      </c>
      <c r="AV4" s="68">
        <f>SUMIFS(TEAMS!$AK$1:$AK$851,TEAMS!$B$1:$B$851,$A4,TEAMS!$D$1:$D$851,$C4,TEAMS!$H$1:$H$851,AV$2)</f>
        <v>11</v>
      </c>
      <c r="AW4" s="68">
        <f>SUMIFS(TEAMS!$AK$1:$AK$851,TEAMS!$B$1:$B$851,$A4,TEAMS!$D$1:$D$851,$C4,TEAMS!$H$1:$H$851,AW$2)</f>
        <v>10.1</v>
      </c>
      <c r="AX4" s="47"/>
      <c r="AY4" s="68">
        <f>_xlfn.MAXIFS(TEAMS!$AG$1:$AG$851,TEAMS!$B$1:$B$851,$A4,TEAMS!$D$1:$D$851,$C4)</f>
        <v>0</v>
      </c>
      <c r="AZ4" s="68">
        <f>SUMIFS(TEAMS!$AG$1:$AG$851,TEAMS!$B$1:$B$851,$A4,TEAMS!$D$1:$D$851,$C4,TEAMS!$H$1:$H$851,AZ$2)</f>
        <v>0</v>
      </c>
      <c r="BA4" s="68">
        <f>SUMIFS(TEAMS!$AG$1:$AG$851,TEAMS!$B$1:$B$851,$A4,TEAMS!$D$1:$D$851,$C4,TEAMS!$H$1:$H$851,BA$2)</f>
        <v>0</v>
      </c>
      <c r="BB4" s="68">
        <f>SUMIFS(TEAMS!$AG$1:$AG$851,TEAMS!$B$1:$B$851,$A4,TEAMS!$D$1:$D$851,$C4,TEAMS!$H$1:$H$851,BB$2)</f>
        <v>0</v>
      </c>
      <c r="BC4" s="68">
        <f>SUMIFS(TEAMS!$AG$1:$AG$851,TEAMS!$B$1:$B$851,$A4,TEAMS!$D$1:$D$851,$C4,TEAMS!$H$1:$H$851,BC$2)</f>
        <v>0</v>
      </c>
      <c r="BD4" s="68">
        <f>SUMIFS(TEAMS!$AG$1:$AG$851,TEAMS!$B$1:$B$851,$A4,TEAMS!$D$1:$D$851,$C4,TEAMS!$H$1:$H$851,BD$2)</f>
        <v>0</v>
      </c>
      <c r="BI4">
        <v>2021</v>
      </c>
      <c r="BJ4" s="9">
        <v>112414000</v>
      </c>
      <c r="BK4" s="9">
        <v>3274000</v>
      </c>
      <c r="BL4" s="27">
        <v>0.03</v>
      </c>
      <c r="BM4" t="s">
        <v>11</v>
      </c>
    </row>
    <row r="5" spans="1:65" x14ac:dyDescent="0.2">
      <c r="A5" s="46" t="s">
        <v>25</v>
      </c>
      <c r="B5" s="47">
        <f t="shared" ref="B5:B34" si="10">B4-1</f>
        <v>2020</v>
      </c>
      <c r="C5" s="47" t="str">
        <f>_xlfn.XLOOKUP($A5,TEAMS!$B$1:$B$851,TEAMS!$A$1:$A$851,"",0)</f>
        <v>LAL</v>
      </c>
      <c r="D5" s="71">
        <f>SUMIFS(TEAMS!$AA$1:$AA$851,TEAMS!$B$1:$B$851,$A5)/1000000</f>
        <v>120.409527</v>
      </c>
      <c r="E5" s="71">
        <v>109.14</v>
      </c>
      <c r="F5" s="171">
        <f>_xlfn.XLOOKUP($B5,NBA!$H$5:$H$41,NBA!$I$5:$I$41,"",0)/1000000</f>
        <v>118.8311336</v>
      </c>
      <c r="G5" s="48">
        <f>D5/E5</f>
        <v>1.1032575316107751</v>
      </c>
      <c r="H5" s="48">
        <f t="shared" si="1"/>
        <v>1.0132826587795842</v>
      </c>
      <c r="I5" s="47">
        <f>COUNTIFS(TEAMS!$B$1:$B$851,$A5,TEAMS!$D$1:$D$851,$C5)</f>
        <v>22</v>
      </c>
      <c r="J5" s="47">
        <f>COUNTIFS(TEAMS!$B$1:$B$851,$A5,TEAMS!$D$1:$D$851,$C5,TEAMS!$H$1:$H$851,J$2)</f>
        <v>4</v>
      </c>
      <c r="K5" s="47">
        <f>COUNTIFS(TEAMS!$B$1:$B$851,$A5,TEAMS!$D$1:$D$851,$C5,TEAMS!$H$1:$H$851,K$2)</f>
        <v>7</v>
      </c>
      <c r="L5" s="47">
        <f>COUNTIFS(TEAMS!$B$1:$B$851,$A5,TEAMS!$D$1:$D$851,$C5,TEAMS!$H$1:$H$851,L$2)</f>
        <v>1</v>
      </c>
      <c r="M5" s="47">
        <f>COUNTIFS(TEAMS!$B$1:$B$851,$A5,TEAMS!$D$1:$D$851,$C5,TEAMS!$H$1:$H$851,M$2)</f>
        <v>5</v>
      </c>
      <c r="N5" s="47">
        <f>COUNTIFS(TEAMS!$B$1:$B$851,$A5,TEAMS!$D$1:$D$851,$C5,TEAMS!$H$1:$H$851,N$2)</f>
        <v>3</v>
      </c>
      <c r="O5" s="59">
        <f t="shared" si="2"/>
        <v>116.909527</v>
      </c>
      <c r="P5" s="59">
        <f>SUMIFS(TEAMS!$AA$1:$AA$851,TEAMS!$B$1:$B$851,$A5,TEAMS!$D$1:$D$851,$C5,TEAMS!$H$1:$H$851,P$2)/1000000</f>
        <v>45.751610999999997</v>
      </c>
      <c r="Q5" s="59">
        <f>SUMIFS(TEAMS!$AA$1:$AA$851,TEAMS!$B$1:$B$851,$A5,TEAMS!$D$1:$D$851,$C5,TEAMS!$H$1:$H$851,Q$2)/1000000</f>
        <v>16.576644999999999</v>
      </c>
      <c r="R5" s="59">
        <f>SUMIFS(TEAMS!$AA$1:$AA$851,TEAMS!$B$1:$B$851,$A5,TEAMS!$D$1:$D$851,$C5,TEAMS!$H$1:$H$851,R$2)/1000000</f>
        <v>14.634145999999999</v>
      </c>
      <c r="S5" s="59">
        <f>SUMIFS(TEAMS!$AA$1:$AA$851,TEAMS!$B$1:$B$851,$A5,TEAMS!$D$1:$D$851,$C5,TEAMS!$H$1:$H$851,S$2)/1000000</f>
        <v>33.382371999999997</v>
      </c>
      <c r="T5" s="59">
        <f>SUMIFS(TEAMS!$AA$1:$AA$851,TEAMS!$B$1:$B$851,$A5,TEAMS!$D$1:$D$851,$C5,TEAMS!$H$1:$H$851,T$2)/1000000</f>
        <v>6.5647529999999996</v>
      </c>
      <c r="U5" s="47">
        <f>COUNTIFS(TEAMS!$B$1:$B$851,$A5,TEAMS!$D$1:$D$851,$C5)</f>
        <v>22</v>
      </c>
      <c r="V5" s="48">
        <f t="shared" si="3"/>
        <v>0.3913420246752003</v>
      </c>
      <c r="W5" s="48">
        <f t="shared" si="4"/>
        <v>0.1417903692314143</v>
      </c>
      <c r="X5" s="48">
        <f t="shared" si="5"/>
        <v>0.12517496542433193</v>
      </c>
      <c r="Y5" s="48">
        <f t="shared" si="6"/>
        <v>0.28554021948955449</v>
      </c>
      <c r="Z5" s="48">
        <f t="shared" si="7"/>
        <v>5.615242117949891E-2</v>
      </c>
      <c r="AA5" s="48">
        <f t="shared" si="8"/>
        <v>0.99999999999999989</v>
      </c>
      <c r="AB5" s="47"/>
      <c r="AC5" s="68"/>
      <c r="AD5" s="165">
        <f t="shared" si="9"/>
        <v>17089</v>
      </c>
      <c r="AE5" s="165">
        <f>SUMIFS(TEAMS!$AE$1:$AE$851,TEAMS!$B$1:$B$851,$A5,TEAMS!$D$1:$D$851,$C5,TEAMS!$H$1:$H$851,AE$2)</f>
        <v>4983</v>
      </c>
      <c r="AF5" s="165">
        <f>SUMIFS(TEAMS!$AE$1:$AE$851,TEAMS!$B$1:$B$851,$A5,TEAMS!$D$1:$D$851,$C5,TEAMS!$H$1:$H$851,AF$2)</f>
        <v>3734</v>
      </c>
      <c r="AG5" s="165">
        <f>SUMIFS(TEAMS!$AE$1:$AE$851,TEAMS!$B$1:$B$851,$A5,TEAMS!$D$1:$D$851,$C5,TEAMS!$H$1:$H$851,AG$2)</f>
        <v>1687</v>
      </c>
      <c r="AH5" s="165">
        <f>SUMIFS(TEAMS!$AE$1:$AE$851,TEAMS!$B$1:$B$851,$A5,TEAMS!$D$1:$D$851,$C5,TEAMS!$H$1:$H$851,AH$2)</f>
        <v>4240</v>
      </c>
      <c r="AI5" s="165">
        <f>SUMIFS(TEAMS!$AE$1:$AE$851,TEAMS!$B$1:$B$851,$A5,TEAMS!$D$1:$D$851,$C5,TEAMS!$H$1:$H$851,AI$2)</f>
        <v>2445</v>
      </c>
      <c r="AJ5" s="47">
        <f>SUMIFS(TEAMS!$U$1:$U$851,TEAMS!$B$1:$B$851,$A5,TEAMS!$D$1:$D$851,$C5)</f>
        <v>143</v>
      </c>
      <c r="AK5" s="68">
        <f>AVERAGEIFS(TEAMS!$U$1:$U$851,TEAMS!$B$1:$B$851,$A5,TEAMS!$D$1:$D$851,$C5)</f>
        <v>8.4117647058823533</v>
      </c>
      <c r="AL5" s="68">
        <f>AVERAGEIFS(TEAMS!$U$1:$U$851,TEAMS!$B$1:$B$851,$A5,TEAMS!$D$1:$D$851,$C5,TEAMS!$H$1:$H$851,AL$2)</f>
        <v>8.5</v>
      </c>
      <c r="AM5" s="68">
        <f>AVERAGEIFS(TEAMS!$U$1:$U$851,TEAMS!$B$1:$B$851,$A5,TEAMS!$D$1:$D$851,$C5,TEAMS!$H$1:$H$851,AM$2)</f>
        <v>8.6</v>
      </c>
      <c r="AN5" s="68">
        <f>AVERAGEIFS(TEAMS!$U$1:$U$851,TEAMS!$B$1:$B$851,$A5,TEAMS!$D$1:$D$851,$C5,TEAMS!$H$1:$H$851,AN$2)</f>
        <v>10</v>
      </c>
      <c r="AO5" s="68">
        <f>AVERAGEIFS(TEAMS!$U$1:$U$851,TEAMS!$B$1:$B$851,$A5,TEAMS!$D$1:$D$851,$C5,TEAMS!$H$1:$H$851,AO$2)</f>
        <v>6</v>
      </c>
      <c r="AP5" s="68">
        <f>AVERAGEIFS(TEAMS!$U$1:$U$851,TEAMS!$B$1:$B$851,$A5,TEAMS!$D$1:$D$851,$C5,TEAMS!$H$1:$H$851,AP$2)</f>
        <v>13</v>
      </c>
      <c r="AQ5" s="47"/>
      <c r="AR5" s="68">
        <f>_xlfn.MAXIFS(TEAMS!$AK$1:$AK$851,TEAMS!$B$1:$B$851,$A5,TEAMS!$D$1:$D$851,$C5)</f>
        <v>47.7</v>
      </c>
      <c r="AS5" s="68">
        <f>SUMIFS(TEAMS!$AK$1:$AK$851,TEAMS!$B$1:$B$851,$A5,TEAMS!$D$1:$D$851,$C5,TEAMS!$H$1:$H$851,AS$2)</f>
        <v>13.8</v>
      </c>
      <c r="AT5" s="68">
        <f>SUMIFS(TEAMS!$AK$1:$AK$851,TEAMS!$B$1:$B$851,$A5,TEAMS!$D$1:$D$851,$C5,TEAMS!$H$1:$H$851,AT$2)</f>
        <v>6</v>
      </c>
      <c r="AU5" s="68">
        <f>SUMIFS(TEAMS!$AK$1:$AK$851,TEAMS!$B$1:$B$851,$A5,TEAMS!$D$1:$D$851,$C5,TEAMS!$H$1:$H$851,AU$2)</f>
        <v>3.4</v>
      </c>
      <c r="AV5" s="68">
        <f>SUMIFS(TEAMS!$AK$1:$AK$851,TEAMS!$B$1:$B$851,$A5,TEAMS!$D$1:$D$851,$C5,TEAMS!$H$1:$H$851,AV$2)</f>
        <v>14.4</v>
      </c>
      <c r="AW5" s="68">
        <f>SUMIFS(TEAMS!$AK$1:$AK$851,TEAMS!$B$1:$B$851,$A5,TEAMS!$D$1:$D$851,$C5,TEAMS!$H$1:$H$851,AW$2)</f>
        <v>10.100000000000001</v>
      </c>
      <c r="AX5" s="47"/>
      <c r="AY5" s="68">
        <f>_xlfn.MAXIFS(TEAMS!$AG$1:$AG$851,TEAMS!$B$1:$B$851,$A5,TEAMS!$D$1:$D$851,$C5)</f>
        <v>0</v>
      </c>
      <c r="AZ5" s="68">
        <f>SUMIFS(TEAMS!$AG$1:$AG$851,TEAMS!$B$1:$B$851,$A5,TEAMS!$D$1:$D$851,$C5,TEAMS!$H$1:$H$851,AZ$2)</f>
        <v>0</v>
      </c>
      <c r="BA5" s="68">
        <f>SUMIFS(TEAMS!$AG$1:$AG$851,TEAMS!$B$1:$B$851,$A5,TEAMS!$D$1:$D$851,$C5,TEAMS!$H$1:$H$851,BA$2)</f>
        <v>0</v>
      </c>
      <c r="BB5" s="68">
        <f>SUMIFS(TEAMS!$AG$1:$AG$851,TEAMS!$B$1:$B$851,$A5,TEAMS!$D$1:$D$851,$C5,TEAMS!$H$1:$H$851,BB$2)</f>
        <v>0</v>
      </c>
      <c r="BC5" s="68">
        <f>SUMIFS(TEAMS!$AG$1:$AG$851,TEAMS!$B$1:$B$851,$A5,TEAMS!$D$1:$D$851,$C5,TEAMS!$H$1:$H$851,BC$2)</f>
        <v>0</v>
      </c>
      <c r="BD5" s="68">
        <f>SUMIFS(TEAMS!$AG$1:$AG$851,TEAMS!$B$1:$B$851,$A5,TEAMS!$D$1:$D$851,$C5,TEAMS!$H$1:$H$851,BD$2)</f>
        <v>0</v>
      </c>
      <c r="BI5">
        <v>2020</v>
      </c>
      <c r="BJ5" s="9">
        <v>109140000</v>
      </c>
      <c r="BK5" s="9">
        <v>0</v>
      </c>
      <c r="BL5" s="27">
        <v>0</v>
      </c>
      <c r="BM5" t="s">
        <v>11</v>
      </c>
    </row>
    <row r="6" spans="1:65" x14ac:dyDescent="0.2">
      <c r="A6" s="46" t="s">
        <v>33</v>
      </c>
      <c r="B6" s="47">
        <f t="shared" si="10"/>
        <v>2019</v>
      </c>
      <c r="C6" s="47" t="str">
        <f>_xlfn.XLOOKUP($A6,TEAMS!$B$1:$B$851,TEAMS!$A$1:$A$851,"",0)</f>
        <v>TOR</v>
      </c>
      <c r="D6" s="71">
        <f>SUMIFS(TEAMS!$AA$1:$AA$851,TEAMS!$B$1:$B$851,$A6)/1000000</f>
        <v>135.24247800000001</v>
      </c>
      <c r="E6" s="71">
        <v>109.14</v>
      </c>
      <c r="F6" s="171">
        <f>_xlfn.XLOOKUP($B6,NBA!$H$5:$H$41,NBA!$I$5:$I$41,"",0)/1000000</f>
        <v>120.12649353333333</v>
      </c>
      <c r="G6" s="48">
        <f>D6/E6</f>
        <v>1.2391650907091809</v>
      </c>
      <c r="H6" s="48">
        <f t="shared" si="1"/>
        <v>1.1258338941065671</v>
      </c>
      <c r="I6" s="47">
        <f>COUNTIFS(TEAMS!$B$1:$B$851,$A6,TEAMS!$D$1:$D$851,$C6)</f>
        <v>23</v>
      </c>
      <c r="J6" s="47">
        <f>COUNTIFS(TEAMS!$B$1:$B$851,$A6,TEAMS!$D$1:$D$851,$C6,TEAMS!$H$1:$H$851,J$2)</f>
        <v>6</v>
      </c>
      <c r="K6" s="47">
        <f>COUNTIFS(TEAMS!$B$1:$B$851,$A6,TEAMS!$D$1:$D$851,$C6,TEAMS!$H$1:$H$851,K$2)</f>
        <v>5</v>
      </c>
      <c r="L6" s="47">
        <f>COUNTIFS(TEAMS!$B$1:$B$851,$A6,TEAMS!$D$1:$D$851,$C6,TEAMS!$H$1:$H$851,L$2)</f>
        <v>4</v>
      </c>
      <c r="M6" s="47">
        <f>COUNTIFS(TEAMS!$B$1:$B$851,$A6,TEAMS!$D$1:$D$851,$C6,TEAMS!$H$1:$H$851,M$2)</f>
        <v>3</v>
      </c>
      <c r="N6" s="47">
        <f>COUNTIFS(TEAMS!$B$1:$B$851,$A6,TEAMS!$D$1:$D$851,$C6,TEAMS!$H$1:$H$851,N$2)</f>
        <v>4</v>
      </c>
      <c r="O6" s="59">
        <f t="shared" si="2"/>
        <v>135.24247800000001</v>
      </c>
      <c r="P6" s="59">
        <f>SUMIFS(TEAMS!$AA$1:$AA$851,TEAMS!$B$1:$B$851,$A6,TEAMS!$D$1:$D$851,$C6,TEAMS!$H$1:$H$851,P$2)/1000000</f>
        <v>41.350847000000002</v>
      </c>
      <c r="Q6" s="59">
        <f>SUMIFS(TEAMS!$AA$1:$AA$851,TEAMS!$B$1:$B$851,$A6,TEAMS!$D$1:$D$851,$C6,TEAMS!$H$1:$H$851,Q$2)/1000000</f>
        <v>20.473088000000001</v>
      </c>
      <c r="R6" s="59">
        <f>SUMIFS(TEAMS!$AA$1:$AA$851,TEAMS!$B$1:$B$851,$A6,TEAMS!$D$1:$D$851,$C6,TEAMS!$H$1:$H$851,R$2)/1000000</f>
        <v>25.524245000000001</v>
      </c>
      <c r="S6" s="59">
        <f>SUMIFS(TEAMS!$AA$1:$AA$851,TEAMS!$B$1:$B$851,$A6,TEAMS!$D$1:$D$851,$C6,TEAMS!$H$1:$H$851,S$2)/1000000</f>
        <v>2.108606</v>
      </c>
      <c r="T6" s="59">
        <f>SUMIFS(TEAMS!$AA$1:$AA$851,TEAMS!$B$1:$B$851,$A6,TEAMS!$D$1:$D$851,$C6,TEAMS!$H$1:$H$851,T$2)/1000000</f>
        <v>45.785691999999997</v>
      </c>
      <c r="U6" s="47">
        <f>COUNTIFS(TEAMS!$B$1:$B$851,$A6,TEAMS!$D$1:$D$851,$C6)</f>
        <v>23</v>
      </c>
      <c r="V6" s="48">
        <f t="shared" si="3"/>
        <v>0.30575339650313121</v>
      </c>
      <c r="W6" s="48">
        <f t="shared" si="4"/>
        <v>0.15138060395492015</v>
      </c>
      <c r="X6" s="48">
        <f t="shared" si="5"/>
        <v>0.18872949813889095</v>
      </c>
      <c r="Y6" s="48">
        <f t="shared" si="6"/>
        <v>1.5591299650691108E-2</v>
      </c>
      <c r="Z6" s="48">
        <f t="shared" si="7"/>
        <v>0.33854520175236658</v>
      </c>
      <c r="AA6" s="48">
        <f t="shared" si="8"/>
        <v>0.99999999999999989</v>
      </c>
      <c r="AB6" s="47"/>
      <c r="AC6" s="68"/>
      <c r="AD6" s="165">
        <f t="shared" si="9"/>
        <v>19878</v>
      </c>
      <c r="AE6" s="165">
        <f>SUMIFS(TEAMS!$AE$1:$AE$851,TEAMS!$B$1:$B$851,$A6,TEAMS!$D$1:$D$851,$C6,TEAMS!$H$1:$H$851,AE$2)</f>
        <v>5570</v>
      </c>
      <c r="AF6" s="165">
        <f>SUMIFS(TEAMS!$AE$1:$AE$851,TEAMS!$B$1:$B$851,$A6,TEAMS!$D$1:$D$851,$C6,TEAMS!$H$1:$H$851,AF$2)</f>
        <v>3893</v>
      </c>
      <c r="AG6" s="165">
        <f>SUMIFS(TEAMS!$AE$1:$AE$851,TEAMS!$B$1:$B$851,$A6,TEAMS!$D$1:$D$851,$C6,TEAMS!$H$1:$H$851,AG$2)</f>
        <v>4021</v>
      </c>
      <c r="AH6" s="165">
        <f>SUMIFS(TEAMS!$AE$1:$AE$851,TEAMS!$B$1:$B$851,$A6,TEAMS!$D$1:$D$851,$C6,TEAMS!$H$1:$H$851,AH$2)</f>
        <v>2749</v>
      </c>
      <c r="AI6" s="165">
        <f>SUMIFS(TEAMS!$AE$1:$AE$851,TEAMS!$B$1:$B$851,$A6,TEAMS!$D$1:$D$851,$C6,TEAMS!$H$1:$H$851,AI$2)</f>
        <v>3645</v>
      </c>
      <c r="AJ6" s="47">
        <f>SUMIFS(TEAMS!$U$1:$U$851,TEAMS!$B$1:$B$851,$A6,TEAMS!$D$1:$D$851,$C6)</f>
        <v>115</v>
      </c>
      <c r="AK6" s="68">
        <f>AVERAGEIFS(TEAMS!$U$1:$U$851,TEAMS!$B$1:$B$851,$A6,TEAMS!$D$1:$D$851,$C6)</f>
        <v>5.4761904761904763</v>
      </c>
      <c r="AL6" s="68">
        <f>AVERAGEIFS(TEAMS!$U$1:$U$851,TEAMS!$B$1:$B$851,$A6,TEAMS!$D$1:$D$851,$C6,TEAMS!$H$1:$H$851,AL$2)</f>
        <v>5.8</v>
      </c>
      <c r="AM6" s="68">
        <f>AVERAGEIFS(TEAMS!$U$1:$U$851,TEAMS!$B$1:$B$851,$A6,TEAMS!$D$1:$D$851,$C6,TEAMS!$H$1:$H$851,AM$2)</f>
        <v>5</v>
      </c>
      <c r="AN6" s="68">
        <f>AVERAGEIFS(TEAMS!$U$1:$U$851,TEAMS!$B$1:$B$851,$A6,TEAMS!$D$1:$D$851,$C6,TEAMS!$H$1:$H$851,AN$2)</f>
        <v>5.5</v>
      </c>
      <c r="AO6" s="68">
        <f>AVERAGEIFS(TEAMS!$U$1:$U$851,TEAMS!$B$1:$B$851,$A6,TEAMS!$D$1:$D$851,$C6,TEAMS!$H$1:$H$851,AO$2)</f>
        <v>2</v>
      </c>
      <c r="AP6" s="68">
        <f>AVERAGEIFS(TEAMS!$U$1:$U$851,TEAMS!$B$1:$B$851,$A6,TEAMS!$D$1:$D$851,$C6,TEAMS!$H$1:$H$851,AP$2)</f>
        <v>8.25</v>
      </c>
      <c r="AQ6" s="47"/>
      <c r="AR6" s="68">
        <f>_xlfn.MAXIFS(TEAMS!$AK$1:$AK$851,TEAMS!$B$1:$B$851,$A6,TEAMS!$D$1:$D$851,$C6)</f>
        <v>56.199999999999996</v>
      </c>
      <c r="AS6" s="68">
        <f>SUMIFS(TEAMS!$AK$1:$AK$851,TEAMS!$B$1:$B$851,$A6,TEAMS!$D$1:$D$851,$C6,TEAMS!$H$1:$H$851,AS$2)</f>
        <v>13.5</v>
      </c>
      <c r="AT6" s="68">
        <f>SUMIFS(TEAMS!$AK$1:$AK$851,TEAMS!$B$1:$B$851,$A6,TEAMS!$D$1:$D$851,$C6,TEAMS!$H$1:$H$851,AT$2)</f>
        <v>9.2000000000000011</v>
      </c>
      <c r="AU6" s="68">
        <f>SUMIFS(TEAMS!$AK$1:$AK$851,TEAMS!$B$1:$B$851,$A6,TEAMS!$D$1:$D$851,$C6,TEAMS!$H$1:$H$851,AU$2)</f>
        <v>12.1</v>
      </c>
      <c r="AV6" s="68">
        <f>SUMIFS(TEAMS!$AK$1:$AK$851,TEAMS!$B$1:$B$851,$A6,TEAMS!$D$1:$D$851,$C6,TEAMS!$H$1:$H$851,AV$2)</f>
        <v>10</v>
      </c>
      <c r="AW6" s="68">
        <f>SUMIFS(TEAMS!$AK$1:$AK$851,TEAMS!$B$1:$B$851,$A6,TEAMS!$D$1:$D$851,$C6,TEAMS!$H$1:$H$851,AW$2)</f>
        <v>11.399999999999999</v>
      </c>
      <c r="AX6" s="47"/>
      <c r="AY6" s="68">
        <f>_xlfn.MAXIFS(TEAMS!$AG$1:$AG$851,TEAMS!$B$1:$B$851,$A6,TEAMS!$D$1:$D$851,$C6)</f>
        <v>33.259158624165295</v>
      </c>
      <c r="AZ6" s="68">
        <f>SUMIFS(TEAMS!$AG$1:$AG$851,TEAMS!$B$1:$B$851,$A6,TEAMS!$D$1:$D$851,$C6,TEAMS!$H$1:$H$851,AZ$2)</f>
        <v>7.2141539624543283</v>
      </c>
      <c r="BA6" s="68">
        <f>SUMIFS(TEAMS!$AG$1:$AG$851,TEAMS!$B$1:$B$851,$A6,TEAMS!$D$1:$D$851,$C6,TEAMS!$H$1:$H$851,BA$2)</f>
        <v>17.939405316870353</v>
      </c>
      <c r="BB6" s="68">
        <f>SUMIFS(TEAMS!$AG$1:$AG$851,TEAMS!$B$1:$B$851,$A6,TEAMS!$D$1:$D$851,$C6,TEAMS!$H$1:$H$851,BB$2)</f>
        <v>4.5497102179664859</v>
      </c>
      <c r="BC6" s="68">
        <f>SUMIFS(TEAMS!$AG$1:$AG$851,TEAMS!$B$1:$B$851,$A6,TEAMS!$D$1:$D$851,$C6,TEAMS!$H$1:$H$851,BC$2)</f>
        <v>4.4157742219982365E-2</v>
      </c>
      <c r="BD6" s="68">
        <f>SUMIFS(TEAMS!$AG$1:$AG$851,TEAMS!$B$1:$B$851,$A6,TEAMS!$D$1:$D$851,$C6,TEAMS!$H$1:$H$851,BD$2)</f>
        <v>3.5117313846541514</v>
      </c>
      <c r="BI6">
        <v>2019</v>
      </c>
      <c r="BJ6" s="9">
        <v>109140000</v>
      </c>
      <c r="BK6" s="9">
        <v>7271000</v>
      </c>
      <c r="BL6" s="27">
        <v>7.1400000000000005E-2</v>
      </c>
      <c r="BM6" t="s">
        <v>196</v>
      </c>
    </row>
    <row r="7" spans="1:65" x14ac:dyDescent="0.2">
      <c r="A7" s="46" t="s">
        <v>40</v>
      </c>
      <c r="B7" s="47">
        <f t="shared" si="10"/>
        <v>2018</v>
      </c>
      <c r="C7" s="47" t="str">
        <f>_xlfn.XLOOKUP($A7,TEAMS!$B$1:$B$851,TEAMS!$A$1:$A$851,"",0)</f>
        <v>GSW</v>
      </c>
      <c r="D7" s="71">
        <f>SUMIFS(TEAMS!$AA$1:$AA$851,TEAMS!$B$1:$B$851,$A7)/1000000</f>
        <v>135.371746</v>
      </c>
      <c r="E7" s="71">
        <v>101.869</v>
      </c>
      <c r="F7" s="171">
        <f>_xlfn.XLOOKUP($B7,NBA!$H$5:$H$41,NBA!$I$5:$I$41,"",0)/1000000</f>
        <v>111.89052993333334</v>
      </c>
      <c r="G7" s="48">
        <f>D7/E7</f>
        <v>1.3288806800891342</v>
      </c>
      <c r="H7" s="48">
        <f t="shared" si="1"/>
        <v>1.2098588332780018</v>
      </c>
      <c r="I7" s="47">
        <f>COUNTIFS(TEAMS!$B$1:$B$851,$A7,TEAMS!$D$1:$D$851,$C7)</f>
        <v>19</v>
      </c>
      <c r="J7" s="47">
        <f>COUNTIFS(TEAMS!$B$1:$B$851,$A7,TEAMS!$D$1:$D$851,$C7,TEAMS!$H$1:$H$851,J$2)</f>
        <v>3</v>
      </c>
      <c r="K7" s="47">
        <f>COUNTIFS(TEAMS!$B$1:$B$851,$A7,TEAMS!$D$1:$D$851,$C7,TEAMS!$H$1:$H$851,K$2)</f>
        <v>3</v>
      </c>
      <c r="L7" s="47">
        <f>COUNTIFS(TEAMS!$B$1:$B$851,$A7,TEAMS!$D$1:$D$851,$C7,TEAMS!$H$1:$H$851,L$2)</f>
        <v>3</v>
      </c>
      <c r="M7" s="47">
        <f>COUNTIFS(TEAMS!$B$1:$B$851,$A7,TEAMS!$D$1:$D$851,$C7,TEAMS!$H$1:$H$851,M$2)</f>
        <v>2</v>
      </c>
      <c r="N7" s="47">
        <f>COUNTIFS(TEAMS!$B$1:$B$851,$A7,TEAMS!$D$1:$D$851,$C7,TEAMS!$H$1:$H$851,N$2)</f>
        <v>6</v>
      </c>
      <c r="O7" s="59">
        <f t="shared" si="2"/>
        <v>134.42661999999999</v>
      </c>
      <c r="P7" s="59">
        <f>SUMIFS(TEAMS!$AA$1:$AA$851,TEAMS!$B$1:$B$851,$A7,TEAMS!$D$1:$D$851,$C7,TEAMS!$H$1:$H$851,P$2)/1000000</f>
        <v>42.389690000000002</v>
      </c>
      <c r="Q7" s="59">
        <f>SUMIFS(TEAMS!$AA$1:$AA$851,TEAMS!$B$1:$B$851,$A7,TEAMS!$D$1:$D$851,$C7,TEAMS!$H$1:$H$851,Q$2)/1000000</f>
        <v>24.330760999999999</v>
      </c>
      <c r="R7" s="59">
        <f>SUMIFS(TEAMS!$AA$1:$AA$851,TEAMS!$B$1:$B$851,$A7,TEAMS!$D$1:$D$851,$C7,TEAMS!$H$1:$H$851,R$2)/1000000</f>
        <v>41.286197000000001</v>
      </c>
      <c r="S7" s="59">
        <f>SUMIFS(TEAMS!$AA$1:$AA$851,TEAMS!$B$1:$B$851,$A7,TEAMS!$D$1:$D$851,$C7,TEAMS!$H$1:$H$851,S$2)/1000000</f>
        <v>16.399999999999999</v>
      </c>
      <c r="T7" s="59">
        <f>SUMIFS(TEAMS!$AA$1:$AA$851,TEAMS!$B$1:$B$851,$A7,TEAMS!$D$1:$D$851,$C7,TEAMS!$H$1:$H$851,T$2)/1000000</f>
        <v>10.019971999999999</v>
      </c>
      <c r="U7" s="47">
        <f>COUNTIFS(TEAMS!$B$1:$B$851,$A7,TEAMS!$D$1:$D$851,$C7)</f>
        <v>19</v>
      </c>
      <c r="V7" s="48">
        <f t="shared" si="3"/>
        <v>0.31533702178928552</v>
      </c>
      <c r="W7" s="48">
        <f t="shared" si="4"/>
        <v>0.18099659873914856</v>
      </c>
      <c r="X7" s="48">
        <f t="shared" si="5"/>
        <v>0.30712813429363922</v>
      </c>
      <c r="Y7" s="48">
        <f t="shared" si="6"/>
        <v>0.12199964560590752</v>
      </c>
      <c r="Z7" s="48">
        <f t="shared" si="7"/>
        <v>7.453859957201929E-2</v>
      </c>
      <c r="AA7" s="48">
        <f t="shared" si="8"/>
        <v>1</v>
      </c>
      <c r="AB7" s="47"/>
      <c r="AC7" s="68"/>
      <c r="AD7" s="165">
        <f t="shared" si="9"/>
        <v>19729</v>
      </c>
      <c r="AE7" s="165">
        <f>SUMIFS(TEAMS!$AE$1:$AE$851,TEAMS!$B$1:$B$851,$A7,TEAMS!$D$1:$D$851,$C7,TEAMS!$H$1:$H$851,AE$2)</f>
        <v>3500</v>
      </c>
      <c r="AF7" s="165">
        <f>SUMIFS(TEAMS!$AE$1:$AE$851,TEAMS!$B$1:$B$851,$A7,TEAMS!$D$1:$D$851,$C7,TEAMS!$H$1:$H$851,AF$2)</f>
        <v>4860</v>
      </c>
      <c r="AG7" s="165">
        <f>SUMIFS(TEAMS!$AE$1:$AE$851,TEAMS!$B$1:$B$851,$A7,TEAMS!$D$1:$D$851,$C7,TEAMS!$H$1:$H$851,AG$2)</f>
        <v>4687</v>
      </c>
      <c r="AH7" s="165">
        <f>SUMIFS(TEAMS!$AE$1:$AE$851,TEAMS!$B$1:$B$851,$A7,TEAMS!$D$1:$D$851,$C7,TEAMS!$H$1:$H$851,AH$2)</f>
        <v>2288</v>
      </c>
      <c r="AI7" s="165">
        <f>SUMIFS(TEAMS!$AE$1:$AE$851,TEAMS!$B$1:$B$851,$A7,TEAMS!$D$1:$D$851,$C7,TEAMS!$H$1:$H$851,AI$2)</f>
        <v>4394</v>
      </c>
      <c r="AJ7" s="47">
        <f>SUMIFS(TEAMS!$U$1:$U$851,TEAMS!$B$1:$B$851,$A7,TEAMS!$D$1:$D$851,$C7)</f>
        <v>114</v>
      </c>
      <c r="AK7" s="68">
        <f>AVERAGEIFS(TEAMS!$U$1:$U$851,TEAMS!$B$1:$B$851,$A7,TEAMS!$D$1:$D$851,$C7)</f>
        <v>7.6</v>
      </c>
      <c r="AL7" s="68">
        <f>AVERAGEIFS(TEAMS!$U$1:$U$851,TEAMS!$B$1:$B$851,$A7,TEAMS!$D$1:$D$851,$C7,TEAMS!$H$1:$H$851,AL$2)</f>
        <v>7</v>
      </c>
      <c r="AM7" s="68">
        <f>AVERAGEIFS(TEAMS!$U$1:$U$851,TEAMS!$B$1:$B$851,$A7,TEAMS!$D$1:$D$851,$C7,TEAMS!$H$1:$H$851,AM$2)</f>
        <v>5.666666666666667</v>
      </c>
      <c r="AN7" s="68">
        <f>AVERAGEIFS(TEAMS!$U$1:$U$851,TEAMS!$B$1:$B$851,$A7,TEAMS!$D$1:$D$851,$C7,TEAMS!$H$1:$H$851,AN$2)</f>
        <v>10.333333333333334</v>
      </c>
      <c r="AO7" s="68">
        <f>AVERAGEIFS(TEAMS!$U$1:$U$851,TEAMS!$B$1:$B$851,$A7,TEAMS!$D$1:$D$851,$C7,TEAMS!$H$1:$H$851,AO$2)</f>
        <v>5</v>
      </c>
      <c r="AP7" s="68">
        <f>AVERAGEIFS(TEAMS!$U$1:$U$851,TEAMS!$B$1:$B$851,$A7,TEAMS!$D$1:$D$851,$C7,TEAMS!$H$1:$H$851,AP$2)</f>
        <v>8</v>
      </c>
      <c r="AQ7" s="47"/>
      <c r="AR7" s="68">
        <f>_xlfn.MAXIFS(TEAMS!$AK$1:$AK$851,TEAMS!$B$1:$B$851,$A7,TEAMS!$D$1:$D$851,$C7)</f>
        <v>56.9</v>
      </c>
      <c r="AS7" s="68">
        <f>SUMIFS(TEAMS!$AK$1:$AK$851,TEAMS!$B$1:$B$851,$A7,TEAMS!$D$1:$D$851,$C7,TEAMS!$H$1:$H$851,AS$2)</f>
        <v>12.5</v>
      </c>
      <c r="AT7" s="68">
        <f>SUMIFS(TEAMS!$AK$1:$AK$851,TEAMS!$B$1:$B$851,$A7,TEAMS!$D$1:$D$851,$C7,TEAMS!$H$1:$H$851,AT$2)</f>
        <v>7.2</v>
      </c>
      <c r="AU7" s="68">
        <f>SUMIFS(TEAMS!$AK$1:$AK$851,TEAMS!$B$1:$B$851,$A7,TEAMS!$D$1:$D$851,$C7,TEAMS!$H$1:$H$851,AU$2)</f>
        <v>15.8</v>
      </c>
      <c r="AV7" s="68">
        <f>SUMIFS(TEAMS!$AK$1:$AK$851,TEAMS!$B$1:$B$851,$A7,TEAMS!$D$1:$D$851,$C7,TEAMS!$H$1:$H$851,AV$2)</f>
        <v>6.1</v>
      </c>
      <c r="AW7" s="68">
        <f>SUMIFS(TEAMS!$AK$1:$AK$851,TEAMS!$B$1:$B$851,$A7,TEAMS!$D$1:$D$851,$C7,TEAMS!$H$1:$H$851,AW$2)</f>
        <v>15.3</v>
      </c>
      <c r="AX7" s="47"/>
      <c r="AY7" s="68">
        <f>_xlfn.MAXIFS(TEAMS!$AG$1:$AG$851,TEAMS!$B$1:$B$851,$A7,TEAMS!$D$1:$D$851,$C7)</f>
        <v>17.064584505150929</v>
      </c>
      <c r="AZ7" s="68">
        <f>SUMIFS(TEAMS!$AG$1:$AG$851,TEAMS!$B$1:$B$851,$A7,TEAMS!$D$1:$D$851,$C7,TEAMS!$H$1:$H$851,AZ$2)</f>
        <v>3.4694810558266571</v>
      </c>
      <c r="BA7" s="68">
        <f>SUMIFS(TEAMS!$AG$1:$AG$851,TEAMS!$B$1:$B$851,$A7,TEAMS!$D$1:$D$851,$C7,TEAMS!$H$1:$H$851,BA$2)</f>
        <v>1.5386332426283169</v>
      </c>
      <c r="BB7" s="68">
        <f>SUMIFS(TEAMS!$AG$1:$AG$851,TEAMS!$B$1:$B$851,$A7,TEAMS!$D$1:$D$851,$C7,TEAMS!$H$1:$H$851,BB$2)</f>
        <v>3.5444545790831192</v>
      </c>
      <c r="BC7" s="68">
        <f>SUMIFS(TEAMS!$AG$1:$AG$851,TEAMS!$B$1:$B$851,$A7,TEAMS!$D$1:$D$851,$C7,TEAMS!$H$1:$H$851,BC$2)</f>
        <v>3.7693558930390241</v>
      </c>
      <c r="BD7" s="68">
        <f>SUMIFS(TEAMS!$AG$1:$AG$851,TEAMS!$B$1:$B$851,$A7,TEAMS!$D$1:$D$851,$C7,TEAMS!$H$1:$H$851,BD$2)</f>
        <v>4.7426597345738131</v>
      </c>
      <c r="BI7">
        <v>2018</v>
      </c>
      <c r="BJ7" s="9">
        <v>101869000</v>
      </c>
      <c r="BK7" s="9">
        <v>2776000</v>
      </c>
      <c r="BL7" s="27">
        <v>2.8000000000000001E-2</v>
      </c>
      <c r="BM7" t="s">
        <v>11</v>
      </c>
    </row>
    <row r="8" spans="1:65" x14ac:dyDescent="0.2">
      <c r="A8" s="46" t="s">
        <v>47</v>
      </c>
      <c r="B8" s="47">
        <f t="shared" si="10"/>
        <v>2017</v>
      </c>
      <c r="C8" s="47" t="str">
        <f>_xlfn.XLOOKUP($A8,TEAMS!$B$1:$B$851,TEAMS!$A$1:$A$851,"",0)</f>
        <v>GSW</v>
      </c>
      <c r="D8" s="71">
        <f>SUMIFS(TEAMS!$AA$1:$AA$851,TEAMS!$B$1:$B$851,$A8)/1000000</f>
        <v>101.540589</v>
      </c>
      <c r="E8" s="71">
        <v>99.093000000000004</v>
      </c>
      <c r="F8" s="171">
        <f>_xlfn.XLOOKUP($B8,NBA!$H$5:$H$41,NBA!$I$5:$I$41,"",0)/1000000</f>
        <v>98.869314766666662</v>
      </c>
      <c r="G8" s="48">
        <f>D8/E8</f>
        <v>1.0246999182586054</v>
      </c>
      <c r="H8" s="48">
        <f t="shared" si="1"/>
        <v>1.0270182335099378</v>
      </c>
      <c r="I8" s="47">
        <f>COUNTIFS(TEAMS!$B$1:$B$851,$A8,TEAMS!$D$1:$D$851,$C8)</f>
        <v>23</v>
      </c>
      <c r="J8" s="47">
        <f>COUNTIFS(TEAMS!$B$1:$B$851,$A8,TEAMS!$D$1:$D$851,$C8,TEAMS!$H$1:$H$851,J$2)</f>
        <v>3</v>
      </c>
      <c r="K8" s="47">
        <f>COUNTIFS(TEAMS!$B$1:$B$851,$A8,TEAMS!$D$1:$D$851,$C8,TEAMS!$H$1:$H$851,K$2)</f>
        <v>3</v>
      </c>
      <c r="L8" s="47">
        <f>COUNTIFS(TEAMS!$B$1:$B$851,$A8,TEAMS!$D$1:$D$851,$C8,TEAMS!$H$1:$H$851,L$2)</f>
        <v>2</v>
      </c>
      <c r="M8" s="47">
        <f>COUNTIFS(TEAMS!$B$1:$B$851,$A8,TEAMS!$D$1:$D$851,$C8,TEAMS!$H$1:$H$851,M$2)</f>
        <v>3</v>
      </c>
      <c r="N8" s="47">
        <f>COUNTIFS(TEAMS!$B$1:$B$851,$A8,TEAMS!$D$1:$D$851,$C8,TEAMS!$H$1:$H$851,N$2)</f>
        <v>6</v>
      </c>
      <c r="O8" s="59">
        <f t="shared" si="2"/>
        <v>100.345463</v>
      </c>
      <c r="P8" s="59">
        <f>SUMIFS(TEAMS!$AA$1:$AA$851,TEAMS!$B$1:$B$851,$A8,TEAMS!$D$1:$D$851,$C8,TEAMS!$H$1:$H$851,P$2)/1000000</f>
        <v>17.997706999999998</v>
      </c>
      <c r="Q8" s="59">
        <f>SUMIFS(TEAMS!$AA$1:$AA$851,TEAMS!$B$1:$B$851,$A8,TEAMS!$D$1:$D$851,$C8,TEAMS!$H$1:$H$851,Q$2)/1000000</f>
        <v>18.222742</v>
      </c>
      <c r="R8" s="59">
        <f>SUMIFS(TEAMS!$AA$1:$AA$851,TEAMS!$B$1:$B$851,$A8,TEAMS!$D$1:$D$851,$C8,TEAMS!$H$1:$H$851,R$2)/1000000</f>
        <v>11.514718999999999</v>
      </c>
      <c r="S8" s="59">
        <f>SUMIFS(TEAMS!$AA$1:$AA$851,TEAMS!$B$1:$B$851,$A8,TEAMS!$D$1:$D$851,$C8,TEAMS!$H$1:$H$851,S$2)/1000000</f>
        <v>42.850966</v>
      </c>
      <c r="T8" s="59">
        <f>SUMIFS(TEAMS!$AA$1:$AA$851,TEAMS!$B$1:$B$851,$A8,TEAMS!$D$1:$D$851,$C8,TEAMS!$H$1:$H$851,T$2)/1000000</f>
        <v>9.7593289999999993</v>
      </c>
      <c r="U8" s="47">
        <f>COUNTIFS(TEAMS!$B$1:$B$851,$A8,TEAMS!$D$1:$D$851,$C8)</f>
        <v>23</v>
      </c>
      <c r="V8" s="48">
        <f t="shared" si="3"/>
        <v>0.17935745635056763</v>
      </c>
      <c r="W8" s="48">
        <f t="shared" si="4"/>
        <v>0.18160005898821754</v>
      </c>
      <c r="X8" s="48">
        <f t="shared" si="5"/>
        <v>0.1147507685524357</v>
      </c>
      <c r="Y8" s="48">
        <f t="shared" si="6"/>
        <v>0.42703441410201076</v>
      </c>
      <c r="Z8" s="48">
        <f t="shared" si="7"/>
        <v>9.7257302006768354E-2</v>
      </c>
      <c r="AA8" s="48">
        <f t="shared" si="8"/>
        <v>1</v>
      </c>
      <c r="AB8" s="47"/>
      <c r="AC8" s="68"/>
      <c r="AD8" s="165">
        <f t="shared" si="9"/>
        <v>19780</v>
      </c>
      <c r="AE8" s="165">
        <f>SUMIFS(TEAMS!$AE$1:$AE$851,TEAMS!$B$1:$B$851,$A8,TEAMS!$D$1:$D$851,$C8,TEAMS!$H$1:$H$851,AE$2)</f>
        <v>4029</v>
      </c>
      <c r="AF8" s="165">
        <f>SUMIFS(TEAMS!$AE$1:$AE$851,TEAMS!$B$1:$B$851,$A8,TEAMS!$D$1:$D$851,$C8,TEAMS!$H$1:$H$851,AF$2)</f>
        <v>4860</v>
      </c>
      <c r="AG8" s="165">
        <f>SUMIFS(TEAMS!$AE$1:$AE$851,TEAMS!$B$1:$B$851,$A8,TEAMS!$D$1:$D$851,$C8,TEAMS!$H$1:$H$851,AG$2)</f>
        <v>2408</v>
      </c>
      <c r="AH8" s="165">
        <f>SUMIFS(TEAMS!$AE$1:$AE$851,TEAMS!$B$1:$B$851,$A8,TEAMS!$D$1:$D$851,$C8,TEAMS!$H$1:$H$851,AH$2)</f>
        <v>4998</v>
      </c>
      <c r="AI8" s="165">
        <f>SUMIFS(TEAMS!$AE$1:$AE$851,TEAMS!$B$1:$B$851,$A8,TEAMS!$D$1:$D$851,$C8,TEAMS!$H$1:$H$851,AI$2)</f>
        <v>3485</v>
      </c>
      <c r="AJ8" s="47">
        <f>SUMIFS(TEAMS!$U$1:$U$851,TEAMS!$B$1:$B$851,$A8,TEAMS!$D$1:$D$851,$C8)</f>
        <v>114</v>
      </c>
      <c r="AK8" s="68">
        <f>AVERAGEIFS(TEAMS!$U$1:$U$851,TEAMS!$B$1:$B$851,$A8,TEAMS!$D$1:$D$851,$C8)</f>
        <v>7.6</v>
      </c>
      <c r="AL8" s="68">
        <f>AVERAGEIFS(TEAMS!$U$1:$U$851,TEAMS!$B$1:$B$851,$A8,TEAMS!$D$1:$D$851,$C8,TEAMS!$H$1:$H$851,AL$2)</f>
        <v>6.333333333333333</v>
      </c>
      <c r="AM8" s="68">
        <f>AVERAGEIFS(TEAMS!$U$1:$U$851,TEAMS!$B$1:$B$851,$A8,TEAMS!$D$1:$D$851,$C8,TEAMS!$H$1:$H$851,AM$2)</f>
        <v>4</v>
      </c>
      <c r="AN8" s="68">
        <f>AVERAGEIFS(TEAMS!$U$1:$U$851,TEAMS!$B$1:$B$851,$A8,TEAMS!$D$1:$D$851,$C8,TEAMS!$H$1:$H$851,AN$2)</f>
        <v>12.5</v>
      </c>
      <c r="AO8" s="68">
        <f>AVERAGEIFS(TEAMS!$U$1:$U$851,TEAMS!$B$1:$B$851,$A8,TEAMS!$D$1:$D$851,$C8,TEAMS!$H$1:$H$851,AO$2)</f>
        <v>5</v>
      </c>
      <c r="AP8" s="68">
        <f>AVERAGEIFS(TEAMS!$U$1:$U$851,TEAMS!$B$1:$B$851,$A8,TEAMS!$D$1:$D$851,$C8,TEAMS!$H$1:$H$851,AP$2)</f>
        <v>9.4</v>
      </c>
      <c r="AQ8" s="47"/>
      <c r="AR8" s="68">
        <f>_xlfn.MAXIFS(TEAMS!$AK$1:$AK$851,TEAMS!$B$1:$B$851,$A8,TEAMS!$D$1:$D$851,$C8)</f>
        <v>67.899999999999991</v>
      </c>
      <c r="AS8" s="68">
        <f>SUMIFS(TEAMS!$AK$1:$AK$851,TEAMS!$B$1:$B$851,$A8,TEAMS!$D$1:$D$851,$C8,TEAMS!$H$1:$H$851,AS$2)</f>
        <v>15.2</v>
      </c>
      <c r="AT8" s="68">
        <f>SUMIFS(TEAMS!$AK$1:$AK$851,TEAMS!$B$1:$B$851,$A8,TEAMS!$D$1:$D$851,$C8,TEAMS!$H$1:$H$851,AT$2)</f>
        <v>11.1</v>
      </c>
      <c r="AU8" s="68">
        <f>SUMIFS(TEAMS!$AK$1:$AK$851,TEAMS!$B$1:$B$851,$A8,TEAMS!$D$1:$D$851,$C8,TEAMS!$H$1:$H$851,AU$2)</f>
        <v>7.9</v>
      </c>
      <c r="AV8" s="68">
        <f>SUMIFS(TEAMS!$AK$1:$AK$851,TEAMS!$B$1:$B$851,$A8,TEAMS!$D$1:$D$851,$C8,TEAMS!$H$1:$H$851,AV$2)</f>
        <v>21.3</v>
      </c>
      <c r="AW8" s="68">
        <f>SUMIFS(TEAMS!$AK$1:$AK$851,TEAMS!$B$1:$B$851,$A8,TEAMS!$D$1:$D$851,$C8,TEAMS!$H$1:$H$851,AW$2)</f>
        <v>12.4</v>
      </c>
      <c r="AX8" s="47"/>
      <c r="AY8" s="68">
        <f>_xlfn.MAXIFS(TEAMS!$AG$1:$AG$851,TEAMS!$B$1:$B$851,$A8,TEAMS!$D$1:$D$851,$C8)</f>
        <v>17.804323705670097</v>
      </c>
      <c r="AZ8" s="68">
        <f>SUMIFS(TEAMS!$AG$1:$AG$851,TEAMS!$B$1:$B$851,$A8,TEAMS!$D$1:$D$851,$C8,TEAMS!$H$1:$H$851,AZ$2)</f>
        <v>3.401629867480541</v>
      </c>
      <c r="BA8" s="68">
        <f>SUMIFS(TEAMS!$AG$1:$AG$851,TEAMS!$B$1:$B$851,$A8,TEAMS!$D$1:$D$851,$C8,TEAMS!$H$1:$H$851,BA$2)</f>
        <v>2.7611565912667508</v>
      </c>
      <c r="BB8" s="68">
        <f>SUMIFS(TEAMS!$AG$1:$AG$851,TEAMS!$B$1:$B$851,$A8,TEAMS!$D$1:$D$851,$C8,TEAMS!$H$1:$H$851,BB$2)</f>
        <v>3.748303104484255</v>
      </c>
      <c r="BC8" s="68">
        <f>SUMIFS(TEAMS!$AG$1:$AG$851,TEAMS!$B$1:$B$851,$A8,TEAMS!$D$1:$D$851,$C8,TEAMS!$H$1:$H$851,BC$2)</f>
        <v>5.9514600454624942</v>
      </c>
      <c r="BD8" s="68">
        <f>SUMIFS(TEAMS!$AG$1:$AG$851,TEAMS!$B$1:$B$851,$A8,TEAMS!$D$1:$D$851,$C8,TEAMS!$H$1:$H$851,BD$2)</f>
        <v>1.9417740969760557</v>
      </c>
      <c r="BI8">
        <v>2017</v>
      </c>
      <c r="BJ8" s="9">
        <v>99093000</v>
      </c>
      <c r="BK8" s="9">
        <v>4950000</v>
      </c>
      <c r="BL8" s="27">
        <v>5.2600000000000001E-2</v>
      </c>
      <c r="BM8" t="s">
        <v>55</v>
      </c>
    </row>
    <row r="9" spans="1:65" x14ac:dyDescent="0.2">
      <c r="A9" s="46" t="s">
        <v>54</v>
      </c>
      <c r="B9" s="47">
        <f t="shared" si="10"/>
        <v>2016</v>
      </c>
      <c r="C9" s="47" t="str">
        <f>_xlfn.XLOOKUP($A9,TEAMS!$B$1:$B$851,TEAMS!$A$1:$A$851,"",0)</f>
        <v>CLE</v>
      </c>
      <c r="D9" s="71">
        <f>SUMIFS(TEAMS!$AA$1:$AA$851,TEAMS!$B$1:$B$851,$A9)/1000000</f>
        <v>105.96252</v>
      </c>
      <c r="E9" s="71">
        <v>94.143000000000001</v>
      </c>
      <c r="F9" s="171">
        <f>_xlfn.XLOOKUP($B9,NBA!$H$5:$H$41,NBA!$I$5:$I$41,"",0)/1000000</f>
        <v>78.468912000000003</v>
      </c>
      <c r="G9" s="48">
        <f>D9/E9</f>
        <v>1.1255485803511678</v>
      </c>
      <c r="H9" s="48">
        <f t="shared" si="1"/>
        <v>1.3503758023304822</v>
      </c>
      <c r="I9" s="47">
        <f>COUNTIFS(TEAMS!$B$1:$B$851,$A9,TEAMS!$D$1:$D$851,$C9)</f>
        <v>23</v>
      </c>
      <c r="J9" s="47">
        <f>COUNTIFS(TEAMS!$B$1:$B$851,$A9,TEAMS!$D$1:$D$851,$C9,TEAMS!$H$1:$H$851,J$2)</f>
        <v>4</v>
      </c>
      <c r="K9" s="47">
        <f>COUNTIFS(TEAMS!$B$1:$B$851,$A9,TEAMS!$D$1:$D$851,$C9,TEAMS!$H$1:$H$851,K$2)</f>
        <v>4</v>
      </c>
      <c r="L9" s="47">
        <f>COUNTIFS(TEAMS!$B$1:$B$851,$A9,TEAMS!$D$1:$D$851,$C9,TEAMS!$H$1:$H$851,L$2)</f>
        <v>4</v>
      </c>
      <c r="M9" s="47">
        <f>COUNTIFS(TEAMS!$B$1:$B$851,$A9,TEAMS!$D$1:$D$851,$C9,TEAMS!$H$1:$H$851,M$2)</f>
        <v>2</v>
      </c>
      <c r="N9" s="47">
        <f>COUNTIFS(TEAMS!$B$1:$B$851,$A9,TEAMS!$D$1:$D$851,$C9,TEAMS!$H$1:$H$851,N$2)</f>
        <v>4</v>
      </c>
      <c r="O9" s="59">
        <f t="shared" si="2"/>
        <v>105.96252</v>
      </c>
      <c r="P9" s="59">
        <f>SUMIFS(TEAMS!$AA$1:$AA$851,TEAMS!$B$1:$B$851,$A9,TEAMS!$D$1:$D$851,$C9,TEAMS!$H$1:$H$851,P$2)/1000000</f>
        <v>18.166252</v>
      </c>
      <c r="Q9" s="59">
        <f>SUMIFS(TEAMS!$AA$1:$AA$851,TEAMS!$B$1:$B$851,$A9,TEAMS!$D$1:$D$851,$C9,TEAMS!$H$1:$H$851,Q$2)/1000000</f>
        <v>14</v>
      </c>
      <c r="R9" s="59">
        <f>SUMIFS(TEAMS!$AA$1:$AA$851,TEAMS!$B$1:$B$851,$A9,TEAMS!$D$1:$D$851,$C9,TEAMS!$H$1:$H$851,R$2)/1000000</f>
        <v>25.977819</v>
      </c>
      <c r="S9" s="59">
        <f>SUMIFS(TEAMS!$AA$1:$AA$851,TEAMS!$B$1:$B$851,$A9,TEAMS!$D$1:$D$851,$C9,TEAMS!$H$1:$H$851,S$2)/1000000</f>
        <v>33.760869999999997</v>
      </c>
      <c r="T9" s="59">
        <f>SUMIFS(TEAMS!$AA$1:$AA$851,TEAMS!$B$1:$B$851,$A9,TEAMS!$D$1:$D$851,$C9,TEAMS!$H$1:$H$851,T$2)/1000000</f>
        <v>14.057579</v>
      </c>
      <c r="U9" s="47">
        <f>COUNTIFS(TEAMS!$B$1:$B$851,$A9,TEAMS!$D$1:$D$851,$C9)</f>
        <v>23</v>
      </c>
      <c r="V9" s="48">
        <f t="shared" si="3"/>
        <v>0.17144035457065385</v>
      </c>
      <c r="W9" s="48">
        <f t="shared" si="4"/>
        <v>0.13212218810953155</v>
      </c>
      <c r="X9" s="48">
        <f t="shared" si="5"/>
        <v>0.24516044918524021</v>
      </c>
      <c r="Y9" s="48">
        <f t="shared" si="6"/>
        <v>0.31861142977724577</v>
      </c>
      <c r="Z9" s="48">
        <f t="shared" si="7"/>
        <v>0.13266557835732862</v>
      </c>
      <c r="AA9" s="48">
        <f t="shared" si="8"/>
        <v>1</v>
      </c>
      <c r="AB9" s="47"/>
      <c r="AC9" s="68"/>
      <c r="AD9" s="165">
        <f t="shared" si="9"/>
        <v>19853</v>
      </c>
      <c r="AE9" s="165">
        <f>SUMIFS(TEAMS!$AE$1:$AE$851,TEAMS!$B$1:$B$851,$A9,TEAMS!$D$1:$D$851,$C9,TEAMS!$H$1:$H$851,AE$2)</f>
        <v>4395</v>
      </c>
      <c r="AF9" s="165">
        <f>SUMIFS(TEAMS!$AE$1:$AE$851,TEAMS!$B$1:$B$851,$A9,TEAMS!$D$1:$D$851,$C9,TEAMS!$H$1:$H$851,AF$2)</f>
        <v>4048</v>
      </c>
      <c r="AG9" s="165">
        <f>SUMIFS(TEAMS!$AE$1:$AE$851,TEAMS!$B$1:$B$851,$A9,TEAMS!$D$1:$D$851,$C9,TEAMS!$H$1:$H$851,AG$2)</f>
        <v>4540</v>
      </c>
      <c r="AH9" s="165">
        <f>SUMIFS(TEAMS!$AE$1:$AE$851,TEAMS!$B$1:$B$851,$A9,TEAMS!$D$1:$D$851,$C9,TEAMS!$H$1:$H$851,AH$2)</f>
        <v>4693</v>
      </c>
      <c r="AI9" s="165">
        <f>SUMIFS(TEAMS!$AE$1:$AE$851,TEAMS!$B$1:$B$851,$A9,TEAMS!$D$1:$D$851,$C9,TEAMS!$H$1:$H$851,AI$2)</f>
        <v>2177</v>
      </c>
      <c r="AJ9" s="47">
        <f>SUMIFS(TEAMS!$U$1:$U$851,TEAMS!$B$1:$B$851,$A9,TEAMS!$D$1:$D$851,$C9)</f>
        <v>122</v>
      </c>
      <c r="AK9" s="68">
        <f>AVERAGEIFS(TEAMS!$U$1:$U$851,TEAMS!$B$1:$B$851,$A9,TEAMS!$D$1:$D$851,$C9)</f>
        <v>7.625</v>
      </c>
      <c r="AL9" s="68">
        <f>AVERAGEIFS(TEAMS!$U$1:$U$851,TEAMS!$B$1:$B$851,$A9,TEAMS!$D$1:$D$851,$C9,TEAMS!$H$1:$H$851,AL$2)</f>
        <v>6</v>
      </c>
      <c r="AM9" s="68">
        <f>AVERAGEIFS(TEAMS!$U$1:$U$851,TEAMS!$B$1:$B$851,$A9,TEAMS!$D$1:$D$851,$C9,TEAMS!$H$1:$H$851,AM$2)</f>
        <v>4.75</v>
      </c>
      <c r="AN9" s="68">
        <f>AVERAGEIFS(TEAMS!$U$1:$U$851,TEAMS!$B$1:$B$851,$A9,TEAMS!$D$1:$D$851,$C9,TEAMS!$H$1:$H$851,AN$2)</f>
        <v>12.25</v>
      </c>
      <c r="AO9" s="68">
        <f>AVERAGEIFS(TEAMS!$U$1:$U$851,TEAMS!$B$1:$B$851,$A9,TEAMS!$D$1:$D$851,$C9,TEAMS!$H$1:$H$851,AO$2)</f>
        <v>5.5</v>
      </c>
      <c r="AP9" s="68">
        <f>AVERAGEIFS(TEAMS!$U$1:$U$851,TEAMS!$B$1:$B$851,$A9,TEAMS!$D$1:$D$851,$C9,TEAMS!$H$1:$H$851,AP$2)</f>
        <v>8.3333333333333339</v>
      </c>
      <c r="AQ9" s="47"/>
      <c r="AR9" s="68">
        <f>_xlfn.MAXIFS(TEAMS!$AK$1:$AK$851,TEAMS!$B$1:$B$851,$A9,TEAMS!$D$1:$D$851,$C9)</f>
        <v>58.200000000000017</v>
      </c>
      <c r="AS9" s="68">
        <f>SUMIFS(TEAMS!$AK$1:$AK$851,TEAMS!$B$1:$B$851,$A9,TEAMS!$D$1:$D$851,$C9,TEAMS!$H$1:$H$851,AS$2)</f>
        <v>10.1</v>
      </c>
      <c r="AT9" s="68">
        <f>SUMIFS(TEAMS!$AK$1:$AK$851,TEAMS!$B$1:$B$851,$A9,TEAMS!$D$1:$D$851,$C9,TEAMS!$H$1:$H$851,AT$2)</f>
        <v>7.3</v>
      </c>
      <c r="AU9" s="68">
        <f>SUMIFS(TEAMS!$AK$1:$AK$851,TEAMS!$B$1:$B$851,$A9,TEAMS!$D$1:$D$851,$C9,TEAMS!$H$1:$H$851,AU$2)</f>
        <v>17.600000000000001</v>
      </c>
      <c r="AV9" s="68">
        <f>SUMIFS(TEAMS!$AK$1:$AK$851,TEAMS!$B$1:$B$851,$A9,TEAMS!$D$1:$D$851,$C9,TEAMS!$H$1:$H$851,AV$2)</f>
        <v>17.2</v>
      </c>
      <c r="AW9" s="68">
        <f>SUMIFS(TEAMS!$AK$1:$AK$851,TEAMS!$B$1:$B$851,$A9,TEAMS!$D$1:$D$851,$C9,TEAMS!$H$1:$H$851,AW$2)</f>
        <v>6</v>
      </c>
      <c r="AX9" s="47"/>
      <c r="AY9" s="68">
        <f>_xlfn.MAXIFS(TEAMS!$AG$1:$AG$851,TEAMS!$B$1:$B$851,$A9,TEAMS!$D$1:$D$851,$C9)</f>
        <v>16.101095943397745</v>
      </c>
      <c r="AZ9" s="68">
        <f>SUMIFS(TEAMS!$AG$1:$AG$851,TEAMS!$B$1:$B$851,$A9,TEAMS!$D$1:$D$851,$C9,TEAMS!$H$1:$H$851,AZ$2)</f>
        <v>3.1341746310592504</v>
      </c>
      <c r="BA9" s="68">
        <f>SUMIFS(TEAMS!$AG$1:$AG$851,TEAMS!$B$1:$B$851,$A9,TEAMS!$D$1:$D$851,$C9,TEAMS!$H$1:$H$851,BA$2)</f>
        <v>5.9606352173889698</v>
      </c>
      <c r="BB9" s="68">
        <f>SUMIFS(TEAMS!$AG$1:$AG$851,TEAMS!$B$1:$B$851,$A9,TEAMS!$D$1:$D$851,$C9,TEAMS!$H$1:$H$851,BB$2)</f>
        <v>3.1090560381646171</v>
      </c>
      <c r="BC9" s="68">
        <f>SUMIFS(TEAMS!$AG$1:$AG$851,TEAMS!$B$1:$B$851,$A9,TEAMS!$D$1:$D$851,$C9,TEAMS!$H$1:$H$851,BC$2)</f>
        <v>0.28716295711315615</v>
      </c>
      <c r="BD9" s="68">
        <f>SUMIFS(TEAMS!$AG$1:$AG$851,TEAMS!$B$1:$B$851,$A9,TEAMS!$D$1:$D$851,$C9,TEAMS!$H$1:$H$851,BD$2)</f>
        <v>3.6100670996717543</v>
      </c>
      <c r="BI9">
        <v>2016</v>
      </c>
      <c r="BJ9" s="9">
        <v>94143000</v>
      </c>
      <c r="BK9" s="9">
        <v>24143000</v>
      </c>
      <c r="BL9" s="27">
        <v>0.34489999999999998</v>
      </c>
    </row>
    <row r="10" spans="1:65" x14ac:dyDescent="0.2">
      <c r="A10" s="46" t="s">
        <v>62</v>
      </c>
      <c r="B10" s="47">
        <f t="shared" si="10"/>
        <v>2015</v>
      </c>
      <c r="C10" s="47" t="str">
        <f>_xlfn.XLOOKUP($A10,TEAMS!$B$1:$B$851,TEAMS!$A$1:$A$851,"",0)</f>
        <v>GSW</v>
      </c>
      <c r="D10" s="71">
        <f>SUMIFS(TEAMS!$AA$1:$AA$851,TEAMS!$B$1:$B$851,$A10)/1000000</f>
        <v>72.414413999999994</v>
      </c>
      <c r="E10" s="71">
        <v>70</v>
      </c>
      <c r="F10" s="171">
        <f>_xlfn.XLOOKUP($B10,NBA!$H$5:$H$41,NBA!$I$5:$I$41,"",0)/1000000</f>
        <v>71.350344400000012</v>
      </c>
      <c r="G10" s="48">
        <f>D10/E10</f>
        <v>1.0344916285714285</v>
      </c>
      <c r="H10" s="48">
        <f t="shared" si="1"/>
        <v>1.014913307131843</v>
      </c>
      <c r="I10" s="47">
        <f>COUNTIFS(TEAMS!$B$1:$B$851,$A10,TEAMS!$D$1:$D$851,$C10)</f>
        <v>20</v>
      </c>
      <c r="J10" s="47">
        <f>COUNTIFS(TEAMS!$B$1:$B$851,$A10,TEAMS!$D$1:$D$851,$C10,TEAMS!$H$1:$H$851,J$2)</f>
        <v>2</v>
      </c>
      <c r="K10" s="47">
        <f>COUNTIFS(TEAMS!$B$1:$B$851,$A10,TEAMS!$D$1:$D$851,$C10,TEAMS!$H$1:$H$851,K$2)</f>
        <v>4</v>
      </c>
      <c r="L10" s="47">
        <f>COUNTIFS(TEAMS!$B$1:$B$851,$A10,TEAMS!$D$1:$D$851,$C10,TEAMS!$H$1:$H$851,L$2)</f>
        <v>2</v>
      </c>
      <c r="M10" s="47">
        <f>COUNTIFS(TEAMS!$B$1:$B$851,$A10,TEAMS!$D$1:$D$851,$C10,TEAMS!$H$1:$H$851,M$2)</f>
        <v>3</v>
      </c>
      <c r="N10" s="47">
        <f>COUNTIFS(TEAMS!$B$1:$B$851,$A10,TEAMS!$D$1:$D$851,$C10,TEAMS!$H$1:$H$851,N$2)</f>
        <v>4</v>
      </c>
      <c r="O10" s="59">
        <f t="shared" si="2"/>
        <v>72.414413999999994</v>
      </c>
      <c r="P10" s="59">
        <f>SUMIFS(TEAMS!$AA$1:$AA$851,TEAMS!$B$1:$B$851,$A10,TEAMS!$D$1:$D$851,$C10,TEAMS!$H$1:$H$851,P$2)/1000000</f>
        <v>15.934213</v>
      </c>
      <c r="Q10" s="59">
        <f>SUMIFS(TEAMS!$AA$1:$AA$851,TEAMS!$B$1:$B$851,$A10,TEAMS!$D$1:$D$851,$C10,TEAMS!$H$1:$H$851,Q$2)/1000000</f>
        <v>6.4865370000000002</v>
      </c>
      <c r="R10" s="59">
        <f>SUMIFS(TEAMS!$AA$1:$AA$851,TEAMS!$B$1:$B$851,$A10,TEAMS!$D$1:$D$851,$C10,TEAMS!$H$1:$H$851,R$2)/1000000</f>
        <v>15.339464</v>
      </c>
      <c r="S10" s="59">
        <f>SUMIFS(TEAMS!$AA$1:$AA$851,TEAMS!$B$1:$B$851,$A10,TEAMS!$D$1:$D$851,$C10,TEAMS!$H$1:$H$851,S$2)/1000000</f>
        <v>16.094365</v>
      </c>
      <c r="T10" s="59">
        <f>SUMIFS(TEAMS!$AA$1:$AA$851,TEAMS!$B$1:$B$851,$A10,TEAMS!$D$1:$D$851,$C10,TEAMS!$H$1:$H$851,T$2)/1000000</f>
        <v>18.559835</v>
      </c>
      <c r="U10" s="47">
        <f>COUNTIFS(TEAMS!$B$1:$B$851,$A10,TEAMS!$D$1:$D$851,$C10)</f>
        <v>20</v>
      </c>
      <c r="V10" s="48">
        <f t="shared" si="3"/>
        <v>0.22004200710648575</v>
      </c>
      <c r="W10" s="48">
        <f t="shared" si="4"/>
        <v>8.9575219099335676E-2</v>
      </c>
      <c r="X10" s="48">
        <f t="shared" si="5"/>
        <v>0.21182887705201897</v>
      </c>
      <c r="Y10" s="48">
        <f t="shared" si="6"/>
        <v>0.22225361100070493</v>
      </c>
      <c r="Z10" s="48">
        <f t="shared" si="7"/>
        <v>0.25630028574145475</v>
      </c>
      <c r="AA10" s="48">
        <f t="shared" si="8"/>
        <v>1</v>
      </c>
      <c r="AB10" s="47"/>
      <c r="AC10" s="68"/>
      <c r="AD10" s="165">
        <f t="shared" si="9"/>
        <v>19730</v>
      </c>
      <c r="AE10" s="165">
        <f>SUMIFS(TEAMS!$AE$1:$AE$851,TEAMS!$B$1:$B$851,$A10,TEAMS!$D$1:$D$851,$C10,TEAMS!$H$1:$H$851,AE$2)</f>
        <v>4081</v>
      </c>
      <c r="AF10" s="165">
        <f>SUMIFS(TEAMS!$AE$1:$AE$851,TEAMS!$B$1:$B$851,$A10,TEAMS!$D$1:$D$851,$C10,TEAMS!$H$1:$H$851,AF$2)</f>
        <v>4365</v>
      </c>
      <c r="AG10" s="165">
        <f>SUMIFS(TEAMS!$AE$1:$AE$851,TEAMS!$B$1:$B$851,$A10,TEAMS!$D$1:$D$851,$C10,TEAMS!$H$1:$H$851,AG$2)</f>
        <v>4387</v>
      </c>
      <c r="AH10" s="165">
        <f>SUMIFS(TEAMS!$AE$1:$AE$851,TEAMS!$B$1:$B$851,$A10,TEAMS!$D$1:$D$851,$C10,TEAMS!$H$1:$H$851,AH$2)</f>
        <v>3531</v>
      </c>
      <c r="AI10" s="165">
        <f>SUMIFS(TEAMS!$AE$1:$AE$851,TEAMS!$B$1:$B$851,$A10,TEAMS!$D$1:$D$851,$C10,TEAMS!$H$1:$H$851,AI$2)</f>
        <v>3366</v>
      </c>
      <c r="AJ10" s="47">
        <f>SUMIFS(TEAMS!$U$1:$U$851,TEAMS!$B$1:$B$851,$A10,TEAMS!$D$1:$D$851,$C10)</f>
        <v>75</v>
      </c>
      <c r="AK10" s="68">
        <f>AVERAGEIFS(TEAMS!$U$1:$U$851,TEAMS!$B$1:$B$851,$A10,TEAMS!$D$1:$D$851,$C10)</f>
        <v>5.3571428571428568</v>
      </c>
      <c r="AL10" s="68">
        <f>AVERAGEIFS(TEAMS!$U$1:$U$851,TEAMS!$B$1:$B$851,$A10,TEAMS!$D$1:$D$851,$C10,TEAMS!$H$1:$H$851,AL$2)</f>
        <v>7</v>
      </c>
      <c r="AM10" s="68">
        <f>AVERAGEIFS(TEAMS!$U$1:$U$851,TEAMS!$B$1:$B$851,$A10,TEAMS!$D$1:$D$851,$C10,TEAMS!$H$1:$H$851,AM$2)</f>
        <v>5.25</v>
      </c>
      <c r="AN10" s="68">
        <f>AVERAGEIFS(TEAMS!$U$1:$U$851,TEAMS!$B$1:$B$851,$A10,TEAMS!$D$1:$D$851,$C10,TEAMS!$H$1:$H$851,AN$2)</f>
        <v>6</v>
      </c>
      <c r="AO10" s="68">
        <f>AVERAGEIFS(TEAMS!$U$1:$U$851,TEAMS!$B$1:$B$851,$A10,TEAMS!$D$1:$D$851,$C10,TEAMS!$H$1:$H$851,AO$2)</f>
        <v>5.5</v>
      </c>
      <c r="AP10" s="68">
        <f>AVERAGEIFS(TEAMS!$U$1:$U$851,TEAMS!$B$1:$B$851,$A10,TEAMS!$D$1:$D$851,$C10,TEAMS!$H$1:$H$851,AP$2)</f>
        <v>4.25</v>
      </c>
      <c r="AQ10" s="47"/>
      <c r="AR10" s="68">
        <f>_xlfn.MAXIFS(TEAMS!$AK$1:$AK$851,TEAMS!$B$1:$B$851,$A10,TEAMS!$D$1:$D$851,$C10)</f>
        <v>66.8</v>
      </c>
      <c r="AS10" s="68">
        <f>SUMIFS(TEAMS!$AK$1:$AK$851,TEAMS!$B$1:$B$851,$A10,TEAMS!$D$1:$D$851,$C10,TEAMS!$H$1:$H$851,AS$2)</f>
        <v>19</v>
      </c>
      <c r="AT10" s="68">
        <f>SUMIFS(TEAMS!$AK$1:$AK$851,TEAMS!$B$1:$B$851,$A10,TEAMS!$D$1:$D$851,$C10,TEAMS!$H$1:$H$851,AT$2)</f>
        <v>12.600000000000001</v>
      </c>
      <c r="AU10" s="68">
        <f>SUMIFS(TEAMS!$AK$1:$AK$851,TEAMS!$B$1:$B$851,$A10,TEAMS!$D$1:$D$851,$C10,TEAMS!$H$1:$H$851,AU$2)</f>
        <v>11.8</v>
      </c>
      <c r="AV10" s="68">
        <f>SUMIFS(TEAMS!$AK$1:$AK$851,TEAMS!$B$1:$B$851,$A10,TEAMS!$D$1:$D$851,$C10,TEAMS!$H$1:$H$851,AV$2)</f>
        <v>12.2</v>
      </c>
      <c r="AW10" s="68">
        <f>SUMIFS(TEAMS!$AK$1:$AK$851,TEAMS!$B$1:$B$851,$A10,TEAMS!$D$1:$D$851,$C10,TEAMS!$H$1:$H$851,AW$2)</f>
        <v>11.2</v>
      </c>
      <c r="AX10" s="47"/>
      <c r="AY10" s="68">
        <f>_xlfn.MAXIFS(TEAMS!$AG$1:$AG$851,TEAMS!$B$1:$B$851,$A10,TEAMS!$D$1:$D$851,$C10)</f>
        <v>17.224300410262689</v>
      </c>
      <c r="AZ10" s="68">
        <f>SUMIFS(TEAMS!$AG$1:$AG$851,TEAMS!$B$1:$B$851,$A10,TEAMS!$D$1:$D$851,$C10,TEAMS!$H$1:$H$851,AZ$2)</f>
        <v>4.1559610556610123</v>
      </c>
      <c r="BA10" s="68">
        <f>SUMIFS(TEAMS!$AG$1:$AG$851,TEAMS!$B$1:$B$851,$A10,TEAMS!$D$1:$D$851,$C10,TEAMS!$H$1:$H$851,BA$2)</f>
        <v>5.5558814524523896</v>
      </c>
      <c r="BB10" s="68">
        <f>SUMIFS(TEAMS!$AG$1:$AG$851,TEAMS!$B$1:$B$851,$A10,TEAMS!$D$1:$D$851,$C10,TEAMS!$H$1:$H$851,BB$2)</f>
        <v>2.8615822668544482</v>
      </c>
      <c r="BC10" s="68">
        <f>SUMIFS(TEAMS!$AG$1:$AG$851,TEAMS!$B$1:$B$851,$A10,TEAMS!$D$1:$D$851,$C10,TEAMS!$H$1:$H$851,BC$2)</f>
        <v>1.2134529422570572</v>
      </c>
      <c r="BD10" s="68">
        <f>SUMIFS(TEAMS!$AG$1:$AG$851,TEAMS!$B$1:$B$851,$A10,TEAMS!$D$1:$D$851,$C10,TEAMS!$H$1:$H$851,BD$2)</f>
        <v>3.4374226930377807</v>
      </c>
      <c r="BI10">
        <v>2015</v>
      </c>
      <c r="BJ10" s="9">
        <v>70000000</v>
      </c>
      <c r="BK10" s="9">
        <v>6935000</v>
      </c>
      <c r="BL10" s="27">
        <v>0.11</v>
      </c>
    </row>
    <row r="11" spans="1:65" x14ac:dyDescent="0.2">
      <c r="A11" s="46" t="s">
        <v>68</v>
      </c>
      <c r="B11" s="47">
        <f t="shared" si="10"/>
        <v>2014</v>
      </c>
      <c r="C11" s="47" t="str">
        <f>_xlfn.XLOOKUP($A11,TEAMS!$B$1:$B$851,TEAMS!$A$1:$A$851,"",0)</f>
        <v>SAS</v>
      </c>
      <c r="D11" s="71">
        <f>SUMIFS(TEAMS!$AA$1:$AA$851,TEAMS!$B$1:$B$851,$A11)/1000000</f>
        <v>63.666027999999997</v>
      </c>
      <c r="E11" s="71">
        <v>63.064999999999998</v>
      </c>
      <c r="F11" s="171">
        <f>_xlfn.XLOOKUP($B11,NBA!$H$5:$H$41,NBA!$I$5:$I$41,"",0)/1000000</f>
        <v>67.629677066666659</v>
      </c>
      <c r="G11" s="48">
        <f>D11/E11</f>
        <v>1.0095302941409656</v>
      </c>
      <c r="H11" s="48">
        <f t="shared" si="1"/>
        <v>0.94139186761516758</v>
      </c>
      <c r="I11" s="47">
        <f>COUNTIFS(TEAMS!$B$1:$B$851,$A11,TEAMS!$D$1:$D$851,$C11)</f>
        <v>23</v>
      </c>
      <c r="J11" s="47">
        <f>COUNTIFS(TEAMS!$B$1:$B$851,$A11,TEAMS!$D$1:$D$851,$C11,TEAMS!$H$1:$H$851,J$2)</f>
        <v>2</v>
      </c>
      <c r="K11" s="47">
        <f>COUNTIFS(TEAMS!$B$1:$B$851,$A11,TEAMS!$D$1:$D$851,$C11,TEAMS!$H$1:$H$851,K$2)</f>
        <v>5</v>
      </c>
      <c r="L11" s="47">
        <f>COUNTIFS(TEAMS!$B$1:$B$851,$A11,TEAMS!$D$1:$D$851,$C11,TEAMS!$H$1:$H$851,L$2)</f>
        <v>5</v>
      </c>
      <c r="M11" s="47">
        <f>COUNTIFS(TEAMS!$B$1:$B$851,$A11,TEAMS!$D$1:$D$851,$C11,TEAMS!$H$1:$H$851,M$2)</f>
        <v>4</v>
      </c>
      <c r="N11" s="47">
        <f>COUNTIFS(TEAMS!$B$1:$B$851,$A11,TEAMS!$D$1:$D$851,$C11,TEAMS!$H$1:$H$851,N$2)</f>
        <v>3</v>
      </c>
      <c r="O11" s="59">
        <f t="shared" si="2"/>
        <v>63.666027999999997</v>
      </c>
      <c r="P11" s="59">
        <f>SUMIFS(TEAMS!$AA$1:$AA$851,TEAMS!$B$1:$B$851,$A11,TEAMS!$D$1:$D$851,$C11,TEAMS!$H$1:$H$851,P$2)/1000000</f>
        <v>13.63395</v>
      </c>
      <c r="Q11" s="59">
        <f>SUMIFS(TEAMS!$AA$1:$AA$851,TEAMS!$B$1:$B$851,$A11,TEAMS!$D$1:$D$851,$C11,TEAMS!$H$1:$H$851,Q$2)/1000000</f>
        <v>12.383419999999999</v>
      </c>
      <c r="R11" s="59">
        <f>SUMIFS(TEAMS!$AA$1:$AA$851,TEAMS!$B$1:$B$851,$A11,TEAMS!$D$1:$D$851,$C11,TEAMS!$H$1:$H$851,R$2)/1000000</f>
        <v>6.1008399999999998</v>
      </c>
      <c r="S11" s="59">
        <f>SUMIFS(TEAMS!$AA$1:$AA$851,TEAMS!$B$1:$B$851,$A11,TEAMS!$D$1:$D$851,$C11,TEAMS!$H$1:$H$851,S$2)/1000000</f>
        <v>10.397500000000001</v>
      </c>
      <c r="T11" s="59">
        <f>SUMIFS(TEAMS!$AA$1:$AA$851,TEAMS!$B$1:$B$851,$A11,TEAMS!$D$1:$D$851,$C11,TEAMS!$H$1:$H$851,T$2)/1000000</f>
        <v>21.150317999999999</v>
      </c>
      <c r="U11" s="47">
        <f>COUNTIFS(TEAMS!$B$1:$B$851,$A11,TEAMS!$D$1:$D$851,$C11)</f>
        <v>23</v>
      </c>
      <c r="V11" s="48">
        <f t="shared" si="3"/>
        <v>0.21414795972508291</v>
      </c>
      <c r="W11" s="48">
        <f t="shared" si="4"/>
        <v>0.19450593022702783</v>
      </c>
      <c r="X11" s="48">
        <f t="shared" si="5"/>
        <v>9.5825673308848489E-2</v>
      </c>
      <c r="Y11" s="48">
        <f t="shared" si="6"/>
        <v>0.16331315658642945</v>
      </c>
      <c r="Z11" s="48">
        <f t="shared" si="7"/>
        <v>0.33220728015261136</v>
      </c>
      <c r="AA11" s="48">
        <f t="shared" si="8"/>
        <v>1</v>
      </c>
      <c r="AB11" s="47"/>
      <c r="AC11" s="68"/>
      <c r="AD11" s="165">
        <f t="shared" si="9"/>
        <v>19754</v>
      </c>
      <c r="AE11" s="165">
        <f>SUMIFS(TEAMS!$AE$1:$AE$851,TEAMS!$B$1:$B$851,$A11,TEAMS!$D$1:$D$851,$C11,TEAMS!$H$1:$H$851,AE$2)</f>
        <v>3524</v>
      </c>
      <c r="AF11" s="165">
        <f>SUMIFS(TEAMS!$AE$1:$AE$851,TEAMS!$B$1:$B$851,$A11,TEAMS!$D$1:$D$851,$C11,TEAMS!$H$1:$H$851,AF$2)</f>
        <v>4274</v>
      </c>
      <c r="AG11" s="165">
        <f>SUMIFS(TEAMS!$AE$1:$AE$851,TEAMS!$B$1:$B$851,$A11,TEAMS!$D$1:$D$851,$C11,TEAMS!$H$1:$H$851,AG$2)</f>
        <v>4405</v>
      </c>
      <c r="AH11" s="165">
        <f>SUMIFS(TEAMS!$AE$1:$AE$851,TEAMS!$B$1:$B$851,$A11,TEAMS!$D$1:$D$851,$C11,TEAMS!$H$1:$H$851,AH$2)</f>
        <v>3631</v>
      </c>
      <c r="AI11" s="165">
        <f>SUMIFS(TEAMS!$AE$1:$AE$851,TEAMS!$B$1:$B$851,$A11,TEAMS!$D$1:$D$851,$C11,TEAMS!$H$1:$H$851,AI$2)</f>
        <v>3920</v>
      </c>
      <c r="AJ11" s="47">
        <f>SUMIFS(TEAMS!$U$1:$U$851,TEAMS!$B$1:$B$851,$A11,TEAMS!$D$1:$D$851,$C11)</f>
        <v>102</v>
      </c>
      <c r="AK11" s="68">
        <f>AVERAGEIFS(TEAMS!$U$1:$U$851,TEAMS!$B$1:$B$851,$A11,TEAMS!$D$1:$D$851,$C11)</f>
        <v>5.3684210526315788</v>
      </c>
      <c r="AL11" s="68">
        <f>AVERAGEIFS(TEAMS!$U$1:$U$851,TEAMS!$B$1:$B$851,$A11,TEAMS!$D$1:$D$851,$C11,TEAMS!$H$1:$H$851,AL$2)</f>
        <v>8</v>
      </c>
      <c r="AM11" s="68">
        <f>AVERAGEIFS(TEAMS!$U$1:$U$851,TEAMS!$B$1:$B$851,$A11,TEAMS!$D$1:$D$851,$C11,TEAMS!$H$1:$H$851,AM$2)</f>
        <v>5.2</v>
      </c>
      <c r="AN11" s="68">
        <f>AVERAGEIFS(TEAMS!$U$1:$U$851,TEAMS!$B$1:$B$851,$A11,TEAMS!$D$1:$D$851,$C11,TEAMS!$H$1:$H$851,AN$2)</f>
        <v>3.2</v>
      </c>
      <c r="AO11" s="68">
        <f>AVERAGEIFS(TEAMS!$U$1:$U$851,TEAMS!$B$1:$B$851,$A11,TEAMS!$D$1:$D$851,$C11,TEAMS!$H$1:$H$851,AO$2)</f>
        <v>6</v>
      </c>
      <c r="AP11" s="68">
        <f>AVERAGEIFS(TEAMS!$U$1:$U$851,TEAMS!$B$1:$B$851,$A11,TEAMS!$D$1:$D$851,$C11,TEAMS!$H$1:$H$851,AP$2)</f>
        <v>6.666666666666667</v>
      </c>
      <c r="AQ11" s="47"/>
      <c r="AR11" s="68">
        <f>_xlfn.MAXIFS(TEAMS!$AK$1:$AK$851,TEAMS!$B$1:$B$851,$A11,TEAMS!$D$1:$D$851,$C11)</f>
        <v>60</v>
      </c>
      <c r="AS11" s="68">
        <f>SUMIFS(TEAMS!$AK$1:$AK$851,TEAMS!$B$1:$B$851,$A11,TEAMS!$D$1:$D$851,$C11,TEAMS!$H$1:$H$851,AS$2)</f>
        <v>11.5</v>
      </c>
      <c r="AT11" s="68">
        <f>SUMIFS(TEAMS!$AK$1:$AK$851,TEAMS!$B$1:$B$851,$A11,TEAMS!$D$1:$D$851,$C11,TEAMS!$H$1:$H$851,AT$2)</f>
        <v>12.7</v>
      </c>
      <c r="AU11" s="68">
        <f>SUMIFS(TEAMS!$AK$1:$AK$851,TEAMS!$B$1:$B$851,$A11,TEAMS!$D$1:$D$851,$C11,TEAMS!$H$1:$H$851,AU$2)</f>
        <v>14.4</v>
      </c>
      <c r="AV11" s="68">
        <f>SUMIFS(TEAMS!$AK$1:$AK$851,TEAMS!$B$1:$B$851,$A11,TEAMS!$D$1:$D$851,$C11,TEAMS!$H$1:$H$851,AV$2)</f>
        <v>9.1000000000000014</v>
      </c>
      <c r="AW11" s="68">
        <f>SUMIFS(TEAMS!$AK$1:$AK$851,TEAMS!$B$1:$B$851,$A11,TEAMS!$D$1:$D$851,$C11,TEAMS!$H$1:$H$851,AW$2)</f>
        <v>12.3</v>
      </c>
      <c r="AX11" s="47"/>
      <c r="AY11" s="68">
        <f>_xlfn.MAXIFS(TEAMS!$AG$1:$AG$851,TEAMS!$B$1:$B$851,$A11,TEAMS!$D$1:$D$851,$C11)</f>
        <v>16.690931078073902</v>
      </c>
      <c r="AZ11" s="68">
        <f>SUMIFS(TEAMS!$AG$1:$AG$851,TEAMS!$B$1:$B$851,$A11,TEAMS!$D$1:$D$851,$C11,TEAMS!$H$1:$H$851,AZ$2)</f>
        <v>0</v>
      </c>
      <c r="BA11" s="68">
        <f>SUMIFS(TEAMS!$AG$1:$AG$851,TEAMS!$B$1:$B$851,$A11,TEAMS!$D$1:$D$851,$C11,TEAMS!$H$1:$H$851,BA$2)</f>
        <v>2.9752818203662876</v>
      </c>
      <c r="BB11" s="68">
        <f>SUMIFS(TEAMS!$AG$1:$AG$851,TEAMS!$B$1:$B$851,$A11,TEAMS!$D$1:$D$851,$C11,TEAMS!$H$1:$H$851,BB$2)</f>
        <v>4.1918676933042196</v>
      </c>
      <c r="BC11" s="68">
        <f>SUMIFS(TEAMS!$AG$1:$AG$851,TEAMS!$B$1:$B$851,$A11,TEAMS!$D$1:$D$851,$C11,TEAMS!$H$1:$H$851,BC$2)</f>
        <v>5.1732126999383601</v>
      </c>
      <c r="BD11" s="68">
        <f>SUMIFS(TEAMS!$AG$1:$AG$851,TEAMS!$B$1:$B$851,$A11,TEAMS!$D$1:$D$851,$C11,TEAMS!$H$1:$H$851,BD$2)</f>
        <v>4.3505688644650373</v>
      </c>
      <c r="BI11">
        <v>2014</v>
      </c>
      <c r="BJ11" s="9">
        <v>63065000</v>
      </c>
      <c r="BK11" s="9">
        <v>4386000</v>
      </c>
      <c r="BL11" s="27">
        <v>7.4700000000000003E-2</v>
      </c>
    </row>
    <row r="12" spans="1:65" x14ac:dyDescent="0.2">
      <c r="A12" s="46" t="s">
        <v>76</v>
      </c>
      <c r="B12" s="47">
        <f t="shared" si="10"/>
        <v>2013</v>
      </c>
      <c r="C12" s="47" t="str">
        <f>_xlfn.XLOOKUP($A12,TEAMS!$B$1:$B$851,TEAMS!$A$1:$A$851,"",0)</f>
        <v>MIA</v>
      </c>
      <c r="D12" s="71">
        <f>SUMIFS(TEAMS!$AA$1:$AA$851,TEAMS!$B$1:$B$851,$A12)/1000000</f>
        <v>81.558311000000003</v>
      </c>
      <c r="E12" s="71">
        <v>58.679000000000002</v>
      </c>
      <c r="F12" s="171">
        <f>_xlfn.XLOOKUP($B12,NBA!$H$5:$H$41,NBA!$I$5:$I$41,"",0)/1000000</f>
        <v>67.197943566666666</v>
      </c>
      <c r="G12" s="48">
        <f>D12/E12</f>
        <v>1.3899062867465362</v>
      </c>
      <c r="H12" s="48">
        <f t="shared" si="1"/>
        <v>1.213702483604822</v>
      </c>
      <c r="I12" s="47">
        <f>COUNTIFS(TEAMS!$B$1:$B$851,$A12,TEAMS!$D$1:$D$851,$C12)</f>
        <v>23</v>
      </c>
      <c r="J12" s="47">
        <f>COUNTIFS(TEAMS!$B$1:$B$851,$A12,TEAMS!$D$1:$D$851,$C12,TEAMS!$H$1:$H$851,J$2)</f>
        <v>2</v>
      </c>
      <c r="K12" s="47">
        <f>COUNTIFS(TEAMS!$B$1:$B$851,$A12,TEAMS!$D$1:$D$851,$C12,TEAMS!$H$1:$H$851,K$2)</f>
        <v>3</v>
      </c>
      <c r="L12" s="47">
        <f>COUNTIFS(TEAMS!$B$1:$B$851,$A12,TEAMS!$D$1:$D$851,$C12,TEAMS!$H$1:$H$851,L$2)</f>
        <v>3</v>
      </c>
      <c r="M12" s="47">
        <f>COUNTIFS(TEAMS!$B$1:$B$851,$A12,TEAMS!$D$1:$D$851,$C12,TEAMS!$H$1:$H$851,M$2)</f>
        <v>5</v>
      </c>
      <c r="N12" s="47">
        <f>COUNTIFS(TEAMS!$B$1:$B$851,$A12,TEAMS!$D$1:$D$851,$C12,TEAMS!$H$1:$H$851,N$2)</f>
        <v>5</v>
      </c>
      <c r="O12" s="59">
        <f t="shared" si="2"/>
        <v>81.558311000000003</v>
      </c>
      <c r="P12" s="59">
        <f>SUMIFS(TEAMS!$AA$1:$AA$851,TEAMS!$B$1:$B$851,$A12,TEAMS!$D$1:$D$851,$C12,TEAMS!$H$1:$H$851,P$2)/1000000</f>
        <v>5.0825199999999997</v>
      </c>
      <c r="Q12" s="59">
        <f>SUMIFS(TEAMS!$AA$1:$AA$851,TEAMS!$B$1:$B$851,$A12,TEAMS!$D$1:$D$851,$C12,TEAMS!$H$1:$H$851,Q$2)/1000000</f>
        <v>20.458656000000001</v>
      </c>
      <c r="R12" s="59">
        <f>SUMIFS(TEAMS!$AA$1:$AA$851,TEAMS!$B$1:$B$851,$A12,TEAMS!$D$1:$D$851,$C12,TEAMS!$H$1:$H$851,R$2)/1000000</f>
        <v>10.435</v>
      </c>
      <c r="S12" s="59">
        <f>SUMIFS(TEAMS!$AA$1:$AA$851,TEAMS!$B$1:$B$851,$A12,TEAMS!$D$1:$D$851,$C12,TEAMS!$H$1:$H$851,S$2)/1000000</f>
        <v>23.232986</v>
      </c>
      <c r="T12" s="59">
        <f>SUMIFS(TEAMS!$AA$1:$AA$851,TEAMS!$B$1:$B$851,$A12,TEAMS!$D$1:$D$851,$C12,TEAMS!$H$1:$H$851,T$2)/1000000</f>
        <v>22.349149000000001</v>
      </c>
      <c r="U12" s="47">
        <f>COUNTIFS(TEAMS!$B$1:$B$851,$A12,TEAMS!$D$1:$D$851,$C12)</f>
        <v>23</v>
      </c>
      <c r="V12" s="48">
        <f t="shared" si="3"/>
        <v>6.231762205080485E-2</v>
      </c>
      <c r="W12" s="48">
        <f t="shared" si="4"/>
        <v>0.25084697989883581</v>
      </c>
      <c r="X12" s="48">
        <f t="shared" si="5"/>
        <v>0.12794526850856439</v>
      </c>
      <c r="Y12" s="48">
        <f t="shared" si="6"/>
        <v>0.28486350091286222</v>
      </c>
      <c r="Z12" s="48">
        <f t="shared" si="7"/>
        <v>0.27402662862893273</v>
      </c>
      <c r="AA12" s="48">
        <f t="shared" si="8"/>
        <v>1</v>
      </c>
      <c r="AB12" s="47"/>
      <c r="AC12" s="68"/>
      <c r="AD12" s="165">
        <f t="shared" si="9"/>
        <v>19881</v>
      </c>
      <c r="AE12" s="165">
        <f>SUMIFS(TEAMS!$AE$1:$AE$851,TEAMS!$B$1:$B$851,$A12,TEAMS!$D$1:$D$851,$C12,TEAMS!$H$1:$H$851,AE$2)</f>
        <v>3658</v>
      </c>
      <c r="AF12" s="165">
        <f>SUMIFS(TEAMS!$AE$1:$AE$851,TEAMS!$B$1:$B$851,$A12,TEAMS!$D$1:$D$851,$C12,TEAMS!$H$1:$H$851,AF$2)</f>
        <v>4455</v>
      </c>
      <c r="AG12" s="165">
        <f>SUMIFS(TEAMS!$AE$1:$AE$851,TEAMS!$B$1:$B$851,$A12,TEAMS!$D$1:$D$851,$C12,TEAMS!$H$1:$H$851,AG$2)</f>
        <v>2907</v>
      </c>
      <c r="AH12" s="165">
        <f>SUMIFS(TEAMS!$AE$1:$AE$851,TEAMS!$B$1:$B$851,$A12,TEAMS!$D$1:$D$851,$C12,TEAMS!$H$1:$H$851,AH$2)</f>
        <v>5174</v>
      </c>
      <c r="AI12" s="165">
        <f>SUMIFS(TEAMS!$AE$1:$AE$851,TEAMS!$B$1:$B$851,$A12,TEAMS!$D$1:$D$851,$C12,TEAMS!$H$1:$H$851,AI$2)</f>
        <v>3687</v>
      </c>
      <c r="AJ12" s="47">
        <f>SUMIFS(TEAMS!$U$1:$U$851,TEAMS!$B$1:$B$851,$A12,TEAMS!$D$1:$D$851,$C12)</f>
        <v>140</v>
      </c>
      <c r="AK12" s="68">
        <f>AVERAGEIFS(TEAMS!$U$1:$U$851,TEAMS!$B$1:$B$851,$A12,TEAMS!$D$1:$D$851,$C12)</f>
        <v>8.235294117647058</v>
      </c>
      <c r="AL12" s="68">
        <f>AVERAGEIFS(TEAMS!$U$1:$U$851,TEAMS!$B$1:$B$851,$A12,TEAMS!$D$1:$D$851,$C12,TEAMS!$H$1:$H$851,AL$2)</f>
        <v>2.5</v>
      </c>
      <c r="AM12" s="68">
        <f>AVERAGEIFS(TEAMS!$U$1:$U$851,TEAMS!$B$1:$B$851,$A12,TEAMS!$D$1:$D$851,$C12,TEAMS!$H$1:$H$851,AM$2)</f>
        <v>8.6666666666666661</v>
      </c>
      <c r="AN12" s="68">
        <f>AVERAGEIFS(TEAMS!$U$1:$U$851,TEAMS!$B$1:$B$851,$A12,TEAMS!$D$1:$D$851,$C12,TEAMS!$H$1:$H$851,AN$2)</f>
        <v>10.666666666666666</v>
      </c>
      <c r="AO12" s="68">
        <f>AVERAGEIFS(TEAMS!$U$1:$U$851,TEAMS!$B$1:$B$851,$A12,TEAMS!$D$1:$D$851,$C12,TEAMS!$H$1:$H$851,AO$2)</f>
        <v>12.5</v>
      </c>
      <c r="AP12" s="68">
        <f>AVERAGEIFS(TEAMS!$U$1:$U$851,TEAMS!$B$1:$B$851,$A12,TEAMS!$D$1:$D$851,$C12,TEAMS!$H$1:$H$851,AP$2)</f>
        <v>5.4</v>
      </c>
      <c r="AQ12" s="47"/>
      <c r="AR12" s="68">
        <f>_xlfn.MAXIFS(TEAMS!$AK$1:$AK$851,TEAMS!$B$1:$B$851,$A12,TEAMS!$D$1:$D$851,$C12)</f>
        <v>64.5</v>
      </c>
      <c r="AS12" s="68">
        <f>SUMIFS(TEAMS!$AK$1:$AK$851,TEAMS!$B$1:$B$851,$A12,TEAMS!$D$1:$D$851,$C12,TEAMS!$H$1:$H$851,AS$2)</f>
        <v>5.8</v>
      </c>
      <c r="AT12" s="68">
        <f>SUMIFS(TEAMS!$AK$1:$AK$851,TEAMS!$B$1:$B$851,$A12,TEAMS!$D$1:$D$851,$C12,TEAMS!$H$1:$H$851,AT$2)</f>
        <v>15</v>
      </c>
      <c r="AU12" s="68">
        <f>SUMIFS(TEAMS!$AK$1:$AK$851,TEAMS!$B$1:$B$851,$A12,TEAMS!$D$1:$D$851,$C12,TEAMS!$H$1:$H$851,AU$2)</f>
        <v>7.2000000000000011</v>
      </c>
      <c r="AV12" s="68">
        <f>SUMIFS(TEAMS!$AK$1:$AK$851,TEAMS!$B$1:$B$851,$A12,TEAMS!$D$1:$D$851,$C12,TEAMS!$H$1:$H$851,AV$2)</f>
        <v>23.599999999999998</v>
      </c>
      <c r="AW12" s="68">
        <f>SUMIFS(TEAMS!$AK$1:$AK$851,TEAMS!$B$1:$B$851,$A12,TEAMS!$D$1:$D$851,$C12,TEAMS!$H$1:$H$851,AW$2)</f>
        <v>12.9</v>
      </c>
      <c r="AX12" s="47"/>
      <c r="AY12" s="68">
        <f>_xlfn.MAXIFS(TEAMS!$AG$1:$AG$851,TEAMS!$B$1:$B$851,$A12,TEAMS!$D$1:$D$851,$C12)</f>
        <v>17.213032104277037</v>
      </c>
      <c r="AZ12" s="68">
        <f>SUMIFS(TEAMS!$AG$1:$AG$851,TEAMS!$B$1:$B$851,$A12,TEAMS!$D$1:$D$851,$C12,TEAMS!$H$1:$H$851,AZ$2)</f>
        <v>1.6875814979975856</v>
      </c>
      <c r="BA12" s="68">
        <f>SUMIFS(TEAMS!$AG$1:$AG$851,TEAMS!$B$1:$B$851,$A12,TEAMS!$D$1:$D$851,$C12,TEAMS!$H$1:$H$851,BA$2)</f>
        <v>3.9946033301180233</v>
      </c>
      <c r="BB12" s="68">
        <f>SUMIFS(TEAMS!$AG$1:$AG$851,TEAMS!$B$1:$B$851,$A12,TEAMS!$D$1:$D$851,$C12,TEAMS!$H$1:$H$851,BB$2)</f>
        <v>1.1653579851624403</v>
      </c>
      <c r="BC12" s="68">
        <f>SUMIFS(TEAMS!$AG$1:$AG$851,TEAMS!$B$1:$B$851,$A12,TEAMS!$D$1:$D$851,$C12,TEAMS!$H$1:$H$851,BC$2)</f>
        <v>1.1826837902944785</v>
      </c>
      <c r="BD12" s="68">
        <f>SUMIFS(TEAMS!$AG$1:$AG$851,TEAMS!$B$1:$B$851,$A12,TEAMS!$D$1:$D$851,$C12,TEAMS!$H$1:$H$851,BD$2)</f>
        <v>9.1828055007045055</v>
      </c>
      <c r="BI12">
        <v>2013</v>
      </c>
      <c r="BJ12" s="9">
        <v>58679000</v>
      </c>
      <c r="BK12" s="9">
        <v>635000</v>
      </c>
      <c r="BL12" s="27">
        <v>1.09E-2</v>
      </c>
    </row>
    <row r="13" spans="1:65" x14ac:dyDescent="0.2">
      <c r="A13" s="46" t="s">
        <v>84</v>
      </c>
      <c r="B13" s="47">
        <f t="shared" si="10"/>
        <v>2012</v>
      </c>
      <c r="C13" s="47" t="str">
        <f>_xlfn.XLOOKUP($A13,TEAMS!$B$1:$B$851,TEAMS!$A$1:$A$851,"",0)</f>
        <v>MIA</v>
      </c>
      <c r="D13" s="71">
        <f>SUMIFS(TEAMS!$AA$1:$AA$851,TEAMS!$B$1:$B$851,$A13)/1000000</f>
        <v>74.117457999999999</v>
      </c>
      <c r="E13" s="71">
        <v>58.043999999999997</v>
      </c>
      <c r="F13" s="171">
        <f>_xlfn.XLOOKUP($B13,NBA!$H$5:$H$41,NBA!$I$5:$I$41,"",0)/1000000</f>
        <v>67.205841333333325</v>
      </c>
      <c r="G13" s="48">
        <f>D13/E13</f>
        <v>1.2769185100957894</v>
      </c>
      <c r="H13" s="48">
        <f t="shared" si="1"/>
        <v>1.1028424989486529</v>
      </c>
      <c r="I13" s="47">
        <f>COUNTIFS(TEAMS!$B$1:$B$851,$A13,TEAMS!$D$1:$D$851,$C13)</f>
        <v>23</v>
      </c>
      <c r="J13" s="47">
        <f>COUNTIFS(TEAMS!$B$1:$B$851,$A13,TEAMS!$D$1:$D$851,$C13,TEAMS!$H$1:$H$851,J$2)</f>
        <v>2</v>
      </c>
      <c r="K13" s="47">
        <f>COUNTIFS(TEAMS!$B$1:$B$851,$A13,TEAMS!$D$1:$D$851,$C13,TEAMS!$H$1:$H$851,K$2)</f>
        <v>4</v>
      </c>
      <c r="L13" s="47">
        <f>COUNTIFS(TEAMS!$B$1:$B$851,$A13,TEAMS!$D$1:$D$851,$C13,TEAMS!$H$1:$H$851,L$2)</f>
        <v>2</v>
      </c>
      <c r="M13" s="47">
        <f>COUNTIFS(TEAMS!$B$1:$B$851,$A13,TEAMS!$D$1:$D$851,$C13,TEAMS!$H$1:$H$851,M$2)</f>
        <v>4</v>
      </c>
      <c r="N13" s="47">
        <f>COUNTIFS(TEAMS!$B$1:$B$851,$A13,TEAMS!$D$1:$D$851,$C13,TEAMS!$H$1:$H$851,N$2)</f>
        <v>4</v>
      </c>
      <c r="O13" s="59">
        <f t="shared" si="2"/>
        <v>74.117457999999999</v>
      </c>
      <c r="P13" s="59">
        <f>SUMIFS(TEAMS!$AA$1:$AA$851,TEAMS!$B$1:$B$851,$A13,TEAMS!$D$1:$D$851,$C13,TEAMS!$H$1:$H$851,P$2)/1000000</f>
        <v>5.0359600000000002</v>
      </c>
      <c r="Q13" s="59">
        <f>SUMIFS(TEAMS!$AA$1:$AA$851,TEAMS!$B$1:$B$851,$A13,TEAMS!$D$1:$D$851,$C13,TEAMS!$H$1:$H$851,Q$2)/1000000</f>
        <v>23.064603999999999</v>
      </c>
      <c r="R13" s="59">
        <f>SUMIFS(TEAMS!$AA$1:$AA$851,TEAMS!$B$1:$B$851,$A13,TEAMS!$D$1:$D$851,$C13,TEAMS!$H$1:$H$851,R$2)/1000000</f>
        <v>19.022500000000001</v>
      </c>
      <c r="S13" s="59">
        <f>SUMIFS(TEAMS!$AA$1:$AA$851,TEAMS!$B$1:$B$851,$A13,TEAMS!$D$1:$D$851,$C13,TEAMS!$H$1:$H$851,S$2)/1000000</f>
        <v>21.402944000000002</v>
      </c>
      <c r="T13" s="59">
        <f>SUMIFS(TEAMS!$AA$1:$AA$851,TEAMS!$B$1:$B$851,$A13,TEAMS!$D$1:$D$851,$C13,TEAMS!$H$1:$H$851,T$2)/1000000</f>
        <v>5.59145</v>
      </c>
      <c r="U13" s="47">
        <f>COUNTIFS(TEAMS!$B$1:$B$851,$A13,TEAMS!$D$1:$D$851,$C13)</f>
        <v>23</v>
      </c>
      <c r="V13" s="48">
        <f t="shared" si="3"/>
        <v>6.7945665378863915E-2</v>
      </c>
      <c r="W13" s="48">
        <f t="shared" si="4"/>
        <v>0.31118989536851088</v>
      </c>
      <c r="X13" s="48">
        <f t="shared" si="5"/>
        <v>0.25665343244772376</v>
      </c>
      <c r="Y13" s="48">
        <f t="shared" si="6"/>
        <v>0.28877061595933312</v>
      </c>
      <c r="Z13" s="48">
        <f t="shared" si="7"/>
        <v>7.5440390845568403E-2</v>
      </c>
      <c r="AA13" s="48">
        <f t="shared" si="8"/>
        <v>1</v>
      </c>
      <c r="AB13" s="47"/>
      <c r="AC13" s="68"/>
      <c r="AD13" s="165">
        <f t="shared" si="9"/>
        <v>16359</v>
      </c>
      <c r="AE13" s="165">
        <f>SUMIFS(TEAMS!$AE$1:$AE$851,TEAMS!$B$1:$B$851,$A13,TEAMS!$D$1:$D$851,$C13,TEAMS!$H$1:$H$851,AE$2)</f>
        <v>3658</v>
      </c>
      <c r="AF13" s="165">
        <f>SUMIFS(TEAMS!$AE$1:$AE$851,TEAMS!$B$1:$B$851,$A13,TEAMS!$D$1:$D$851,$C13,TEAMS!$H$1:$H$851,AF$2)</f>
        <v>3541</v>
      </c>
      <c r="AG13" s="165">
        <f>SUMIFS(TEAMS!$AE$1:$AE$851,TEAMS!$B$1:$B$851,$A13,TEAMS!$D$1:$D$851,$C13,TEAMS!$H$1:$H$851,AG$2)</f>
        <v>4663</v>
      </c>
      <c r="AH13" s="165">
        <f>SUMIFS(TEAMS!$AE$1:$AE$851,TEAMS!$B$1:$B$851,$A13,TEAMS!$D$1:$D$851,$C13,TEAMS!$H$1:$H$851,AH$2)</f>
        <v>3919</v>
      </c>
      <c r="AI13" s="165">
        <f>SUMIFS(TEAMS!$AE$1:$AE$851,TEAMS!$B$1:$B$851,$A13,TEAMS!$D$1:$D$851,$C13,TEAMS!$H$1:$H$851,AI$2)</f>
        <v>578</v>
      </c>
      <c r="AJ13" s="47">
        <f>SUMIFS(TEAMS!$U$1:$U$851,TEAMS!$B$1:$B$851,$A13,TEAMS!$D$1:$D$851,$C13)</f>
        <v>101</v>
      </c>
      <c r="AK13" s="68">
        <f>AVERAGEIFS(TEAMS!$U$1:$U$851,TEAMS!$B$1:$B$851,$A13,TEAMS!$D$1:$D$851,$C13)</f>
        <v>7.7692307692307692</v>
      </c>
      <c r="AL13" s="68">
        <f>AVERAGEIFS(TEAMS!$U$1:$U$851,TEAMS!$B$1:$B$851,$A13,TEAMS!$D$1:$D$851,$C13,TEAMS!$H$1:$H$851,AL$2)</f>
        <v>3</v>
      </c>
      <c r="AM13" s="68">
        <f>AVERAGEIFS(TEAMS!$U$1:$U$851,TEAMS!$B$1:$B$851,$A13,TEAMS!$D$1:$D$851,$C13,TEAMS!$H$1:$H$851,AM$2)</f>
        <v>9</v>
      </c>
      <c r="AN13" s="68">
        <f>AVERAGEIFS(TEAMS!$U$1:$U$851,TEAMS!$B$1:$B$851,$A13,TEAMS!$D$1:$D$851,$C13,TEAMS!$H$1:$H$851,AN$2)</f>
        <v>9</v>
      </c>
      <c r="AO13" s="68">
        <f>AVERAGEIFS(TEAMS!$U$1:$U$851,TEAMS!$B$1:$B$851,$A13,TEAMS!$D$1:$D$851,$C13,TEAMS!$H$1:$H$851,AO$2)</f>
        <v>11</v>
      </c>
      <c r="AP13" s="68">
        <f>AVERAGEIFS(TEAMS!$U$1:$U$851,TEAMS!$B$1:$B$851,$A13,TEAMS!$D$1:$D$851,$C13,TEAMS!$H$1:$H$851,AP$2)</f>
        <v>5</v>
      </c>
      <c r="AQ13" s="47"/>
      <c r="AR13" s="68">
        <f>_xlfn.MAXIFS(TEAMS!$AK$1:$AK$851,TEAMS!$B$1:$B$851,$A13,TEAMS!$D$1:$D$851,$C13)</f>
        <v>55.300000000000011</v>
      </c>
      <c r="AS13" s="68">
        <f>SUMIFS(TEAMS!$AK$1:$AK$851,TEAMS!$B$1:$B$851,$A13,TEAMS!$D$1:$D$851,$C13,TEAMS!$H$1:$H$851,AS$2)</f>
        <v>5.8</v>
      </c>
      <c r="AT13" s="68">
        <f>SUMIFS(TEAMS!$AK$1:$AK$851,TEAMS!$B$1:$B$851,$A13,TEAMS!$D$1:$D$851,$C13,TEAMS!$H$1:$H$851,AT$2)</f>
        <v>12.4</v>
      </c>
      <c r="AU13" s="68">
        <f>SUMIFS(TEAMS!$AK$1:$AK$851,TEAMS!$B$1:$B$851,$A13,TEAMS!$D$1:$D$851,$C13,TEAMS!$H$1:$H$851,AU$2)</f>
        <v>23.700000000000003</v>
      </c>
      <c r="AV13" s="68">
        <f>SUMIFS(TEAMS!$AK$1:$AK$851,TEAMS!$B$1:$B$851,$A13,TEAMS!$D$1:$D$851,$C13,TEAMS!$H$1:$H$851,AV$2)</f>
        <v>12.2</v>
      </c>
      <c r="AW13" s="68">
        <f>SUMIFS(TEAMS!$AK$1:$AK$851,TEAMS!$B$1:$B$851,$A13,TEAMS!$D$1:$D$851,$C13,TEAMS!$H$1:$H$851,AW$2)</f>
        <v>1.2</v>
      </c>
      <c r="AX13" s="47"/>
      <c r="AY13" s="68">
        <f>_xlfn.MAXIFS(TEAMS!$AG$1:$AG$851,TEAMS!$B$1:$B$851,$A13,TEAMS!$D$1:$D$851,$C13)</f>
        <v>16.006685194446732</v>
      </c>
      <c r="AZ13" s="68">
        <f>SUMIFS(TEAMS!$AG$1:$AG$851,TEAMS!$B$1:$B$851,$A13,TEAMS!$D$1:$D$851,$C13,TEAMS!$H$1:$H$851,AZ$2)</f>
        <v>2.0443514538398717</v>
      </c>
      <c r="BA13" s="68">
        <f>SUMIFS(TEAMS!$AG$1:$AG$851,TEAMS!$B$1:$B$851,$A13,TEAMS!$D$1:$D$851,$C13,TEAMS!$H$1:$H$851,BA$2)</f>
        <v>1.7508657200194981</v>
      </c>
      <c r="BB13" s="68">
        <f>SUMIFS(TEAMS!$AG$1:$AG$851,TEAMS!$B$1:$B$851,$A13,TEAMS!$D$1:$D$851,$C13,TEAMS!$H$1:$H$851,BB$2)</f>
        <v>4.5375035610055647</v>
      </c>
      <c r="BC13" s="68">
        <f>SUMIFS(TEAMS!$AG$1:$AG$851,TEAMS!$B$1:$B$851,$A13,TEAMS!$D$1:$D$851,$C13,TEAMS!$H$1:$H$851,BC$2)</f>
        <v>4.042768151632365</v>
      </c>
      <c r="BD13" s="68">
        <f>SUMIFS(TEAMS!$AG$1:$AG$851,TEAMS!$B$1:$B$851,$A13,TEAMS!$D$1:$D$851,$C13,TEAMS!$H$1:$H$851,BD$2)</f>
        <v>3.6311963079494305</v>
      </c>
      <c r="BI13">
        <v>2012</v>
      </c>
      <c r="BJ13" s="9">
        <v>58044000</v>
      </c>
      <c r="BK13" s="9">
        <v>0</v>
      </c>
      <c r="BL13" s="27">
        <v>0</v>
      </c>
    </row>
    <row r="14" spans="1:65" x14ac:dyDescent="0.2">
      <c r="A14" s="46" t="s">
        <v>90</v>
      </c>
      <c r="B14" s="47">
        <f t="shared" si="10"/>
        <v>2011</v>
      </c>
      <c r="C14" s="47" t="str">
        <f>_xlfn.XLOOKUP($A14,TEAMS!$B$1:$B$851,TEAMS!$A$1:$A$851,"",0)</f>
        <v>DAL</v>
      </c>
      <c r="D14" s="71">
        <f>SUMIFS(TEAMS!$AA$1:$AA$851,TEAMS!$B$1:$B$851,$A14)/1000000</f>
        <v>85.409890000000004</v>
      </c>
      <c r="E14" s="71">
        <v>58.043999999999997</v>
      </c>
      <c r="F14" s="171">
        <f>_xlfn.XLOOKUP($B14,NBA!$H$5:$H$41,NBA!$I$5:$I$41,"",0)/1000000</f>
        <v>67.529008099999999</v>
      </c>
      <c r="G14" s="48">
        <f>D14/E14</f>
        <v>1.47146802425746</v>
      </c>
      <c r="H14" s="48">
        <f t="shared" si="1"/>
        <v>1.2647881614597565</v>
      </c>
      <c r="I14" s="47">
        <f>COUNTIFS(TEAMS!$B$1:$B$851,$A14,TEAMS!$D$1:$D$851,$C14)</f>
        <v>23</v>
      </c>
      <c r="J14" s="47">
        <f>COUNTIFS(TEAMS!$B$1:$B$851,$A14,TEAMS!$D$1:$D$851,$C14,TEAMS!$H$1:$H$851,J$2)</f>
        <v>3</v>
      </c>
      <c r="K14" s="47">
        <f>COUNTIFS(TEAMS!$B$1:$B$851,$A14,TEAMS!$D$1:$D$851,$C14,TEAMS!$H$1:$H$851,K$2)</f>
        <v>4</v>
      </c>
      <c r="L14" s="47">
        <f>COUNTIFS(TEAMS!$B$1:$B$851,$A14,TEAMS!$D$1:$D$851,$C14,TEAMS!$H$1:$H$851,L$2)</f>
        <v>6</v>
      </c>
      <c r="M14" s="47">
        <f>COUNTIFS(TEAMS!$B$1:$B$851,$A14,TEAMS!$D$1:$D$851,$C14,TEAMS!$H$1:$H$851,M$2)</f>
        <v>1</v>
      </c>
      <c r="N14" s="47">
        <f>COUNTIFS(TEAMS!$B$1:$B$851,$A14,TEAMS!$D$1:$D$851,$C14,TEAMS!$H$1:$H$851,N$2)</f>
        <v>4</v>
      </c>
      <c r="O14" s="59">
        <f t="shared" si="2"/>
        <v>85.409890000000004</v>
      </c>
      <c r="P14" s="59">
        <f>SUMIFS(TEAMS!$AA$1:$AA$851,TEAMS!$B$1:$B$851,$A14,TEAMS!$D$1:$D$851,$C14,TEAMS!$H$1:$H$851,P$2)/1000000</f>
        <v>11.581580000000001</v>
      </c>
      <c r="Q14" s="59">
        <f>SUMIFS(TEAMS!$AA$1:$AA$851,TEAMS!$B$1:$B$851,$A14,TEAMS!$D$1:$D$851,$C14,TEAMS!$H$1:$H$851,Q$2)/1000000</f>
        <v>15.911906</v>
      </c>
      <c r="R14" s="59">
        <f>SUMIFS(TEAMS!$AA$1:$AA$851,TEAMS!$B$1:$B$851,$A14,TEAMS!$D$1:$D$851,$C14,TEAMS!$H$1:$H$851,R$2)/1000000</f>
        <v>20.375589999999999</v>
      </c>
      <c r="S14" s="59">
        <f>SUMIFS(TEAMS!$AA$1:$AA$851,TEAMS!$B$1:$B$851,$A14,TEAMS!$D$1:$D$851,$C14,TEAMS!$H$1:$H$851,S$2)/1000000</f>
        <v>17.278618000000002</v>
      </c>
      <c r="T14" s="59">
        <f>SUMIFS(TEAMS!$AA$1:$AA$851,TEAMS!$B$1:$B$851,$A14,TEAMS!$D$1:$D$851,$C14,TEAMS!$H$1:$H$851,T$2)/1000000</f>
        <v>20.262195999999999</v>
      </c>
      <c r="U14" s="47">
        <f>COUNTIFS(TEAMS!$B$1:$B$851,$A14,TEAMS!$D$1:$D$851,$C14)</f>
        <v>23</v>
      </c>
      <c r="V14" s="48">
        <f t="shared" si="3"/>
        <v>0.13559998730826137</v>
      </c>
      <c r="W14" s="48">
        <f t="shared" si="4"/>
        <v>0.18630050922674177</v>
      </c>
      <c r="X14" s="48">
        <f t="shared" si="5"/>
        <v>0.23856241941067946</v>
      </c>
      <c r="Y14" s="48">
        <f t="shared" si="6"/>
        <v>0.20230230948664144</v>
      </c>
      <c r="Z14" s="48">
        <f t="shared" si="7"/>
        <v>0.23723477456767592</v>
      </c>
      <c r="AA14" s="48">
        <f t="shared" si="8"/>
        <v>1</v>
      </c>
      <c r="AB14" s="47"/>
      <c r="AC14" s="68"/>
      <c r="AD14" s="165">
        <f t="shared" si="9"/>
        <v>19705</v>
      </c>
      <c r="AE14" s="165">
        <f>SUMIFS(TEAMS!$AE$1:$AE$851,TEAMS!$B$1:$B$851,$A14,TEAMS!$D$1:$D$851,$C14,TEAMS!$H$1:$H$851,AE$2)</f>
        <v>4818</v>
      </c>
      <c r="AF14" s="165">
        <f>SUMIFS(TEAMS!$AE$1:$AE$851,TEAMS!$B$1:$B$851,$A14,TEAMS!$D$1:$D$851,$C14,TEAMS!$H$1:$H$851,AF$2)</f>
        <v>4005</v>
      </c>
      <c r="AG14" s="165">
        <f>SUMIFS(TEAMS!$AE$1:$AE$851,TEAMS!$B$1:$B$851,$A14,TEAMS!$D$1:$D$851,$C14,TEAMS!$H$1:$H$851,AG$2)</f>
        <v>4425</v>
      </c>
      <c r="AH14" s="165">
        <f>SUMIFS(TEAMS!$AE$1:$AE$851,TEAMS!$B$1:$B$851,$A14,TEAMS!$D$1:$D$851,$C14,TEAMS!$H$1:$H$851,AH$2)</f>
        <v>2504</v>
      </c>
      <c r="AI14" s="165">
        <f>SUMIFS(TEAMS!$AE$1:$AE$851,TEAMS!$B$1:$B$851,$A14,TEAMS!$D$1:$D$851,$C14,TEAMS!$H$1:$H$851,AI$2)</f>
        <v>3953</v>
      </c>
      <c r="AJ14" s="47">
        <f>SUMIFS(TEAMS!$U$1:$U$851,TEAMS!$B$1:$B$851,$A14,TEAMS!$D$1:$D$851,$C14)</f>
        <v>131</v>
      </c>
      <c r="AK14" s="68">
        <f>AVERAGEIFS(TEAMS!$U$1:$U$851,TEAMS!$B$1:$B$851,$A14,TEAMS!$D$1:$D$851,$C14)</f>
        <v>7.7058823529411766</v>
      </c>
      <c r="AL14" s="68">
        <f>AVERAGEIFS(TEAMS!$U$1:$U$851,TEAMS!$B$1:$B$851,$A14,TEAMS!$D$1:$D$851,$C14,TEAMS!$H$1:$H$851,AL$2)</f>
        <v>7</v>
      </c>
      <c r="AM14" s="68">
        <f>AVERAGEIFS(TEAMS!$U$1:$U$851,TEAMS!$B$1:$B$851,$A14,TEAMS!$D$1:$D$851,$C14,TEAMS!$H$1:$H$851,AM$2)</f>
        <v>8</v>
      </c>
      <c r="AN14" s="68">
        <f>AVERAGEIFS(TEAMS!$U$1:$U$851,TEAMS!$B$1:$B$851,$A14,TEAMS!$D$1:$D$851,$C14,TEAMS!$H$1:$H$851,AN$2)</f>
        <v>8.6666666666666661</v>
      </c>
      <c r="AO14" s="68">
        <f>AVERAGEIFS(TEAMS!$U$1:$U$851,TEAMS!$B$1:$B$851,$A14,TEAMS!$D$1:$D$851,$C14,TEAMS!$H$1:$H$851,AO$2)</f>
        <v>12</v>
      </c>
      <c r="AP14" s="68">
        <f>AVERAGEIFS(TEAMS!$U$1:$U$851,TEAMS!$B$1:$B$851,$A14,TEAMS!$D$1:$D$851,$C14,TEAMS!$H$1:$H$851,AP$2)</f>
        <v>5.5</v>
      </c>
      <c r="AQ14" s="47"/>
      <c r="AR14" s="68">
        <f>_xlfn.MAXIFS(TEAMS!$AK$1:$AK$851,TEAMS!$B$1:$B$851,$A14,TEAMS!$D$1:$D$851,$C14)</f>
        <v>52.7</v>
      </c>
      <c r="AS14" s="68">
        <f>SUMIFS(TEAMS!$AK$1:$AK$851,TEAMS!$B$1:$B$851,$A14,TEAMS!$D$1:$D$851,$C14,TEAMS!$H$1:$H$851,AS$2)</f>
        <v>9.8000000000000007</v>
      </c>
      <c r="AT14" s="68">
        <f>SUMIFS(TEAMS!$AK$1:$AK$851,TEAMS!$B$1:$B$851,$A14,TEAMS!$D$1:$D$851,$C14,TEAMS!$H$1:$H$851,AT$2)</f>
        <v>7.6</v>
      </c>
      <c r="AU14" s="68">
        <f>SUMIFS(TEAMS!$AK$1:$AK$851,TEAMS!$B$1:$B$851,$A14,TEAMS!$D$1:$D$851,$C14,TEAMS!$H$1:$H$851,AU$2)</f>
        <v>9.9999999999999982</v>
      </c>
      <c r="AV14" s="68">
        <f>SUMIFS(TEAMS!$AK$1:$AK$851,TEAMS!$B$1:$B$851,$A14,TEAMS!$D$1:$D$851,$C14,TEAMS!$H$1:$H$851,AV$2)</f>
        <v>11.1</v>
      </c>
      <c r="AW14" s="68">
        <f>SUMIFS(TEAMS!$AK$1:$AK$851,TEAMS!$B$1:$B$851,$A14,TEAMS!$D$1:$D$851,$C14,TEAMS!$H$1:$H$851,AW$2)</f>
        <v>14.200000000000001</v>
      </c>
      <c r="AX14" s="47"/>
      <c r="AY14" s="68">
        <f>_xlfn.MAXIFS(TEAMS!$AG$1:$AG$851,TEAMS!$B$1:$B$851,$A14,TEAMS!$D$1:$D$851,$C14)</f>
        <v>14.168594923512263</v>
      </c>
      <c r="AZ14" s="68">
        <f>SUMIFS(TEAMS!$AG$1:$AG$851,TEAMS!$B$1:$B$851,$A14,TEAMS!$D$1:$D$851,$C14,TEAMS!$H$1:$H$851,AZ$2)</f>
        <v>4.3839658730665301</v>
      </c>
      <c r="BA14" s="68">
        <f>SUMIFS(TEAMS!$AG$1:$AG$851,TEAMS!$B$1:$B$851,$A14,TEAMS!$D$1:$D$851,$C14,TEAMS!$H$1:$H$851,BA$2)</f>
        <v>1.9684740750196803</v>
      </c>
      <c r="BB14" s="68">
        <f>SUMIFS(TEAMS!$AG$1:$AG$851,TEAMS!$B$1:$B$851,$A14,TEAMS!$D$1:$D$851,$C14,TEAMS!$H$1:$H$851,BB$2)</f>
        <v>4.484247143677794</v>
      </c>
      <c r="BC14" s="68">
        <f>SUMIFS(TEAMS!$AG$1:$AG$851,TEAMS!$B$1:$B$851,$A14,TEAMS!$D$1:$D$851,$C14,TEAMS!$H$1:$H$851,BC$2)</f>
        <v>0</v>
      </c>
      <c r="BD14" s="68">
        <f>SUMIFS(TEAMS!$AG$1:$AG$851,TEAMS!$B$1:$B$851,$A14,TEAMS!$D$1:$D$851,$C14,TEAMS!$H$1:$H$851,BD$2)</f>
        <v>3.3319078317482598</v>
      </c>
      <c r="BI14">
        <v>2011</v>
      </c>
      <c r="BJ14" s="9">
        <v>58044000</v>
      </c>
      <c r="BK14" s="9">
        <v>4000</v>
      </c>
      <c r="BL14" s="27">
        <v>1E-4</v>
      </c>
    </row>
    <row r="15" spans="1:65" x14ac:dyDescent="0.2">
      <c r="A15" s="46" t="s">
        <v>98</v>
      </c>
      <c r="B15" s="47">
        <f t="shared" si="10"/>
        <v>2010</v>
      </c>
      <c r="C15" s="47" t="str">
        <f>_xlfn.XLOOKUP($A15,TEAMS!$B$1:$B$851,TEAMS!$A$1:$A$851,"",0)</f>
        <v>LAL</v>
      </c>
      <c r="D15" s="71">
        <f>SUMIFS(TEAMS!$AA$1:$AA$851,TEAMS!$B$1:$B$851,$A15)/1000000</f>
        <v>91.378063999999995</v>
      </c>
      <c r="E15" s="71">
        <v>58.04</v>
      </c>
      <c r="F15" s="171">
        <f>_xlfn.XLOOKUP($B15,NBA!$H$5:$H$41,NBA!$I$5:$I$41,"",0)/1000000</f>
        <v>70.437138500000003</v>
      </c>
      <c r="G15" s="48">
        <f>D15/E15</f>
        <v>1.5743980702963474</v>
      </c>
      <c r="H15" s="48">
        <f t="shared" si="1"/>
        <v>1.2972994920854144</v>
      </c>
      <c r="I15" s="47">
        <f>COUNTIFS(TEAMS!$B$1:$B$851,$A15,TEAMS!$D$1:$D$851,$C15)</f>
        <v>23</v>
      </c>
      <c r="J15" s="47">
        <f>COUNTIFS(TEAMS!$B$1:$B$851,$A15,TEAMS!$D$1:$D$851,$C15,TEAMS!$H$1:$H$851,J$2)</f>
        <v>2</v>
      </c>
      <c r="K15" s="47">
        <f>COUNTIFS(TEAMS!$B$1:$B$851,$A15,TEAMS!$D$1:$D$851,$C15,TEAMS!$H$1:$H$851,K$2)</f>
        <v>3</v>
      </c>
      <c r="L15" s="47">
        <f>COUNTIFS(TEAMS!$B$1:$B$851,$A15,TEAMS!$D$1:$D$851,$C15,TEAMS!$H$1:$H$851,L$2)</f>
        <v>3</v>
      </c>
      <c r="M15" s="47">
        <f>COUNTIFS(TEAMS!$B$1:$B$851,$A15,TEAMS!$D$1:$D$851,$C15,TEAMS!$H$1:$H$851,M$2)</f>
        <v>2</v>
      </c>
      <c r="N15" s="47">
        <f>COUNTIFS(TEAMS!$B$1:$B$851,$A15,TEAMS!$D$1:$D$851,$C15,TEAMS!$H$1:$H$851,N$2)</f>
        <v>3</v>
      </c>
      <c r="O15" s="59">
        <f t="shared" si="2"/>
        <v>91.378063999999995</v>
      </c>
      <c r="P15" s="59">
        <f>SUMIFS(TEAMS!$AA$1:$AA$851,TEAMS!$B$1:$B$851,$A15,TEAMS!$D$1:$D$851,$C15,TEAMS!$H$1:$H$851,P$2)/1000000</f>
        <v>6.9952399999999999</v>
      </c>
      <c r="Q15" s="59">
        <f>SUMIFS(TEAMS!$AA$1:$AA$851,TEAMS!$B$1:$B$851,$A15,TEAMS!$D$1:$D$851,$C15,TEAMS!$H$1:$H$851,Q$2)/1000000</f>
        <v>30.034375000000001</v>
      </c>
      <c r="R15" s="59">
        <f>SUMIFS(TEAMS!$AA$1:$AA$851,TEAMS!$B$1:$B$851,$A15,TEAMS!$D$1:$D$851,$C15,TEAMS!$H$1:$H$851,R$2)/1000000</f>
        <v>15.951229</v>
      </c>
      <c r="S15" s="59">
        <f>SUMIFS(TEAMS!$AA$1:$AA$851,TEAMS!$B$1:$B$851,$A15,TEAMS!$D$1:$D$851,$C15,TEAMS!$H$1:$H$851,S$2)/1000000</f>
        <v>8.459111</v>
      </c>
      <c r="T15" s="59">
        <f>SUMIFS(TEAMS!$AA$1:$AA$851,TEAMS!$B$1:$B$851,$A15,TEAMS!$D$1:$D$851,$C15,TEAMS!$H$1:$H$851,T$2)/1000000</f>
        <v>29.938109000000001</v>
      </c>
      <c r="U15" s="47">
        <f>COUNTIFS(TEAMS!$B$1:$B$851,$A15,TEAMS!$D$1:$D$851,$C15)</f>
        <v>23</v>
      </c>
      <c r="V15" s="48">
        <f t="shared" si="3"/>
        <v>7.6552727140290475E-2</v>
      </c>
      <c r="W15" s="48">
        <f t="shared" si="4"/>
        <v>0.32868254901964222</v>
      </c>
      <c r="X15" s="48">
        <f t="shared" si="5"/>
        <v>0.17456300015285944</v>
      </c>
      <c r="Y15" s="48">
        <f t="shared" si="6"/>
        <v>9.2572666017524743E-2</v>
      </c>
      <c r="Z15" s="48">
        <f t="shared" si="7"/>
        <v>0.3276290576696832</v>
      </c>
      <c r="AA15" s="48">
        <f t="shared" si="8"/>
        <v>1</v>
      </c>
      <c r="AB15" s="47"/>
      <c r="AC15" s="68"/>
      <c r="AD15" s="165">
        <f t="shared" si="9"/>
        <v>19830</v>
      </c>
      <c r="AE15" s="165">
        <f>SUMIFS(TEAMS!$AE$1:$AE$851,TEAMS!$B$1:$B$851,$A15,TEAMS!$D$1:$D$851,$C15,TEAMS!$H$1:$H$851,AE$2)</f>
        <v>3701</v>
      </c>
      <c r="AF15" s="165">
        <f>SUMIFS(TEAMS!$AE$1:$AE$851,TEAMS!$B$1:$B$851,$A15,TEAMS!$D$1:$D$851,$C15,TEAMS!$H$1:$H$851,AF$2)</f>
        <v>5110</v>
      </c>
      <c r="AG15" s="165">
        <f>SUMIFS(TEAMS!$AE$1:$AE$851,TEAMS!$B$1:$B$851,$A15,TEAMS!$D$1:$D$851,$C15,TEAMS!$H$1:$H$851,AG$2)</f>
        <v>3118</v>
      </c>
      <c r="AH15" s="165">
        <f>SUMIFS(TEAMS!$AE$1:$AE$851,TEAMS!$B$1:$B$851,$A15,TEAMS!$D$1:$D$851,$C15,TEAMS!$H$1:$H$851,AH$2)</f>
        <v>3166</v>
      </c>
      <c r="AI15" s="165">
        <f>SUMIFS(TEAMS!$AE$1:$AE$851,TEAMS!$B$1:$B$851,$A15,TEAMS!$D$1:$D$851,$C15,TEAMS!$H$1:$H$851,AI$2)</f>
        <v>4735</v>
      </c>
      <c r="AJ15" s="47">
        <f>SUMIFS(TEAMS!$U$1:$U$851,TEAMS!$B$1:$B$851,$A15,TEAMS!$D$1:$D$851,$C15)</f>
        <v>86</v>
      </c>
      <c r="AK15" s="68">
        <f>AVERAGEIFS(TEAMS!$U$1:$U$851,TEAMS!$B$1:$B$851,$A15,TEAMS!$D$1:$D$851,$C15)</f>
        <v>6.615384615384615</v>
      </c>
      <c r="AL15" s="68">
        <f>AVERAGEIFS(TEAMS!$U$1:$U$851,TEAMS!$B$1:$B$851,$A15,TEAMS!$D$1:$D$851,$C15,TEAMS!$H$1:$H$851,AL$2)</f>
        <v>8</v>
      </c>
      <c r="AM15" s="68">
        <f>AVERAGEIFS(TEAMS!$U$1:$U$851,TEAMS!$B$1:$B$851,$A15,TEAMS!$D$1:$D$851,$C15,TEAMS!$H$1:$H$851,AM$2)</f>
        <v>7</v>
      </c>
      <c r="AN15" s="68">
        <f>AVERAGEIFS(TEAMS!$U$1:$U$851,TEAMS!$B$1:$B$851,$A15,TEAMS!$D$1:$D$851,$C15,TEAMS!$H$1:$H$851,AN$2)</f>
        <v>6</v>
      </c>
      <c r="AO15" s="68">
        <f>AVERAGEIFS(TEAMS!$U$1:$U$851,TEAMS!$B$1:$B$851,$A15,TEAMS!$D$1:$D$851,$C15,TEAMS!$H$1:$H$851,AO$2)</f>
        <v>7</v>
      </c>
      <c r="AP15" s="68">
        <f>AVERAGEIFS(TEAMS!$U$1:$U$851,TEAMS!$B$1:$B$851,$A15,TEAMS!$D$1:$D$851,$C15,TEAMS!$H$1:$H$851,AP$2)</f>
        <v>5.666666666666667</v>
      </c>
      <c r="AQ15" s="47"/>
      <c r="AR15" s="68">
        <f>_xlfn.MAXIFS(TEAMS!$AK$1:$AK$851,TEAMS!$B$1:$B$851,$A15,TEAMS!$D$1:$D$851,$C15)</f>
        <v>53.599999999999994</v>
      </c>
      <c r="AS15" s="68">
        <f>SUMIFS(TEAMS!$AK$1:$AK$851,TEAMS!$B$1:$B$851,$A15,TEAMS!$D$1:$D$851,$C15,TEAMS!$H$1:$H$851,AS$2)</f>
        <v>6.6999999999999993</v>
      </c>
      <c r="AT15" s="68">
        <f>SUMIFS(TEAMS!$AK$1:$AK$851,TEAMS!$B$1:$B$851,$A15,TEAMS!$D$1:$D$851,$C15,TEAMS!$H$1:$H$851,AT$2)</f>
        <v>14.200000000000001</v>
      </c>
      <c r="AU15" s="68">
        <f>SUMIFS(TEAMS!$AK$1:$AK$851,TEAMS!$B$1:$B$851,$A15,TEAMS!$D$1:$D$851,$C15,TEAMS!$H$1:$H$851,AU$2)</f>
        <v>5.6</v>
      </c>
      <c r="AV15" s="68">
        <f>SUMIFS(TEAMS!$AK$1:$AK$851,TEAMS!$B$1:$B$851,$A15,TEAMS!$D$1:$D$851,$C15,TEAMS!$H$1:$H$851,AV$2)</f>
        <v>7.7</v>
      </c>
      <c r="AW15" s="68">
        <f>SUMIFS(TEAMS!$AK$1:$AK$851,TEAMS!$B$1:$B$851,$A15,TEAMS!$D$1:$D$851,$C15,TEAMS!$H$1:$H$851,AW$2)</f>
        <v>19.400000000000002</v>
      </c>
      <c r="AX15" s="47"/>
      <c r="AY15" s="68">
        <f>_xlfn.MAXIFS(TEAMS!$AG$1:$AG$851,TEAMS!$B$1:$B$851,$A15,TEAMS!$D$1:$D$851,$C15)</f>
        <v>16.083669701333086</v>
      </c>
      <c r="AZ15" s="68">
        <f>SUMIFS(TEAMS!$AG$1:$AG$851,TEAMS!$B$1:$B$851,$A15,TEAMS!$D$1:$D$851,$C15,TEAMS!$H$1:$H$851,AZ$2)</f>
        <v>2.3845568767708678</v>
      </c>
      <c r="BA15" s="68">
        <f>SUMIFS(TEAMS!$AG$1:$AG$851,TEAMS!$B$1:$B$851,$A15,TEAMS!$D$1:$D$851,$C15,TEAMS!$H$1:$H$851,BA$2)</f>
        <v>7.8532943936086212</v>
      </c>
      <c r="BB15" s="68">
        <f>SUMIFS(TEAMS!$AG$1:$AG$851,TEAMS!$B$1:$B$851,$A15,TEAMS!$D$1:$D$851,$C15,TEAMS!$H$1:$H$851,BB$2)</f>
        <v>0.61899995355102422</v>
      </c>
      <c r="BC15" s="68">
        <f>SUMIFS(TEAMS!$AG$1:$AG$851,TEAMS!$B$1:$B$851,$A15,TEAMS!$D$1:$D$851,$C15,TEAMS!$H$1:$H$851,BC$2)</f>
        <v>1.3755852570950813</v>
      </c>
      <c r="BD15" s="68">
        <f>SUMIFS(TEAMS!$AG$1:$AG$851,TEAMS!$B$1:$B$851,$A15,TEAMS!$D$1:$D$851,$C15,TEAMS!$H$1:$H$851,BD$2)</f>
        <v>3.6257629244275171</v>
      </c>
      <c r="BI15">
        <v>2010</v>
      </c>
      <c r="BJ15" s="9">
        <v>58040000</v>
      </c>
      <c r="BK15" s="9">
        <v>340000</v>
      </c>
      <c r="BL15" s="27">
        <v>5.8999999999999999E-3</v>
      </c>
    </row>
    <row r="16" spans="1:65" x14ac:dyDescent="0.2">
      <c r="A16" s="46" t="s">
        <v>104</v>
      </c>
      <c r="B16" s="47">
        <f t="shared" si="10"/>
        <v>2009</v>
      </c>
      <c r="C16" s="47" t="str">
        <f>_xlfn.XLOOKUP($A16,TEAMS!$B$1:$B$851,TEAMS!$A$1:$A$851,"",0)</f>
        <v>LAL</v>
      </c>
      <c r="D16" s="71">
        <f>SUMIFS(TEAMS!$AA$1:$AA$851,TEAMS!$B$1:$B$851,$A16)/1000000</f>
        <v>78.245793000000006</v>
      </c>
      <c r="E16" s="71">
        <v>57.7</v>
      </c>
      <c r="F16" s="171">
        <f>_xlfn.XLOOKUP($B16,NBA!$H$5:$H$41,NBA!$I$5:$I$41,"",0)/1000000</f>
        <v>71.950424599999991</v>
      </c>
      <c r="G16" s="48">
        <f>D16/E16</f>
        <v>1.3560796013864818</v>
      </c>
      <c r="H16" s="48">
        <f t="shared" si="1"/>
        <v>1.0874959172930303</v>
      </c>
      <c r="I16" s="47">
        <f>COUNTIFS(TEAMS!$B$1:$B$851,$A16,TEAMS!$D$1:$D$851,$C16)</f>
        <v>23</v>
      </c>
      <c r="J16" s="47">
        <f>COUNTIFS(TEAMS!$B$1:$B$851,$A16,TEAMS!$D$1:$D$851,$C16,TEAMS!$H$1:$H$851,J$2)</f>
        <v>2</v>
      </c>
      <c r="K16" s="47">
        <f>COUNTIFS(TEAMS!$B$1:$B$851,$A16,TEAMS!$D$1:$D$851,$C16,TEAMS!$H$1:$H$851,K$2)</f>
        <v>4</v>
      </c>
      <c r="L16" s="47">
        <f>COUNTIFS(TEAMS!$B$1:$B$851,$A16,TEAMS!$D$1:$D$851,$C16,TEAMS!$H$1:$H$851,L$2)</f>
        <v>4</v>
      </c>
      <c r="M16" s="47">
        <f>COUNTIFS(TEAMS!$B$1:$B$851,$A16,TEAMS!$D$1:$D$851,$C16,TEAMS!$H$1:$H$851,M$2)</f>
        <v>2</v>
      </c>
      <c r="N16" s="47">
        <f>COUNTIFS(TEAMS!$B$1:$B$851,$A16,TEAMS!$D$1:$D$851,$C16,TEAMS!$H$1:$H$851,N$2)</f>
        <v>4</v>
      </c>
      <c r="O16" s="59">
        <f t="shared" si="2"/>
        <v>78.245792999999992</v>
      </c>
      <c r="P16" s="59">
        <f>SUMIFS(TEAMS!$AA$1:$AA$851,TEAMS!$B$1:$B$851,$A16,TEAMS!$D$1:$D$851,$C16,TEAMS!$H$1:$H$851,P$2)/1000000</f>
        <v>5.78</v>
      </c>
      <c r="Q16" s="59">
        <f>SUMIFS(TEAMS!$AA$1:$AA$851,TEAMS!$B$1:$B$851,$A16,TEAMS!$D$1:$D$851,$C16,TEAMS!$H$1:$H$851,Q$2)/1000000</f>
        <v>27.027082</v>
      </c>
      <c r="R16" s="59">
        <f>SUMIFS(TEAMS!$AA$1:$AA$851,TEAMS!$B$1:$B$851,$A16,TEAMS!$D$1:$D$851,$C16,TEAMS!$H$1:$H$851,R$2)/1000000</f>
        <v>11.6792</v>
      </c>
      <c r="S16" s="59">
        <f>SUMIFS(TEAMS!$AA$1:$AA$851,TEAMS!$B$1:$B$851,$A16,TEAMS!$D$1:$D$851,$C16,TEAMS!$H$1:$H$851,S$2)/1000000</f>
        <v>15.003553</v>
      </c>
      <c r="T16" s="59">
        <f>SUMIFS(TEAMS!$AA$1:$AA$851,TEAMS!$B$1:$B$851,$A16,TEAMS!$D$1:$D$851,$C16,TEAMS!$H$1:$H$851,T$2)/1000000</f>
        <v>18.755958</v>
      </c>
      <c r="U16" s="47">
        <f>COUNTIFS(TEAMS!$B$1:$B$851,$A16,TEAMS!$D$1:$D$851,$C16)</f>
        <v>23</v>
      </c>
      <c r="V16" s="48">
        <f t="shared" si="3"/>
        <v>7.3869786200518164E-2</v>
      </c>
      <c r="W16" s="48">
        <f t="shared" si="4"/>
        <v>0.34541258978613715</v>
      </c>
      <c r="X16" s="48">
        <f t="shared" si="5"/>
        <v>0.14926297698842417</v>
      </c>
      <c r="Y16" s="48">
        <f t="shared" si="6"/>
        <v>0.19174900559829461</v>
      </c>
      <c r="Z16" s="48">
        <f t="shared" si="7"/>
        <v>0.23970564142662598</v>
      </c>
      <c r="AA16" s="48">
        <f t="shared" si="8"/>
        <v>1</v>
      </c>
      <c r="AB16" s="47"/>
      <c r="AC16" s="68"/>
      <c r="AD16" s="165">
        <f t="shared" si="9"/>
        <v>19780</v>
      </c>
      <c r="AE16" s="165">
        <f>SUMIFS(TEAMS!$AE$1:$AE$851,TEAMS!$B$1:$B$851,$A16,TEAMS!$D$1:$D$851,$C16,TEAMS!$H$1:$H$851,AE$2)</f>
        <v>3633</v>
      </c>
      <c r="AF16" s="165">
        <f>SUMIFS(TEAMS!$AE$1:$AE$851,TEAMS!$B$1:$B$851,$A16,TEAMS!$D$1:$D$851,$C16,TEAMS!$H$1:$H$851,AF$2)</f>
        <v>4417</v>
      </c>
      <c r="AG16" s="165">
        <f>SUMIFS(TEAMS!$AE$1:$AE$851,TEAMS!$B$1:$B$851,$A16,TEAMS!$D$1:$D$851,$C16,TEAMS!$H$1:$H$851,AG$2)</f>
        <v>3980</v>
      </c>
      <c r="AH16" s="165">
        <f>SUMIFS(TEAMS!$AE$1:$AE$851,TEAMS!$B$1:$B$851,$A16,TEAMS!$D$1:$D$851,$C16,TEAMS!$H$1:$H$851,AH$2)</f>
        <v>3019</v>
      </c>
      <c r="AI16" s="165">
        <f>SUMIFS(TEAMS!$AE$1:$AE$851,TEAMS!$B$1:$B$851,$A16,TEAMS!$D$1:$D$851,$C16,TEAMS!$H$1:$H$851,AI$2)</f>
        <v>4731</v>
      </c>
      <c r="AJ16" s="47">
        <f>SUMIFS(TEAMS!$U$1:$U$851,TEAMS!$B$1:$B$851,$A16,TEAMS!$D$1:$D$851,$C16)</f>
        <v>82</v>
      </c>
      <c r="AK16" s="68">
        <f>AVERAGEIFS(TEAMS!$U$1:$U$851,TEAMS!$B$1:$B$851,$A16,TEAMS!$D$1:$D$851,$C16)</f>
        <v>5.4666666666666668</v>
      </c>
      <c r="AL16" s="68">
        <f>AVERAGEIFS(TEAMS!$U$1:$U$851,TEAMS!$B$1:$B$851,$A16,TEAMS!$D$1:$D$851,$C16,TEAMS!$H$1:$H$851,AL$2)</f>
        <v>7</v>
      </c>
      <c r="AM16" s="68">
        <f>AVERAGEIFS(TEAMS!$U$1:$U$851,TEAMS!$B$1:$B$851,$A16,TEAMS!$D$1:$D$851,$C16,TEAMS!$H$1:$H$851,AM$2)</f>
        <v>6</v>
      </c>
      <c r="AN16" s="68">
        <f>AVERAGEIFS(TEAMS!$U$1:$U$851,TEAMS!$B$1:$B$851,$A16,TEAMS!$D$1:$D$851,$C16,TEAMS!$H$1:$H$851,AN$2)</f>
        <v>4.25</v>
      </c>
      <c r="AO16" s="68">
        <f>AVERAGEIFS(TEAMS!$U$1:$U$851,TEAMS!$B$1:$B$851,$A16,TEAMS!$D$1:$D$851,$C16,TEAMS!$H$1:$H$851,AO$2)</f>
        <v>6</v>
      </c>
      <c r="AP16" s="68">
        <f>AVERAGEIFS(TEAMS!$U$1:$U$851,TEAMS!$B$1:$B$851,$A16,TEAMS!$D$1:$D$851,$C16,TEAMS!$H$1:$H$851,AP$2)</f>
        <v>5.25</v>
      </c>
      <c r="AQ16" s="47"/>
      <c r="AR16" s="68">
        <f>_xlfn.MAXIFS(TEAMS!$AK$1:$AK$851,TEAMS!$B$1:$B$851,$A16,TEAMS!$D$1:$D$851,$C16)</f>
        <v>60.800000000000004</v>
      </c>
      <c r="AS16" s="68">
        <f>SUMIFS(TEAMS!$AK$1:$AK$851,TEAMS!$B$1:$B$851,$A16,TEAMS!$D$1:$D$851,$C16,TEAMS!$H$1:$H$851,AS$2)</f>
        <v>7.1</v>
      </c>
      <c r="AT16" s="68">
        <f>SUMIFS(TEAMS!$AK$1:$AK$851,TEAMS!$B$1:$B$851,$A16,TEAMS!$D$1:$D$851,$C16,TEAMS!$H$1:$H$851,AT$2)</f>
        <v>16.7</v>
      </c>
      <c r="AU16" s="68">
        <f>SUMIFS(TEAMS!$AK$1:$AK$851,TEAMS!$B$1:$B$851,$A16,TEAMS!$D$1:$D$851,$C16,TEAMS!$H$1:$H$851,AU$2)</f>
        <v>9.6999999999999993</v>
      </c>
      <c r="AV16" s="68">
        <f>SUMIFS(TEAMS!$AK$1:$AK$851,TEAMS!$B$1:$B$851,$A16,TEAMS!$D$1:$D$851,$C16,TEAMS!$H$1:$H$851,AV$2)</f>
        <v>7.5</v>
      </c>
      <c r="AW16" s="68">
        <f>SUMIFS(TEAMS!$AK$1:$AK$851,TEAMS!$B$1:$B$851,$A16,TEAMS!$D$1:$D$851,$C16,TEAMS!$H$1:$H$851,AW$2)</f>
        <v>19.8</v>
      </c>
      <c r="AX16" s="47"/>
      <c r="AY16" s="68">
        <f>_xlfn.MAXIFS(TEAMS!$AG$1:$AG$851,TEAMS!$B$1:$B$851,$A16,TEAMS!$D$1:$D$851,$C16)</f>
        <v>16.978397937515712</v>
      </c>
      <c r="AZ16" s="68">
        <f>SUMIFS(TEAMS!$AG$1:$AG$851,TEAMS!$B$1:$B$851,$A16,TEAMS!$D$1:$D$851,$C16,TEAMS!$H$1:$H$851,AZ$2)</f>
        <v>1.5766638674789659</v>
      </c>
      <c r="BA16" s="68">
        <f>SUMIFS(TEAMS!$AG$1:$AG$851,TEAMS!$B$1:$B$851,$A16,TEAMS!$D$1:$D$851,$C16,TEAMS!$H$1:$H$851,BA$2)</f>
        <v>5.6156141186035438</v>
      </c>
      <c r="BB16" s="68">
        <f>SUMIFS(TEAMS!$AG$1:$AG$851,TEAMS!$B$1:$B$851,$A16,TEAMS!$D$1:$D$851,$C16,TEAMS!$H$1:$H$851,BB$2)</f>
        <v>4.8649559529094608</v>
      </c>
      <c r="BC16" s="68">
        <f>SUMIFS(TEAMS!$AG$1:$AG$851,TEAMS!$B$1:$B$851,$A16,TEAMS!$D$1:$D$851,$C16,TEAMS!$H$1:$H$851,BC$2)</f>
        <v>0.13509004648077921</v>
      </c>
      <c r="BD16" s="68">
        <f>SUMIFS(TEAMS!$AG$1:$AG$851,TEAMS!$B$1:$B$851,$A16,TEAMS!$D$1:$D$851,$C16,TEAMS!$H$1:$H$851,BD$2)</f>
        <v>4.7860739520429609</v>
      </c>
      <c r="BI16">
        <v>2009</v>
      </c>
      <c r="BJ16" s="9">
        <v>57700000</v>
      </c>
      <c r="BK16" s="9">
        <v>-980000</v>
      </c>
      <c r="BL16" s="27">
        <v>-1.67E-2</v>
      </c>
    </row>
    <row r="17" spans="1:64" x14ac:dyDescent="0.2">
      <c r="A17" s="46" t="s">
        <v>109</v>
      </c>
      <c r="B17" s="47">
        <f t="shared" si="10"/>
        <v>2008</v>
      </c>
      <c r="C17" s="47" t="str">
        <f>_xlfn.XLOOKUP($A17,TEAMS!$B$1:$B$851,TEAMS!$A$1:$A$851,"",0)</f>
        <v>BOS</v>
      </c>
      <c r="D17" s="71">
        <f>SUMIFS(TEAMS!$AA$1:$AA$851,TEAMS!$B$1:$B$851,$A17)/1000000</f>
        <v>74.378636</v>
      </c>
      <c r="E17" s="71">
        <v>58.68</v>
      </c>
      <c r="F17" s="171">
        <f>_xlfn.XLOOKUP($B17,NBA!$H$5:$H$41,NBA!$I$5:$I$41,"",0)/1000000</f>
        <v>68.796241133333339</v>
      </c>
      <c r="G17" s="48">
        <f>D17/E17</f>
        <v>1.2675295841854124</v>
      </c>
      <c r="H17" s="48">
        <f t="shared" si="1"/>
        <v>1.0811438935427806</v>
      </c>
      <c r="I17" s="47">
        <f>COUNTIFS(TEAMS!$B$1:$B$851,$A17,TEAMS!$D$1:$D$851,$C17)</f>
        <v>23</v>
      </c>
      <c r="J17" s="47">
        <f>COUNTIFS(TEAMS!$B$1:$B$851,$A17,TEAMS!$D$1:$D$851,$C17,TEAMS!$H$1:$H$851,J$2)</f>
        <v>4</v>
      </c>
      <c r="K17" s="47">
        <f>COUNTIFS(TEAMS!$B$1:$B$851,$A17,TEAMS!$D$1:$D$851,$C17,TEAMS!$H$1:$H$851,K$2)</f>
        <v>2</v>
      </c>
      <c r="L17" s="47">
        <f>COUNTIFS(TEAMS!$B$1:$B$851,$A17,TEAMS!$D$1:$D$851,$C17,TEAMS!$H$1:$H$851,L$2)</f>
        <v>1</v>
      </c>
      <c r="M17" s="47">
        <f>COUNTIFS(TEAMS!$B$1:$B$851,$A17,TEAMS!$D$1:$D$851,$C17,TEAMS!$H$1:$H$851,M$2)</f>
        <v>4</v>
      </c>
      <c r="N17" s="47">
        <f>COUNTIFS(TEAMS!$B$1:$B$851,$A17,TEAMS!$D$1:$D$851,$C17,TEAMS!$H$1:$H$851,N$2)</f>
        <v>4</v>
      </c>
      <c r="O17" s="59">
        <f t="shared" si="2"/>
        <v>74.378636000000014</v>
      </c>
      <c r="P17" s="59">
        <f>SUMIFS(TEAMS!$AA$1:$AA$851,TEAMS!$B$1:$B$851,$A17,TEAMS!$D$1:$D$851,$C17,TEAMS!$H$1:$H$851,P$2)/1000000</f>
        <v>3.3792800000000001</v>
      </c>
      <c r="Q17" s="59">
        <f>SUMIFS(TEAMS!$AA$1:$AA$851,TEAMS!$B$1:$B$851,$A17,TEAMS!$D$1:$D$851,$C17,TEAMS!$H$1:$H$851,Q$2)/1000000</f>
        <v>17.868141000000001</v>
      </c>
      <c r="R17" s="59">
        <f>SUMIFS(TEAMS!$AA$1:$AA$851,TEAMS!$B$1:$B$851,$A17,TEAMS!$D$1:$D$851,$C17,TEAMS!$H$1:$H$851,R$2)/1000000</f>
        <v>16.360094</v>
      </c>
      <c r="S17" s="59">
        <f>SUMIFS(TEAMS!$AA$1:$AA$851,TEAMS!$B$1:$B$851,$A17,TEAMS!$D$1:$D$851,$C17,TEAMS!$H$1:$H$851,S$2)/1000000</f>
        <v>29.956</v>
      </c>
      <c r="T17" s="59">
        <f>SUMIFS(TEAMS!$AA$1:$AA$851,TEAMS!$B$1:$B$851,$A17,TEAMS!$D$1:$D$851,$C17,TEAMS!$H$1:$H$851,T$2)/1000000</f>
        <v>6.8151210000000004</v>
      </c>
      <c r="U17" s="47">
        <f>COUNTIFS(TEAMS!$B$1:$B$851,$A17,TEAMS!$D$1:$D$851,$C17)</f>
        <v>23</v>
      </c>
      <c r="V17" s="48">
        <f t="shared" si="3"/>
        <v>4.5433476354688723E-2</v>
      </c>
      <c r="W17" s="48">
        <f t="shared" si="4"/>
        <v>0.24023216828014968</v>
      </c>
      <c r="X17" s="48">
        <f t="shared" si="5"/>
        <v>0.21995689730045598</v>
      </c>
      <c r="Y17" s="48">
        <f t="shared" si="6"/>
        <v>0.40275005849798046</v>
      </c>
      <c r="Z17" s="48">
        <f t="shared" si="7"/>
        <v>9.162739956672504E-2</v>
      </c>
      <c r="AA17" s="48">
        <f t="shared" si="8"/>
        <v>0.99999999999999989</v>
      </c>
      <c r="AB17" s="47"/>
      <c r="AC17" s="68"/>
      <c r="AD17" s="165">
        <f t="shared" si="9"/>
        <v>19755</v>
      </c>
      <c r="AE17" s="165">
        <f>SUMIFS(TEAMS!$AE$1:$AE$851,TEAMS!$B$1:$B$851,$A17,TEAMS!$D$1:$D$851,$C17,TEAMS!$H$1:$H$851,AE$2)</f>
        <v>4180</v>
      </c>
      <c r="AF17" s="165">
        <f>SUMIFS(TEAMS!$AE$1:$AE$851,TEAMS!$B$1:$B$851,$A17,TEAMS!$D$1:$D$851,$C17,TEAMS!$H$1:$H$851,AF$2)</f>
        <v>3997</v>
      </c>
      <c r="AG17" s="165">
        <f>SUMIFS(TEAMS!$AE$1:$AE$851,TEAMS!$B$1:$B$851,$A17,TEAMS!$D$1:$D$851,$C17,TEAMS!$H$1:$H$851,AG$2)</f>
        <v>2874</v>
      </c>
      <c r="AH17" s="165">
        <f>SUMIFS(TEAMS!$AE$1:$AE$851,TEAMS!$B$1:$B$851,$A17,TEAMS!$D$1:$D$851,$C17,TEAMS!$H$1:$H$851,AH$2)</f>
        <v>4870</v>
      </c>
      <c r="AI17" s="165">
        <f>SUMIFS(TEAMS!$AE$1:$AE$851,TEAMS!$B$1:$B$851,$A17,TEAMS!$D$1:$D$851,$C17,TEAMS!$H$1:$H$851,AI$2)</f>
        <v>3834</v>
      </c>
      <c r="AJ17" s="47">
        <f>SUMIFS(TEAMS!$U$1:$U$851,TEAMS!$B$1:$B$851,$A17,TEAMS!$D$1:$D$851,$C17)</f>
        <v>100</v>
      </c>
      <c r="AK17" s="68">
        <f>AVERAGEIFS(TEAMS!$U$1:$U$851,TEAMS!$B$1:$B$851,$A17,TEAMS!$D$1:$D$851,$C17)</f>
        <v>7.6923076923076925</v>
      </c>
      <c r="AL17" s="68">
        <f>AVERAGEIFS(TEAMS!$U$1:$U$851,TEAMS!$B$1:$B$851,$A17,TEAMS!$D$1:$D$851,$C17,TEAMS!$H$1:$H$851,AL$2)</f>
        <v>7.333333333333333</v>
      </c>
      <c r="AM17" s="68">
        <f>AVERAGEIFS(TEAMS!$U$1:$U$851,TEAMS!$B$1:$B$851,$A17,TEAMS!$D$1:$D$851,$C17,TEAMS!$H$1:$H$851,AM$2)</f>
        <v>7</v>
      </c>
      <c r="AN17" s="68">
        <f>AVERAGEIFS(TEAMS!$U$1:$U$851,TEAMS!$B$1:$B$851,$A17,TEAMS!$D$1:$D$851,$C17,TEAMS!$H$1:$H$851,AN$2)</f>
        <v>9</v>
      </c>
      <c r="AO17" s="68">
        <f>AVERAGEIFS(TEAMS!$U$1:$U$851,TEAMS!$B$1:$B$851,$A17,TEAMS!$D$1:$D$851,$C17,TEAMS!$H$1:$H$851,AO$2)</f>
        <v>10</v>
      </c>
      <c r="AP17" s="68">
        <f>AVERAGEIFS(TEAMS!$U$1:$U$851,TEAMS!$B$1:$B$851,$A17,TEAMS!$D$1:$D$851,$C17,TEAMS!$H$1:$H$851,AP$2)</f>
        <v>5</v>
      </c>
      <c r="AQ17" s="47"/>
      <c r="AR17" s="68">
        <f>_xlfn.MAXIFS(TEAMS!$AK$1:$AK$851,TEAMS!$B$1:$B$851,$A17,TEAMS!$D$1:$D$851,$C17)</f>
        <v>70.2</v>
      </c>
      <c r="AS17" s="68">
        <f>SUMIFS(TEAMS!$AK$1:$AK$851,TEAMS!$B$1:$B$851,$A17,TEAMS!$D$1:$D$851,$C17,TEAMS!$H$1:$H$851,AS$2)</f>
        <v>11.6</v>
      </c>
      <c r="AT17" s="68">
        <f>SUMIFS(TEAMS!$AK$1:$AK$851,TEAMS!$B$1:$B$851,$A17,TEAMS!$D$1:$D$851,$C17,TEAMS!$H$1:$H$851,AT$2)</f>
        <v>12.399999999999999</v>
      </c>
      <c r="AU17" s="68">
        <f>SUMIFS(TEAMS!$AK$1:$AK$851,TEAMS!$B$1:$B$851,$A17,TEAMS!$D$1:$D$851,$C17,TEAMS!$H$1:$H$851,AU$2)</f>
        <v>12.4</v>
      </c>
      <c r="AV17" s="68">
        <f>SUMIFS(TEAMS!$AK$1:$AK$851,TEAMS!$B$1:$B$851,$A17,TEAMS!$D$1:$D$851,$C17,TEAMS!$H$1:$H$851,AV$2)</f>
        <v>20.200000000000003</v>
      </c>
      <c r="AW17" s="68">
        <f>SUMIFS(TEAMS!$AK$1:$AK$851,TEAMS!$B$1:$B$851,$A17,TEAMS!$D$1:$D$851,$C17,TEAMS!$H$1:$H$851,AW$2)</f>
        <v>13.599999999999998</v>
      </c>
      <c r="AX17" s="47"/>
      <c r="AY17" s="68">
        <f>_xlfn.MAXIFS(TEAMS!$AG$1:$AG$851,TEAMS!$B$1:$B$851,$A17,TEAMS!$D$1:$D$851,$C17)</f>
        <v>15.995274583601923</v>
      </c>
      <c r="AZ17" s="68">
        <f>SUMIFS(TEAMS!$AG$1:$AG$851,TEAMS!$B$1:$B$851,$A17,TEAMS!$D$1:$D$851,$C17,TEAMS!$H$1:$H$851,AZ$2)</f>
        <v>2.6359386371670368</v>
      </c>
      <c r="BA17" s="68">
        <f>SUMIFS(TEAMS!$AG$1:$AG$851,TEAMS!$B$1:$B$851,$A17,TEAMS!$D$1:$D$851,$C17,TEAMS!$H$1:$H$851,BA$2)</f>
        <v>5.9891580545216359</v>
      </c>
      <c r="BB17" s="68">
        <f>SUMIFS(TEAMS!$AG$1:$AG$851,TEAMS!$B$1:$B$851,$A17,TEAMS!$D$1:$D$851,$C17,TEAMS!$H$1:$H$851,BB$2)</f>
        <v>1.8670790792455965</v>
      </c>
      <c r="BC17" s="68">
        <f>SUMIFS(TEAMS!$AG$1:$AG$851,TEAMS!$B$1:$B$851,$A17,TEAMS!$D$1:$D$851,$C17,TEAMS!$H$1:$H$851,BC$2)</f>
        <v>3.2465846000291108</v>
      </c>
      <c r="BD17" s="68">
        <f>SUMIFS(TEAMS!$AG$1:$AG$851,TEAMS!$B$1:$B$851,$A17,TEAMS!$D$1:$D$851,$C17,TEAMS!$H$1:$H$851,BD$2)</f>
        <v>2.2565142126385394</v>
      </c>
      <c r="BI17">
        <v>2008</v>
      </c>
      <c r="BJ17" s="9">
        <v>58680000</v>
      </c>
      <c r="BK17" s="9">
        <v>3050000</v>
      </c>
      <c r="BL17" s="27">
        <v>5.4800000000000001E-2</v>
      </c>
    </row>
    <row r="18" spans="1:64" x14ac:dyDescent="0.2">
      <c r="A18" s="46" t="s">
        <v>116</v>
      </c>
      <c r="B18" s="47">
        <f t="shared" si="10"/>
        <v>2007</v>
      </c>
      <c r="C18" s="47" t="str">
        <f>_xlfn.XLOOKUP($A18,TEAMS!$B$1:$B$851,TEAMS!$A$1:$A$851,"",0)</f>
        <v>SAS</v>
      </c>
      <c r="D18" s="71">
        <f>SUMIFS(TEAMS!$AA$1:$AA$851,TEAMS!$B$1:$B$851,$A18)/1000000</f>
        <v>65.654319999999998</v>
      </c>
      <c r="E18" s="71">
        <v>55.63</v>
      </c>
      <c r="F18" s="171">
        <f>_xlfn.XLOOKUP($B18,NBA!$H$5:$H$41,NBA!$I$5:$I$41,"",0)/1000000</f>
        <v>64.645788233333334</v>
      </c>
      <c r="G18" s="48">
        <f>D18/E18</f>
        <v>1.1801962969620707</v>
      </c>
      <c r="H18" s="48">
        <f t="shared" si="1"/>
        <v>1.0156008890018706</v>
      </c>
      <c r="I18" s="47">
        <f>COUNTIFS(TEAMS!$B$1:$B$851,$A18,TEAMS!$D$1:$D$851,$C18)</f>
        <v>23</v>
      </c>
      <c r="J18" s="47">
        <f>COUNTIFS(TEAMS!$B$1:$B$851,$A18,TEAMS!$D$1:$D$851,$C18,TEAMS!$H$1:$H$851,J$2)</f>
        <v>3</v>
      </c>
      <c r="K18" s="47">
        <f>COUNTIFS(TEAMS!$B$1:$B$851,$A18,TEAMS!$D$1:$D$851,$C18,TEAMS!$H$1:$H$851,K$2)</f>
        <v>3</v>
      </c>
      <c r="L18" s="47">
        <f>COUNTIFS(TEAMS!$B$1:$B$851,$A18,TEAMS!$D$1:$D$851,$C18,TEAMS!$H$1:$H$851,L$2)</f>
        <v>3</v>
      </c>
      <c r="M18" s="47">
        <f>COUNTIFS(TEAMS!$B$1:$B$851,$A18,TEAMS!$D$1:$D$851,$C18,TEAMS!$H$1:$H$851,M$2)</f>
        <v>2</v>
      </c>
      <c r="N18" s="47">
        <f>COUNTIFS(TEAMS!$B$1:$B$851,$A18,TEAMS!$D$1:$D$851,$C18,TEAMS!$H$1:$H$851,N$2)</f>
        <v>5</v>
      </c>
      <c r="O18" s="59">
        <f t="shared" si="2"/>
        <v>65.654319999999998</v>
      </c>
      <c r="P18" s="59">
        <f>SUMIFS(TEAMS!$AA$1:$AA$851,TEAMS!$B$1:$B$851,$A18,TEAMS!$D$1:$D$851,$C18,TEAMS!$H$1:$H$851,P$2)/1000000</f>
        <v>11.489145000000001</v>
      </c>
      <c r="Q18" s="59">
        <f>SUMIFS(TEAMS!$AA$1:$AA$851,TEAMS!$B$1:$B$851,$A18,TEAMS!$D$1:$D$851,$C18,TEAMS!$H$1:$H$851,Q$2)/1000000</f>
        <v>13.77769</v>
      </c>
      <c r="R18" s="59">
        <f>SUMIFS(TEAMS!$AA$1:$AA$851,TEAMS!$B$1:$B$851,$A18,TEAMS!$D$1:$D$851,$C18,TEAMS!$H$1:$H$851,R$2)/1000000</f>
        <v>6.6390000000000002</v>
      </c>
      <c r="S18" s="59">
        <f>SUMIFS(TEAMS!$AA$1:$AA$851,TEAMS!$B$1:$B$851,$A18,TEAMS!$D$1:$D$851,$C18,TEAMS!$H$1:$H$851,S$2)/1000000</f>
        <v>5.3150000000000004</v>
      </c>
      <c r="T18" s="59">
        <f>SUMIFS(TEAMS!$AA$1:$AA$851,TEAMS!$B$1:$B$851,$A18,TEAMS!$D$1:$D$851,$C18,TEAMS!$H$1:$H$851,T$2)/1000000</f>
        <v>28.433485000000001</v>
      </c>
      <c r="U18" s="47">
        <f>COUNTIFS(TEAMS!$B$1:$B$851,$A18,TEAMS!$D$1:$D$851,$C18)</f>
        <v>23</v>
      </c>
      <c r="V18" s="48">
        <f t="shared" si="3"/>
        <v>0.17499450150424223</v>
      </c>
      <c r="W18" s="48">
        <f t="shared" si="4"/>
        <v>0.20985199450698752</v>
      </c>
      <c r="X18" s="48">
        <f t="shared" si="5"/>
        <v>0.10112053555653307</v>
      </c>
      <c r="Y18" s="48">
        <f t="shared" si="6"/>
        <v>8.0954307347939944E-2</v>
      </c>
      <c r="Z18" s="48">
        <f t="shared" si="7"/>
        <v>0.43307866108429732</v>
      </c>
      <c r="AA18" s="48">
        <f t="shared" si="8"/>
        <v>1</v>
      </c>
      <c r="AB18" s="47"/>
      <c r="AC18" s="68"/>
      <c r="AD18" s="165">
        <f t="shared" si="9"/>
        <v>19778</v>
      </c>
      <c r="AE18" s="165">
        <f>SUMIFS(TEAMS!$AE$1:$AE$851,TEAMS!$B$1:$B$851,$A18,TEAMS!$D$1:$D$851,$C18,TEAMS!$H$1:$H$851,AE$2)</f>
        <v>4207</v>
      </c>
      <c r="AF18" s="165">
        <f>SUMIFS(TEAMS!$AE$1:$AE$851,TEAMS!$B$1:$B$851,$A18,TEAMS!$D$1:$D$851,$C18,TEAMS!$H$1:$H$851,AF$2)</f>
        <v>3828</v>
      </c>
      <c r="AG18" s="165">
        <f>SUMIFS(TEAMS!$AE$1:$AE$851,TEAMS!$B$1:$B$851,$A18,TEAMS!$D$1:$D$851,$C18,TEAMS!$H$1:$H$851,AG$2)</f>
        <v>4375</v>
      </c>
      <c r="AH18" s="165">
        <f>SUMIFS(TEAMS!$AE$1:$AE$851,TEAMS!$B$1:$B$851,$A18,TEAMS!$D$1:$D$851,$C18,TEAMS!$H$1:$H$851,AH$2)</f>
        <v>1777</v>
      </c>
      <c r="AI18" s="165">
        <f>SUMIFS(TEAMS!$AE$1:$AE$851,TEAMS!$B$1:$B$851,$A18,TEAMS!$D$1:$D$851,$C18,TEAMS!$H$1:$H$851,AI$2)</f>
        <v>5591</v>
      </c>
      <c r="AJ18" s="47">
        <f>SUMIFS(TEAMS!$U$1:$U$851,TEAMS!$B$1:$B$851,$A18,TEAMS!$D$1:$D$851,$C18)</f>
        <v>98</v>
      </c>
      <c r="AK18" s="68">
        <f>AVERAGEIFS(TEAMS!$U$1:$U$851,TEAMS!$B$1:$B$851,$A18,TEAMS!$D$1:$D$851,$C18)</f>
        <v>6.5333333333333332</v>
      </c>
      <c r="AL18" s="68">
        <f>AVERAGEIFS(TEAMS!$U$1:$U$851,TEAMS!$B$1:$B$851,$A18,TEAMS!$D$1:$D$851,$C18,TEAMS!$H$1:$H$851,AL$2)</f>
        <v>5.333333333333333</v>
      </c>
      <c r="AM18" s="68">
        <f>AVERAGEIFS(TEAMS!$U$1:$U$851,TEAMS!$B$1:$B$851,$A18,TEAMS!$D$1:$D$851,$C18,TEAMS!$H$1:$H$851,AM$2)</f>
        <v>7.5</v>
      </c>
      <c r="AN18" s="68">
        <f>AVERAGEIFS(TEAMS!$U$1:$U$851,TEAMS!$B$1:$B$851,$A18,TEAMS!$D$1:$D$851,$C18,TEAMS!$H$1:$H$851,AN$2)</f>
        <v>10.666666666666666</v>
      </c>
      <c r="AO18" s="68">
        <f>AVERAGEIFS(TEAMS!$U$1:$U$851,TEAMS!$B$1:$B$851,$A18,TEAMS!$D$1:$D$851,$C18,TEAMS!$H$1:$H$851,AO$2)</f>
        <v>8</v>
      </c>
      <c r="AP18" s="68">
        <f>AVERAGEIFS(TEAMS!$U$1:$U$851,TEAMS!$B$1:$B$851,$A18,TEAMS!$D$1:$D$851,$C18,TEAMS!$H$1:$H$851,AP$2)</f>
        <v>3.8</v>
      </c>
      <c r="AQ18" s="47"/>
      <c r="AR18" s="68">
        <f>_xlfn.MAXIFS(TEAMS!$AK$1:$AK$851,TEAMS!$B$1:$B$851,$A18,TEAMS!$D$1:$D$851,$C18)</f>
        <v>64.400000000000006</v>
      </c>
      <c r="AS18" s="68">
        <f>SUMIFS(TEAMS!$AK$1:$AK$851,TEAMS!$B$1:$B$851,$A18,TEAMS!$D$1:$D$851,$C18,TEAMS!$H$1:$H$851,AS$2)</f>
        <v>12.299999999999999</v>
      </c>
      <c r="AT18" s="68">
        <f>SUMIFS(TEAMS!$AK$1:$AK$851,TEAMS!$B$1:$B$851,$A18,TEAMS!$D$1:$D$851,$C18,TEAMS!$H$1:$H$851,AT$2)</f>
        <v>17.7</v>
      </c>
      <c r="AU18" s="68">
        <f>SUMIFS(TEAMS!$AK$1:$AK$851,TEAMS!$B$1:$B$851,$A18,TEAMS!$D$1:$D$851,$C18,TEAMS!$H$1:$H$851,AU$2)</f>
        <v>9</v>
      </c>
      <c r="AV18" s="68">
        <f>SUMIFS(TEAMS!$AK$1:$AK$851,TEAMS!$B$1:$B$851,$A18,TEAMS!$D$1:$D$851,$C18,TEAMS!$H$1:$H$851,AV$2)</f>
        <v>5.0999999999999996</v>
      </c>
      <c r="AW18" s="68">
        <f>SUMIFS(TEAMS!$AK$1:$AK$851,TEAMS!$B$1:$B$851,$A18,TEAMS!$D$1:$D$851,$C18,TEAMS!$H$1:$H$851,AW$2)</f>
        <v>20.299999999999997</v>
      </c>
      <c r="AX18" s="47"/>
      <c r="AY18" s="68">
        <f>_xlfn.MAXIFS(TEAMS!$AG$1:$AG$851,TEAMS!$B$1:$B$851,$A18,TEAMS!$D$1:$D$851,$C18)</f>
        <v>16.126242814001788</v>
      </c>
      <c r="AZ18" s="68">
        <f>SUMIFS(TEAMS!$AG$1:$AG$851,TEAMS!$B$1:$B$851,$A18,TEAMS!$D$1:$D$851,$C18,TEAMS!$H$1:$H$851,AZ$2)</f>
        <v>1.4457987619515817</v>
      </c>
      <c r="BA18" s="68">
        <f>SUMIFS(TEAMS!$AG$1:$AG$851,TEAMS!$B$1:$B$851,$A18,TEAMS!$D$1:$D$851,$C18,TEAMS!$H$1:$H$851,BA$2)</f>
        <v>4.9058200315030156</v>
      </c>
      <c r="BB18" s="68">
        <f>SUMIFS(TEAMS!$AG$1:$AG$851,TEAMS!$B$1:$B$851,$A18,TEAMS!$D$1:$D$851,$C18,TEAMS!$H$1:$H$851,BB$2)</f>
        <v>3.240709620458901</v>
      </c>
      <c r="BC18" s="68">
        <f>SUMIFS(TEAMS!$AG$1:$AG$851,TEAMS!$B$1:$B$851,$A18,TEAMS!$D$1:$D$851,$C18,TEAMS!$H$1:$H$851,BC$2)</f>
        <v>3.5023140669990869</v>
      </c>
      <c r="BD18" s="68">
        <f>SUMIFS(TEAMS!$AG$1:$AG$851,TEAMS!$B$1:$B$851,$A18,TEAMS!$D$1:$D$851,$C18,TEAMS!$H$1:$H$851,BD$2)</f>
        <v>3.0316003330892021</v>
      </c>
      <c r="BI18">
        <v>2007</v>
      </c>
      <c r="BJ18" s="9">
        <v>55630000</v>
      </c>
      <c r="BK18" s="9">
        <v>2495000</v>
      </c>
      <c r="BL18" s="27">
        <v>4.7E-2</v>
      </c>
    </row>
    <row r="19" spans="1:64" x14ac:dyDescent="0.2">
      <c r="A19" s="46" t="s">
        <v>123</v>
      </c>
      <c r="B19" s="47">
        <f t="shared" si="10"/>
        <v>2006</v>
      </c>
      <c r="C19" s="47" t="str">
        <f>_xlfn.XLOOKUP($A19,TEAMS!$B$1:$B$851,TEAMS!$A$1:$A$851,"",0)</f>
        <v>MIA</v>
      </c>
      <c r="D19" s="71">
        <f>SUMIFS(TEAMS!$AA$1:$AA$851,TEAMS!$B$1:$B$851,$A19)/1000000</f>
        <v>60.732452000000002</v>
      </c>
      <c r="E19" s="71">
        <v>53.134999999999998</v>
      </c>
      <c r="F19" s="171">
        <f>_xlfn.XLOOKUP($B19,NBA!$H$5:$H$41,NBA!$I$5:$I$41,"",0)/1000000</f>
        <v>63.248999366666666</v>
      </c>
      <c r="G19" s="48">
        <f>D19/E19</f>
        <v>1.1429839465512375</v>
      </c>
      <c r="H19" s="48">
        <f t="shared" si="1"/>
        <v>0.96021206039833529</v>
      </c>
      <c r="I19" s="47">
        <f>COUNTIFS(TEAMS!$B$1:$B$851,$A19,TEAMS!$D$1:$D$851,$C19)</f>
        <v>23</v>
      </c>
      <c r="J19" s="47">
        <f>COUNTIFS(TEAMS!$B$1:$B$851,$A19,TEAMS!$D$1:$D$851,$C19,TEAMS!$H$1:$H$851,J$2)</f>
        <v>3</v>
      </c>
      <c r="K19" s="47">
        <f>COUNTIFS(TEAMS!$B$1:$B$851,$A19,TEAMS!$D$1:$D$851,$C19,TEAMS!$H$1:$H$851,K$2)</f>
        <v>3</v>
      </c>
      <c r="L19" s="47">
        <f>COUNTIFS(TEAMS!$B$1:$B$851,$A19,TEAMS!$D$1:$D$851,$C19,TEAMS!$H$1:$H$851,L$2)</f>
        <v>4</v>
      </c>
      <c r="M19" s="47">
        <f>COUNTIFS(TEAMS!$B$1:$B$851,$A19,TEAMS!$D$1:$D$851,$C19,TEAMS!$H$1:$H$851,M$2)</f>
        <v>3</v>
      </c>
      <c r="N19" s="47">
        <f>COUNTIFS(TEAMS!$B$1:$B$851,$A19,TEAMS!$D$1:$D$851,$C19,TEAMS!$H$1:$H$851,N$2)</f>
        <v>4</v>
      </c>
      <c r="O19" s="59">
        <f t="shared" si="2"/>
        <v>60.732451999999995</v>
      </c>
      <c r="P19" s="59">
        <f>SUMIFS(TEAMS!$AA$1:$AA$851,TEAMS!$B$1:$B$851,$A19,TEAMS!$D$1:$D$851,$C19,TEAMS!$H$1:$H$851,P$2)/1000000</f>
        <v>9.0608579999999996</v>
      </c>
      <c r="Q19" s="59">
        <f>SUMIFS(TEAMS!$AA$1:$AA$851,TEAMS!$B$1:$B$851,$A19,TEAMS!$D$1:$D$851,$C19,TEAMS!$H$1:$H$851,Q$2)/1000000</f>
        <v>5.4725720000000004</v>
      </c>
      <c r="R19" s="59">
        <f>SUMIFS(TEAMS!$AA$1:$AA$851,TEAMS!$B$1:$B$851,$A19,TEAMS!$D$1:$D$851,$C19,TEAMS!$H$1:$H$851,R$2)/1000000</f>
        <v>9.2740399999999994</v>
      </c>
      <c r="S19" s="59">
        <f>SUMIFS(TEAMS!$AA$1:$AA$851,TEAMS!$B$1:$B$851,$A19,TEAMS!$D$1:$D$851,$C19,TEAMS!$H$1:$H$851,S$2)/1000000</f>
        <v>12.747719999999999</v>
      </c>
      <c r="T19" s="59">
        <f>SUMIFS(TEAMS!$AA$1:$AA$851,TEAMS!$B$1:$B$851,$A19,TEAMS!$D$1:$D$851,$C19,TEAMS!$H$1:$H$851,T$2)/1000000</f>
        <v>24.177261999999999</v>
      </c>
      <c r="U19" s="47">
        <f>COUNTIFS(TEAMS!$B$1:$B$851,$A19,TEAMS!$D$1:$D$851,$C19)</f>
        <v>23</v>
      </c>
      <c r="V19" s="48">
        <f t="shared" si="3"/>
        <v>0.14919302122035186</v>
      </c>
      <c r="W19" s="48">
        <f t="shared" si="4"/>
        <v>9.0109518384009935E-2</v>
      </c>
      <c r="X19" s="48">
        <f t="shared" si="5"/>
        <v>0.152703203881839</v>
      </c>
      <c r="Y19" s="48">
        <f t="shared" si="6"/>
        <v>0.20989964311007894</v>
      </c>
      <c r="Z19" s="48">
        <f t="shared" si="7"/>
        <v>0.39809461340372032</v>
      </c>
      <c r="AA19" s="48">
        <f t="shared" si="8"/>
        <v>1</v>
      </c>
      <c r="AB19" s="47"/>
      <c r="AC19" s="68"/>
      <c r="AD19" s="165">
        <f t="shared" si="9"/>
        <v>19755</v>
      </c>
      <c r="AE19" s="165">
        <f>SUMIFS(TEAMS!$AE$1:$AE$851,TEAMS!$B$1:$B$851,$A19,TEAMS!$D$1:$D$851,$C19,TEAMS!$H$1:$H$851,AE$2)</f>
        <v>4418</v>
      </c>
      <c r="AF19" s="165">
        <f>SUMIFS(TEAMS!$AE$1:$AE$851,TEAMS!$B$1:$B$851,$A19,TEAMS!$D$1:$D$851,$C19,TEAMS!$H$1:$H$851,AF$2)</f>
        <v>3360</v>
      </c>
      <c r="AG19" s="165">
        <f>SUMIFS(TEAMS!$AE$1:$AE$851,TEAMS!$B$1:$B$851,$A19,TEAMS!$D$1:$D$851,$C19,TEAMS!$H$1:$H$851,AG$2)</f>
        <v>3349</v>
      </c>
      <c r="AH19" s="165">
        <f>SUMIFS(TEAMS!$AE$1:$AE$851,TEAMS!$B$1:$B$851,$A19,TEAMS!$D$1:$D$851,$C19,TEAMS!$H$1:$H$851,AH$2)</f>
        <v>5104</v>
      </c>
      <c r="AI19" s="165">
        <f>SUMIFS(TEAMS!$AE$1:$AE$851,TEAMS!$B$1:$B$851,$A19,TEAMS!$D$1:$D$851,$C19,TEAMS!$H$1:$H$851,AI$2)</f>
        <v>3524</v>
      </c>
      <c r="AJ19" s="47">
        <f>SUMIFS(TEAMS!$U$1:$U$851,TEAMS!$B$1:$B$851,$A19,TEAMS!$D$1:$D$851,$C19)</f>
        <v>93</v>
      </c>
      <c r="AK19" s="68">
        <f>AVERAGEIFS(TEAMS!$U$1:$U$851,TEAMS!$B$1:$B$851,$A19,TEAMS!$D$1:$D$851,$C19)</f>
        <v>7.1538461538461542</v>
      </c>
      <c r="AL19" s="68">
        <f>AVERAGEIFS(TEAMS!$U$1:$U$851,TEAMS!$B$1:$B$851,$A19,TEAMS!$D$1:$D$851,$C19,TEAMS!$H$1:$H$851,AL$2)</f>
        <v>11</v>
      </c>
      <c r="AM19" s="68">
        <f>AVERAGEIFS(TEAMS!$U$1:$U$851,TEAMS!$B$1:$B$851,$A19,TEAMS!$D$1:$D$851,$C19,TEAMS!$H$1:$H$851,AM$2)</f>
        <v>5</v>
      </c>
      <c r="AN19" s="68">
        <f>AVERAGEIFS(TEAMS!$U$1:$U$851,TEAMS!$B$1:$B$851,$A19,TEAMS!$D$1:$D$851,$C19,TEAMS!$H$1:$H$851,AN$2)</f>
        <v>4.5</v>
      </c>
      <c r="AO19" s="68">
        <f>AVERAGEIFS(TEAMS!$U$1:$U$851,TEAMS!$B$1:$B$851,$A19,TEAMS!$D$1:$D$851,$C19,TEAMS!$H$1:$H$851,AO$2)</f>
        <v>5.5</v>
      </c>
      <c r="AP19" s="68">
        <f>AVERAGEIFS(TEAMS!$U$1:$U$851,TEAMS!$B$1:$B$851,$A19,TEAMS!$D$1:$D$851,$C19,TEAMS!$H$1:$H$851,AP$2)</f>
        <v>10.666666666666666</v>
      </c>
      <c r="AQ19" s="47"/>
      <c r="AR19" s="68">
        <f>_xlfn.MAXIFS(TEAMS!$AK$1:$AK$851,TEAMS!$B$1:$B$851,$A19,TEAMS!$D$1:$D$851,$C19)</f>
        <v>52.9</v>
      </c>
      <c r="AS19" s="68">
        <f>SUMIFS(TEAMS!$AK$1:$AK$851,TEAMS!$B$1:$B$851,$A19,TEAMS!$D$1:$D$851,$C19,TEAMS!$H$1:$H$851,AS$2)</f>
        <v>9</v>
      </c>
      <c r="AT19" s="68">
        <f>SUMIFS(TEAMS!$AK$1:$AK$851,TEAMS!$B$1:$B$851,$A19,TEAMS!$D$1:$D$851,$C19,TEAMS!$H$1:$H$851,AT$2)</f>
        <v>15</v>
      </c>
      <c r="AU19" s="68">
        <f>SUMIFS(TEAMS!$AK$1:$AK$851,TEAMS!$B$1:$B$851,$A19,TEAMS!$D$1:$D$851,$C19,TEAMS!$H$1:$H$851,AU$2)</f>
        <v>6.1000000000000005</v>
      </c>
      <c r="AV19" s="68">
        <f>SUMIFS(TEAMS!$AK$1:$AK$851,TEAMS!$B$1:$B$851,$A19,TEAMS!$D$1:$D$851,$C19,TEAMS!$H$1:$H$851,AV$2)</f>
        <v>11.4</v>
      </c>
      <c r="AW19" s="68">
        <f>SUMIFS(TEAMS!$AK$1:$AK$851,TEAMS!$B$1:$B$851,$A19,TEAMS!$D$1:$D$851,$C19,TEAMS!$H$1:$H$851,AW$2)</f>
        <v>11.4</v>
      </c>
      <c r="AX19" s="47"/>
      <c r="AY19" s="68">
        <f>_xlfn.MAXIFS(TEAMS!$AG$1:$AG$851,TEAMS!$B$1:$B$851,$A19,TEAMS!$D$1:$D$851,$C19)</f>
        <v>16.059176782866608</v>
      </c>
      <c r="AZ19" s="68">
        <f>SUMIFS(TEAMS!$AG$1:$AG$851,TEAMS!$B$1:$B$851,$A19,TEAMS!$D$1:$D$851,$C19,TEAMS!$H$1:$H$851,AZ$2)</f>
        <v>3.0854415026517685</v>
      </c>
      <c r="BA19" s="68">
        <f>SUMIFS(TEAMS!$AG$1:$AG$851,TEAMS!$B$1:$B$851,$A19,TEAMS!$D$1:$D$851,$C19,TEAMS!$H$1:$H$851,BA$2)</f>
        <v>2.4938492465443889</v>
      </c>
      <c r="BB19" s="68">
        <f>SUMIFS(TEAMS!$AG$1:$AG$851,TEAMS!$B$1:$B$851,$A19,TEAMS!$D$1:$D$851,$C19,TEAMS!$H$1:$H$851,BB$2)</f>
        <v>3.0630985959389752</v>
      </c>
      <c r="BC19" s="68">
        <f>SUMIFS(TEAMS!$AG$1:$AG$851,TEAMS!$B$1:$B$851,$A19,TEAMS!$D$1:$D$851,$C19,TEAMS!$H$1:$H$851,BC$2)</f>
        <v>4.7070171884496101</v>
      </c>
      <c r="BD19" s="68">
        <f>SUMIFS(TEAMS!$AG$1:$AG$851,TEAMS!$B$1:$B$851,$A19,TEAMS!$D$1:$D$851,$C19,TEAMS!$H$1:$H$851,BD$2)</f>
        <v>2.7097702492818665</v>
      </c>
      <c r="BI19">
        <v>2006</v>
      </c>
      <c r="BJ19" s="9">
        <v>53135000</v>
      </c>
      <c r="BK19" s="9">
        <v>3635000</v>
      </c>
      <c r="BL19" s="27">
        <v>7.3400000000000007E-2</v>
      </c>
    </row>
    <row r="20" spans="1:64" x14ac:dyDescent="0.2">
      <c r="A20" s="46" t="s">
        <v>130</v>
      </c>
      <c r="B20" s="47">
        <f t="shared" si="10"/>
        <v>2005</v>
      </c>
      <c r="C20" s="47" t="str">
        <f>_xlfn.XLOOKUP($A20,TEAMS!$B$1:$B$851,TEAMS!$A$1:$A$851,"",0)</f>
        <v>SAS</v>
      </c>
      <c r="D20" s="71">
        <f>SUMIFS(TEAMS!$AA$1:$AA$851,TEAMS!$B$1:$B$851,$A20)/1000000</f>
        <v>47.504123</v>
      </c>
      <c r="E20" s="71">
        <v>49.5</v>
      </c>
      <c r="F20" s="171">
        <f>_xlfn.XLOOKUP($B20,NBA!$H$5:$H$41,NBA!$I$5:$I$41,"",0)/1000000</f>
        <v>59.122201233333335</v>
      </c>
      <c r="G20" s="48">
        <f>D20/E20</f>
        <v>0.95967925252525255</v>
      </c>
      <c r="H20" s="48">
        <f t="shared" si="1"/>
        <v>0.80349043183488544</v>
      </c>
      <c r="I20" s="47">
        <f>COUNTIFS(TEAMS!$B$1:$B$851,$A20,TEAMS!$D$1:$D$851,$C20)</f>
        <v>23</v>
      </c>
      <c r="J20" s="47">
        <f>COUNTIFS(TEAMS!$B$1:$B$851,$A20,TEAMS!$D$1:$D$851,$C20,TEAMS!$H$1:$H$851,J$2)</f>
        <v>3</v>
      </c>
      <c r="K20" s="47">
        <f>COUNTIFS(TEAMS!$B$1:$B$851,$A20,TEAMS!$D$1:$D$851,$C20,TEAMS!$H$1:$H$851,K$2)</f>
        <v>4</v>
      </c>
      <c r="L20" s="47">
        <f>COUNTIFS(TEAMS!$B$1:$B$851,$A20,TEAMS!$D$1:$D$851,$C20,TEAMS!$H$1:$H$851,L$2)</f>
        <v>3</v>
      </c>
      <c r="M20" s="47">
        <f>COUNTIFS(TEAMS!$B$1:$B$851,$A20,TEAMS!$D$1:$D$851,$C20,TEAMS!$H$1:$H$851,M$2)</f>
        <v>5</v>
      </c>
      <c r="N20" s="47">
        <f>COUNTIFS(TEAMS!$B$1:$B$851,$A20,TEAMS!$D$1:$D$851,$C20,TEAMS!$H$1:$H$851,N$2)</f>
        <v>2</v>
      </c>
      <c r="O20" s="59">
        <f t="shared" si="2"/>
        <v>47.504122999999993</v>
      </c>
      <c r="P20" s="59">
        <f>SUMIFS(TEAMS!$AA$1:$AA$851,TEAMS!$B$1:$B$851,$A20,TEAMS!$D$1:$D$851,$C20,TEAMS!$H$1:$H$851,P$2)/1000000</f>
        <v>3.107167</v>
      </c>
      <c r="Q20" s="59">
        <f>SUMIFS(TEAMS!$AA$1:$AA$851,TEAMS!$B$1:$B$851,$A20,TEAMS!$D$1:$D$851,$C20,TEAMS!$H$1:$H$851,Q$2)/1000000</f>
        <v>11.948722999999999</v>
      </c>
      <c r="R20" s="59">
        <f>SUMIFS(TEAMS!$AA$1:$AA$851,TEAMS!$B$1:$B$851,$A20,TEAMS!$D$1:$D$851,$C20,TEAMS!$H$1:$H$851,R$2)/1000000</f>
        <v>3.6200459999999999</v>
      </c>
      <c r="S20" s="59">
        <f>SUMIFS(TEAMS!$AA$1:$AA$851,TEAMS!$B$1:$B$851,$A20,TEAMS!$D$1:$D$851,$C20,TEAMS!$H$1:$H$851,S$2)/1000000</f>
        <v>22.668187</v>
      </c>
      <c r="T20" s="59">
        <f>SUMIFS(TEAMS!$AA$1:$AA$851,TEAMS!$B$1:$B$851,$A20,TEAMS!$D$1:$D$851,$C20,TEAMS!$H$1:$H$851,T$2)/1000000</f>
        <v>6.16</v>
      </c>
      <c r="U20" s="47">
        <f>COUNTIFS(TEAMS!$B$1:$B$851,$A20,TEAMS!$D$1:$D$851,$C20)</f>
        <v>23</v>
      </c>
      <c r="V20" s="48">
        <f t="shared" si="3"/>
        <v>6.5408364659210752E-2</v>
      </c>
      <c r="W20" s="48">
        <f t="shared" si="4"/>
        <v>0.25153023033390176</v>
      </c>
      <c r="X20" s="48">
        <f t="shared" si="5"/>
        <v>7.6204880153244808E-2</v>
      </c>
      <c r="Y20" s="48">
        <f t="shared" si="6"/>
        <v>0.47718356993981348</v>
      </c>
      <c r="Z20" s="48">
        <f t="shared" si="7"/>
        <v>0.1296729549138293</v>
      </c>
      <c r="AA20" s="48">
        <f t="shared" si="8"/>
        <v>1</v>
      </c>
      <c r="AB20" s="47"/>
      <c r="AC20" s="68"/>
      <c r="AD20" s="165">
        <f t="shared" si="9"/>
        <v>19805</v>
      </c>
      <c r="AE20" s="165">
        <f>SUMIFS(TEAMS!$AE$1:$AE$851,TEAMS!$B$1:$B$851,$A20,TEAMS!$D$1:$D$851,$C20,TEAMS!$H$1:$H$851,AE$2)</f>
        <v>4162</v>
      </c>
      <c r="AF20" s="165">
        <f>SUMIFS(TEAMS!$AE$1:$AE$851,TEAMS!$B$1:$B$851,$A20,TEAMS!$D$1:$D$851,$C20,TEAMS!$H$1:$H$851,AF$2)</f>
        <v>5241</v>
      </c>
      <c r="AG20" s="165">
        <f>SUMIFS(TEAMS!$AE$1:$AE$851,TEAMS!$B$1:$B$851,$A20,TEAMS!$D$1:$D$851,$C20,TEAMS!$H$1:$H$851,AG$2)</f>
        <v>2799</v>
      </c>
      <c r="AH20" s="165">
        <f>SUMIFS(TEAMS!$AE$1:$AE$851,TEAMS!$B$1:$B$851,$A20,TEAMS!$D$1:$D$851,$C20,TEAMS!$H$1:$H$851,AH$2)</f>
        <v>5404</v>
      </c>
      <c r="AI20" s="165">
        <f>SUMIFS(TEAMS!$AE$1:$AE$851,TEAMS!$B$1:$B$851,$A20,TEAMS!$D$1:$D$851,$C20,TEAMS!$H$1:$H$851,AI$2)</f>
        <v>2199</v>
      </c>
      <c r="AJ20" s="47">
        <f>SUMIFS(TEAMS!$U$1:$U$851,TEAMS!$B$1:$B$851,$A20,TEAMS!$D$1:$D$851,$C20)</f>
        <v>97</v>
      </c>
      <c r="AK20" s="68">
        <f>AVERAGEIFS(TEAMS!$U$1:$U$851,TEAMS!$B$1:$B$851,$A20,TEAMS!$D$1:$D$851,$C20)</f>
        <v>6.0625</v>
      </c>
      <c r="AL20" s="68">
        <f>AVERAGEIFS(TEAMS!$U$1:$U$851,TEAMS!$B$1:$B$851,$A20,TEAMS!$D$1:$D$851,$C20,TEAMS!$H$1:$H$851,AL$2)</f>
        <v>2.5</v>
      </c>
      <c r="AM20" s="68">
        <f>AVERAGEIFS(TEAMS!$U$1:$U$851,TEAMS!$B$1:$B$851,$A20,TEAMS!$D$1:$D$851,$C20,TEAMS!$H$1:$H$851,AM$2)</f>
        <v>4.5</v>
      </c>
      <c r="AN20" s="68">
        <f>AVERAGEIFS(TEAMS!$U$1:$U$851,TEAMS!$B$1:$B$851,$A20,TEAMS!$D$1:$D$851,$C20,TEAMS!$H$1:$H$851,AN$2)</f>
        <v>6.333333333333333</v>
      </c>
      <c r="AO20" s="68">
        <f>AVERAGEIFS(TEAMS!$U$1:$U$851,TEAMS!$B$1:$B$851,$A20,TEAMS!$D$1:$D$851,$C20,TEAMS!$H$1:$H$851,AO$2)</f>
        <v>8.6</v>
      </c>
      <c r="AP20" s="68">
        <f>AVERAGEIFS(TEAMS!$U$1:$U$851,TEAMS!$B$1:$B$851,$A20,TEAMS!$D$1:$D$851,$C20,TEAMS!$H$1:$H$851,AP$2)</f>
        <v>6</v>
      </c>
      <c r="AQ20" s="47"/>
      <c r="AR20" s="68">
        <f>_xlfn.MAXIFS(TEAMS!$AK$1:$AK$851,TEAMS!$B$1:$B$851,$A20,TEAMS!$D$1:$D$851,$C20)</f>
        <v>63.800000000000004</v>
      </c>
      <c r="AS20" s="68">
        <f>SUMIFS(TEAMS!$AK$1:$AK$851,TEAMS!$B$1:$B$851,$A20,TEAMS!$D$1:$D$851,$C20,TEAMS!$H$1:$H$851,AS$2)</f>
        <v>11.799999999999999</v>
      </c>
      <c r="AT20" s="68">
        <f>SUMIFS(TEAMS!$AK$1:$AK$851,TEAMS!$B$1:$B$851,$A20,TEAMS!$D$1:$D$851,$C20,TEAMS!$H$1:$H$851,AT$2)</f>
        <v>21</v>
      </c>
      <c r="AU20" s="68">
        <f>SUMIFS(TEAMS!$AK$1:$AK$851,TEAMS!$B$1:$B$851,$A20,TEAMS!$D$1:$D$851,$C20,TEAMS!$H$1:$H$851,AU$2)</f>
        <v>6.6</v>
      </c>
      <c r="AV20" s="68">
        <f>SUMIFS(TEAMS!$AK$1:$AK$851,TEAMS!$B$1:$B$851,$A20,TEAMS!$D$1:$D$851,$C20,TEAMS!$H$1:$H$851,AV$2)</f>
        <v>19.399999999999999</v>
      </c>
      <c r="AW20" s="68">
        <f>SUMIFS(TEAMS!$AK$1:$AK$851,TEAMS!$B$1:$B$851,$A20,TEAMS!$D$1:$D$851,$C20,TEAMS!$H$1:$H$851,AW$2)</f>
        <v>5</v>
      </c>
      <c r="AX20" s="47"/>
      <c r="AY20" s="68">
        <f>_xlfn.MAXIFS(TEAMS!$AG$1:$AG$851,TEAMS!$B$1:$B$851,$A20,TEAMS!$D$1:$D$851,$C20)</f>
        <v>15.820569431979749</v>
      </c>
      <c r="AZ20" s="68">
        <f>SUMIFS(TEAMS!$AG$1:$AG$851,TEAMS!$B$1:$B$851,$A20,TEAMS!$D$1:$D$851,$C20,TEAMS!$H$1:$H$851,AZ$2)</f>
        <v>0.96034547086287025</v>
      </c>
      <c r="BA20" s="68">
        <f>SUMIFS(TEAMS!$AG$1:$AG$851,TEAMS!$B$1:$B$851,$A20,TEAMS!$D$1:$D$851,$C20,TEAMS!$H$1:$H$851,BA$2)</f>
        <v>6.5669614496465618</v>
      </c>
      <c r="BB20" s="68">
        <f>SUMIFS(TEAMS!$AG$1:$AG$851,TEAMS!$B$1:$B$851,$A20,TEAMS!$D$1:$D$851,$C20,TEAMS!$H$1:$H$851,BB$2)</f>
        <v>3.5107452933880543</v>
      </c>
      <c r="BC20" s="68">
        <f>SUMIFS(TEAMS!$AG$1:$AG$851,TEAMS!$B$1:$B$851,$A20,TEAMS!$D$1:$D$851,$C20,TEAMS!$H$1:$H$851,BC$2)</f>
        <v>4.5211724430013396</v>
      </c>
      <c r="BD20" s="68">
        <f>SUMIFS(TEAMS!$AG$1:$AG$851,TEAMS!$B$1:$B$851,$A20,TEAMS!$D$1:$D$851,$C20,TEAMS!$H$1:$H$851,BD$2)</f>
        <v>0.26134477508092241</v>
      </c>
      <c r="BI20">
        <v>2005</v>
      </c>
      <c r="BJ20" s="9">
        <v>49500000</v>
      </c>
      <c r="BK20" s="9">
        <v>5630000</v>
      </c>
      <c r="BL20" s="27">
        <v>0.1283</v>
      </c>
    </row>
    <row r="21" spans="1:64" x14ac:dyDescent="0.2">
      <c r="A21" s="46" t="s">
        <v>136</v>
      </c>
      <c r="B21" s="47">
        <f t="shared" si="10"/>
        <v>2004</v>
      </c>
      <c r="C21" s="47" t="str">
        <f>_xlfn.XLOOKUP($A21,TEAMS!$B$1:$B$851,TEAMS!$A$1:$A$851,"",0)</f>
        <v>DET</v>
      </c>
      <c r="D21" s="71">
        <f>SUMIFS(TEAMS!$AA$1:$AA$851,TEAMS!$B$1:$B$851,$A21)/1000000</f>
        <v>53.442833999999998</v>
      </c>
      <c r="E21" s="71">
        <v>43.87</v>
      </c>
      <c r="F21" s="171">
        <f>_xlfn.XLOOKUP($B21,NBA!$H$5:$H$41,NBA!$I$5:$I$41,"",0)/1000000</f>
        <v>57.676464896551721</v>
      </c>
      <c r="G21" s="48">
        <f>D21/E21</f>
        <v>1.2182091178481878</v>
      </c>
      <c r="H21" s="48">
        <f t="shared" si="1"/>
        <v>0.92659690734955502</v>
      </c>
      <c r="I21" s="47">
        <f>COUNTIFS(TEAMS!$B$1:$B$851,$A21,TEAMS!$D$1:$D$851,$C21)</f>
        <v>23</v>
      </c>
      <c r="J21" s="47">
        <f>COUNTIFS(TEAMS!$B$1:$B$851,$A21,TEAMS!$D$1:$D$851,$C21,TEAMS!$H$1:$H$851,J$2)</f>
        <v>3</v>
      </c>
      <c r="K21" s="47">
        <f>COUNTIFS(TEAMS!$B$1:$B$851,$A21,TEAMS!$D$1:$D$851,$C21,TEAMS!$H$1:$H$851,K$2)</f>
        <v>4</v>
      </c>
      <c r="L21" s="47">
        <f>COUNTIFS(TEAMS!$B$1:$B$851,$A21,TEAMS!$D$1:$D$851,$C21,TEAMS!$H$1:$H$851,L$2)</f>
        <v>3</v>
      </c>
      <c r="M21" s="47">
        <f>COUNTIFS(TEAMS!$B$1:$B$851,$A21,TEAMS!$D$1:$D$851,$C21,TEAMS!$H$1:$H$851,M$2)</f>
        <v>3</v>
      </c>
      <c r="N21" s="47">
        <f>COUNTIFS(TEAMS!$B$1:$B$851,$A21,TEAMS!$D$1:$D$851,$C21,TEAMS!$H$1:$H$851,N$2)</f>
        <v>4</v>
      </c>
      <c r="O21" s="59">
        <f t="shared" si="2"/>
        <v>53.442834000000005</v>
      </c>
      <c r="P21" s="59">
        <f>SUMIFS(TEAMS!$AA$1:$AA$851,TEAMS!$B$1:$B$851,$A21,TEAMS!$D$1:$D$851,$C21,TEAMS!$H$1:$H$851,P$2)/1000000</f>
        <v>8.9006000000000007</v>
      </c>
      <c r="Q21" s="59">
        <f>SUMIFS(TEAMS!$AA$1:$AA$851,TEAMS!$B$1:$B$851,$A21,TEAMS!$D$1:$D$851,$C21,TEAMS!$H$1:$H$851,Q$2)/1000000</f>
        <v>18.722916000000001</v>
      </c>
      <c r="R21" s="59">
        <f>SUMIFS(TEAMS!$AA$1:$AA$851,TEAMS!$B$1:$B$851,$A21,TEAMS!$D$1:$D$851,$C21,TEAMS!$H$1:$H$851,R$2)/1000000</f>
        <v>2.4235180000000001</v>
      </c>
      <c r="S21" s="59">
        <f>SUMIFS(TEAMS!$AA$1:$AA$851,TEAMS!$B$1:$B$851,$A21,TEAMS!$D$1:$D$851,$C21,TEAMS!$H$1:$H$851,S$2)/1000000</f>
        <v>6.1</v>
      </c>
      <c r="T21" s="59">
        <f>SUMIFS(TEAMS!$AA$1:$AA$851,TEAMS!$B$1:$B$851,$A21,TEAMS!$D$1:$D$851,$C21,TEAMS!$H$1:$H$851,T$2)/1000000</f>
        <v>17.2958</v>
      </c>
      <c r="U21" s="47">
        <f>COUNTIFS(TEAMS!$B$1:$B$851,$A21,TEAMS!$D$1:$D$851,$C21)</f>
        <v>23</v>
      </c>
      <c r="V21" s="48">
        <f t="shared" si="3"/>
        <v>0.16654431162838407</v>
      </c>
      <c r="W21" s="48">
        <f t="shared" si="4"/>
        <v>0.35033538827675192</v>
      </c>
      <c r="X21" s="48">
        <f t="shared" si="5"/>
        <v>4.5347857114014574E-2</v>
      </c>
      <c r="Y21" s="48">
        <f t="shared" si="6"/>
        <v>0.11414065354393442</v>
      </c>
      <c r="Z21" s="48">
        <f t="shared" si="7"/>
        <v>0.32363178943691495</v>
      </c>
      <c r="AA21" s="48">
        <f t="shared" si="8"/>
        <v>0.99999999999999989</v>
      </c>
      <c r="AB21" s="47"/>
      <c r="AC21" s="68"/>
      <c r="AD21" s="165">
        <f t="shared" si="9"/>
        <v>19780</v>
      </c>
      <c r="AE21" s="165">
        <f>SUMIFS(TEAMS!$AE$1:$AE$851,TEAMS!$B$1:$B$851,$A21,TEAMS!$D$1:$D$851,$C21,TEAMS!$H$1:$H$851,AE$2)</f>
        <v>4021</v>
      </c>
      <c r="AF21" s="165">
        <f>SUMIFS(TEAMS!$AE$1:$AE$851,TEAMS!$B$1:$B$851,$A21,TEAMS!$D$1:$D$851,$C21,TEAMS!$H$1:$H$851,AF$2)</f>
        <v>4163</v>
      </c>
      <c r="AG21" s="165">
        <f>SUMIFS(TEAMS!$AE$1:$AE$851,TEAMS!$B$1:$B$851,$A21,TEAMS!$D$1:$D$851,$C21,TEAMS!$H$1:$H$851,AG$2)</f>
        <v>3446</v>
      </c>
      <c r="AH21" s="165">
        <f>SUMIFS(TEAMS!$AE$1:$AE$851,TEAMS!$B$1:$B$851,$A21,TEAMS!$D$1:$D$851,$C21,TEAMS!$H$1:$H$851,AH$2)</f>
        <v>3827</v>
      </c>
      <c r="AI21" s="165">
        <f>SUMIFS(TEAMS!$AE$1:$AE$851,TEAMS!$B$1:$B$851,$A21,TEAMS!$D$1:$D$851,$C21,TEAMS!$H$1:$H$851,AI$2)</f>
        <v>4323</v>
      </c>
      <c r="AJ21" s="47">
        <f>SUMIFS(TEAMS!$U$1:$U$851,TEAMS!$B$1:$B$851,$A21,TEAMS!$D$1:$D$851,$C21)</f>
        <v>93</v>
      </c>
      <c r="AK21" s="68">
        <f>AVERAGEIFS(TEAMS!$U$1:$U$851,TEAMS!$B$1:$B$851,$A21,TEAMS!$D$1:$D$851,$C21)</f>
        <v>5.8125</v>
      </c>
      <c r="AL21" s="68">
        <f>AVERAGEIFS(TEAMS!$U$1:$U$851,TEAMS!$B$1:$B$851,$A21,TEAMS!$D$1:$D$851,$C21,TEAMS!$H$1:$H$851,AL$2)</f>
        <v>4</v>
      </c>
      <c r="AM21" s="68">
        <f>AVERAGEIFS(TEAMS!$U$1:$U$851,TEAMS!$B$1:$B$851,$A21,TEAMS!$D$1:$D$851,$C21,TEAMS!$H$1:$H$851,AM$2)</f>
        <v>8.25</v>
      </c>
      <c r="AN21" s="68">
        <f>AVERAGEIFS(TEAMS!$U$1:$U$851,TEAMS!$B$1:$B$851,$A21,TEAMS!$D$1:$D$851,$C21,TEAMS!$H$1:$H$851,AN$2)</f>
        <v>3</v>
      </c>
      <c r="AO21" s="68">
        <f>AVERAGEIFS(TEAMS!$U$1:$U$851,TEAMS!$B$1:$B$851,$A21,TEAMS!$D$1:$D$851,$C21,TEAMS!$H$1:$H$851,AO$2)</f>
        <v>5.666666666666667</v>
      </c>
      <c r="AP21" s="68">
        <f>AVERAGEIFS(TEAMS!$U$1:$U$851,TEAMS!$B$1:$B$851,$A21,TEAMS!$D$1:$D$851,$C21,TEAMS!$H$1:$H$851,AP$2)</f>
        <v>7.333333333333333</v>
      </c>
      <c r="AQ21" s="47"/>
      <c r="AR21" s="68">
        <f>_xlfn.MAXIFS(TEAMS!$AK$1:$AK$851,TEAMS!$B$1:$B$851,$A21,TEAMS!$D$1:$D$851,$C21)</f>
        <v>58.599999999999994</v>
      </c>
      <c r="AS21" s="68">
        <f>SUMIFS(TEAMS!$AK$1:$AK$851,TEAMS!$B$1:$B$851,$A21,TEAMS!$D$1:$D$851,$C21,TEAMS!$H$1:$H$851,AS$2)</f>
        <v>13.9</v>
      </c>
      <c r="AT21" s="68">
        <f>SUMIFS(TEAMS!$AK$1:$AK$851,TEAMS!$B$1:$B$851,$A21,TEAMS!$D$1:$D$851,$C21,TEAMS!$H$1:$H$851,AT$2)</f>
        <v>10.9</v>
      </c>
      <c r="AU21" s="68">
        <f>SUMIFS(TEAMS!$AK$1:$AK$851,TEAMS!$B$1:$B$851,$A21,TEAMS!$D$1:$D$851,$C21,TEAMS!$H$1:$H$851,AU$2)</f>
        <v>8.8000000000000007</v>
      </c>
      <c r="AV21" s="68">
        <f>SUMIFS(TEAMS!$AK$1:$AK$851,TEAMS!$B$1:$B$851,$A21,TEAMS!$D$1:$D$851,$C21,TEAMS!$H$1:$H$851,AV$2)</f>
        <v>12.4</v>
      </c>
      <c r="AW21" s="68">
        <f>SUMIFS(TEAMS!$AK$1:$AK$851,TEAMS!$B$1:$B$851,$A21,TEAMS!$D$1:$D$851,$C21,TEAMS!$H$1:$H$851,AW$2)</f>
        <v>12.6</v>
      </c>
      <c r="AX21" s="47"/>
      <c r="AY21" s="68">
        <f>_xlfn.MAXIFS(TEAMS!$AG$1:$AG$851,TEAMS!$B$1:$B$851,$A21,TEAMS!$D$1:$D$851,$C21)</f>
        <v>15.849744334387804</v>
      </c>
      <c r="AZ21" s="68">
        <f>SUMIFS(TEAMS!$AG$1:$AG$851,TEAMS!$B$1:$B$851,$A21,TEAMS!$D$1:$D$851,$C21,TEAMS!$H$1:$H$851,AZ$2)</f>
        <v>2.4629974589016235</v>
      </c>
      <c r="BA21" s="68">
        <f>SUMIFS(TEAMS!$AG$1:$AG$851,TEAMS!$B$1:$B$851,$A21,TEAMS!$D$1:$D$851,$C21,TEAMS!$H$1:$H$851,BA$2)</f>
        <v>3.5098802053622364</v>
      </c>
      <c r="BB21" s="68">
        <f>SUMIFS(TEAMS!$AG$1:$AG$851,TEAMS!$B$1:$B$851,$A21,TEAMS!$D$1:$D$851,$C21,TEAMS!$H$1:$H$851,BB$2)</f>
        <v>2.6765871493024944</v>
      </c>
      <c r="BC21" s="68">
        <f>SUMIFS(TEAMS!$AG$1:$AG$851,TEAMS!$B$1:$B$851,$A21,TEAMS!$D$1:$D$851,$C21,TEAMS!$H$1:$H$851,BC$2)</f>
        <v>2.2032380853601619</v>
      </c>
      <c r="BD21" s="68">
        <f>SUMIFS(TEAMS!$AG$1:$AG$851,TEAMS!$B$1:$B$851,$A21,TEAMS!$D$1:$D$851,$C21,TEAMS!$H$1:$H$851,BD$2)</f>
        <v>4.9970414354612878</v>
      </c>
      <c r="BI21">
        <v>2004</v>
      </c>
      <c r="BJ21" s="9">
        <v>43870000</v>
      </c>
      <c r="BK21" s="9">
        <v>30000</v>
      </c>
      <c r="BL21" s="27">
        <v>6.9999999999999999E-4</v>
      </c>
    </row>
    <row r="22" spans="1:64" x14ac:dyDescent="0.2">
      <c r="A22" s="46" t="s">
        <v>143</v>
      </c>
      <c r="B22" s="47">
        <f t="shared" si="10"/>
        <v>2003</v>
      </c>
      <c r="C22" s="47" t="str">
        <f>_xlfn.XLOOKUP($A22,TEAMS!$B$1:$B$851,TEAMS!$A$1:$A$851,"",0)</f>
        <v>SAS</v>
      </c>
      <c r="D22" s="71">
        <f>SUMIFS(TEAMS!$AA$1:$AA$851,TEAMS!$B$1:$B$851,$A22)/1000000</f>
        <v>53.182558999999998</v>
      </c>
      <c r="E22" s="71">
        <v>43.84</v>
      </c>
      <c r="F22" s="171">
        <f>_xlfn.XLOOKUP($B22,NBA!$H$5:$H$41,NBA!$I$5:$I$41,"",0)/1000000</f>
        <v>57.58040679310345</v>
      </c>
      <c r="G22" s="48">
        <f>D22/E22</f>
        <v>1.2131058166058393</v>
      </c>
      <c r="H22" s="48">
        <f t="shared" si="1"/>
        <v>0.92362249525423301</v>
      </c>
      <c r="I22" s="47">
        <f>COUNTIFS(TEAMS!$B$1:$B$851,$A22,TEAMS!$D$1:$D$851,$C22)</f>
        <v>23</v>
      </c>
      <c r="J22" s="47">
        <f>COUNTIFS(TEAMS!$B$1:$B$851,$A22,TEAMS!$D$1:$D$851,$C22,TEAMS!$H$1:$H$851,J$2)</f>
        <v>4</v>
      </c>
      <c r="K22" s="47">
        <f>COUNTIFS(TEAMS!$B$1:$B$851,$A22,TEAMS!$D$1:$D$851,$C22,TEAMS!$H$1:$H$851,K$2)</f>
        <v>4</v>
      </c>
      <c r="L22" s="47">
        <f>COUNTIFS(TEAMS!$B$1:$B$851,$A22,TEAMS!$D$1:$D$851,$C22,TEAMS!$H$1:$H$851,L$2)</f>
        <v>2</v>
      </c>
      <c r="M22" s="47">
        <f>COUNTIFS(TEAMS!$B$1:$B$851,$A22,TEAMS!$D$1:$D$851,$C22,TEAMS!$H$1:$H$851,M$2)</f>
        <v>2</v>
      </c>
      <c r="N22" s="47">
        <f>COUNTIFS(TEAMS!$B$1:$B$851,$A22,TEAMS!$D$1:$D$851,$C22,TEAMS!$H$1:$H$851,N$2)</f>
        <v>3</v>
      </c>
      <c r="O22" s="59">
        <f t="shared" si="2"/>
        <v>53.182559000000005</v>
      </c>
      <c r="P22" s="59">
        <f>SUMIFS(TEAMS!$AA$1:$AA$851,TEAMS!$B$1:$B$851,$A22,TEAMS!$D$1:$D$851,$C22,TEAMS!$H$1:$H$851,P$2)/1000000</f>
        <v>4.6417250000000001</v>
      </c>
      <c r="Q22" s="59">
        <f>SUMIFS(TEAMS!$AA$1:$AA$851,TEAMS!$B$1:$B$851,$A22,TEAMS!$D$1:$D$851,$C22,TEAMS!$H$1:$H$851,Q$2)/1000000</f>
        <v>11.959880999999999</v>
      </c>
      <c r="R22" s="59">
        <f>SUMIFS(TEAMS!$AA$1:$AA$851,TEAMS!$B$1:$B$851,$A22,TEAMS!$D$1:$D$851,$C22,TEAMS!$H$1:$H$851,R$2)/1000000</f>
        <v>8.0960000000000001</v>
      </c>
      <c r="S22" s="59">
        <f>SUMIFS(TEAMS!$AA$1:$AA$851,TEAMS!$B$1:$B$851,$A22,TEAMS!$D$1:$D$851,$C22,TEAMS!$H$1:$H$851,S$2)/1000000</f>
        <v>16.442499999999999</v>
      </c>
      <c r="T22" s="59">
        <f>SUMIFS(TEAMS!$AA$1:$AA$851,TEAMS!$B$1:$B$851,$A22,TEAMS!$D$1:$D$851,$C22,TEAMS!$H$1:$H$851,T$2)/1000000</f>
        <v>12.042453</v>
      </c>
      <c r="U22" s="47">
        <f>COUNTIFS(TEAMS!$B$1:$B$851,$A22,TEAMS!$D$1:$D$851,$C22)</f>
        <v>23</v>
      </c>
      <c r="V22" s="48">
        <f t="shared" si="3"/>
        <v>8.7279083355127754E-2</v>
      </c>
      <c r="W22" s="48">
        <f t="shared" si="4"/>
        <v>0.22488351867385695</v>
      </c>
      <c r="X22" s="48">
        <f t="shared" si="5"/>
        <v>0.15223035807660176</v>
      </c>
      <c r="Y22" s="48">
        <f t="shared" si="6"/>
        <v>0.30917090695090466</v>
      </c>
      <c r="Z22" s="48">
        <f t="shared" si="7"/>
        <v>0.22643613294350878</v>
      </c>
      <c r="AA22" s="48">
        <f t="shared" si="8"/>
        <v>1</v>
      </c>
      <c r="AB22" s="47"/>
      <c r="AC22" s="68"/>
      <c r="AD22" s="165">
        <f t="shared" si="9"/>
        <v>19830</v>
      </c>
      <c r="AE22" s="165">
        <f>SUMIFS(TEAMS!$AE$1:$AE$851,TEAMS!$B$1:$B$851,$A22,TEAMS!$D$1:$D$851,$C22,TEAMS!$H$1:$H$851,AE$2)</f>
        <v>4248</v>
      </c>
      <c r="AF22" s="165">
        <f>SUMIFS(TEAMS!$AE$1:$AE$851,TEAMS!$B$1:$B$851,$A22,TEAMS!$D$1:$D$851,$C22,TEAMS!$H$1:$H$851,AF$2)</f>
        <v>4739</v>
      </c>
      <c r="AG22" s="165">
        <f>SUMIFS(TEAMS!$AE$1:$AE$851,TEAMS!$B$1:$B$851,$A22,TEAMS!$D$1:$D$851,$C22,TEAMS!$H$1:$H$851,AG$2)</f>
        <v>3167</v>
      </c>
      <c r="AH22" s="165">
        <f>SUMIFS(TEAMS!$AE$1:$AE$851,TEAMS!$B$1:$B$851,$A22,TEAMS!$D$1:$D$851,$C22,TEAMS!$H$1:$H$851,AH$2)</f>
        <v>5114</v>
      </c>
      <c r="AI22" s="165">
        <f>SUMIFS(TEAMS!$AE$1:$AE$851,TEAMS!$B$1:$B$851,$A22,TEAMS!$D$1:$D$851,$C22,TEAMS!$H$1:$H$851,AI$2)</f>
        <v>2562</v>
      </c>
      <c r="AJ22" s="47">
        <f>SUMIFS(TEAMS!$U$1:$U$851,TEAMS!$B$1:$B$851,$A22,TEAMS!$D$1:$D$851,$C22)</f>
        <v>93</v>
      </c>
      <c r="AK22" s="68">
        <f>AVERAGEIFS(TEAMS!$U$1:$U$851,TEAMS!$B$1:$B$851,$A22,TEAMS!$D$1:$D$851,$C22)</f>
        <v>7.1538461538461542</v>
      </c>
      <c r="AL22" s="68">
        <f>AVERAGEIFS(TEAMS!$U$1:$U$851,TEAMS!$B$1:$B$851,$A22,TEAMS!$D$1:$D$851,$C22,TEAMS!$H$1:$H$851,AL$2)</f>
        <v>5</v>
      </c>
      <c r="AM22" s="68">
        <f>AVERAGEIFS(TEAMS!$U$1:$U$851,TEAMS!$B$1:$B$851,$A22,TEAMS!$D$1:$D$851,$C22,TEAMS!$H$1:$H$851,AM$2)</f>
        <v>6.5</v>
      </c>
      <c r="AN22" s="68">
        <f>AVERAGEIFS(TEAMS!$U$1:$U$851,TEAMS!$B$1:$B$851,$A22,TEAMS!$D$1:$D$851,$C22,TEAMS!$H$1:$H$851,AN$2)</f>
        <v>9</v>
      </c>
      <c r="AO22" s="68">
        <f>AVERAGEIFS(TEAMS!$U$1:$U$851,TEAMS!$B$1:$B$851,$A22,TEAMS!$D$1:$D$851,$C22,TEAMS!$H$1:$H$851,AO$2)</f>
        <v>5.5</v>
      </c>
      <c r="AP22" s="68">
        <f>AVERAGEIFS(TEAMS!$U$1:$U$851,TEAMS!$B$1:$B$851,$A22,TEAMS!$D$1:$D$851,$C22,TEAMS!$H$1:$H$851,AP$2)</f>
        <v>10.333333333333334</v>
      </c>
      <c r="AQ22" s="47"/>
      <c r="AR22" s="68">
        <f>_xlfn.MAXIFS(TEAMS!$AK$1:$AK$851,TEAMS!$B$1:$B$851,$A22,TEAMS!$D$1:$D$851,$C22)</f>
        <v>57.000000000000007</v>
      </c>
      <c r="AS22" s="68">
        <f>SUMIFS(TEAMS!$AK$1:$AK$851,TEAMS!$B$1:$B$851,$A22,TEAMS!$D$1:$D$851,$C22,TEAMS!$H$1:$H$851,AS$2)</f>
        <v>11</v>
      </c>
      <c r="AT22" s="68">
        <f>SUMIFS(TEAMS!$AK$1:$AK$851,TEAMS!$B$1:$B$851,$A22,TEAMS!$D$1:$D$851,$C22,TEAMS!$H$1:$H$851,AT$2)</f>
        <v>11.5</v>
      </c>
      <c r="AU22" s="68">
        <f>SUMIFS(TEAMS!$AK$1:$AK$851,TEAMS!$B$1:$B$851,$A22,TEAMS!$D$1:$D$851,$C22,TEAMS!$H$1:$H$851,AU$2)</f>
        <v>5.3999999999999995</v>
      </c>
      <c r="AV22" s="68">
        <f>SUMIFS(TEAMS!$AK$1:$AK$851,TEAMS!$B$1:$B$851,$A22,TEAMS!$D$1:$D$851,$C22,TEAMS!$H$1:$H$851,AV$2)</f>
        <v>21.7</v>
      </c>
      <c r="AW22" s="68">
        <f>SUMIFS(TEAMS!$AK$1:$AK$851,TEAMS!$B$1:$B$851,$A22,TEAMS!$D$1:$D$851,$C22,TEAMS!$H$1:$H$851,AW$2)</f>
        <v>7.4</v>
      </c>
      <c r="AX22" s="47"/>
      <c r="AY22" s="68">
        <f>_xlfn.MAXIFS(TEAMS!$AG$1:$AG$851,TEAMS!$B$1:$B$851,$A22,TEAMS!$D$1:$D$851,$C22)</f>
        <v>15.913408404981103</v>
      </c>
      <c r="AZ22" s="68">
        <f>SUMIFS(TEAMS!$AG$1:$AG$851,TEAMS!$B$1:$B$851,$A22,TEAMS!$D$1:$D$851,$C22,TEAMS!$H$1:$H$851,AZ$2)</f>
        <v>4.0715245124147197</v>
      </c>
      <c r="BA22" s="68">
        <f>SUMIFS(TEAMS!$AG$1:$AG$851,TEAMS!$B$1:$B$851,$A22,TEAMS!$D$1:$D$851,$C22,TEAMS!$H$1:$H$851,BA$2)</f>
        <v>1.5597352202693449</v>
      </c>
      <c r="BB22" s="68">
        <f>SUMIFS(TEAMS!$AG$1:$AG$851,TEAMS!$B$1:$B$851,$A22,TEAMS!$D$1:$D$851,$C22,TEAMS!$H$1:$H$851,BB$2)</f>
        <v>2.6986786375510414</v>
      </c>
      <c r="BC22" s="68">
        <f>SUMIFS(TEAMS!$AG$1:$AG$851,TEAMS!$B$1:$B$851,$A22,TEAMS!$D$1:$D$851,$C22,TEAMS!$H$1:$H$851,BC$2)</f>
        <v>1.5806411524512416</v>
      </c>
      <c r="BD22" s="68">
        <f>SUMIFS(TEAMS!$AG$1:$AG$851,TEAMS!$B$1:$B$851,$A22,TEAMS!$D$1:$D$851,$C22,TEAMS!$H$1:$H$851,BD$2)</f>
        <v>6.0028288822947573</v>
      </c>
      <c r="BI22">
        <v>2003</v>
      </c>
      <c r="BJ22" s="9">
        <v>43840000</v>
      </c>
      <c r="BK22" s="9">
        <v>3569000</v>
      </c>
      <c r="BL22" s="27">
        <v>8.8599999999999998E-2</v>
      </c>
    </row>
    <row r="23" spans="1:64" x14ac:dyDescent="0.2">
      <c r="A23" s="46" t="s">
        <v>150</v>
      </c>
      <c r="B23" s="47">
        <f t="shared" si="10"/>
        <v>2002</v>
      </c>
      <c r="C23" s="47" t="str">
        <f>_xlfn.XLOOKUP($A23,TEAMS!$B$1:$B$851,TEAMS!$A$1:$A$851,"",0)</f>
        <v>LAL</v>
      </c>
      <c r="D23" s="71">
        <f>SUMIFS(TEAMS!$AA$1:$AA$851,TEAMS!$B$1:$B$851,$A23)/1000000</f>
        <v>54.262017</v>
      </c>
      <c r="E23" s="71">
        <v>40.271000000000001</v>
      </c>
      <c r="F23" s="171">
        <f>_xlfn.XLOOKUP($B23,NBA!$H$5:$H$41,NBA!$I$5:$I$41,"",0)/1000000</f>
        <v>53.744919103448282</v>
      </c>
      <c r="G23" s="48">
        <f>D23/E23</f>
        <v>1.3474216433661941</v>
      </c>
      <c r="H23" s="48">
        <f t="shared" si="1"/>
        <v>1.0096213354709198</v>
      </c>
      <c r="I23" s="47">
        <f>COUNTIFS(TEAMS!$B$1:$B$851,$A23,TEAMS!$D$1:$D$851,$C23)</f>
        <v>23</v>
      </c>
      <c r="J23" s="47">
        <f>COUNTIFS(TEAMS!$B$1:$B$851,$A23,TEAMS!$D$1:$D$851,$C23,TEAMS!$H$1:$H$851,J$2)</f>
        <v>5</v>
      </c>
      <c r="K23" s="47">
        <f>COUNTIFS(TEAMS!$B$1:$B$851,$A23,TEAMS!$D$1:$D$851,$C23,TEAMS!$H$1:$H$851,K$2)</f>
        <v>2</v>
      </c>
      <c r="L23" s="47">
        <f>COUNTIFS(TEAMS!$B$1:$B$851,$A23,TEAMS!$D$1:$D$851,$C23,TEAMS!$H$1:$H$851,L$2)</f>
        <v>2</v>
      </c>
      <c r="M23" s="47">
        <f>COUNTIFS(TEAMS!$B$1:$B$851,$A23,TEAMS!$D$1:$D$851,$C23,TEAMS!$H$1:$H$851,M$2)</f>
        <v>3</v>
      </c>
      <c r="N23" s="47">
        <f>COUNTIFS(TEAMS!$B$1:$B$851,$A23,TEAMS!$D$1:$D$851,$C23,TEAMS!$H$1:$H$851,N$2)</f>
        <v>3</v>
      </c>
      <c r="O23" s="59">
        <f t="shared" si="2"/>
        <v>54.262017</v>
      </c>
      <c r="P23" s="59">
        <f>SUMIFS(TEAMS!$AA$1:$AA$851,TEAMS!$B$1:$B$851,$A23,TEAMS!$D$1:$D$851,$C23,TEAMS!$H$1:$H$851,P$2)/1000000</f>
        <v>7.4662850000000001</v>
      </c>
      <c r="Q23" s="59">
        <f>SUMIFS(TEAMS!$AA$1:$AA$851,TEAMS!$B$1:$B$851,$A23,TEAMS!$D$1:$D$851,$C23,TEAMS!$H$1:$H$851,Q$2)/1000000</f>
        <v>12.25</v>
      </c>
      <c r="R23" s="59">
        <f>SUMIFS(TEAMS!$AA$1:$AA$851,TEAMS!$B$1:$B$851,$A23,TEAMS!$D$1:$D$851,$C23,TEAMS!$H$1:$H$851,R$2)/1000000</f>
        <v>4.6254999999999997</v>
      </c>
      <c r="S23" s="59">
        <f>SUMIFS(TEAMS!$AA$1:$AA$851,TEAMS!$B$1:$B$851,$A23,TEAMS!$D$1:$D$851,$C23,TEAMS!$H$1:$H$851,S$2)/1000000</f>
        <v>7.4599599999999997</v>
      </c>
      <c r="T23" s="59">
        <f>SUMIFS(TEAMS!$AA$1:$AA$851,TEAMS!$B$1:$B$851,$A23,TEAMS!$D$1:$D$851,$C23,TEAMS!$H$1:$H$851,T$2)/1000000</f>
        <v>22.460272</v>
      </c>
      <c r="U23" s="47">
        <f>COUNTIFS(TEAMS!$B$1:$B$851,$A23,TEAMS!$D$1:$D$851,$C23)</f>
        <v>23</v>
      </c>
      <c r="V23" s="48">
        <f t="shared" si="3"/>
        <v>0.13759689397465635</v>
      </c>
      <c r="W23" s="48">
        <f t="shared" si="4"/>
        <v>0.22575644395968547</v>
      </c>
      <c r="X23" s="48">
        <f t="shared" si="5"/>
        <v>8.5243790329430622E-2</v>
      </c>
      <c r="Y23" s="48">
        <f t="shared" si="6"/>
        <v>0.13748032993318327</v>
      </c>
      <c r="Z23" s="48">
        <f t="shared" si="7"/>
        <v>0.41392254180304427</v>
      </c>
      <c r="AA23" s="48">
        <f t="shared" si="8"/>
        <v>1</v>
      </c>
      <c r="AB23" s="47"/>
      <c r="AC23" s="68"/>
      <c r="AD23" s="165">
        <f t="shared" si="9"/>
        <v>19780</v>
      </c>
      <c r="AE23" s="165">
        <f>SUMIFS(TEAMS!$AE$1:$AE$851,TEAMS!$B$1:$B$851,$A23,TEAMS!$D$1:$D$851,$C23,TEAMS!$H$1:$H$851,AE$2)</f>
        <v>4260</v>
      </c>
      <c r="AF23" s="165">
        <f>SUMIFS(TEAMS!$AE$1:$AE$851,TEAMS!$B$1:$B$851,$A23,TEAMS!$D$1:$D$851,$C23,TEAMS!$H$1:$H$851,AF$2)</f>
        <v>3772</v>
      </c>
      <c r="AG23" s="165">
        <f>SUMIFS(TEAMS!$AE$1:$AE$851,TEAMS!$B$1:$B$851,$A23,TEAMS!$D$1:$D$851,$C23,TEAMS!$H$1:$H$851,AG$2)</f>
        <v>4048</v>
      </c>
      <c r="AH23" s="165">
        <f>SUMIFS(TEAMS!$AE$1:$AE$851,TEAMS!$B$1:$B$851,$A23,TEAMS!$D$1:$D$851,$C23,TEAMS!$H$1:$H$851,AH$2)</f>
        <v>4445</v>
      </c>
      <c r="AI23" s="165">
        <f>SUMIFS(TEAMS!$AE$1:$AE$851,TEAMS!$B$1:$B$851,$A23,TEAMS!$D$1:$D$851,$C23,TEAMS!$H$1:$H$851,AI$2)</f>
        <v>3255</v>
      </c>
      <c r="AJ23" s="47">
        <f>SUMIFS(TEAMS!$U$1:$U$851,TEAMS!$B$1:$B$851,$A23,TEAMS!$D$1:$D$851,$C23)</f>
        <v>84</v>
      </c>
      <c r="AK23" s="68">
        <f>AVERAGEIFS(TEAMS!$U$1:$U$851,TEAMS!$B$1:$B$851,$A23,TEAMS!$D$1:$D$851,$C23)</f>
        <v>6</v>
      </c>
      <c r="AL23" s="68">
        <f>AVERAGEIFS(TEAMS!$U$1:$U$851,TEAMS!$B$1:$B$851,$A23,TEAMS!$D$1:$D$851,$C23,TEAMS!$H$1:$H$851,AL$2)</f>
        <v>6.5</v>
      </c>
      <c r="AM23" s="68">
        <f>AVERAGEIFS(TEAMS!$U$1:$U$851,TEAMS!$B$1:$B$851,$A23,TEAMS!$D$1:$D$851,$C23,TEAMS!$H$1:$H$851,AM$2)</f>
        <v>9</v>
      </c>
      <c r="AN23" s="68">
        <f>AVERAGEIFS(TEAMS!$U$1:$U$851,TEAMS!$B$1:$B$851,$A23,TEAMS!$D$1:$D$851,$C23,TEAMS!$H$1:$H$851,AN$2)</f>
        <v>6</v>
      </c>
      <c r="AO23" s="68">
        <f>AVERAGEIFS(TEAMS!$U$1:$U$851,TEAMS!$B$1:$B$851,$A23,TEAMS!$D$1:$D$851,$C23,TEAMS!$H$1:$H$851,AO$2)</f>
        <v>5</v>
      </c>
      <c r="AP23" s="68">
        <f>AVERAGEIFS(TEAMS!$U$1:$U$851,TEAMS!$B$1:$B$851,$A23,TEAMS!$D$1:$D$851,$C23,TEAMS!$H$1:$H$851,AP$2)</f>
        <v>4.333333333333333</v>
      </c>
      <c r="AQ23" s="47"/>
      <c r="AR23" s="68">
        <f>_xlfn.MAXIFS(TEAMS!$AK$1:$AK$851,TEAMS!$B$1:$B$851,$A23,TEAMS!$D$1:$D$851,$C23)</f>
        <v>60.099999999999994</v>
      </c>
      <c r="AS23" s="68">
        <f>SUMIFS(TEAMS!$AK$1:$AK$851,TEAMS!$B$1:$B$851,$A23,TEAMS!$D$1:$D$851,$C23,TEAMS!$H$1:$H$851,AS$2)</f>
        <v>8.7999999999999989</v>
      </c>
      <c r="AT23" s="68">
        <f>SUMIFS(TEAMS!$AK$1:$AK$851,TEAMS!$B$1:$B$851,$A23,TEAMS!$D$1:$D$851,$C23,TEAMS!$H$1:$H$851,AT$2)</f>
        <v>13.6</v>
      </c>
      <c r="AU23" s="68">
        <f>SUMIFS(TEAMS!$AK$1:$AK$851,TEAMS!$B$1:$B$851,$A23,TEAMS!$D$1:$D$851,$C23,TEAMS!$H$1:$H$851,AU$2)</f>
        <v>8.5</v>
      </c>
      <c r="AV23" s="68">
        <f>SUMIFS(TEAMS!$AK$1:$AK$851,TEAMS!$B$1:$B$851,$A23,TEAMS!$D$1:$D$851,$C23,TEAMS!$H$1:$H$851,AV$2)</f>
        <v>14.100000000000001</v>
      </c>
      <c r="AW23" s="68">
        <f>SUMIFS(TEAMS!$AK$1:$AK$851,TEAMS!$B$1:$B$851,$A23,TEAMS!$D$1:$D$851,$C23,TEAMS!$H$1:$H$851,AW$2)</f>
        <v>15.1</v>
      </c>
      <c r="AX23" s="47"/>
      <c r="AY23" s="68">
        <f>_xlfn.MAXIFS(TEAMS!$AG$1:$AG$851,TEAMS!$B$1:$B$851,$A23,TEAMS!$D$1:$D$851,$C23)</f>
        <v>16.445174923572168</v>
      </c>
      <c r="AZ23" s="68">
        <f>SUMIFS(TEAMS!$AG$1:$AG$851,TEAMS!$B$1:$B$851,$A23,TEAMS!$D$1:$D$851,$C23,TEAMS!$H$1:$H$851,AZ$2)</f>
        <v>7.3772690462211248</v>
      </c>
      <c r="BA23" s="68">
        <f>SUMIFS(TEAMS!$AG$1:$AG$851,TEAMS!$B$1:$B$851,$A23,TEAMS!$D$1:$D$851,$C23,TEAMS!$H$1:$H$851,BA$2)</f>
        <v>3.6863973639989482</v>
      </c>
      <c r="BB23" s="68">
        <f>SUMIFS(TEAMS!$AG$1:$AG$851,TEAMS!$B$1:$B$851,$A23,TEAMS!$D$1:$D$851,$C23,TEAMS!$H$1:$H$851,BB$2)</f>
        <v>2.0770605146478247</v>
      </c>
      <c r="BC23" s="68">
        <f>SUMIFS(TEAMS!$AG$1:$AG$851,TEAMS!$B$1:$B$851,$A23,TEAMS!$D$1:$D$851,$C23,TEAMS!$H$1:$H$851,BC$2)</f>
        <v>1.7835158828174034</v>
      </c>
      <c r="BD23" s="68">
        <f>SUMIFS(TEAMS!$AG$1:$AG$851,TEAMS!$B$1:$B$851,$A23,TEAMS!$D$1:$D$851,$C23,TEAMS!$H$1:$H$851,BD$2)</f>
        <v>1.5019213248840932</v>
      </c>
      <c r="BI23">
        <v>2002</v>
      </c>
      <c r="BJ23" s="9">
        <v>40271000</v>
      </c>
      <c r="BK23" s="9">
        <v>-2229000</v>
      </c>
      <c r="BL23" s="27">
        <v>-5.2400000000000002E-2</v>
      </c>
    </row>
    <row r="24" spans="1:64" x14ac:dyDescent="0.2">
      <c r="A24" s="46" t="s">
        <v>156</v>
      </c>
      <c r="B24" s="47">
        <f t="shared" si="10"/>
        <v>2001</v>
      </c>
      <c r="C24" s="47" t="str">
        <f>_xlfn.XLOOKUP($A24,TEAMS!$B$1:$B$851,TEAMS!$A$1:$A$851,"",0)</f>
        <v>LAL</v>
      </c>
      <c r="D24" s="71">
        <f>SUMIFS(TEAMS!$AA$1:$AA$851,TEAMS!$B$1:$B$851,$A24)/1000000</f>
        <v>57.498213</v>
      </c>
      <c r="E24" s="71">
        <v>42.5</v>
      </c>
      <c r="F24" s="171">
        <f>_xlfn.XLOOKUP($B24,NBA!$H$5:$H$41,NBA!$I$5:$I$41,"",0)/1000000</f>
        <v>51.853885862068964</v>
      </c>
      <c r="G24" s="48">
        <f>D24/E24</f>
        <v>1.3528991294117647</v>
      </c>
      <c r="H24" s="48">
        <f t="shared" si="1"/>
        <v>1.108850610597341</v>
      </c>
      <c r="I24" s="47">
        <f>COUNTIFS(TEAMS!$B$1:$B$851,$A24,TEAMS!$D$1:$D$851,$C24)</f>
        <v>23</v>
      </c>
      <c r="J24" s="47">
        <f>COUNTIFS(TEAMS!$B$1:$B$851,$A24,TEAMS!$D$1:$D$851,$C24,TEAMS!$H$1:$H$851,J$2)</f>
        <v>4</v>
      </c>
      <c r="K24" s="47">
        <f>COUNTIFS(TEAMS!$B$1:$B$851,$A24,TEAMS!$D$1:$D$851,$C24,TEAMS!$H$1:$H$851,K$2)</f>
        <v>3</v>
      </c>
      <c r="L24" s="47">
        <f>COUNTIFS(TEAMS!$B$1:$B$851,$A24,TEAMS!$D$1:$D$851,$C24,TEAMS!$H$1:$H$851,L$2)</f>
        <v>2</v>
      </c>
      <c r="M24" s="47">
        <f>COUNTIFS(TEAMS!$B$1:$B$851,$A24,TEAMS!$D$1:$D$851,$C24,TEAMS!$H$1:$H$851,M$2)</f>
        <v>4</v>
      </c>
      <c r="N24" s="47">
        <f>COUNTIFS(TEAMS!$B$1:$B$851,$A24,TEAMS!$D$1:$D$851,$C24,TEAMS!$H$1:$H$851,N$2)</f>
        <v>2</v>
      </c>
      <c r="O24" s="59">
        <f t="shared" si="2"/>
        <v>57.498213</v>
      </c>
      <c r="P24" s="59">
        <f>SUMIFS(TEAMS!$AA$1:$AA$851,TEAMS!$B$1:$B$851,$A24,TEAMS!$D$1:$D$851,$C24,TEAMS!$H$1:$H$851,P$2)/1000000</f>
        <v>6.7627689999999996</v>
      </c>
      <c r="Q24" s="59">
        <f>SUMIFS(TEAMS!$AA$1:$AA$851,TEAMS!$B$1:$B$851,$A24,TEAMS!$D$1:$D$851,$C24,TEAMS!$H$1:$H$851,Q$2)/1000000</f>
        <v>13.116</v>
      </c>
      <c r="R24" s="59">
        <f>SUMIFS(TEAMS!$AA$1:$AA$851,TEAMS!$B$1:$B$851,$A24,TEAMS!$D$1:$D$851,$C24,TEAMS!$H$1:$H$851,R$2)/1000000</f>
        <v>4.2497199999999999</v>
      </c>
      <c r="S24" s="59">
        <f>SUMIFS(TEAMS!$AA$1:$AA$851,TEAMS!$B$1:$B$851,$A24,TEAMS!$D$1:$D$851,$C24,TEAMS!$H$1:$H$851,S$2)/1000000</f>
        <v>12.324009</v>
      </c>
      <c r="T24" s="59">
        <f>SUMIFS(TEAMS!$AA$1:$AA$851,TEAMS!$B$1:$B$851,$A24,TEAMS!$D$1:$D$851,$C24,TEAMS!$H$1:$H$851,T$2)/1000000</f>
        <v>21.045715000000001</v>
      </c>
      <c r="U24" s="47">
        <f>COUNTIFS(TEAMS!$B$1:$B$851,$A24,TEAMS!$D$1:$D$851,$C24)</f>
        <v>23</v>
      </c>
      <c r="V24" s="48">
        <f t="shared" si="3"/>
        <v>0.11761702924576108</v>
      </c>
      <c r="W24" s="48">
        <f t="shared" si="4"/>
        <v>0.22811143713283749</v>
      </c>
      <c r="X24" s="48">
        <f t="shared" si="5"/>
        <v>7.391047092193978E-2</v>
      </c>
      <c r="Y24" s="48">
        <f t="shared" si="6"/>
        <v>0.21433725253339614</v>
      </c>
      <c r="Z24" s="48">
        <f t="shared" si="7"/>
        <v>0.36602381016606556</v>
      </c>
      <c r="AA24" s="48">
        <f t="shared" si="8"/>
        <v>1</v>
      </c>
      <c r="AB24" s="47"/>
      <c r="AC24" s="68"/>
      <c r="AD24" s="165">
        <f t="shared" si="9"/>
        <v>19905</v>
      </c>
      <c r="AE24" s="165">
        <f>SUMIFS(TEAMS!$AE$1:$AE$851,TEAMS!$B$1:$B$851,$A24,TEAMS!$D$1:$D$851,$C24,TEAMS!$H$1:$H$851,AE$2)</f>
        <v>3167</v>
      </c>
      <c r="AF24" s="165">
        <f>SUMIFS(TEAMS!$AE$1:$AE$851,TEAMS!$B$1:$B$851,$A24,TEAMS!$D$1:$D$851,$C24,TEAMS!$H$1:$H$851,AF$2)</f>
        <v>5822</v>
      </c>
      <c r="AG24" s="165">
        <f>SUMIFS(TEAMS!$AE$1:$AE$851,TEAMS!$B$1:$B$851,$A24,TEAMS!$D$1:$D$851,$C24,TEAMS!$H$1:$H$851,AG$2)</f>
        <v>2884</v>
      </c>
      <c r="AH24" s="165">
        <f>SUMIFS(TEAMS!$AE$1:$AE$851,TEAMS!$B$1:$B$851,$A24,TEAMS!$D$1:$D$851,$C24,TEAMS!$H$1:$H$851,AH$2)</f>
        <v>4657</v>
      </c>
      <c r="AI24" s="165">
        <f>SUMIFS(TEAMS!$AE$1:$AE$851,TEAMS!$B$1:$B$851,$A24,TEAMS!$D$1:$D$851,$C24,TEAMS!$H$1:$H$851,AI$2)</f>
        <v>3375</v>
      </c>
      <c r="AJ24" s="47">
        <f>SUMIFS(TEAMS!$U$1:$U$851,TEAMS!$B$1:$B$851,$A24,TEAMS!$D$1:$D$851,$C24)</f>
        <v>91</v>
      </c>
      <c r="AK24" s="68">
        <f>AVERAGEIFS(TEAMS!$U$1:$U$851,TEAMS!$B$1:$B$851,$A24,TEAMS!$D$1:$D$851,$C24)</f>
        <v>7.583333333333333</v>
      </c>
      <c r="AL24" s="68">
        <f>AVERAGEIFS(TEAMS!$U$1:$U$851,TEAMS!$B$1:$B$851,$A24,TEAMS!$D$1:$D$851,$C24,TEAMS!$H$1:$H$851,AL$2)</f>
        <v>6.666666666666667</v>
      </c>
      <c r="AM24" s="68">
        <f>AVERAGEIFS(TEAMS!$U$1:$U$851,TEAMS!$B$1:$B$851,$A24,TEAMS!$D$1:$D$851,$C24,TEAMS!$H$1:$H$851,AM$2)</f>
        <v>7.333333333333333</v>
      </c>
      <c r="AN24" s="68">
        <f>AVERAGEIFS(TEAMS!$U$1:$U$851,TEAMS!$B$1:$B$851,$A24,TEAMS!$D$1:$D$851,$C24,TEAMS!$H$1:$H$851,AN$2)</f>
        <v>5</v>
      </c>
      <c r="AO24" s="68">
        <f>AVERAGEIFS(TEAMS!$U$1:$U$851,TEAMS!$B$1:$B$851,$A24,TEAMS!$D$1:$D$851,$C24,TEAMS!$H$1:$H$851,AO$2)</f>
        <v>10.5</v>
      </c>
      <c r="AP24" s="68">
        <f>AVERAGEIFS(TEAMS!$U$1:$U$851,TEAMS!$B$1:$B$851,$A24,TEAMS!$D$1:$D$851,$C24,TEAMS!$H$1:$H$851,AP$2)</f>
        <v>9</v>
      </c>
      <c r="AQ24" s="47"/>
      <c r="AR24" s="68">
        <f>_xlfn.MAXIFS(TEAMS!$AK$1:$AK$851,TEAMS!$B$1:$B$851,$A24,TEAMS!$D$1:$D$851,$C24)</f>
        <v>50.6</v>
      </c>
      <c r="AS24" s="68">
        <f>SUMIFS(TEAMS!$AK$1:$AK$851,TEAMS!$B$1:$B$851,$A24,TEAMS!$D$1:$D$851,$C24,TEAMS!$H$1:$H$851,AS$2)</f>
        <v>5.6</v>
      </c>
      <c r="AT24" s="68">
        <f>SUMIFS(TEAMS!$AK$1:$AK$851,TEAMS!$B$1:$B$851,$A24,TEAMS!$D$1:$D$851,$C24,TEAMS!$H$1:$H$851,AT$2)</f>
        <v>14.600000000000001</v>
      </c>
      <c r="AU24" s="68">
        <f>SUMIFS(TEAMS!$AK$1:$AK$851,TEAMS!$B$1:$B$851,$A24,TEAMS!$D$1:$D$851,$C24,TEAMS!$H$1:$H$851,AU$2)</f>
        <v>4.8</v>
      </c>
      <c r="AV24" s="68">
        <f>SUMIFS(TEAMS!$AK$1:$AK$851,TEAMS!$B$1:$B$851,$A24,TEAMS!$D$1:$D$851,$C24,TEAMS!$H$1:$H$851,AV$2)</f>
        <v>10.299999999999999</v>
      </c>
      <c r="AW24" s="68">
        <f>SUMIFS(TEAMS!$AK$1:$AK$851,TEAMS!$B$1:$B$851,$A24,TEAMS!$D$1:$D$851,$C24,TEAMS!$H$1:$H$851,AW$2)</f>
        <v>15.3</v>
      </c>
      <c r="AX24" s="47"/>
      <c r="AY24" s="68">
        <f>_xlfn.MAXIFS(TEAMS!$AG$1:$AG$851,TEAMS!$B$1:$B$851,$A24,TEAMS!$D$1:$D$851,$C24)</f>
        <v>16.395158932312466</v>
      </c>
      <c r="AZ24" s="68">
        <f>SUMIFS(TEAMS!$AG$1:$AG$851,TEAMS!$B$1:$B$851,$A24,TEAMS!$D$1:$D$851,$C24,TEAMS!$H$1:$H$851,AZ$2)</f>
        <v>4.8281300396388795</v>
      </c>
      <c r="BA24" s="68">
        <f>SUMIFS(TEAMS!$AG$1:$AG$851,TEAMS!$B$1:$B$851,$A24,TEAMS!$D$1:$D$851,$C24,TEAMS!$H$1:$H$851,BA$2)</f>
        <v>5.4474671811180269</v>
      </c>
      <c r="BB24" s="68">
        <f>SUMIFS(TEAMS!$AG$1:$AG$851,TEAMS!$B$1:$B$851,$A24,TEAMS!$D$1:$D$851,$C24,TEAMS!$H$1:$H$851,BB$2)</f>
        <v>2.4636663702542614</v>
      </c>
      <c r="BC24" s="68">
        <f>SUMIFS(TEAMS!$AG$1:$AG$851,TEAMS!$B$1:$B$851,$A24,TEAMS!$D$1:$D$851,$C24,TEAMS!$H$1:$H$851,BC$2)</f>
        <v>1.2136580807547965</v>
      </c>
      <c r="BD24" s="68">
        <f>SUMIFS(TEAMS!$AG$1:$AG$851,TEAMS!$B$1:$B$851,$A24,TEAMS!$D$1:$D$851,$C24,TEAMS!$H$1:$H$851,BD$2)</f>
        <v>1.9191688395203144</v>
      </c>
      <c r="BI24">
        <v>2001</v>
      </c>
      <c r="BJ24" s="9">
        <v>42500000</v>
      </c>
      <c r="BK24" s="9">
        <v>7000000</v>
      </c>
      <c r="BL24" s="27">
        <v>0.19719999999999999</v>
      </c>
    </row>
    <row r="25" spans="1:64" x14ac:dyDescent="0.2">
      <c r="A25" s="46" t="s">
        <v>163</v>
      </c>
      <c r="B25" s="47">
        <f t="shared" si="10"/>
        <v>2000</v>
      </c>
      <c r="C25" s="47" t="str">
        <f>_xlfn.XLOOKUP($A25,TEAMS!$B$1:$B$851,TEAMS!$A$1:$A$851,"",0)</f>
        <v>LAL</v>
      </c>
      <c r="D25" s="71">
        <f>SUMIFS(TEAMS!$AA$1:$AA$851,TEAMS!$B$1:$B$851,$A25)/1000000</f>
        <v>54.118532999999999</v>
      </c>
      <c r="E25" s="71">
        <v>35.5</v>
      </c>
      <c r="F25" s="171">
        <f>_xlfn.XLOOKUP($B25,NBA!$H$5:$H$41,NBA!$I$5:$I$41,"",0)/1000000</f>
        <v>45.314984000000003</v>
      </c>
      <c r="G25" s="48">
        <f>D25/E25</f>
        <v>1.5244657183098591</v>
      </c>
      <c r="H25" s="48">
        <f t="shared" si="1"/>
        <v>1.1942745693124375</v>
      </c>
      <c r="I25" s="47">
        <f>COUNTIFS(TEAMS!$B$1:$B$851,$A25,TEAMS!$D$1:$D$851,$C25)</f>
        <v>23</v>
      </c>
      <c r="J25" s="47">
        <f>COUNTIFS(TEAMS!$B$1:$B$851,$A25,TEAMS!$D$1:$D$851,$C25,TEAMS!$H$1:$H$851,J$2)</f>
        <v>5</v>
      </c>
      <c r="K25" s="47">
        <f>COUNTIFS(TEAMS!$B$1:$B$851,$A25,TEAMS!$D$1:$D$851,$C25,TEAMS!$H$1:$H$851,K$2)</f>
        <v>2</v>
      </c>
      <c r="L25" s="47">
        <f>COUNTIFS(TEAMS!$B$1:$B$851,$A25,TEAMS!$D$1:$D$851,$C25,TEAMS!$H$1:$H$851,L$2)</f>
        <v>3</v>
      </c>
      <c r="M25" s="47">
        <f>COUNTIFS(TEAMS!$B$1:$B$851,$A25,TEAMS!$D$1:$D$851,$C25,TEAMS!$H$1:$H$851,M$2)</f>
        <v>2</v>
      </c>
      <c r="N25" s="47">
        <f>COUNTIFS(TEAMS!$B$1:$B$851,$A25,TEAMS!$D$1:$D$851,$C25,TEAMS!$H$1:$H$851,N$2)</f>
        <v>3</v>
      </c>
      <c r="O25" s="59">
        <f t="shared" si="2"/>
        <v>54.118532999999999</v>
      </c>
      <c r="P25" s="59">
        <f>SUMIFS(TEAMS!$AA$1:$AA$851,TEAMS!$B$1:$B$851,$A25,TEAMS!$D$1:$D$851,$C25,TEAMS!$H$1:$H$851,P$2)/1000000</f>
        <v>6.8322349999999998</v>
      </c>
      <c r="Q25" s="59">
        <f>SUMIFS(TEAMS!$AA$1:$AA$851,TEAMS!$B$1:$B$851,$A25,TEAMS!$D$1:$D$851,$C25,TEAMS!$H$1:$H$851,Q$2)/1000000</f>
        <v>9.51</v>
      </c>
      <c r="R25" s="59">
        <f>SUMIFS(TEAMS!$AA$1:$AA$851,TEAMS!$B$1:$B$851,$A25,TEAMS!$D$1:$D$851,$C25,TEAMS!$H$1:$H$851,R$2)/1000000</f>
        <v>10.82344</v>
      </c>
      <c r="S25" s="59">
        <f>SUMIFS(TEAMS!$AA$1:$AA$851,TEAMS!$B$1:$B$851,$A25,TEAMS!$D$1:$D$851,$C25,TEAMS!$H$1:$H$851,S$2)/1000000</f>
        <v>6.5</v>
      </c>
      <c r="T25" s="59">
        <f>SUMIFS(TEAMS!$AA$1:$AA$851,TEAMS!$B$1:$B$851,$A25,TEAMS!$D$1:$D$851,$C25,TEAMS!$H$1:$H$851,T$2)/1000000</f>
        <v>20.452857999999999</v>
      </c>
      <c r="U25" s="47">
        <f>COUNTIFS(TEAMS!$B$1:$B$851,$A25,TEAMS!$D$1:$D$851,$C25)</f>
        <v>23</v>
      </c>
      <c r="V25" s="48">
        <f t="shared" si="3"/>
        <v>0.12624575392684795</v>
      </c>
      <c r="W25" s="48">
        <f t="shared" si="4"/>
        <v>0.17572538413042349</v>
      </c>
      <c r="X25" s="48">
        <f t="shared" si="5"/>
        <v>0.19999507377629766</v>
      </c>
      <c r="Y25" s="48">
        <f t="shared" si="6"/>
        <v>0.12010672942668273</v>
      </c>
      <c r="Z25" s="48">
        <f t="shared" si="7"/>
        <v>0.37792705873974819</v>
      </c>
      <c r="AA25" s="48">
        <f t="shared" si="8"/>
        <v>1</v>
      </c>
      <c r="AB25" s="47"/>
      <c r="AC25" s="68"/>
      <c r="AD25" s="165">
        <f t="shared" si="9"/>
        <v>19805</v>
      </c>
      <c r="AE25" s="165">
        <f>SUMIFS(TEAMS!$AE$1:$AE$851,TEAMS!$B$1:$B$851,$A25,TEAMS!$D$1:$D$851,$C25,TEAMS!$H$1:$H$851,AE$2)</f>
        <v>4194</v>
      </c>
      <c r="AF25" s="165">
        <f>SUMIFS(TEAMS!$AE$1:$AE$851,TEAMS!$B$1:$B$851,$A25,TEAMS!$D$1:$D$851,$C25,TEAMS!$H$1:$H$851,AF$2)</f>
        <v>3773</v>
      </c>
      <c r="AG25" s="165">
        <f>SUMIFS(TEAMS!$AE$1:$AE$851,TEAMS!$B$1:$B$851,$A25,TEAMS!$D$1:$D$851,$C25,TEAMS!$H$1:$H$851,AG$2)</f>
        <v>4348</v>
      </c>
      <c r="AH25" s="165">
        <f>SUMIFS(TEAMS!$AE$1:$AE$851,TEAMS!$B$1:$B$851,$A25,TEAMS!$D$1:$D$851,$C25,TEAMS!$H$1:$H$851,AH$2)</f>
        <v>3614</v>
      </c>
      <c r="AI25" s="165">
        <f>SUMIFS(TEAMS!$AE$1:$AE$851,TEAMS!$B$1:$B$851,$A25,TEAMS!$D$1:$D$851,$C25,TEAMS!$H$1:$H$851,AI$2)</f>
        <v>3876</v>
      </c>
      <c r="AJ25" s="47">
        <f>SUMIFS(TEAMS!$U$1:$U$851,TEAMS!$B$1:$B$851,$A25,TEAMS!$D$1:$D$851,$C25)</f>
        <v>90</v>
      </c>
      <c r="AK25" s="68">
        <f>AVERAGEIFS(TEAMS!$U$1:$U$851,TEAMS!$B$1:$B$851,$A25,TEAMS!$D$1:$D$851,$C25)</f>
        <v>6.9230769230769234</v>
      </c>
      <c r="AL25" s="68">
        <f>AVERAGEIFS(TEAMS!$U$1:$U$851,TEAMS!$B$1:$B$851,$A25,TEAMS!$D$1:$D$851,$C25,TEAMS!$H$1:$H$851,AL$2)</f>
        <v>4.5</v>
      </c>
      <c r="AM25" s="68">
        <f>AVERAGEIFS(TEAMS!$U$1:$U$851,TEAMS!$B$1:$B$851,$A25,TEAMS!$D$1:$D$851,$C25,TEAMS!$H$1:$H$851,AM$2)</f>
        <v>6.5</v>
      </c>
      <c r="AN25" s="68">
        <f>AVERAGEIFS(TEAMS!$U$1:$U$851,TEAMS!$B$1:$B$851,$A25,TEAMS!$D$1:$D$851,$C25,TEAMS!$H$1:$H$851,AN$2)</f>
        <v>9</v>
      </c>
      <c r="AO25" s="68">
        <f>AVERAGEIFS(TEAMS!$U$1:$U$851,TEAMS!$B$1:$B$851,$A25,TEAMS!$D$1:$D$851,$C25,TEAMS!$H$1:$H$851,AO$2)</f>
        <v>10.5</v>
      </c>
      <c r="AP25" s="68">
        <f>AVERAGEIFS(TEAMS!$U$1:$U$851,TEAMS!$B$1:$B$851,$A25,TEAMS!$D$1:$D$851,$C25,TEAMS!$H$1:$H$851,AP$2)</f>
        <v>6.666666666666667</v>
      </c>
      <c r="AQ25" s="47"/>
      <c r="AR25" s="68">
        <f>_xlfn.MAXIFS(TEAMS!$AK$1:$AK$851,TEAMS!$B$1:$B$851,$A25,TEAMS!$D$1:$D$851,$C25)</f>
        <v>63.300000000000004</v>
      </c>
      <c r="AS25" s="68">
        <f>SUMIFS(TEAMS!$AK$1:$AK$851,TEAMS!$B$1:$B$851,$A25,TEAMS!$D$1:$D$851,$C25,TEAMS!$H$1:$H$851,AS$2)</f>
        <v>7.3</v>
      </c>
      <c r="AT25" s="68">
        <f>SUMIFS(TEAMS!$AK$1:$AK$851,TEAMS!$B$1:$B$851,$A25,TEAMS!$D$1:$D$851,$C25,TEAMS!$H$1:$H$851,AT$2)</f>
        <v>12.7</v>
      </c>
      <c r="AU25" s="68">
        <f>SUMIFS(TEAMS!$AK$1:$AK$851,TEAMS!$B$1:$B$851,$A25,TEAMS!$D$1:$D$851,$C25,TEAMS!$H$1:$H$851,AU$2)</f>
        <v>12.9</v>
      </c>
      <c r="AV25" s="68">
        <f>SUMIFS(TEAMS!$AK$1:$AK$851,TEAMS!$B$1:$B$851,$A25,TEAMS!$D$1:$D$851,$C25,TEAMS!$H$1:$H$851,AV$2)</f>
        <v>10.7</v>
      </c>
      <c r="AW25" s="68">
        <f>SUMIFS(TEAMS!$AK$1:$AK$851,TEAMS!$B$1:$B$851,$A25,TEAMS!$D$1:$D$851,$C25,TEAMS!$H$1:$H$851,AW$2)</f>
        <v>19.700000000000003</v>
      </c>
      <c r="AX25" s="47"/>
      <c r="AY25" s="68">
        <f>_xlfn.MAXIFS(TEAMS!$AG$1:$AG$851,TEAMS!$B$1:$B$851,$A25,TEAMS!$D$1:$D$851,$C25)</f>
        <v>16.348043766242956</v>
      </c>
      <c r="AZ25" s="68">
        <f>SUMIFS(TEAMS!$AG$1:$AG$851,TEAMS!$B$1:$B$851,$A25,TEAMS!$D$1:$D$851,$C25,TEAMS!$H$1:$H$851,AZ$2)</f>
        <v>6.202585221814358</v>
      </c>
      <c r="BA25" s="68">
        <f>SUMIFS(TEAMS!$AG$1:$AG$851,TEAMS!$B$1:$B$851,$A25,TEAMS!$D$1:$D$851,$C25,TEAMS!$H$1:$H$851,BA$2)</f>
        <v>5.5783524962331503</v>
      </c>
      <c r="BB25" s="68">
        <f>SUMIFS(TEAMS!$AG$1:$AG$851,TEAMS!$B$1:$B$851,$A25,TEAMS!$D$1:$D$851,$C25,TEAMS!$H$1:$H$851,BB$2)</f>
        <v>2.0930619179079573</v>
      </c>
      <c r="BC25" s="68">
        <f>SUMIFS(TEAMS!$AG$1:$AG$851,TEAMS!$B$1:$B$851,$A25,TEAMS!$D$1:$D$851,$C25,TEAMS!$H$1:$H$851,BC$2)</f>
        <v>2.1123320086157209</v>
      </c>
      <c r="BD25" s="68">
        <f>SUMIFS(TEAMS!$AG$1:$AG$851,TEAMS!$B$1:$B$851,$A25,TEAMS!$D$1:$D$851,$C25,TEAMS!$H$1:$H$851,BD$2)</f>
        <v>0.33637462205098645</v>
      </c>
      <c r="BI25">
        <v>2000</v>
      </c>
      <c r="BJ25" s="9">
        <v>35500000</v>
      </c>
      <c r="BK25" s="9">
        <v>1500000</v>
      </c>
      <c r="BL25" s="27">
        <v>4.41E-2</v>
      </c>
    </row>
    <row r="26" spans="1:64" x14ac:dyDescent="0.2">
      <c r="A26" s="46" t="s">
        <v>170</v>
      </c>
      <c r="B26" s="47">
        <f t="shared" si="10"/>
        <v>1999</v>
      </c>
      <c r="C26" s="47" t="str">
        <f>_xlfn.XLOOKUP($A26,TEAMS!$B$1:$B$851,TEAMS!$A$1:$A$851,"",0)</f>
        <v>SAS</v>
      </c>
      <c r="D26" s="71">
        <f>SUMIFS(TEAMS!$AA$1:$AA$851,TEAMS!$B$1:$B$851,$A26)/1000000</f>
        <v>43.681142999999999</v>
      </c>
      <c r="E26" s="71">
        <v>34</v>
      </c>
      <c r="F26" s="171">
        <f>_xlfn.XLOOKUP($B26,NBA!$H$5:$H$41,NBA!$I$5:$I$41,"",0)/1000000</f>
        <v>36.892180655172417</v>
      </c>
      <c r="G26" s="48">
        <f>D26/E26</f>
        <v>1.2847394999999999</v>
      </c>
      <c r="H26" s="48">
        <f t="shared" si="1"/>
        <v>1.1840217147444696</v>
      </c>
      <c r="I26" s="47">
        <f>COUNTIFS(TEAMS!$B$1:$B$851,$A26,TEAMS!$D$1:$D$851,$C26)</f>
        <v>23</v>
      </c>
      <c r="J26" s="47">
        <f>COUNTIFS(TEAMS!$B$1:$B$851,$A26,TEAMS!$D$1:$D$851,$C26,TEAMS!$H$1:$H$851,J$2)</f>
        <v>3</v>
      </c>
      <c r="K26" s="47">
        <f>COUNTIFS(TEAMS!$B$1:$B$851,$A26,TEAMS!$D$1:$D$851,$C26,TEAMS!$H$1:$H$851,K$2)</f>
        <v>4</v>
      </c>
      <c r="L26" s="47">
        <f>COUNTIFS(TEAMS!$B$1:$B$851,$A26,TEAMS!$D$1:$D$851,$C26,TEAMS!$H$1:$H$851,L$2)</f>
        <v>3</v>
      </c>
      <c r="M26" s="47">
        <f>COUNTIFS(TEAMS!$B$1:$B$851,$A26,TEAMS!$D$1:$D$851,$C26,TEAMS!$H$1:$H$851,M$2)</f>
        <v>2</v>
      </c>
      <c r="N26" s="47">
        <f>COUNTIFS(TEAMS!$B$1:$B$851,$A26,TEAMS!$D$1:$D$851,$C26,TEAMS!$H$1:$H$851,N$2)</f>
        <v>2</v>
      </c>
      <c r="O26" s="59">
        <f t="shared" si="2"/>
        <v>43.681142999999999</v>
      </c>
      <c r="P26" s="59">
        <f>SUMIFS(TEAMS!$AA$1:$AA$851,TEAMS!$B$1:$B$851,$A26,TEAMS!$D$1:$D$851,$C26,TEAMS!$H$1:$H$851,P$2)/1000000</f>
        <v>7.2460000000000004</v>
      </c>
      <c r="Q26" s="59">
        <f>SUMIFS(TEAMS!$AA$1:$AA$851,TEAMS!$B$1:$B$851,$A26,TEAMS!$D$1:$D$851,$C26,TEAMS!$H$1:$H$851,Q$2)/1000000</f>
        <v>6.7626429999999997</v>
      </c>
      <c r="R26" s="59">
        <f>SUMIFS(TEAMS!$AA$1:$AA$851,TEAMS!$B$1:$B$851,$A26,TEAMS!$D$1:$D$851,$C26,TEAMS!$H$1:$H$851,R$2)/1000000</f>
        <v>6.6204999999999998</v>
      </c>
      <c r="S26" s="59">
        <f>SUMIFS(TEAMS!$AA$1:$AA$851,TEAMS!$B$1:$B$851,$A26,TEAMS!$D$1:$D$851,$C26,TEAMS!$H$1:$H$851,S$2)/1000000</f>
        <v>3.8380000000000001</v>
      </c>
      <c r="T26" s="59">
        <f>SUMIFS(TEAMS!$AA$1:$AA$851,TEAMS!$B$1:$B$851,$A26,TEAMS!$D$1:$D$851,$C26,TEAMS!$H$1:$H$851,T$2)/1000000</f>
        <v>19.213999999999999</v>
      </c>
      <c r="U26" s="47">
        <f>COUNTIFS(TEAMS!$B$1:$B$851,$A26,TEAMS!$D$1:$D$851,$C26)</f>
        <v>23</v>
      </c>
      <c r="V26" s="48">
        <f t="shared" si="3"/>
        <v>0.16588393760666933</v>
      </c>
      <c r="W26" s="48">
        <f t="shared" si="4"/>
        <v>0.15481836178142133</v>
      </c>
      <c r="X26" s="48">
        <f t="shared" si="5"/>
        <v>0.15156425737302709</v>
      </c>
      <c r="Y26" s="48">
        <f t="shared" si="6"/>
        <v>8.7864001177808015E-2</v>
      </c>
      <c r="Z26" s="48">
        <f t="shared" si="7"/>
        <v>0.43986944206107426</v>
      </c>
      <c r="AA26" s="48">
        <f t="shared" si="8"/>
        <v>1</v>
      </c>
      <c r="AB26" s="47"/>
      <c r="AC26" s="68"/>
      <c r="AD26" s="165">
        <f t="shared" si="9"/>
        <v>12075</v>
      </c>
      <c r="AE26" s="165">
        <f>SUMIFS(TEAMS!$AE$1:$AE$851,TEAMS!$B$1:$B$851,$A26,TEAMS!$D$1:$D$851,$C26,TEAMS!$H$1:$H$851,AE$2)</f>
        <v>3020</v>
      </c>
      <c r="AF26" s="165">
        <f>SUMIFS(TEAMS!$AE$1:$AE$851,TEAMS!$B$1:$B$851,$A26,TEAMS!$D$1:$D$851,$C26,TEAMS!$H$1:$H$851,AF$2)</f>
        <v>2214</v>
      </c>
      <c r="AG26" s="165">
        <f>SUMIFS(TEAMS!$AE$1:$AE$851,TEAMS!$B$1:$B$851,$A26,TEAMS!$D$1:$D$851,$C26,TEAMS!$H$1:$H$851,AG$2)</f>
        <v>2271</v>
      </c>
      <c r="AH26" s="165">
        <f>SUMIFS(TEAMS!$AE$1:$AE$851,TEAMS!$B$1:$B$851,$A26,TEAMS!$D$1:$D$851,$C26,TEAMS!$H$1:$H$851,AH$2)</f>
        <v>2571</v>
      </c>
      <c r="AI26" s="165">
        <f>SUMIFS(TEAMS!$AE$1:$AE$851,TEAMS!$B$1:$B$851,$A26,TEAMS!$D$1:$D$851,$C26,TEAMS!$H$1:$H$851,AI$2)</f>
        <v>1999</v>
      </c>
      <c r="AJ26" s="47">
        <f>SUMIFS(TEAMS!$U$1:$U$851,TEAMS!$B$1:$B$851,$A26,TEAMS!$D$1:$D$851,$C26)</f>
        <v>84</v>
      </c>
      <c r="AK26" s="68">
        <f>AVERAGEIFS(TEAMS!$U$1:$U$851,TEAMS!$B$1:$B$851,$A26,TEAMS!$D$1:$D$851,$C26)</f>
        <v>6.4615384615384617</v>
      </c>
      <c r="AL26" s="68">
        <f>AVERAGEIFS(TEAMS!$U$1:$U$851,TEAMS!$B$1:$B$851,$A26,TEAMS!$D$1:$D$851,$C26,TEAMS!$H$1:$H$851,AL$2)</f>
        <v>7</v>
      </c>
      <c r="AM26" s="68">
        <f>AVERAGEIFS(TEAMS!$U$1:$U$851,TEAMS!$B$1:$B$851,$A26,TEAMS!$D$1:$D$851,$C26,TEAMS!$H$1:$H$851,AM$2)</f>
        <v>4.5</v>
      </c>
      <c r="AN26" s="68">
        <f>AVERAGEIFS(TEAMS!$U$1:$U$851,TEAMS!$B$1:$B$851,$A26,TEAMS!$D$1:$D$851,$C26,TEAMS!$H$1:$H$851,AN$2)</f>
        <v>11.5</v>
      </c>
      <c r="AO26" s="68">
        <f>AVERAGEIFS(TEAMS!$U$1:$U$851,TEAMS!$B$1:$B$851,$A26,TEAMS!$D$1:$D$851,$C26,TEAMS!$H$1:$H$851,AO$2)</f>
        <v>1.5</v>
      </c>
      <c r="AP26" s="68">
        <f>AVERAGEIFS(TEAMS!$U$1:$U$851,TEAMS!$B$1:$B$851,$A26,TEAMS!$D$1:$D$851,$C26,TEAMS!$H$1:$H$851,AP$2)</f>
        <v>9.5</v>
      </c>
      <c r="AQ26" s="47"/>
      <c r="AR26" s="68">
        <f>_xlfn.MAXIFS(TEAMS!$AK$1:$AK$851,TEAMS!$B$1:$B$851,$A26,TEAMS!$D$1:$D$851,$C26)</f>
        <v>39.400000000000006</v>
      </c>
      <c r="AS26" s="68">
        <f>SUMIFS(TEAMS!$AK$1:$AK$851,TEAMS!$B$1:$B$851,$A26,TEAMS!$D$1:$D$851,$C26,TEAMS!$H$1:$H$851,AS$2)</f>
        <v>7.3000000000000007</v>
      </c>
      <c r="AT26" s="68">
        <f>SUMIFS(TEAMS!$AK$1:$AK$851,TEAMS!$B$1:$B$851,$A26,TEAMS!$D$1:$D$851,$C26,TEAMS!$H$1:$H$851,AT$2)</f>
        <v>6.6</v>
      </c>
      <c r="AU26" s="68">
        <f>SUMIFS(TEAMS!$AK$1:$AK$851,TEAMS!$B$1:$B$851,$A26,TEAMS!$D$1:$D$851,$C26,TEAMS!$H$1:$H$851,AU$2)</f>
        <v>4.3</v>
      </c>
      <c r="AV26" s="68">
        <f>SUMIFS(TEAMS!$AK$1:$AK$851,TEAMS!$B$1:$B$851,$A26,TEAMS!$D$1:$D$851,$C26,TEAMS!$H$1:$H$851,AV$2)</f>
        <v>11.299999999999999</v>
      </c>
      <c r="AW26" s="68">
        <f>SUMIFS(TEAMS!$AK$1:$AK$851,TEAMS!$B$1:$B$851,$A26,TEAMS!$D$1:$D$851,$C26,TEAMS!$H$1:$H$851,AW$2)</f>
        <v>9.9</v>
      </c>
      <c r="AX26" s="47"/>
      <c r="AY26" s="68">
        <f>_xlfn.MAXIFS(TEAMS!$AG$1:$AG$851,TEAMS!$B$1:$B$851,$A26,TEAMS!$D$1:$D$851,$C26)</f>
        <v>16.323378634665875</v>
      </c>
      <c r="AZ26" s="68">
        <f>SUMIFS(TEAMS!$AG$1:$AG$851,TEAMS!$B$1:$B$851,$A26,TEAMS!$D$1:$D$851,$C26,TEAMS!$H$1:$H$851,AZ$2)</f>
        <v>4.6265712605696203</v>
      </c>
      <c r="BA26" s="68">
        <f>SUMIFS(TEAMS!$AG$1:$AG$851,TEAMS!$B$1:$B$851,$A26,TEAMS!$D$1:$D$851,$C26,TEAMS!$H$1:$H$851,BA$2)</f>
        <v>5.7196584594234237</v>
      </c>
      <c r="BB26" s="68">
        <f>SUMIFS(TEAMS!$AG$1:$AG$851,TEAMS!$B$1:$B$851,$A26,TEAMS!$D$1:$D$851,$C26,TEAMS!$H$1:$H$851,BB$2)</f>
        <v>2.4097948603277928</v>
      </c>
      <c r="BC26" s="68">
        <f>SUMIFS(TEAMS!$AG$1:$AG$851,TEAMS!$B$1:$B$851,$A26,TEAMS!$D$1:$D$851,$C26,TEAMS!$H$1:$H$851,BC$2)</f>
        <v>1.6463117096076922</v>
      </c>
      <c r="BD26" s="68">
        <f>SUMIFS(TEAMS!$AG$1:$AG$851,TEAMS!$B$1:$B$851,$A26,TEAMS!$D$1:$D$851,$C26,TEAMS!$H$1:$H$851,BD$2)</f>
        <v>1.0306475523201406</v>
      </c>
      <c r="BI26">
        <v>1999</v>
      </c>
      <c r="BJ26" s="9">
        <v>34000000</v>
      </c>
      <c r="BK26" s="9">
        <v>4000000</v>
      </c>
      <c r="BL26" s="27">
        <v>0.1333</v>
      </c>
    </row>
    <row r="27" spans="1:64" x14ac:dyDescent="0.2">
      <c r="A27" s="46" t="s">
        <v>177</v>
      </c>
      <c r="B27" s="47">
        <f t="shared" si="10"/>
        <v>1998</v>
      </c>
      <c r="C27" s="47" t="str">
        <f>_xlfn.XLOOKUP($A27,TEAMS!$B$1:$B$851,TEAMS!$A$1:$A$851,"",0)</f>
        <v>CHI</v>
      </c>
      <c r="D27" s="71">
        <f>SUMIFS(TEAMS!$AA$1:$AA$851,TEAMS!$B$1:$B$851,$A27)/1000000</f>
        <v>61.330669999999998</v>
      </c>
      <c r="E27" s="71">
        <v>30</v>
      </c>
      <c r="F27" s="171">
        <f>_xlfn.XLOOKUP($B27,NBA!$H$5:$H$41,NBA!$I$5:$I$41,"",0)/1000000</f>
        <v>32.708207206896553</v>
      </c>
      <c r="G27" s="48">
        <f>D27/E27</f>
        <v>2.0443556666666667</v>
      </c>
      <c r="H27" s="48">
        <f t="shared" si="1"/>
        <v>1.8750850394230221</v>
      </c>
      <c r="I27" s="47">
        <f>COUNTIFS(TEAMS!$B$1:$B$851,$A27,TEAMS!$D$1:$D$851,$C27)</f>
        <v>23</v>
      </c>
      <c r="J27" s="47">
        <f>COUNTIFS(TEAMS!$B$1:$B$851,$A27,TEAMS!$D$1:$D$851,$C27,TEAMS!$H$1:$H$851,J$2)</f>
        <v>4</v>
      </c>
      <c r="K27" s="47">
        <f>COUNTIFS(TEAMS!$B$1:$B$851,$A27,TEAMS!$D$1:$D$851,$C27,TEAMS!$H$1:$H$851,K$2)</f>
        <v>1</v>
      </c>
      <c r="L27" s="47">
        <f>COUNTIFS(TEAMS!$B$1:$B$851,$A27,TEAMS!$D$1:$D$851,$C27,TEAMS!$H$1:$H$851,L$2)</f>
        <v>5</v>
      </c>
      <c r="M27" s="47">
        <f>COUNTIFS(TEAMS!$B$1:$B$851,$A27,TEAMS!$D$1:$D$851,$C27,TEAMS!$H$1:$H$851,M$2)</f>
        <v>4</v>
      </c>
      <c r="N27" s="47">
        <f>COUNTIFS(TEAMS!$B$1:$B$851,$A27,TEAMS!$D$1:$D$851,$C27,TEAMS!$H$1:$H$851,N$2)</f>
        <v>3</v>
      </c>
      <c r="O27" s="59">
        <f t="shared" si="2"/>
        <v>61.330670000000005</v>
      </c>
      <c r="P27" s="59">
        <f>SUMIFS(TEAMS!$AA$1:$AA$851,TEAMS!$B$1:$B$851,$A27,TEAMS!$D$1:$D$851,$C27,TEAMS!$H$1:$H$851,P$2)/1000000</f>
        <v>6.57</v>
      </c>
      <c r="Q27" s="59">
        <f>SUMIFS(TEAMS!$AA$1:$AA$851,TEAMS!$B$1:$B$851,$A27,TEAMS!$D$1:$D$851,$C27,TEAMS!$H$1:$H$851,Q$2)/1000000</f>
        <v>33.14</v>
      </c>
      <c r="R27" s="59">
        <f>SUMIFS(TEAMS!$AA$1:$AA$851,TEAMS!$B$1:$B$851,$A27,TEAMS!$D$1:$D$851,$C27,TEAMS!$H$1:$H$851,R$2)/1000000</f>
        <v>9.8626000000000005</v>
      </c>
      <c r="S27" s="59">
        <f>SUMIFS(TEAMS!$AA$1:$AA$851,TEAMS!$B$1:$B$851,$A27,TEAMS!$D$1:$D$851,$C27,TEAMS!$H$1:$H$851,S$2)/1000000</f>
        <v>6.5009199999999998</v>
      </c>
      <c r="T27" s="59">
        <f>SUMIFS(TEAMS!$AA$1:$AA$851,TEAMS!$B$1:$B$851,$A27,TEAMS!$D$1:$D$851,$C27,TEAMS!$H$1:$H$851,T$2)/1000000</f>
        <v>5.2571500000000002</v>
      </c>
      <c r="U27" s="47">
        <f>COUNTIFS(TEAMS!$B$1:$B$851,$A27,TEAMS!$D$1:$D$851,$C27)</f>
        <v>23</v>
      </c>
      <c r="V27" s="48">
        <f t="shared" si="3"/>
        <v>0.10712421697007386</v>
      </c>
      <c r="W27" s="48">
        <f t="shared" si="4"/>
        <v>0.54034955104843951</v>
      </c>
      <c r="X27" s="48">
        <f t="shared" si="5"/>
        <v>0.16081024387961193</v>
      </c>
      <c r="Y27" s="48">
        <f t="shared" si="6"/>
        <v>0.10599786371158181</v>
      </c>
      <c r="Z27" s="48">
        <f t="shared" si="7"/>
        <v>8.5718124390292819E-2</v>
      </c>
      <c r="AA27" s="48">
        <f t="shared" si="8"/>
        <v>1</v>
      </c>
      <c r="AB27" s="47"/>
      <c r="AC27" s="68"/>
      <c r="AD27" s="165">
        <f t="shared" si="9"/>
        <v>19855</v>
      </c>
      <c r="AE27" s="165">
        <f>SUMIFS(TEAMS!$AE$1:$AE$851,TEAMS!$B$1:$B$851,$A27,TEAMS!$D$1:$D$851,$C27,TEAMS!$H$1:$H$851,AE$2)</f>
        <v>4690</v>
      </c>
      <c r="AF27" s="165">
        <f>SUMIFS(TEAMS!$AE$1:$AE$851,TEAMS!$B$1:$B$851,$A27,TEAMS!$D$1:$D$851,$C27,TEAMS!$H$1:$H$851,AF$2)</f>
        <v>3181</v>
      </c>
      <c r="AG27" s="165">
        <f>SUMIFS(TEAMS!$AE$1:$AE$851,TEAMS!$B$1:$B$851,$A27,TEAMS!$D$1:$D$851,$C27,TEAMS!$H$1:$H$851,AG$2)</f>
        <v>5608</v>
      </c>
      <c r="AH27" s="165">
        <f>SUMIFS(TEAMS!$AE$1:$AE$851,TEAMS!$B$1:$B$851,$A27,TEAMS!$D$1:$D$851,$C27,TEAMS!$H$1:$H$851,AH$2)</f>
        <v>3809</v>
      </c>
      <c r="AI27" s="165">
        <f>SUMIFS(TEAMS!$AE$1:$AE$851,TEAMS!$B$1:$B$851,$A27,TEAMS!$D$1:$D$851,$C27,TEAMS!$H$1:$H$851,AI$2)</f>
        <v>2567</v>
      </c>
      <c r="AJ27" s="47">
        <f>SUMIFS(TEAMS!$U$1:$U$851,TEAMS!$B$1:$B$851,$A27,TEAMS!$D$1:$D$851,$C27)</f>
        <v>109</v>
      </c>
      <c r="AK27" s="68">
        <f>AVERAGEIFS(TEAMS!$U$1:$U$851,TEAMS!$B$1:$B$851,$A27,TEAMS!$D$1:$D$851,$C27)</f>
        <v>7.2666666666666666</v>
      </c>
      <c r="AL27" s="68">
        <f>AVERAGEIFS(TEAMS!$U$1:$U$851,TEAMS!$B$1:$B$851,$A27,TEAMS!$D$1:$D$851,$C27,TEAMS!$H$1:$H$851,AL$2)</f>
        <v>8.6666666666666661</v>
      </c>
      <c r="AM27" s="68">
        <f>AVERAGEIFS(TEAMS!$U$1:$U$851,TEAMS!$B$1:$B$851,$A27,TEAMS!$D$1:$D$851,$C27,TEAMS!$H$1:$H$851,AM$2)</f>
        <v>12</v>
      </c>
      <c r="AN27" s="68">
        <f>AVERAGEIFS(TEAMS!$U$1:$U$851,TEAMS!$B$1:$B$851,$A27,TEAMS!$D$1:$D$851,$C27,TEAMS!$H$1:$H$851,AN$2)</f>
        <v>6.25</v>
      </c>
      <c r="AO27" s="68">
        <f>AVERAGEIFS(TEAMS!$U$1:$U$851,TEAMS!$B$1:$B$851,$A27,TEAMS!$D$1:$D$851,$C27,TEAMS!$H$1:$H$851,AO$2)</f>
        <v>4.5</v>
      </c>
      <c r="AP27" s="68">
        <f>AVERAGEIFS(TEAMS!$U$1:$U$851,TEAMS!$B$1:$B$851,$A27,TEAMS!$D$1:$D$851,$C27,TEAMS!$H$1:$H$851,AP$2)</f>
        <v>9.3333333333333339</v>
      </c>
      <c r="AQ27" s="47"/>
      <c r="AR27" s="68">
        <f>_xlfn.MAXIFS(TEAMS!$AK$1:$AK$851,TEAMS!$B$1:$B$851,$A27,TEAMS!$D$1:$D$851,$C27)</f>
        <v>62.7</v>
      </c>
      <c r="AS27" s="68">
        <f>SUMIFS(TEAMS!$AK$1:$AK$851,TEAMS!$B$1:$B$851,$A27,TEAMS!$D$1:$D$851,$C27,TEAMS!$H$1:$H$851,AS$2)</f>
        <v>12.9</v>
      </c>
      <c r="AT27" s="68">
        <f>SUMIFS(TEAMS!$AK$1:$AK$851,TEAMS!$B$1:$B$851,$A27,TEAMS!$D$1:$D$851,$C27,TEAMS!$H$1:$H$851,AT$2)</f>
        <v>15.8</v>
      </c>
      <c r="AU27" s="68">
        <f>SUMIFS(TEAMS!$AK$1:$AK$851,TEAMS!$B$1:$B$851,$A27,TEAMS!$D$1:$D$851,$C27,TEAMS!$H$1:$H$851,AU$2)</f>
        <v>19.2</v>
      </c>
      <c r="AV27" s="68">
        <f>SUMIFS(TEAMS!$AK$1:$AK$851,TEAMS!$B$1:$B$851,$A27,TEAMS!$D$1:$D$851,$C27,TEAMS!$H$1:$H$851,AV$2)</f>
        <v>10.5</v>
      </c>
      <c r="AW27" s="68">
        <f>SUMIFS(TEAMS!$AK$1:$AK$851,TEAMS!$B$1:$B$851,$A27,TEAMS!$D$1:$D$851,$C27,TEAMS!$H$1:$H$851,AW$2)</f>
        <v>4.3</v>
      </c>
      <c r="AX27" s="47"/>
      <c r="AY27" s="68">
        <f>_xlfn.MAXIFS(TEAMS!$AG$1:$AG$851,TEAMS!$B$1:$B$851,$A27,TEAMS!$D$1:$D$851,$C27)</f>
        <v>16.155256202574819</v>
      </c>
      <c r="AZ27" s="68">
        <f>SUMIFS(TEAMS!$AG$1:$AG$851,TEAMS!$B$1:$B$851,$A27,TEAMS!$D$1:$D$851,$C27,TEAMS!$H$1:$H$851,AZ$2)</f>
        <v>4.5026142467388528</v>
      </c>
      <c r="BA27" s="68">
        <f>SUMIFS(TEAMS!$AG$1:$AG$851,TEAMS!$B$1:$B$851,$A27,TEAMS!$D$1:$D$851,$C27,TEAMS!$H$1:$H$851,BA$2)</f>
        <v>0.23321681302753866</v>
      </c>
      <c r="BB27" s="68">
        <f>SUMIFS(TEAMS!$AG$1:$AG$851,TEAMS!$B$1:$B$851,$A27,TEAMS!$D$1:$D$851,$C27,TEAMS!$H$1:$H$851,BB$2)</f>
        <v>8.2319784295336369</v>
      </c>
      <c r="BC27" s="68">
        <f>SUMIFS(TEAMS!$AG$1:$AG$851,TEAMS!$B$1:$B$851,$A27,TEAMS!$D$1:$D$851,$C27,TEAMS!$H$1:$H$851,BC$2)</f>
        <v>1.7985271549151678</v>
      </c>
      <c r="BD27" s="68">
        <f>SUMIFS(TEAMS!$AG$1:$AG$851,TEAMS!$B$1:$B$851,$A27,TEAMS!$D$1:$D$851,$C27,TEAMS!$H$1:$H$851,BD$2)</f>
        <v>1.3889195583596219</v>
      </c>
      <c r="BI27">
        <v>1998</v>
      </c>
      <c r="BJ27" s="9">
        <v>30000000</v>
      </c>
      <c r="BK27" s="9">
        <v>3100000</v>
      </c>
      <c r="BL27" s="27">
        <v>0.1152</v>
      </c>
    </row>
    <row r="28" spans="1:64" x14ac:dyDescent="0.2">
      <c r="A28" s="46" t="s">
        <v>184</v>
      </c>
      <c r="B28" s="47">
        <f t="shared" si="10"/>
        <v>1997</v>
      </c>
      <c r="C28" s="47" t="str">
        <f>_xlfn.XLOOKUP($A28,TEAMS!$B$1:$B$851,TEAMS!$A$1:$A$851,"",0)</f>
        <v>CHI</v>
      </c>
      <c r="D28" s="71">
        <f>SUMIFS(TEAMS!$AA$1:$AA$851,TEAMS!$B$1:$B$851,$A28)/1000000</f>
        <v>58.27</v>
      </c>
      <c r="E28" s="71">
        <v>26.9</v>
      </c>
      <c r="F28" s="171">
        <f>_xlfn.XLOOKUP($B28,NBA!$H$5:$H$41,NBA!$I$5:$I$41,"",0)/1000000</f>
        <v>27.712800000000001</v>
      </c>
      <c r="G28" s="48">
        <f>D28/E28</f>
        <v>2.1661710037174724</v>
      </c>
      <c r="H28" s="48">
        <f t="shared" si="1"/>
        <v>2.1026384919603935</v>
      </c>
      <c r="I28" s="47">
        <f>COUNTIFS(TEAMS!$B$1:$B$851,$A28,TEAMS!$D$1:$D$851,$C28)</f>
        <v>23</v>
      </c>
      <c r="J28" s="47">
        <f>COUNTIFS(TEAMS!$B$1:$B$851,$A28,TEAMS!$D$1:$D$851,$C28,TEAMS!$H$1:$H$851,J$2)</f>
        <v>3</v>
      </c>
      <c r="K28" s="47">
        <f>COUNTIFS(TEAMS!$B$1:$B$851,$A28,TEAMS!$D$1:$D$851,$C28,TEAMS!$H$1:$H$851,K$2)</f>
        <v>1</v>
      </c>
      <c r="L28" s="47">
        <f>COUNTIFS(TEAMS!$B$1:$B$851,$A28,TEAMS!$D$1:$D$851,$C28,TEAMS!$H$1:$H$851,L$2)</f>
        <v>4</v>
      </c>
      <c r="M28" s="47">
        <f>COUNTIFS(TEAMS!$B$1:$B$851,$A28,TEAMS!$D$1:$D$851,$C28,TEAMS!$H$1:$H$851,M$2)</f>
        <v>3</v>
      </c>
      <c r="N28" s="47">
        <f>COUNTIFS(TEAMS!$B$1:$B$851,$A28,TEAMS!$D$1:$D$851,$C28,TEAMS!$H$1:$H$851,N$2)</f>
        <v>4</v>
      </c>
      <c r="O28" s="59">
        <f t="shared" si="2"/>
        <v>58.27</v>
      </c>
      <c r="P28" s="59">
        <f>SUMIFS(TEAMS!$AA$1:$AA$851,TEAMS!$B$1:$B$851,$A28,TEAMS!$D$1:$D$851,$C28,TEAMS!$H$1:$H$851,P$2)/1000000</f>
        <v>5.89</v>
      </c>
      <c r="Q28" s="59">
        <f>SUMIFS(TEAMS!$AA$1:$AA$851,TEAMS!$B$1:$B$851,$A28,TEAMS!$D$1:$D$851,$C28,TEAMS!$H$1:$H$851,Q$2)/1000000</f>
        <v>30.14</v>
      </c>
      <c r="R28" s="59">
        <f>SUMIFS(TEAMS!$AA$1:$AA$851,TEAMS!$B$1:$B$851,$A28,TEAMS!$D$1:$D$851,$C28,TEAMS!$H$1:$H$851,R$2)/1000000</f>
        <v>6.71</v>
      </c>
      <c r="S28" s="59">
        <f>SUMIFS(TEAMS!$AA$1:$AA$851,TEAMS!$B$1:$B$851,$A28,TEAMS!$D$1:$D$851,$C28,TEAMS!$H$1:$H$851,S$2)/1000000</f>
        <v>10.74</v>
      </c>
      <c r="T28" s="59">
        <f>SUMIFS(TEAMS!$AA$1:$AA$851,TEAMS!$B$1:$B$851,$A28,TEAMS!$D$1:$D$851,$C28,TEAMS!$H$1:$H$851,T$2)/1000000</f>
        <v>4.79</v>
      </c>
      <c r="U28" s="47">
        <f>COUNTIFS(TEAMS!$B$1:$B$851,$A28,TEAMS!$D$1:$D$851,$C28)</f>
        <v>23</v>
      </c>
      <c r="V28" s="48">
        <f t="shared" si="3"/>
        <v>0.10108117384588981</v>
      </c>
      <c r="W28" s="48">
        <f t="shared" si="4"/>
        <v>0.5172472970653853</v>
      </c>
      <c r="X28" s="48">
        <f t="shared" si="5"/>
        <v>0.11515359533207482</v>
      </c>
      <c r="Y28" s="48">
        <f t="shared" si="6"/>
        <v>0.18431439848978889</v>
      </c>
      <c r="Z28" s="48">
        <f t="shared" si="7"/>
        <v>8.2203535266861166E-2</v>
      </c>
      <c r="AA28" s="48">
        <f t="shared" si="8"/>
        <v>1</v>
      </c>
      <c r="AB28" s="47"/>
      <c r="AC28" s="68"/>
      <c r="AD28" s="165">
        <f t="shared" si="9"/>
        <v>19730</v>
      </c>
      <c r="AE28" s="165">
        <f>SUMIFS(TEAMS!$AE$1:$AE$851,TEAMS!$B$1:$B$851,$A28,TEAMS!$D$1:$D$851,$C28,TEAMS!$H$1:$H$851,AE$2)</f>
        <v>4658</v>
      </c>
      <c r="AF28" s="165">
        <f>SUMIFS(TEAMS!$AE$1:$AE$851,TEAMS!$B$1:$B$851,$A28,TEAMS!$D$1:$D$851,$C28,TEAMS!$H$1:$H$851,AF$2)</f>
        <v>3106</v>
      </c>
      <c r="AG28" s="165">
        <f>SUMIFS(TEAMS!$AE$1:$AE$851,TEAMS!$B$1:$B$851,$A28,TEAMS!$D$1:$D$851,$C28,TEAMS!$H$1:$H$851,AG$2)</f>
        <v>5420</v>
      </c>
      <c r="AH28" s="165">
        <f>SUMIFS(TEAMS!$AE$1:$AE$851,TEAMS!$B$1:$B$851,$A28,TEAMS!$D$1:$D$851,$C28,TEAMS!$H$1:$H$851,AH$2)</f>
        <v>3747</v>
      </c>
      <c r="AI28" s="165">
        <f>SUMIFS(TEAMS!$AE$1:$AE$851,TEAMS!$B$1:$B$851,$A28,TEAMS!$D$1:$D$851,$C28,TEAMS!$H$1:$H$851,AI$2)</f>
        <v>2799</v>
      </c>
      <c r="AJ28" s="47">
        <f>SUMIFS(TEAMS!$U$1:$U$851,TEAMS!$B$1:$B$851,$A28,TEAMS!$D$1:$D$851,$C28)</f>
        <v>104</v>
      </c>
      <c r="AK28" s="68">
        <f>AVERAGEIFS(TEAMS!$U$1:$U$851,TEAMS!$B$1:$B$851,$A28,TEAMS!$D$1:$D$851,$C28)</f>
        <v>7.4285714285714288</v>
      </c>
      <c r="AL28" s="68">
        <f>AVERAGEIFS(TEAMS!$U$1:$U$851,TEAMS!$B$1:$B$851,$A28,TEAMS!$D$1:$D$851,$C28,TEAMS!$H$1:$H$851,AL$2)</f>
        <v>7.666666666666667</v>
      </c>
      <c r="AM28" s="68">
        <f>AVERAGEIFS(TEAMS!$U$1:$U$851,TEAMS!$B$1:$B$851,$A28,TEAMS!$D$1:$D$851,$C28,TEAMS!$H$1:$H$851,AM$2)</f>
        <v>11</v>
      </c>
      <c r="AN28" s="68">
        <f>AVERAGEIFS(TEAMS!$U$1:$U$851,TEAMS!$B$1:$B$851,$A28,TEAMS!$D$1:$D$851,$C28,TEAMS!$H$1:$H$851,AN$2)</f>
        <v>6</v>
      </c>
      <c r="AO28" s="68">
        <f>AVERAGEIFS(TEAMS!$U$1:$U$851,TEAMS!$B$1:$B$851,$A28,TEAMS!$D$1:$D$851,$C28,TEAMS!$H$1:$H$851,AO$2)</f>
        <v>4.333333333333333</v>
      </c>
      <c r="AP28" s="68">
        <f>AVERAGEIFS(TEAMS!$U$1:$U$851,TEAMS!$B$1:$B$851,$A28,TEAMS!$D$1:$D$851,$C28,TEAMS!$H$1:$H$851,AP$2)</f>
        <v>9.75</v>
      </c>
      <c r="AQ28" s="47"/>
      <c r="AR28" s="68">
        <f>_xlfn.MAXIFS(TEAMS!$AK$1:$AK$851,TEAMS!$B$1:$B$851,$A28,TEAMS!$D$1:$D$851,$C28)</f>
        <v>71.3</v>
      </c>
      <c r="AS28" s="68">
        <f>SUMIFS(TEAMS!$AK$1:$AK$851,TEAMS!$B$1:$B$851,$A28,TEAMS!$D$1:$D$851,$C28,TEAMS!$H$1:$H$851,AS$2)</f>
        <v>15.6</v>
      </c>
      <c r="AT28" s="68">
        <f>SUMIFS(TEAMS!$AK$1:$AK$851,TEAMS!$B$1:$B$851,$A28,TEAMS!$D$1:$D$851,$C28,TEAMS!$H$1:$H$851,AT$2)</f>
        <v>18.3</v>
      </c>
      <c r="AU28" s="68">
        <f>SUMIFS(TEAMS!$AK$1:$AK$851,TEAMS!$B$1:$B$851,$A28,TEAMS!$D$1:$D$851,$C28,TEAMS!$H$1:$H$851,AU$2)</f>
        <v>21.2</v>
      </c>
      <c r="AV28" s="68">
        <f>SUMIFS(TEAMS!$AK$1:$AK$851,TEAMS!$B$1:$B$851,$A28,TEAMS!$D$1:$D$851,$C28,TEAMS!$H$1:$H$851,AV$2)</f>
        <v>10</v>
      </c>
      <c r="AW28" s="68">
        <f>SUMIFS(TEAMS!$AK$1:$AK$851,TEAMS!$B$1:$B$851,$A28,TEAMS!$D$1:$D$851,$C28,TEAMS!$H$1:$H$851,AW$2)</f>
        <v>6.2</v>
      </c>
      <c r="AX28" s="47"/>
      <c r="AY28" s="68">
        <f>_xlfn.MAXIFS(TEAMS!$AG$1:$AG$851,TEAMS!$B$1:$B$851,$A28,TEAMS!$D$1:$D$851,$C28)</f>
        <v>17.474741451550265</v>
      </c>
      <c r="AZ28" s="68">
        <f>SUMIFS(TEAMS!$AG$1:$AG$851,TEAMS!$B$1:$B$851,$A28,TEAMS!$D$1:$D$851,$C28,TEAMS!$H$1:$H$851,AZ$2)</f>
        <v>6.1235095141741782</v>
      </c>
      <c r="BA28" s="68">
        <f>SUMIFS(TEAMS!$AG$1:$AG$851,TEAMS!$B$1:$B$851,$A28,TEAMS!$D$1:$D$851,$C28,TEAMS!$H$1:$H$851,BA$2)</f>
        <v>3.364544116745356</v>
      </c>
      <c r="BB28" s="68">
        <f>SUMIFS(TEAMS!$AG$1:$AG$851,TEAMS!$B$1:$B$851,$A28,TEAMS!$D$1:$D$851,$C28,TEAMS!$H$1:$H$851,BB$2)</f>
        <v>2.9972990373413451</v>
      </c>
      <c r="BC28" s="68">
        <f>SUMIFS(TEAMS!$AG$1:$AG$851,TEAMS!$B$1:$B$851,$A28,TEAMS!$D$1:$D$851,$C28,TEAMS!$H$1:$H$851,BC$2)</f>
        <v>3.0377843521981727</v>
      </c>
      <c r="BD28" s="68">
        <f>SUMIFS(TEAMS!$AG$1:$AG$851,TEAMS!$B$1:$B$851,$A28,TEAMS!$D$1:$D$851,$C28,TEAMS!$H$1:$H$851,BD$2)</f>
        <v>1.9516044310912175</v>
      </c>
      <c r="BI28">
        <v>1997</v>
      </c>
      <c r="BJ28" s="9">
        <v>26900000</v>
      </c>
      <c r="BK28" s="9">
        <v>2207000</v>
      </c>
      <c r="BL28" s="27">
        <v>8.9399999999999993E-2</v>
      </c>
    </row>
    <row r="29" spans="1:64" x14ac:dyDescent="0.2">
      <c r="A29" s="46" t="s">
        <v>189</v>
      </c>
      <c r="B29" s="47">
        <f t="shared" si="10"/>
        <v>1996</v>
      </c>
      <c r="C29" s="47" t="str">
        <f>_xlfn.XLOOKUP($A29,TEAMS!$B$1:$B$851,TEAMS!$A$1:$A$851,"",0)</f>
        <v>CHI</v>
      </c>
      <c r="D29" s="71">
        <f>SUMIFS(TEAMS!$AA$1:$AA$851,TEAMS!$B$1:$B$851,$A29)/1000000</f>
        <v>23.177</v>
      </c>
      <c r="E29" s="71">
        <v>24.693000000000001</v>
      </c>
      <c r="F29" s="171">
        <f>_xlfn.XLOOKUP($B29,NBA!$H$5:$H$41,NBA!$I$5:$I$41,"",0)/1000000</f>
        <v>24.974743448275859</v>
      </c>
      <c r="G29" s="48">
        <f>D29/E29</f>
        <v>0.93860608269550072</v>
      </c>
      <c r="H29" s="48">
        <f t="shared" si="1"/>
        <v>0.92801754092092714</v>
      </c>
      <c r="I29" s="47">
        <f>COUNTIFS(TEAMS!$B$1:$B$851,$A29,TEAMS!$D$1:$D$851,$C29)</f>
        <v>23</v>
      </c>
      <c r="J29" s="47">
        <f>COUNTIFS(TEAMS!$B$1:$B$851,$A29,TEAMS!$D$1:$D$851,$C29,TEAMS!$H$1:$H$851,J$2)</f>
        <v>3</v>
      </c>
      <c r="K29" s="47">
        <f>COUNTIFS(TEAMS!$B$1:$B$851,$A29,TEAMS!$D$1:$D$851,$C29,TEAMS!$H$1:$H$851,K$2)</f>
        <v>1</v>
      </c>
      <c r="L29" s="47">
        <f>COUNTIFS(TEAMS!$B$1:$B$851,$A29,TEAMS!$D$1:$D$851,$C29,TEAMS!$H$1:$H$851,L$2)</f>
        <v>3</v>
      </c>
      <c r="M29" s="47">
        <f>COUNTIFS(TEAMS!$B$1:$B$851,$A29,TEAMS!$D$1:$D$851,$C29,TEAMS!$H$1:$H$851,M$2)</f>
        <v>4</v>
      </c>
      <c r="N29" s="47">
        <f>COUNTIFS(TEAMS!$B$1:$B$851,$A29,TEAMS!$D$1:$D$851,$C29,TEAMS!$H$1:$H$851,N$2)</f>
        <v>4</v>
      </c>
      <c r="O29" s="59">
        <f t="shared" si="2"/>
        <v>23.177</v>
      </c>
      <c r="P29" s="59">
        <f>SUMIFS(TEAMS!$AA$1:$AA$851,TEAMS!$B$1:$B$851,$A29,TEAMS!$D$1:$D$851,$C29,TEAMS!$H$1:$H$851,P$2)/1000000</f>
        <v>4.82</v>
      </c>
      <c r="Q29" s="59">
        <f>SUMIFS(TEAMS!$AA$1:$AA$851,TEAMS!$B$1:$B$851,$A29,TEAMS!$D$1:$D$851,$C29,TEAMS!$H$1:$H$851,Q$2)/1000000</f>
        <v>3.85</v>
      </c>
      <c r="R29" s="59">
        <f>SUMIFS(TEAMS!$AA$1:$AA$851,TEAMS!$B$1:$B$851,$A29,TEAMS!$D$1:$D$851,$C29,TEAMS!$H$1:$H$851,R$2)/1000000</f>
        <v>6.7850000000000001</v>
      </c>
      <c r="S29" s="59">
        <f>SUMIFS(TEAMS!$AA$1:$AA$851,TEAMS!$B$1:$B$851,$A29,TEAMS!$D$1:$D$851,$C29,TEAMS!$H$1:$H$851,S$2)/1000000</f>
        <v>3.972</v>
      </c>
      <c r="T29" s="59">
        <f>SUMIFS(TEAMS!$AA$1:$AA$851,TEAMS!$B$1:$B$851,$A29,TEAMS!$D$1:$D$851,$C29,TEAMS!$H$1:$H$851,T$2)/1000000</f>
        <v>3.75</v>
      </c>
      <c r="U29" s="47">
        <f>COUNTIFS(TEAMS!$B$1:$B$851,$A29,TEAMS!$D$1:$D$851,$C29)</f>
        <v>23</v>
      </c>
      <c r="V29" s="48">
        <f t="shared" si="3"/>
        <v>0.20796479268240067</v>
      </c>
      <c r="W29" s="48">
        <f t="shared" si="4"/>
        <v>0.16611295681063123</v>
      </c>
      <c r="X29" s="48">
        <f t="shared" si="5"/>
        <v>0.29274711998964492</v>
      </c>
      <c r="Y29" s="48">
        <f t="shared" si="6"/>
        <v>0.17137679596151356</v>
      </c>
      <c r="Z29" s="48">
        <f t="shared" si="7"/>
        <v>0.16179833455580964</v>
      </c>
      <c r="AA29" s="48">
        <f t="shared" si="8"/>
        <v>1</v>
      </c>
      <c r="AB29" s="47"/>
      <c r="AC29" s="68"/>
      <c r="AD29" s="165">
        <f t="shared" si="9"/>
        <v>19174</v>
      </c>
      <c r="AE29" s="165">
        <f>SUMIFS(TEAMS!$AE$1:$AE$851,TEAMS!$B$1:$B$851,$A29,TEAMS!$D$1:$D$851,$C29,TEAMS!$H$1:$H$851,AE$2)</f>
        <v>4658</v>
      </c>
      <c r="AF29" s="165">
        <f>SUMIFS(TEAMS!$AE$1:$AE$851,TEAMS!$B$1:$B$851,$A29,TEAMS!$D$1:$D$851,$C29,TEAMS!$H$1:$H$851,AF$2)</f>
        <v>3106</v>
      </c>
      <c r="AG29" s="165">
        <f>SUMIFS(TEAMS!$AE$1:$AE$851,TEAMS!$B$1:$B$851,$A29,TEAMS!$D$1:$D$851,$C29,TEAMS!$H$1:$H$851,AG$2)</f>
        <v>5408</v>
      </c>
      <c r="AH29" s="165">
        <f>SUMIFS(TEAMS!$AE$1:$AE$851,TEAMS!$B$1:$B$851,$A29,TEAMS!$D$1:$D$851,$C29,TEAMS!$H$1:$H$851,AH$2)</f>
        <v>3747</v>
      </c>
      <c r="AI29" s="165">
        <f>SUMIFS(TEAMS!$AE$1:$AE$851,TEAMS!$B$1:$B$851,$A29,TEAMS!$D$1:$D$851,$C29,TEAMS!$H$1:$H$851,AI$2)</f>
        <v>2255</v>
      </c>
      <c r="AJ29" s="47">
        <f>SUMIFS(TEAMS!$U$1:$U$851,TEAMS!$B$1:$B$851,$A29,TEAMS!$D$1:$D$851,$C29)</f>
        <v>100</v>
      </c>
      <c r="AK29" s="68">
        <f>AVERAGEIFS(TEAMS!$U$1:$U$851,TEAMS!$B$1:$B$851,$A29,TEAMS!$D$1:$D$851,$C29)</f>
        <v>7.1428571428571432</v>
      </c>
      <c r="AL29" s="68">
        <f>AVERAGEIFS(TEAMS!$U$1:$U$851,TEAMS!$B$1:$B$851,$A29,TEAMS!$D$1:$D$851,$C29,TEAMS!$H$1:$H$851,AL$2)</f>
        <v>6.666666666666667</v>
      </c>
      <c r="AM29" s="68">
        <f>AVERAGEIFS(TEAMS!$U$1:$U$851,TEAMS!$B$1:$B$851,$A29,TEAMS!$D$1:$D$851,$C29,TEAMS!$H$1:$H$851,AM$2)</f>
        <v>10</v>
      </c>
      <c r="AN29" s="68">
        <f>AVERAGEIFS(TEAMS!$U$1:$U$851,TEAMS!$B$1:$B$851,$A29,TEAMS!$D$1:$D$851,$C29,TEAMS!$H$1:$H$851,AN$2)</f>
        <v>5</v>
      </c>
      <c r="AO29" s="68">
        <f>AVERAGEIFS(TEAMS!$U$1:$U$851,TEAMS!$B$1:$B$851,$A29,TEAMS!$D$1:$D$851,$C29,TEAMS!$H$1:$H$851,AO$2)</f>
        <v>6.333333333333333</v>
      </c>
      <c r="AP29" s="68">
        <f>AVERAGEIFS(TEAMS!$U$1:$U$851,TEAMS!$B$1:$B$851,$A29,TEAMS!$D$1:$D$851,$C29,TEAMS!$H$1:$H$851,AP$2)</f>
        <v>9</v>
      </c>
      <c r="AQ29" s="47"/>
      <c r="AR29" s="68">
        <f>_xlfn.MAXIFS(TEAMS!$AK$1:$AK$851,TEAMS!$B$1:$B$851,$A29,TEAMS!$D$1:$D$851,$C29)</f>
        <v>70.199999999999989</v>
      </c>
      <c r="AS29" s="68">
        <f>SUMIFS(TEAMS!$AK$1:$AK$851,TEAMS!$B$1:$B$851,$A29,TEAMS!$D$1:$D$851,$C29,TEAMS!$H$1:$H$851,AS$2)</f>
        <v>15.6</v>
      </c>
      <c r="AT29" s="68">
        <f>SUMIFS(TEAMS!$AK$1:$AK$851,TEAMS!$B$1:$B$851,$A29,TEAMS!$D$1:$D$851,$C29,TEAMS!$H$1:$H$851,AT$2)</f>
        <v>18.3</v>
      </c>
      <c r="AU29" s="68">
        <f>SUMIFS(TEAMS!$AK$1:$AK$851,TEAMS!$B$1:$B$851,$A29,TEAMS!$D$1:$D$851,$C29,TEAMS!$H$1:$H$851,AU$2)</f>
        <v>21.2</v>
      </c>
      <c r="AV29" s="68">
        <f>SUMIFS(TEAMS!$AK$1:$AK$851,TEAMS!$B$1:$B$851,$A29,TEAMS!$D$1:$D$851,$C29,TEAMS!$H$1:$H$851,AV$2)</f>
        <v>10</v>
      </c>
      <c r="AW29" s="68">
        <f>SUMIFS(TEAMS!$AK$1:$AK$851,TEAMS!$B$1:$B$851,$A29,TEAMS!$D$1:$D$851,$C29,TEAMS!$H$1:$H$851,AW$2)</f>
        <v>5.0999999999999996</v>
      </c>
      <c r="AX29" s="47"/>
      <c r="AY29" s="68">
        <f>_xlfn.MAXIFS(TEAMS!$AG$1:$AG$851,TEAMS!$B$1:$B$851,$A29,TEAMS!$D$1:$D$851,$C29)</f>
        <v>17.36911863245065</v>
      </c>
      <c r="AZ29" s="68">
        <f>SUMIFS(TEAMS!$AG$1:$AG$851,TEAMS!$B$1:$B$851,$A29,TEAMS!$D$1:$D$851,$C29,TEAMS!$H$1:$H$851,AZ$2)</f>
        <v>6.0346235096136631</v>
      </c>
      <c r="BA29" s="68">
        <f>SUMIFS(TEAMS!$AG$1:$AG$851,TEAMS!$B$1:$B$851,$A29,TEAMS!$D$1:$D$851,$C29,TEAMS!$H$1:$H$851,BA$2)</f>
        <v>0.5992235413267315</v>
      </c>
      <c r="BB29" s="68">
        <f>SUMIFS(TEAMS!$AG$1:$AG$851,TEAMS!$B$1:$B$851,$A29,TEAMS!$D$1:$D$851,$C29,TEAMS!$H$1:$H$851,BB$2)</f>
        <v>2.7825087083062661</v>
      </c>
      <c r="BC29" s="68">
        <f>SUMIFS(TEAMS!$AG$1:$AG$851,TEAMS!$B$1:$B$851,$A29,TEAMS!$D$1:$D$851,$C29,TEAMS!$H$1:$H$851,BC$2)</f>
        <v>1.9740975841802939</v>
      </c>
      <c r="BD29" s="68">
        <f>SUMIFS(TEAMS!$AG$1:$AG$851,TEAMS!$B$1:$B$851,$A29,TEAMS!$D$1:$D$851,$C29,TEAMS!$H$1:$H$851,BD$2)</f>
        <v>5.9786652890236969</v>
      </c>
      <c r="BI29">
        <v>1996</v>
      </c>
      <c r="BJ29" s="9">
        <v>24693000</v>
      </c>
      <c r="BK29" s="9">
        <v>1693000</v>
      </c>
      <c r="BL29" s="27">
        <v>7.3599999999999999E-2</v>
      </c>
    </row>
    <row r="30" spans="1:64" x14ac:dyDescent="0.2">
      <c r="A30" s="46" t="s">
        <v>195</v>
      </c>
      <c r="B30" s="47">
        <f t="shared" si="10"/>
        <v>1995</v>
      </c>
      <c r="C30" s="47" t="str">
        <f>_xlfn.XLOOKUP($A30,TEAMS!$B$1:$B$851,TEAMS!$A$1:$A$851,"",0)</f>
        <v>HOU</v>
      </c>
      <c r="D30" s="71">
        <f>SUMIFS(TEAMS!$AA$1:$AA$851,TEAMS!$B$1:$B$851,$A30)/1000000</f>
        <v>17.578600000000002</v>
      </c>
      <c r="E30" s="71">
        <v>23</v>
      </c>
      <c r="F30" s="171">
        <f>_xlfn.XLOOKUP($B30,NBA!$H$5:$H$41,NBA!$I$5:$I$41,"",0)/1000000</f>
        <v>22.174956999999999</v>
      </c>
      <c r="G30" s="48">
        <f>D30/E30</f>
        <v>0.76428695652173917</v>
      </c>
      <c r="H30" s="48">
        <f t="shared" si="1"/>
        <v>0.79272307044383461</v>
      </c>
      <c r="I30" s="47">
        <f>COUNTIFS(TEAMS!$B$1:$B$851,$A30,TEAMS!$D$1:$D$851,$C30)</f>
        <v>23</v>
      </c>
      <c r="J30" s="47">
        <f>COUNTIFS(TEAMS!$B$1:$B$851,$A30,TEAMS!$D$1:$D$851,$C30,TEAMS!$H$1:$H$851,J$2)</f>
        <v>3</v>
      </c>
      <c r="K30" s="47">
        <f>COUNTIFS(TEAMS!$B$1:$B$851,$A30,TEAMS!$D$1:$D$851,$C30,TEAMS!$H$1:$H$851,K$2)</f>
        <v>2</v>
      </c>
      <c r="L30" s="47">
        <f>COUNTIFS(TEAMS!$B$1:$B$851,$A30,TEAMS!$D$1:$D$851,$C30,TEAMS!$H$1:$H$851,L$2)</f>
        <v>4</v>
      </c>
      <c r="M30" s="47">
        <f>COUNTIFS(TEAMS!$B$1:$B$851,$A30,TEAMS!$D$1:$D$851,$C30,TEAMS!$H$1:$H$851,M$2)</f>
        <v>6</v>
      </c>
      <c r="N30" s="47">
        <f>COUNTIFS(TEAMS!$B$1:$B$851,$A30,TEAMS!$D$1:$D$851,$C30,TEAMS!$H$1:$H$851,N$2)</f>
        <v>2</v>
      </c>
      <c r="O30" s="59">
        <f t="shared" si="2"/>
        <v>17.578600000000002</v>
      </c>
      <c r="P30" s="59">
        <f>SUMIFS(TEAMS!$AA$1:$AA$851,TEAMS!$B$1:$B$851,$A30,TEAMS!$D$1:$D$851,$C30,TEAMS!$H$1:$H$851,P$2)/1000000</f>
        <v>4.0279999999999996</v>
      </c>
      <c r="Q30" s="59">
        <f>SUMIFS(TEAMS!$AA$1:$AA$851,TEAMS!$B$1:$B$851,$A30,TEAMS!$D$1:$D$851,$C30,TEAMS!$H$1:$H$851,Q$2)/1000000</f>
        <v>2.577</v>
      </c>
      <c r="R30" s="59">
        <f>SUMIFS(TEAMS!$AA$1:$AA$851,TEAMS!$B$1:$B$851,$A30,TEAMS!$D$1:$D$851,$C30,TEAMS!$H$1:$H$851,R$2)/1000000</f>
        <v>1.6</v>
      </c>
      <c r="S30" s="59">
        <f>SUMIFS(TEAMS!$AA$1:$AA$851,TEAMS!$B$1:$B$851,$A30,TEAMS!$D$1:$D$851,$C30,TEAMS!$H$1:$H$851,S$2)/1000000</f>
        <v>5.7037000000000004</v>
      </c>
      <c r="T30" s="59">
        <f>SUMIFS(TEAMS!$AA$1:$AA$851,TEAMS!$B$1:$B$851,$A30,TEAMS!$D$1:$D$851,$C30,TEAMS!$H$1:$H$851,T$2)/1000000</f>
        <v>3.6699000000000002</v>
      </c>
      <c r="U30" s="47">
        <f>COUNTIFS(TEAMS!$B$1:$B$851,$A30,TEAMS!$D$1:$D$851,$C30)</f>
        <v>23</v>
      </c>
      <c r="V30" s="48">
        <f t="shared" si="3"/>
        <v>0.22914225251157652</v>
      </c>
      <c r="W30" s="48">
        <f t="shared" si="4"/>
        <v>0.14659870524387605</v>
      </c>
      <c r="X30" s="48">
        <f t="shared" si="5"/>
        <v>9.101976266596884E-2</v>
      </c>
      <c r="Y30" s="48">
        <f t="shared" si="6"/>
        <v>0.32446838769867908</v>
      </c>
      <c r="Z30" s="48">
        <f t="shared" si="7"/>
        <v>0.20877089187989942</v>
      </c>
      <c r="AA30" s="48">
        <f t="shared" si="8"/>
        <v>0.99999999999999989</v>
      </c>
      <c r="AB30" s="47"/>
      <c r="AC30" s="68"/>
      <c r="AD30" s="165">
        <f t="shared" si="9"/>
        <v>19730</v>
      </c>
      <c r="AE30" s="165">
        <f>SUMIFS(TEAMS!$AE$1:$AE$851,TEAMS!$B$1:$B$851,$A30,TEAMS!$D$1:$D$851,$C30,TEAMS!$H$1:$H$851,AE$2)</f>
        <v>4098</v>
      </c>
      <c r="AF30" s="165">
        <f>SUMIFS(TEAMS!$AE$1:$AE$851,TEAMS!$B$1:$B$851,$A30,TEAMS!$D$1:$D$851,$C30,TEAMS!$H$1:$H$851,AF$2)</f>
        <v>3338</v>
      </c>
      <c r="AG30" s="165">
        <f>SUMIFS(TEAMS!$AE$1:$AE$851,TEAMS!$B$1:$B$851,$A30,TEAMS!$D$1:$D$851,$C30,TEAMS!$H$1:$H$851,AG$2)</f>
        <v>3253</v>
      </c>
      <c r="AH30" s="165">
        <f>SUMIFS(TEAMS!$AE$1:$AE$851,TEAMS!$B$1:$B$851,$A30,TEAMS!$D$1:$D$851,$C30,TEAMS!$H$1:$H$851,AH$2)</f>
        <v>6006</v>
      </c>
      <c r="AI30" s="165">
        <f>SUMIFS(TEAMS!$AE$1:$AE$851,TEAMS!$B$1:$B$851,$A30,TEAMS!$D$1:$D$851,$C30,TEAMS!$H$1:$H$851,AI$2)</f>
        <v>3035</v>
      </c>
      <c r="AJ30" s="47">
        <f>SUMIFS(TEAMS!$U$1:$U$851,TEAMS!$B$1:$B$851,$A30,TEAMS!$D$1:$D$851,$C30)</f>
        <v>83</v>
      </c>
      <c r="AK30" s="68">
        <f>AVERAGEIFS(TEAMS!$U$1:$U$851,TEAMS!$B$1:$B$851,$A30,TEAMS!$D$1:$D$851,$C30)</f>
        <v>5.5333333333333332</v>
      </c>
      <c r="AL30" s="68">
        <f>AVERAGEIFS(TEAMS!$U$1:$U$851,TEAMS!$B$1:$B$851,$A30,TEAMS!$D$1:$D$851,$C30,TEAMS!$H$1:$H$851,AL$2)</f>
        <v>4.666666666666667</v>
      </c>
      <c r="AM30" s="68">
        <f>AVERAGEIFS(TEAMS!$U$1:$U$851,TEAMS!$B$1:$B$851,$A30,TEAMS!$D$1:$D$851,$C30,TEAMS!$H$1:$H$851,AM$2)</f>
        <v>8.5</v>
      </c>
      <c r="AN30" s="68">
        <f>AVERAGEIFS(TEAMS!$U$1:$U$851,TEAMS!$B$1:$B$851,$A30,TEAMS!$D$1:$D$851,$C30,TEAMS!$H$1:$H$851,AN$2)</f>
        <v>3.6666666666666665</v>
      </c>
      <c r="AO30" s="68">
        <f>AVERAGEIFS(TEAMS!$U$1:$U$851,TEAMS!$B$1:$B$851,$A30,TEAMS!$D$1:$D$851,$C30,TEAMS!$H$1:$H$851,AO$2)</f>
        <v>5.166666666666667</v>
      </c>
      <c r="AP30" s="68">
        <f>AVERAGEIFS(TEAMS!$U$1:$U$851,TEAMS!$B$1:$B$851,$A30,TEAMS!$D$1:$D$851,$C30,TEAMS!$H$1:$H$851,AP$2)</f>
        <v>10</v>
      </c>
      <c r="AQ30" s="47"/>
      <c r="AR30" s="68">
        <f>_xlfn.MAXIFS(TEAMS!$AK$1:$AK$851,TEAMS!$B$1:$B$851,$A30,TEAMS!$D$1:$D$851,$C30)</f>
        <v>46.9</v>
      </c>
      <c r="AS30" s="68">
        <f>SUMIFS(TEAMS!$AK$1:$AK$851,TEAMS!$B$1:$B$851,$A30,TEAMS!$D$1:$D$851,$C30,TEAMS!$H$1:$H$851,AS$2)</f>
        <v>11.3</v>
      </c>
      <c r="AT30" s="68">
        <f>SUMIFS(TEAMS!$AK$1:$AK$851,TEAMS!$B$1:$B$851,$A30,TEAMS!$D$1:$D$851,$C30,TEAMS!$H$1:$H$851,AT$2)</f>
        <v>7.1</v>
      </c>
      <c r="AU30" s="68">
        <f>SUMIFS(TEAMS!$AK$1:$AK$851,TEAMS!$B$1:$B$851,$A30,TEAMS!$D$1:$D$851,$C30,TEAMS!$H$1:$H$851,AU$2)</f>
        <v>6.9</v>
      </c>
      <c r="AV30" s="68">
        <f>SUMIFS(TEAMS!$AK$1:$AK$851,TEAMS!$B$1:$B$851,$A30,TEAMS!$D$1:$D$851,$C30,TEAMS!$H$1:$H$851,AV$2)</f>
        <v>10.7</v>
      </c>
      <c r="AW30" s="68">
        <f>SUMIFS(TEAMS!$AK$1:$AK$851,TEAMS!$B$1:$B$851,$A30,TEAMS!$D$1:$D$851,$C30,TEAMS!$H$1:$H$851,AW$2)</f>
        <v>10.899999999999999</v>
      </c>
      <c r="AX30" s="47"/>
      <c r="AY30" s="68">
        <f>_xlfn.MAXIFS(TEAMS!$AG$1:$AG$851,TEAMS!$B$1:$B$851,$A30,TEAMS!$D$1:$D$851,$C30)</f>
        <v>15.513626904187131</v>
      </c>
      <c r="AZ30" s="68">
        <f>SUMIFS(TEAMS!$AG$1:$AG$851,TEAMS!$B$1:$B$851,$A30,TEAMS!$D$1:$D$851,$C30,TEAMS!$H$1:$H$851,AZ$2)</f>
        <v>4.5034676719268418</v>
      </c>
      <c r="BA30" s="68">
        <f>SUMIFS(TEAMS!$AG$1:$AG$851,TEAMS!$B$1:$B$851,$A30,TEAMS!$D$1:$D$851,$C30,TEAMS!$H$1:$H$851,BA$2)</f>
        <v>0.92510851339620159</v>
      </c>
      <c r="BB30" s="68">
        <f>SUMIFS(TEAMS!$AG$1:$AG$851,TEAMS!$B$1:$B$851,$A30,TEAMS!$D$1:$D$851,$C30,TEAMS!$H$1:$H$851,BB$2)</f>
        <v>6.3708589504227566</v>
      </c>
      <c r="BC30" s="68">
        <f>SUMIFS(TEAMS!$AG$1:$AG$851,TEAMS!$B$1:$B$851,$A30,TEAMS!$D$1:$D$851,$C30,TEAMS!$H$1:$H$851,BC$2)</f>
        <v>3.104756751614322</v>
      </c>
      <c r="BD30" s="68">
        <f>SUMIFS(TEAMS!$AG$1:$AG$851,TEAMS!$B$1:$B$851,$A30,TEAMS!$D$1:$D$851,$C30,TEAMS!$H$1:$H$851,BD$2)</f>
        <v>7.8748022975110299E-3</v>
      </c>
      <c r="BI30">
        <v>1995</v>
      </c>
      <c r="BJ30" s="9">
        <v>23000000</v>
      </c>
      <c r="BK30" s="9">
        <v>7036000</v>
      </c>
      <c r="BL30" s="27">
        <v>0.44069999999999998</v>
      </c>
    </row>
    <row r="31" spans="1:64" x14ac:dyDescent="0.2">
      <c r="A31" s="46" t="s">
        <v>203</v>
      </c>
      <c r="B31" s="47">
        <f t="shared" si="10"/>
        <v>1994</v>
      </c>
      <c r="C31" s="47" t="str">
        <f>_xlfn.XLOOKUP($A31,TEAMS!$B$1:$B$851,TEAMS!$A$1:$A$851,"",0)</f>
        <v>HOU</v>
      </c>
      <c r="D31" s="71">
        <f>SUMIFS(TEAMS!$AA$1:$AA$851,TEAMS!$B$1:$B$851,$A31)/1000000</f>
        <v>16.757000000000001</v>
      </c>
      <c r="E31" s="71">
        <v>15.964</v>
      </c>
      <c r="F31" s="171">
        <f>_xlfn.XLOOKUP($B31,NBA!$H$5:$H$41,NBA!$I$5:$I$41,"",0)/1000000</f>
        <v>18.530902407407407</v>
      </c>
      <c r="G31" s="48">
        <f>D31/E31</f>
        <v>1.0496742671009773</v>
      </c>
      <c r="H31" s="48">
        <f t="shared" si="1"/>
        <v>0.90427328532590412</v>
      </c>
      <c r="I31" s="47">
        <f>COUNTIFS(TEAMS!$B$1:$B$851,$A31,TEAMS!$D$1:$D$851,$C31)</f>
        <v>23</v>
      </c>
      <c r="J31" s="47">
        <f>COUNTIFS(TEAMS!$B$1:$B$851,$A31,TEAMS!$D$1:$D$851,$C31,TEAMS!$H$1:$H$851,J$2)</f>
        <v>3</v>
      </c>
      <c r="K31" s="47">
        <f>COUNTIFS(TEAMS!$B$1:$B$851,$A31,TEAMS!$D$1:$D$851,$C31,TEAMS!$H$1:$H$851,K$2)</f>
        <v>2</v>
      </c>
      <c r="L31" s="47">
        <f>COUNTIFS(TEAMS!$B$1:$B$851,$A31,TEAMS!$D$1:$D$851,$C31,TEAMS!$H$1:$H$851,L$2)</f>
        <v>3</v>
      </c>
      <c r="M31" s="47">
        <f>COUNTIFS(TEAMS!$B$1:$B$851,$A31,TEAMS!$D$1:$D$851,$C31,TEAMS!$H$1:$H$851,M$2)</f>
        <v>4</v>
      </c>
      <c r="N31" s="47">
        <f>COUNTIFS(TEAMS!$B$1:$B$851,$A31,TEAMS!$D$1:$D$851,$C31,TEAMS!$H$1:$H$851,N$2)</f>
        <v>3</v>
      </c>
      <c r="O31" s="59">
        <f t="shared" si="2"/>
        <v>14.277000000000001</v>
      </c>
      <c r="P31" s="59">
        <f>SUMIFS(TEAMS!$AA$1:$AA$851,TEAMS!$B$1:$B$851,$A31,TEAMS!$D$1:$D$851,$C31,TEAMS!$H$1:$H$851,P$2)/1000000</f>
        <v>3.3250000000000002</v>
      </c>
      <c r="Q31" s="59">
        <f>SUMIFS(TEAMS!$AA$1:$AA$851,TEAMS!$B$1:$B$851,$A31,TEAMS!$D$1:$D$851,$C31,TEAMS!$H$1:$H$851,Q$2)/1000000</f>
        <v>1.4239999999999999</v>
      </c>
      <c r="R31" s="59">
        <f>SUMIFS(TEAMS!$AA$1:$AA$851,TEAMS!$B$1:$B$851,$A31,TEAMS!$D$1:$D$851,$C31,TEAMS!$H$1:$H$851,R$2)/1000000</f>
        <v>1.99</v>
      </c>
      <c r="S31" s="59">
        <f>SUMIFS(TEAMS!$AA$1:$AA$851,TEAMS!$B$1:$B$851,$A31,TEAMS!$D$1:$D$851,$C31,TEAMS!$H$1:$H$851,S$2)/1000000</f>
        <v>4.0679999999999996</v>
      </c>
      <c r="T31" s="59">
        <f>SUMIFS(TEAMS!$AA$1:$AA$851,TEAMS!$B$1:$B$851,$A31,TEAMS!$D$1:$D$851,$C31,TEAMS!$H$1:$H$851,T$2)/1000000</f>
        <v>3.47</v>
      </c>
      <c r="U31" s="47">
        <f>COUNTIFS(TEAMS!$B$1:$B$851,$A31,TEAMS!$D$1:$D$851,$C31)</f>
        <v>23</v>
      </c>
      <c r="V31" s="48">
        <f t="shared" si="3"/>
        <v>0.23289206415913707</v>
      </c>
      <c r="W31" s="48">
        <f t="shared" si="4"/>
        <v>9.974084191356726E-2</v>
      </c>
      <c r="X31" s="48">
        <f t="shared" si="5"/>
        <v>0.13938502486516774</v>
      </c>
      <c r="Y31" s="48">
        <f t="shared" si="6"/>
        <v>0.28493380962387049</v>
      </c>
      <c r="Z31" s="48">
        <f t="shared" si="7"/>
        <v>0.24304825943825734</v>
      </c>
      <c r="AA31" s="48">
        <f t="shared" si="8"/>
        <v>0.99999999999999989</v>
      </c>
      <c r="AB31" s="47"/>
      <c r="AC31" s="68"/>
      <c r="AD31" s="165">
        <f t="shared" si="9"/>
        <v>19780</v>
      </c>
      <c r="AE31" s="165">
        <f>SUMIFS(TEAMS!$AE$1:$AE$851,TEAMS!$B$1:$B$851,$A31,TEAMS!$D$1:$D$851,$C31,TEAMS!$H$1:$H$851,AE$2)</f>
        <v>4556</v>
      </c>
      <c r="AF31" s="165">
        <f>SUMIFS(TEAMS!$AE$1:$AE$851,TEAMS!$B$1:$B$851,$A31,TEAMS!$D$1:$D$851,$C31,TEAMS!$H$1:$H$851,AF$2)</f>
        <v>2626</v>
      </c>
      <c r="AG31" s="165">
        <f>SUMIFS(TEAMS!$AE$1:$AE$851,TEAMS!$B$1:$B$851,$A31,TEAMS!$D$1:$D$851,$C31,TEAMS!$H$1:$H$851,AG$2)</f>
        <v>4054</v>
      </c>
      <c r="AH31" s="165">
        <f>SUMIFS(TEAMS!$AE$1:$AE$851,TEAMS!$B$1:$B$851,$A31,TEAMS!$D$1:$D$851,$C31,TEAMS!$H$1:$H$851,AH$2)</f>
        <v>4956</v>
      </c>
      <c r="AI31" s="165">
        <f>SUMIFS(TEAMS!$AE$1:$AE$851,TEAMS!$B$1:$B$851,$A31,TEAMS!$D$1:$D$851,$C31,TEAMS!$H$1:$H$851,AI$2)</f>
        <v>3588</v>
      </c>
      <c r="AJ31" s="47">
        <f>SUMIFS(TEAMS!$U$1:$U$851,TEAMS!$B$1:$B$851,$A31,TEAMS!$D$1:$D$851,$C31)</f>
        <v>56</v>
      </c>
      <c r="AK31" s="68">
        <f>AVERAGEIFS(TEAMS!$U$1:$U$851,TEAMS!$B$1:$B$851,$A31,TEAMS!$D$1:$D$851,$C31)</f>
        <v>5.0909090909090908</v>
      </c>
      <c r="AL31" s="68">
        <f>AVERAGEIFS(TEAMS!$U$1:$U$851,TEAMS!$B$1:$B$851,$A31,TEAMS!$D$1:$D$851,$C31,TEAMS!$H$1:$H$851,AL$2)</f>
        <v>5.5</v>
      </c>
      <c r="AM31" s="68">
        <f>AVERAGEIFS(TEAMS!$U$1:$U$851,TEAMS!$B$1:$B$851,$A31,TEAMS!$D$1:$D$851,$C31,TEAMS!$H$1:$H$851,AM$2)</f>
        <v>4</v>
      </c>
      <c r="AN31" s="68">
        <f>AVERAGEIFS(TEAMS!$U$1:$U$851,TEAMS!$B$1:$B$851,$A31,TEAMS!$D$1:$D$851,$C31,TEAMS!$H$1:$H$851,AN$2)</f>
        <v>2</v>
      </c>
      <c r="AO31" s="68">
        <f>AVERAGEIFS(TEAMS!$U$1:$U$851,TEAMS!$B$1:$B$851,$A31,TEAMS!$D$1:$D$851,$C31,TEAMS!$H$1:$H$851,AO$2)</f>
        <v>6</v>
      </c>
      <c r="AP31" s="68">
        <f>AVERAGEIFS(TEAMS!$U$1:$U$851,TEAMS!$B$1:$B$851,$A31,TEAMS!$D$1:$D$851,$C31,TEAMS!$H$1:$H$851,AP$2)</f>
        <v>9</v>
      </c>
      <c r="AQ31" s="47"/>
      <c r="AR31" s="68">
        <f>_xlfn.MAXIFS(TEAMS!$AK$1:$AK$851,TEAMS!$B$1:$B$851,$A31,TEAMS!$D$1:$D$851,$C31)</f>
        <v>52.900000000000006</v>
      </c>
      <c r="AS31" s="68">
        <f>SUMIFS(TEAMS!$AK$1:$AK$851,TEAMS!$B$1:$B$851,$A31,TEAMS!$D$1:$D$851,$C31,TEAMS!$H$1:$H$851,AS$2)</f>
        <v>11.6</v>
      </c>
      <c r="AT31" s="68">
        <f>SUMIFS(TEAMS!$AK$1:$AK$851,TEAMS!$B$1:$B$851,$A31,TEAMS!$D$1:$D$851,$C31,TEAMS!$H$1:$H$851,AT$2)</f>
        <v>3.5</v>
      </c>
      <c r="AU31" s="68">
        <f>SUMIFS(TEAMS!$AK$1:$AK$851,TEAMS!$B$1:$B$851,$A31,TEAMS!$D$1:$D$851,$C31,TEAMS!$H$1:$H$851,AU$2)</f>
        <v>10.3</v>
      </c>
      <c r="AV31" s="68">
        <f>SUMIFS(TEAMS!$AK$1:$AK$851,TEAMS!$B$1:$B$851,$A31,TEAMS!$D$1:$D$851,$C31,TEAMS!$H$1:$H$851,AV$2)</f>
        <v>12.8</v>
      </c>
      <c r="AW31" s="68">
        <f>SUMIFS(TEAMS!$AK$1:$AK$851,TEAMS!$B$1:$B$851,$A31,TEAMS!$D$1:$D$851,$C31,TEAMS!$H$1:$H$851,AW$2)</f>
        <v>14.700000000000001</v>
      </c>
      <c r="AX31" s="47"/>
      <c r="AY31" s="68">
        <f>_xlfn.MAXIFS(TEAMS!$AG$1:$AG$851,TEAMS!$B$1:$B$851,$A31,TEAMS!$D$1:$D$851,$C31)</f>
        <v>15.283421282968456</v>
      </c>
      <c r="AZ31" s="68">
        <f>SUMIFS(TEAMS!$AG$1:$AG$851,TEAMS!$B$1:$B$851,$A31,TEAMS!$D$1:$D$851,$C31,TEAMS!$H$1:$H$851,AZ$2)</f>
        <v>5.9341536344364547</v>
      </c>
      <c r="BA31" s="68">
        <f>SUMIFS(TEAMS!$AG$1:$AG$851,TEAMS!$B$1:$B$851,$A31,TEAMS!$D$1:$D$851,$C31,TEAMS!$H$1:$H$851,BA$2)</f>
        <v>5.7501353395631678E-2</v>
      </c>
      <c r="BB31" s="68">
        <f>SUMIFS(TEAMS!$AG$1:$AG$851,TEAMS!$B$1:$B$851,$A31,TEAMS!$D$1:$D$851,$C31,TEAMS!$H$1:$H$851,BB$2)</f>
        <v>3.3110103161633377</v>
      </c>
      <c r="BC31" s="68">
        <f>SUMIFS(TEAMS!$AG$1:$AG$851,TEAMS!$B$1:$B$851,$A31,TEAMS!$D$1:$D$851,$C31,TEAMS!$H$1:$H$851,BC$2)</f>
        <v>4.0762738362062416</v>
      </c>
      <c r="BD31" s="68">
        <f>SUMIFS(TEAMS!$AG$1:$AG$851,TEAMS!$B$1:$B$851,$A31,TEAMS!$D$1:$D$851,$C31,TEAMS!$H$1:$H$851,BD$2)</f>
        <v>1.8247658752042737</v>
      </c>
      <c r="BI31">
        <v>1994</v>
      </c>
      <c r="BJ31" s="9">
        <v>15964000</v>
      </c>
      <c r="BK31" s="9">
        <v>789000</v>
      </c>
      <c r="BL31" s="27">
        <v>5.1999999999999998E-2</v>
      </c>
    </row>
    <row r="32" spans="1:64" x14ac:dyDescent="0.2">
      <c r="A32" s="46" t="s">
        <v>210</v>
      </c>
      <c r="B32" s="47">
        <f t="shared" si="10"/>
        <v>1993</v>
      </c>
      <c r="C32" s="47" t="str">
        <f>_xlfn.XLOOKUP($A32,TEAMS!$B$1:$B$851,TEAMS!$A$1:$A$851,"",0)</f>
        <v>CHI</v>
      </c>
      <c r="D32" s="71">
        <f>SUMIFS(TEAMS!$AA$1:$AA$851,TEAMS!$B$1:$B$851,$A32)/1000000</f>
        <v>17.536000000000001</v>
      </c>
      <c r="E32" s="71">
        <v>15.175000000000001</v>
      </c>
      <c r="F32" s="171">
        <f>_xlfn.XLOOKUP($B32,NBA!$H$5:$H$41,NBA!$I$5:$I$41,"",0)/1000000</f>
        <v>15.888377037037037</v>
      </c>
      <c r="G32" s="48">
        <f>D32/E32</f>
        <v>1.1555848434925866</v>
      </c>
      <c r="H32" s="48">
        <f t="shared" si="1"/>
        <v>1.1036998907517255</v>
      </c>
      <c r="I32" s="47">
        <f>COUNTIFS(TEAMS!$B$1:$B$851,$A32,TEAMS!$D$1:$D$851,$C32)</f>
        <v>23</v>
      </c>
      <c r="J32" s="47">
        <f>COUNTIFS(TEAMS!$B$1:$B$851,$A32,TEAMS!$D$1:$D$851,$C32,TEAMS!$H$1:$H$851,J$2)</f>
        <v>4</v>
      </c>
      <c r="K32" s="47">
        <f>COUNTIFS(TEAMS!$B$1:$B$851,$A32,TEAMS!$D$1:$D$851,$C32,TEAMS!$H$1:$H$851,K$2)</f>
        <v>3</v>
      </c>
      <c r="L32" s="47">
        <f>COUNTIFS(TEAMS!$B$1:$B$851,$A32,TEAMS!$D$1:$D$851,$C32,TEAMS!$H$1:$H$851,L$2)</f>
        <v>3</v>
      </c>
      <c r="M32" s="47">
        <f>COUNTIFS(TEAMS!$B$1:$B$851,$A32,TEAMS!$D$1:$D$851,$C32,TEAMS!$H$1:$H$851,M$2)</f>
        <v>4</v>
      </c>
      <c r="N32" s="47">
        <f>COUNTIFS(TEAMS!$B$1:$B$851,$A32,TEAMS!$D$1:$D$851,$C32,TEAMS!$H$1:$H$851,N$2)</f>
        <v>3</v>
      </c>
      <c r="O32" s="59">
        <f t="shared" si="2"/>
        <v>17.535999999999998</v>
      </c>
      <c r="P32" s="59">
        <f>SUMIFS(TEAMS!$AA$1:$AA$851,TEAMS!$B$1:$B$851,$A32,TEAMS!$D$1:$D$851,$C32,TEAMS!$H$1:$H$851,P$2)/1000000</f>
        <v>1.94</v>
      </c>
      <c r="Q32" s="59">
        <f>SUMIFS(TEAMS!$AA$1:$AA$851,TEAMS!$B$1:$B$851,$A32,TEAMS!$D$1:$D$851,$C32,TEAMS!$H$1:$H$851,Q$2)/1000000</f>
        <v>4.3499999999999996</v>
      </c>
      <c r="R32" s="59">
        <f>SUMIFS(TEAMS!$AA$1:$AA$851,TEAMS!$B$1:$B$851,$A32,TEAMS!$D$1:$D$851,$C32,TEAMS!$H$1:$H$851,R$2)/1000000</f>
        <v>4.508</v>
      </c>
      <c r="S32" s="59">
        <f>SUMIFS(TEAMS!$AA$1:$AA$851,TEAMS!$B$1:$B$851,$A32,TEAMS!$D$1:$D$851,$C32,TEAMS!$H$1:$H$851,S$2)/1000000</f>
        <v>2.5129999999999999</v>
      </c>
      <c r="T32" s="59">
        <f>SUMIFS(TEAMS!$AA$1:$AA$851,TEAMS!$B$1:$B$851,$A32,TEAMS!$D$1:$D$851,$C32,TEAMS!$H$1:$H$851,T$2)/1000000</f>
        <v>4.2249999999999996</v>
      </c>
      <c r="U32" s="47">
        <f>COUNTIFS(TEAMS!$B$1:$B$851,$A32,TEAMS!$D$1:$D$851,$C32)</f>
        <v>23</v>
      </c>
      <c r="V32" s="48">
        <f t="shared" si="3"/>
        <v>0.11062956204379563</v>
      </c>
      <c r="W32" s="48">
        <f t="shared" si="4"/>
        <v>0.24806113138686131</v>
      </c>
      <c r="X32" s="48">
        <f t="shared" si="5"/>
        <v>0.25707116788321172</v>
      </c>
      <c r="Y32" s="48">
        <f t="shared" si="6"/>
        <v>0.14330520072992703</v>
      </c>
      <c r="Z32" s="48">
        <f t="shared" si="7"/>
        <v>0.24093293795620438</v>
      </c>
      <c r="AA32" s="48">
        <f t="shared" si="8"/>
        <v>1</v>
      </c>
      <c r="AB32" s="47"/>
      <c r="AC32" s="68"/>
      <c r="AD32" s="165">
        <f t="shared" si="9"/>
        <v>19830</v>
      </c>
      <c r="AE32" s="165">
        <f>SUMIFS(TEAMS!$AE$1:$AE$851,TEAMS!$B$1:$B$851,$A32,TEAMS!$D$1:$D$851,$C32,TEAMS!$H$1:$H$851,AE$2)</f>
        <v>4131</v>
      </c>
      <c r="AF32" s="165">
        <f>SUMIFS(TEAMS!$AE$1:$AE$851,TEAMS!$B$1:$B$851,$A32,TEAMS!$D$1:$D$851,$C32,TEAMS!$H$1:$H$851,AF$2)</f>
        <v>4007</v>
      </c>
      <c r="AG32" s="165">
        <f>SUMIFS(TEAMS!$AE$1:$AE$851,TEAMS!$B$1:$B$851,$A32,TEAMS!$D$1:$D$851,$C32,TEAMS!$H$1:$H$851,AG$2)</f>
        <v>4155</v>
      </c>
      <c r="AH32" s="165">
        <f>SUMIFS(TEAMS!$AE$1:$AE$851,TEAMS!$B$1:$B$851,$A32,TEAMS!$D$1:$D$851,$C32,TEAMS!$H$1:$H$851,AH$2)</f>
        <v>4227</v>
      </c>
      <c r="AI32" s="165">
        <f>SUMIFS(TEAMS!$AE$1:$AE$851,TEAMS!$B$1:$B$851,$A32,TEAMS!$D$1:$D$851,$C32,TEAMS!$H$1:$H$851,AI$2)</f>
        <v>3310</v>
      </c>
      <c r="AJ32" s="47">
        <f>SUMIFS(TEAMS!$U$1:$U$851,TEAMS!$B$1:$B$851,$A32,TEAMS!$D$1:$D$851,$C32)</f>
        <v>88</v>
      </c>
      <c r="AK32" s="68">
        <f>AVERAGEIFS(TEAMS!$U$1:$U$851,TEAMS!$B$1:$B$851,$A32,TEAMS!$D$1:$D$851,$C32)</f>
        <v>6.7692307692307692</v>
      </c>
      <c r="AL32" s="68">
        <f>AVERAGEIFS(TEAMS!$U$1:$U$851,TEAMS!$B$1:$B$851,$A32,TEAMS!$D$1:$D$851,$C32,TEAMS!$H$1:$H$851,AL$2)</f>
        <v>7</v>
      </c>
      <c r="AM32" s="68">
        <f>AVERAGEIFS(TEAMS!$U$1:$U$851,TEAMS!$B$1:$B$851,$A32,TEAMS!$D$1:$D$851,$C32,TEAMS!$H$1:$H$851,AM$2)</f>
        <v>9</v>
      </c>
      <c r="AN32" s="68">
        <f>AVERAGEIFS(TEAMS!$U$1:$U$851,TEAMS!$B$1:$B$851,$A32,TEAMS!$D$1:$D$851,$C32,TEAMS!$H$1:$H$851,AN$2)</f>
        <v>7</v>
      </c>
      <c r="AO32" s="68">
        <f>AVERAGEIFS(TEAMS!$U$1:$U$851,TEAMS!$B$1:$B$851,$A32,TEAMS!$D$1:$D$851,$C32,TEAMS!$H$1:$H$851,AO$2)</f>
        <v>5.333333333333333</v>
      </c>
      <c r="AP32" s="68">
        <f>AVERAGEIFS(TEAMS!$U$1:$U$851,TEAMS!$B$1:$B$851,$A32,TEAMS!$D$1:$D$851,$C32,TEAMS!$H$1:$H$851,AP$2)</f>
        <v>6.333333333333333</v>
      </c>
      <c r="AQ32" s="47"/>
      <c r="AR32" s="68">
        <f>_xlfn.MAXIFS(TEAMS!$AK$1:$AK$851,TEAMS!$B$1:$B$851,$A32,TEAMS!$D$1:$D$851,$C32)</f>
        <v>46.9</v>
      </c>
      <c r="AS32" s="68">
        <f>SUMIFS(TEAMS!$AK$1:$AK$851,TEAMS!$B$1:$B$851,$A32,TEAMS!$D$1:$D$851,$C32,TEAMS!$H$1:$H$851,AS$2)</f>
        <v>6.3</v>
      </c>
      <c r="AT32" s="68">
        <f>SUMIFS(TEAMS!$AK$1:$AK$851,TEAMS!$B$1:$B$851,$A32,TEAMS!$D$1:$D$851,$C32,TEAMS!$H$1:$H$851,AT$2)</f>
        <v>20.6</v>
      </c>
      <c r="AU32" s="68">
        <f>SUMIFS(TEAMS!$AK$1:$AK$851,TEAMS!$B$1:$B$851,$A32,TEAMS!$D$1:$D$851,$C32,TEAMS!$H$1:$H$851,AU$2)</f>
        <v>2.6</v>
      </c>
      <c r="AV32" s="68">
        <f>SUMIFS(TEAMS!$AK$1:$AK$851,TEAMS!$B$1:$B$851,$A32,TEAMS!$D$1:$D$851,$C32,TEAMS!$H$1:$H$851,AV$2)</f>
        <v>8.6000000000000014</v>
      </c>
      <c r="AW32" s="68">
        <f>SUMIFS(TEAMS!$AK$1:$AK$851,TEAMS!$B$1:$B$851,$A32,TEAMS!$D$1:$D$851,$C32,TEAMS!$H$1:$H$851,AW$2)</f>
        <v>8.8000000000000007</v>
      </c>
      <c r="AX32" s="47"/>
      <c r="AY32" s="68">
        <f>_xlfn.MAXIFS(TEAMS!$AG$1:$AG$851,TEAMS!$B$1:$B$851,$A32,TEAMS!$D$1:$D$851,$C32)</f>
        <v>16.530177203374265</v>
      </c>
      <c r="AZ32" s="68">
        <f>SUMIFS(TEAMS!$AG$1:$AG$851,TEAMS!$B$1:$B$851,$A32,TEAMS!$D$1:$D$851,$C32,TEAMS!$H$1:$H$851,AZ$2)</f>
        <v>6.47890540050743</v>
      </c>
      <c r="BA32" s="68">
        <f>SUMIFS(TEAMS!$AG$1:$AG$851,TEAMS!$B$1:$B$851,$A32,TEAMS!$D$1:$D$851,$C32,TEAMS!$H$1:$H$851,BA$2)</f>
        <v>1.1668725515994978</v>
      </c>
      <c r="BB32" s="68">
        <f>SUMIFS(TEAMS!$AG$1:$AG$851,TEAMS!$B$1:$B$851,$A32,TEAMS!$D$1:$D$851,$C32,TEAMS!$H$1:$H$851,BB$2)</f>
        <v>4.6115269082008075</v>
      </c>
      <c r="BC32" s="68">
        <f>SUMIFS(TEAMS!$AG$1:$AG$851,TEAMS!$B$1:$B$851,$A32,TEAMS!$D$1:$D$851,$C32,TEAMS!$H$1:$H$851,BC$2)</f>
        <v>3.0208031498408707</v>
      </c>
      <c r="BD32" s="68">
        <f>SUMIFS(TEAMS!$AG$1:$AG$851,TEAMS!$B$1:$B$851,$A32,TEAMS!$D$1:$D$851,$C32,TEAMS!$H$1:$H$851,BD$2)</f>
        <v>1.2520691932256578</v>
      </c>
      <c r="BI32">
        <v>1993</v>
      </c>
      <c r="BJ32" s="9">
        <v>15175000</v>
      </c>
      <c r="BK32" s="9">
        <v>1175000</v>
      </c>
      <c r="BL32" s="27">
        <v>8.3900000000000002E-2</v>
      </c>
    </row>
    <row r="33" spans="1:64" x14ac:dyDescent="0.2">
      <c r="A33" s="46" t="s">
        <v>216</v>
      </c>
      <c r="B33" s="47">
        <f t="shared" si="10"/>
        <v>1992</v>
      </c>
      <c r="C33" s="47" t="str">
        <f>_xlfn.XLOOKUP($A33,TEAMS!$B$1:$B$851,TEAMS!$A$1:$A$851,"",0)</f>
        <v>CHI</v>
      </c>
      <c r="D33" s="71">
        <f>SUMIFS(TEAMS!$AA$1:$AA$851,TEAMS!$B$1:$B$851,$A33)/1000000</f>
        <v>16.829000000000001</v>
      </c>
      <c r="E33" s="71">
        <v>14</v>
      </c>
      <c r="F33" s="171">
        <f>_xlfn.XLOOKUP($B33,NBA!$H$5:$H$41,NBA!$I$5:$I$41,"",0)/1000000</f>
        <v>13.688222222222223</v>
      </c>
      <c r="G33" s="48">
        <f>D33/E33</f>
        <v>1.2020714285714287</v>
      </c>
      <c r="H33" s="48">
        <f t="shared" si="1"/>
        <v>1.2294511096319627</v>
      </c>
      <c r="I33" s="47">
        <f>COUNTIFS(TEAMS!$B$1:$B$851,$A33,TEAMS!$D$1:$D$851,$C33)</f>
        <v>23</v>
      </c>
      <c r="J33" s="47">
        <f>COUNTIFS(TEAMS!$B$1:$B$851,$A33,TEAMS!$D$1:$D$851,$C33,TEAMS!$H$1:$H$851,J$2)</f>
        <v>3</v>
      </c>
      <c r="K33" s="47">
        <f>COUNTIFS(TEAMS!$B$1:$B$851,$A33,TEAMS!$D$1:$D$851,$C33,TEAMS!$H$1:$H$851,K$2)</f>
        <v>4</v>
      </c>
      <c r="L33" s="47">
        <f>COUNTIFS(TEAMS!$B$1:$B$851,$A33,TEAMS!$D$1:$D$851,$C33,TEAMS!$H$1:$H$851,L$2)</f>
        <v>1</v>
      </c>
      <c r="M33" s="47">
        <f>COUNTIFS(TEAMS!$B$1:$B$851,$A33,TEAMS!$D$1:$D$851,$C33,TEAMS!$H$1:$H$851,M$2)</f>
        <v>5</v>
      </c>
      <c r="N33" s="47">
        <f>COUNTIFS(TEAMS!$B$1:$B$851,$A33,TEAMS!$D$1:$D$851,$C33,TEAMS!$H$1:$H$851,N$2)</f>
        <v>3</v>
      </c>
      <c r="O33" s="59">
        <f t="shared" si="2"/>
        <v>16.829000000000001</v>
      </c>
      <c r="P33" s="59">
        <f>SUMIFS(TEAMS!$AA$1:$AA$851,TEAMS!$B$1:$B$851,$A33,TEAMS!$D$1:$D$851,$C33,TEAMS!$H$1:$H$851,P$2)/1000000</f>
        <v>2.161</v>
      </c>
      <c r="Q33" s="59">
        <f>SUMIFS(TEAMS!$AA$1:$AA$851,TEAMS!$B$1:$B$851,$A33,TEAMS!$D$1:$D$851,$C33,TEAMS!$H$1:$H$851,Q$2)/1000000</f>
        <v>4.55</v>
      </c>
      <c r="R33" s="59">
        <f>SUMIFS(TEAMS!$AA$1:$AA$851,TEAMS!$B$1:$B$851,$A33,TEAMS!$D$1:$D$851,$C33,TEAMS!$H$1:$H$851,R$2)/1000000</f>
        <v>2.77</v>
      </c>
      <c r="S33" s="59">
        <f>SUMIFS(TEAMS!$AA$1:$AA$851,TEAMS!$B$1:$B$851,$A33,TEAMS!$D$1:$D$851,$C33,TEAMS!$H$1:$H$851,S$2)/1000000</f>
        <v>4.7300000000000004</v>
      </c>
      <c r="T33" s="59">
        <f>SUMIFS(TEAMS!$AA$1:$AA$851,TEAMS!$B$1:$B$851,$A33,TEAMS!$D$1:$D$851,$C33,TEAMS!$H$1:$H$851,T$2)/1000000</f>
        <v>2.6179999999999999</v>
      </c>
      <c r="U33" s="47">
        <f>COUNTIFS(TEAMS!$B$1:$B$851,$A33,TEAMS!$D$1:$D$851,$C33)</f>
        <v>23</v>
      </c>
      <c r="V33" s="48">
        <f t="shared" si="3"/>
        <v>0.12840929348149027</v>
      </c>
      <c r="W33" s="48">
        <f t="shared" si="4"/>
        <v>0.27036662903321645</v>
      </c>
      <c r="X33" s="48">
        <f t="shared" si="5"/>
        <v>0.16459682690593619</v>
      </c>
      <c r="Y33" s="48">
        <f t="shared" si="6"/>
        <v>0.28106245172024485</v>
      </c>
      <c r="Z33" s="48">
        <f t="shared" si="7"/>
        <v>0.15556479885911223</v>
      </c>
      <c r="AA33" s="48">
        <f t="shared" si="8"/>
        <v>1</v>
      </c>
      <c r="AB33" s="47"/>
      <c r="AC33" s="68"/>
      <c r="AD33" s="165">
        <f t="shared" si="9"/>
        <v>19830</v>
      </c>
      <c r="AE33" s="165">
        <f>SUMIFS(TEAMS!$AE$1:$AE$851,TEAMS!$B$1:$B$851,$A33,TEAMS!$D$1:$D$851,$C33,TEAMS!$H$1:$H$851,AE$2)</f>
        <v>3839</v>
      </c>
      <c r="AF33" s="165">
        <f>SUMIFS(TEAMS!$AE$1:$AE$851,TEAMS!$B$1:$B$851,$A33,TEAMS!$D$1:$D$851,$C33,TEAMS!$H$1:$H$851,AF$2)</f>
        <v>4436</v>
      </c>
      <c r="AG33" s="165">
        <f>SUMIFS(TEAMS!$AE$1:$AE$851,TEAMS!$B$1:$B$851,$A33,TEAMS!$D$1:$D$851,$C33,TEAMS!$H$1:$H$851,AG$2)</f>
        <v>3164</v>
      </c>
      <c r="AH33" s="165">
        <f>SUMIFS(TEAMS!$AE$1:$AE$851,TEAMS!$B$1:$B$851,$A33,TEAMS!$D$1:$D$851,$C33,TEAMS!$H$1:$H$851,AH$2)</f>
        <v>5904</v>
      </c>
      <c r="AI33" s="165">
        <f>SUMIFS(TEAMS!$AE$1:$AE$851,TEAMS!$B$1:$B$851,$A33,TEAMS!$D$1:$D$851,$C33,TEAMS!$H$1:$H$851,AI$2)</f>
        <v>2487</v>
      </c>
      <c r="AJ33" s="47">
        <f>SUMIFS(TEAMS!$U$1:$U$851,TEAMS!$B$1:$B$851,$A33,TEAMS!$D$1:$D$851,$C33)</f>
        <v>90</v>
      </c>
      <c r="AK33" s="68">
        <f>AVERAGEIFS(TEAMS!$U$1:$U$851,TEAMS!$B$1:$B$851,$A33,TEAMS!$D$1:$D$851,$C33)</f>
        <v>6</v>
      </c>
      <c r="AL33" s="68">
        <f>AVERAGEIFS(TEAMS!$U$1:$U$851,TEAMS!$B$1:$B$851,$A33,TEAMS!$D$1:$D$851,$C33,TEAMS!$H$1:$H$851,AL$2)</f>
        <v>7</v>
      </c>
      <c r="AM33" s="68">
        <f>AVERAGEIFS(TEAMS!$U$1:$U$851,TEAMS!$B$1:$B$851,$A33,TEAMS!$D$1:$D$851,$C33,TEAMS!$H$1:$H$851,AM$2)</f>
        <v>7</v>
      </c>
      <c r="AN33" s="68">
        <f>AVERAGEIFS(TEAMS!$U$1:$U$851,TEAMS!$B$1:$B$851,$A33,TEAMS!$D$1:$D$851,$C33,TEAMS!$H$1:$H$851,AN$2)</f>
        <v>4</v>
      </c>
      <c r="AO33" s="68">
        <f>AVERAGEIFS(TEAMS!$U$1:$U$851,TEAMS!$B$1:$B$851,$A33,TEAMS!$D$1:$D$851,$C33,TEAMS!$H$1:$H$851,AO$2)</f>
        <v>4</v>
      </c>
      <c r="AP33" s="68">
        <f>AVERAGEIFS(TEAMS!$U$1:$U$851,TEAMS!$B$1:$B$851,$A33,TEAMS!$D$1:$D$851,$C33,TEAMS!$H$1:$H$851,AP$2)</f>
        <v>7</v>
      </c>
      <c r="AQ33" s="47"/>
      <c r="AR33" s="68">
        <f>_xlfn.MAXIFS(TEAMS!$AK$1:$AK$851,TEAMS!$B$1:$B$851,$A33,TEAMS!$D$1:$D$851,$C33)</f>
        <v>46.9</v>
      </c>
      <c r="AS33" s="68">
        <f>SUMIFS(TEAMS!$AK$1:$AK$851,TEAMS!$B$1:$B$851,$A33,TEAMS!$D$1:$D$851,$C33,TEAMS!$H$1:$H$851,AS$2)</f>
        <v>6.1</v>
      </c>
      <c r="AT33" s="68">
        <f>SUMIFS(TEAMS!$AK$1:$AK$851,TEAMS!$B$1:$B$851,$A33,TEAMS!$D$1:$D$851,$C33,TEAMS!$H$1:$H$851,AT$2)</f>
        <v>12</v>
      </c>
      <c r="AU33" s="68">
        <f>SUMIFS(TEAMS!$AK$1:$AK$851,TEAMS!$B$1:$B$851,$A33,TEAMS!$D$1:$D$851,$C33,TEAMS!$H$1:$H$851,AU$2)</f>
        <v>0</v>
      </c>
      <c r="AV33" s="68">
        <f>SUMIFS(TEAMS!$AK$1:$AK$851,TEAMS!$B$1:$B$851,$A33,TEAMS!$D$1:$D$851,$C33,TEAMS!$H$1:$H$851,AV$2)</f>
        <v>19.899999999999999</v>
      </c>
      <c r="AW33" s="68">
        <f>SUMIFS(TEAMS!$AK$1:$AK$851,TEAMS!$B$1:$B$851,$A33,TEAMS!$D$1:$D$851,$C33,TEAMS!$H$1:$H$851,AW$2)</f>
        <v>6.6</v>
      </c>
      <c r="AX33" s="47"/>
      <c r="AY33" s="68">
        <f>_xlfn.MAXIFS(TEAMS!$AG$1:$AG$851,TEAMS!$B$1:$B$851,$A33,TEAMS!$D$1:$D$851,$C33)</f>
        <v>17.734706616113556</v>
      </c>
      <c r="AZ33" s="68">
        <f>SUMIFS(TEAMS!$AG$1:$AG$851,TEAMS!$B$1:$B$851,$A33,TEAMS!$D$1:$D$851,$C33,TEAMS!$H$1:$H$851,AZ$2)</f>
        <v>5.5446265956030629</v>
      </c>
      <c r="BA33" s="68">
        <f>SUMIFS(TEAMS!$AG$1:$AG$851,TEAMS!$B$1:$B$851,$A33,TEAMS!$D$1:$D$851,$C33,TEAMS!$H$1:$H$851,BA$2)</f>
        <v>5.4470306622030051</v>
      </c>
      <c r="BB33" s="68">
        <f>SUMIFS(TEAMS!$AG$1:$AG$851,TEAMS!$B$1:$B$851,$A33,TEAMS!$D$1:$D$851,$C33,TEAMS!$H$1:$H$851,BB$2)</f>
        <v>0</v>
      </c>
      <c r="BC33" s="68">
        <f>SUMIFS(TEAMS!$AG$1:$AG$851,TEAMS!$B$1:$B$851,$A33,TEAMS!$D$1:$D$851,$C33,TEAMS!$H$1:$H$851,BC$2)</f>
        <v>2.1827608308722386</v>
      </c>
      <c r="BD33" s="68">
        <f>SUMIFS(TEAMS!$AG$1:$AG$851,TEAMS!$B$1:$B$851,$A33,TEAMS!$D$1:$D$851,$C33,TEAMS!$H$1:$H$851,BD$2)</f>
        <v>4.5602885274352518</v>
      </c>
      <c r="BI33">
        <v>1992</v>
      </c>
      <c r="BJ33" s="9">
        <v>14000000</v>
      </c>
      <c r="BK33" s="9">
        <v>1500000</v>
      </c>
      <c r="BL33" s="27">
        <v>0.12</v>
      </c>
    </row>
    <row r="34" spans="1:64" x14ac:dyDescent="0.2">
      <c r="A34" s="49" t="s">
        <v>222</v>
      </c>
      <c r="B34" s="50">
        <f t="shared" si="10"/>
        <v>1991</v>
      </c>
      <c r="C34" s="50" t="str">
        <f>_xlfn.XLOOKUP($A34,TEAMS!$B$1:$B$851,TEAMS!$A$1:$A$851,"",0)</f>
        <v>CHI</v>
      </c>
      <c r="D34" s="72">
        <f>SUMIFS(TEAMS!$AA$1:$AA$851,TEAMS!$B$1:$B$851,$A34)/1000000</f>
        <v>10.039999999999999</v>
      </c>
      <c r="E34" s="72">
        <v>12.5</v>
      </c>
      <c r="F34" s="172">
        <f>_xlfn.XLOOKUP($B34,NBA!$H$5:$H$41,NBA!$I$5:$I$41,"",0)/1000000</f>
        <v>10.872703703703703</v>
      </c>
      <c r="G34" s="51">
        <f>D34/E34</f>
        <v>0.80319999999999991</v>
      </c>
      <c r="H34" s="51">
        <f t="shared" si="1"/>
        <v>0.92341337293868775</v>
      </c>
      <c r="I34" s="50">
        <f>COUNTIFS(TEAMS!$B$1:$B$851,$A34,TEAMS!$D$1:$D$851,$C34)</f>
        <v>23</v>
      </c>
      <c r="J34" s="47">
        <f>COUNTIFS(TEAMS!$B$1:$B$851,$A34,TEAMS!$D$1:$D$851,$C34,TEAMS!$H$1:$H$851,J$2)</f>
        <v>2</v>
      </c>
      <c r="K34" s="47">
        <f>COUNTIFS(TEAMS!$B$1:$B$851,$A34,TEAMS!$D$1:$D$851,$C34,TEAMS!$H$1:$H$851,K$2)</f>
        <v>2</v>
      </c>
      <c r="L34" s="47">
        <f>COUNTIFS(TEAMS!$B$1:$B$851,$A34,TEAMS!$D$1:$D$851,$C34,TEAMS!$H$1:$H$851,L$2)</f>
        <v>2</v>
      </c>
      <c r="M34" s="47">
        <f>COUNTIFS(TEAMS!$B$1:$B$851,$A34,TEAMS!$D$1:$D$851,$C34,TEAMS!$H$1:$H$851,M$2)</f>
        <v>4</v>
      </c>
      <c r="N34" s="47">
        <f>COUNTIFS(TEAMS!$B$1:$B$851,$A34,TEAMS!$D$1:$D$851,$C34,TEAMS!$H$1:$H$851,N$2)</f>
        <v>2</v>
      </c>
      <c r="O34" s="59">
        <f t="shared" si="2"/>
        <v>10.040000000000001</v>
      </c>
      <c r="P34" s="59">
        <f>SUMIFS(TEAMS!$AA$1:$AA$851,TEAMS!$B$1:$B$851,$A34,TEAMS!$D$1:$D$851,$C34,TEAMS!$H$1:$H$851,P$2)/1000000</f>
        <v>0.81</v>
      </c>
      <c r="Q34" s="59">
        <f>SUMIFS(TEAMS!$AA$1:$AA$851,TEAMS!$B$1:$B$851,$A34,TEAMS!$D$1:$D$851,$C34,TEAMS!$H$1:$H$851,Q$2)/1000000</f>
        <v>3.1</v>
      </c>
      <c r="R34" s="59">
        <f>SUMIFS(TEAMS!$AA$1:$AA$851,TEAMS!$B$1:$B$851,$A34,TEAMS!$D$1:$D$851,$C34,TEAMS!$H$1:$H$851,R$2)/1000000</f>
        <v>1.68</v>
      </c>
      <c r="S34" s="59">
        <f>SUMIFS(TEAMS!$AA$1:$AA$851,TEAMS!$B$1:$B$851,$A34,TEAMS!$D$1:$D$851,$C34,TEAMS!$H$1:$H$851,S$2)/1000000</f>
        <v>2.9</v>
      </c>
      <c r="T34" s="59">
        <f>SUMIFS(TEAMS!$AA$1:$AA$851,TEAMS!$B$1:$B$851,$A34,TEAMS!$D$1:$D$851,$C34,TEAMS!$H$1:$H$851,T$2)/1000000</f>
        <v>1.55</v>
      </c>
      <c r="U34" s="50">
        <f>COUNTIFS(TEAMS!$B$1:$B$851,$A34,TEAMS!$D$1:$D$851,$C34)</f>
        <v>23</v>
      </c>
      <c r="V34" s="48">
        <f t="shared" si="3"/>
        <v>8.0677290836653384E-2</v>
      </c>
      <c r="W34" s="48">
        <f t="shared" si="4"/>
        <v>0.30876494023904383</v>
      </c>
      <c r="X34" s="48">
        <f t="shared" si="5"/>
        <v>0.16733067729083664</v>
      </c>
      <c r="Y34" s="48">
        <f t="shared" si="6"/>
        <v>0.28884462151394419</v>
      </c>
      <c r="Z34" s="48">
        <f t="shared" si="7"/>
        <v>0.15438247011952191</v>
      </c>
      <c r="AA34" s="48">
        <f t="shared" si="8"/>
        <v>0.99999999999999989</v>
      </c>
      <c r="AB34" s="50"/>
      <c r="AC34" s="68"/>
      <c r="AD34" s="165">
        <f t="shared" si="9"/>
        <v>19755</v>
      </c>
      <c r="AE34" s="165">
        <f>SUMIFS(TEAMS!$AE$1:$AE$851,TEAMS!$B$1:$B$851,$A34,TEAMS!$D$1:$D$851,$C34,TEAMS!$H$1:$H$851,AE$2)</f>
        <v>3702</v>
      </c>
      <c r="AF34" s="165">
        <f>SUMIFS(TEAMS!$AE$1:$AE$851,TEAMS!$B$1:$B$851,$A34,TEAMS!$D$1:$D$851,$C34,TEAMS!$H$1:$H$851,AF$2)</f>
        <v>3877</v>
      </c>
      <c r="AG34" s="165">
        <f>SUMIFS(TEAMS!$AE$1:$AE$851,TEAMS!$B$1:$B$851,$A34,TEAMS!$D$1:$D$851,$C34,TEAMS!$H$1:$H$851,AG$2)</f>
        <v>3742</v>
      </c>
      <c r="AH34" s="165">
        <f>SUMIFS(TEAMS!$AE$1:$AE$851,TEAMS!$B$1:$B$851,$A34,TEAMS!$D$1:$D$851,$C34,TEAMS!$H$1:$H$851,AH$2)</f>
        <v>5189</v>
      </c>
      <c r="AI34" s="165">
        <f>SUMIFS(TEAMS!$AE$1:$AE$851,TEAMS!$B$1:$B$851,$A34,TEAMS!$D$1:$D$851,$C34,TEAMS!$H$1:$H$851,AI$2)</f>
        <v>3245</v>
      </c>
      <c r="AJ34" s="50">
        <f>SUMIFS(TEAMS!$U$1:$U$851,TEAMS!$B$1:$B$851,$A34,TEAMS!$D$1:$D$851,$C34)</f>
        <v>52</v>
      </c>
      <c r="AK34" s="68">
        <f>AVERAGEIFS(TEAMS!$U$1:$U$851,TEAMS!$B$1:$B$851,$A34,TEAMS!$D$1:$D$851,$C34)</f>
        <v>4.7272727272727275</v>
      </c>
      <c r="AL34" s="68">
        <f>AVERAGEIFS(TEAMS!$U$1:$U$851,TEAMS!$B$1:$B$851,$A34,TEAMS!$D$1:$D$851,$C34,TEAMS!$H$1:$H$851,AL$2)</f>
        <v>4</v>
      </c>
      <c r="AM34" s="68">
        <f>AVERAGEIFS(TEAMS!$U$1:$U$851,TEAMS!$B$1:$B$851,$A34,TEAMS!$D$1:$D$851,$C34,TEAMS!$H$1:$H$851,AM$2)</f>
        <v>7</v>
      </c>
      <c r="AN34" s="68">
        <f>AVERAGEIFS(TEAMS!$U$1:$U$851,TEAMS!$B$1:$B$851,$A34,TEAMS!$D$1:$D$851,$C34,TEAMS!$H$1:$H$851,AN$2)</f>
        <v>3</v>
      </c>
      <c r="AO34" s="68">
        <f>AVERAGEIFS(TEAMS!$U$1:$U$851,TEAMS!$B$1:$B$851,$A34,TEAMS!$D$1:$D$851,$C34,TEAMS!$H$1:$H$851,AO$2)</f>
        <v>4</v>
      </c>
      <c r="AP34" s="68">
        <f>AVERAGEIFS(TEAMS!$U$1:$U$851,TEAMS!$B$1:$B$851,$A34,TEAMS!$D$1:$D$851,$C34,TEAMS!$H$1:$H$851,AP$2)</f>
        <v>6</v>
      </c>
      <c r="AQ34" s="50"/>
      <c r="AR34" s="68">
        <f>_xlfn.MAXIFS(TEAMS!$AK$1:$AK$851,TEAMS!$B$1:$B$851,$A34,TEAMS!$D$1:$D$851,$C34)</f>
        <v>46.9</v>
      </c>
      <c r="AS34" s="68">
        <f>SUMIFS(TEAMS!$AK$1:$AK$851,TEAMS!$B$1:$B$851,$A34,TEAMS!$D$1:$D$851,$C34,TEAMS!$H$1:$H$851,AS$2)</f>
        <v>2.1</v>
      </c>
      <c r="AT34" s="68">
        <f>SUMIFS(TEAMS!$AK$1:$AK$851,TEAMS!$B$1:$B$851,$A34,TEAMS!$D$1:$D$851,$C34,TEAMS!$H$1:$H$851,AT$2)</f>
        <v>2.1</v>
      </c>
      <c r="AU34" s="68">
        <f>SUMIFS(TEAMS!$AK$1:$AK$851,TEAMS!$B$1:$B$851,$A34,TEAMS!$D$1:$D$851,$C34,TEAMS!$H$1:$H$851,AU$2)</f>
        <v>4.7</v>
      </c>
      <c r="AV34" s="68">
        <f>SUMIFS(TEAMS!$AK$1:$AK$851,TEAMS!$B$1:$B$851,$A34,TEAMS!$D$1:$D$851,$C34,TEAMS!$H$1:$H$851,AV$2)</f>
        <v>14.000000000000002</v>
      </c>
      <c r="AW34" s="68">
        <f>SUMIFS(TEAMS!$AK$1:$AK$851,TEAMS!$B$1:$B$851,$A34,TEAMS!$D$1:$D$851,$C34,TEAMS!$H$1:$H$851,AW$2)</f>
        <v>4.7</v>
      </c>
      <c r="AX34" s="50"/>
      <c r="AY34" s="68">
        <f>_xlfn.MAXIFS(TEAMS!$AG$1:$AG$851,TEAMS!$B$1:$B$851,$A34,TEAMS!$D$1:$D$851,$C34)</f>
        <v>17.398048128612942</v>
      </c>
      <c r="AZ34" s="68">
        <f>SUMIFS(TEAMS!$AG$1:$AG$851,TEAMS!$B$1:$B$851,$A34,TEAMS!$D$1:$D$851,$C34,TEAMS!$H$1:$H$851,AZ$2)</f>
        <v>5.5253338327748374</v>
      </c>
      <c r="BA34" s="68">
        <f>SUMIFS(TEAMS!$AG$1:$AG$851,TEAMS!$B$1:$B$851,$A34,TEAMS!$D$1:$D$851,$C34,TEAMS!$H$1:$H$851,BA$2)</f>
        <v>3.7666015367950032</v>
      </c>
      <c r="BB34" s="68">
        <f>SUMIFS(TEAMS!$AG$1:$AG$851,TEAMS!$B$1:$B$851,$A34,TEAMS!$D$1:$D$851,$C34,TEAMS!$H$1:$H$851,BB$2)</f>
        <v>1.7621004889802281</v>
      </c>
      <c r="BC34" s="68">
        <f>SUMIFS(TEAMS!$AG$1:$AG$851,TEAMS!$B$1:$B$851,$A34,TEAMS!$D$1:$D$851,$C34,TEAMS!$H$1:$H$851,BC$2)</f>
        <v>3.7233738623363739</v>
      </c>
      <c r="BD34" s="68">
        <f>SUMIFS(TEAMS!$AG$1:$AG$851,TEAMS!$B$1:$B$851,$A34,TEAMS!$D$1:$D$851,$C34,TEAMS!$H$1:$H$851,BD$2)</f>
        <v>2.6206384077264957</v>
      </c>
      <c r="BI34">
        <v>1991</v>
      </c>
      <c r="BJ34" s="9">
        <v>12500000</v>
      </c>
      <c r="BK34" s="9">
        <v>629000</v>
      </c>
      <c r="BL34" s="27">
        <v>5.2999999999999999E-2</v>
      </c>
    </row>
    <row r="35" spans="1:64" x14ac:dyDescent="0.2">
      <c r="BI35">
        <v>1990</v>
      </c>
      <c r="BJ35" s="9">
        <v>11871000</v>
      </c>
      <c r="BK35" s="9">
        <v>2069000</v>
      </c>
      <c r="BL35" s="27">
        <v>0.21110000000000001</v>
      </c>
    </row>
    <row r="36" spans="1:64" x14ac:dyDescent="0.2">
      <c r="A36"/>
      <c r="B36"/>
      <c r="D36" s="73"/>
      <c r="E36" s="73"/>
      <c r="AB36" s="69"/>
      <c r="AC36" s="69"/>
      <c r="AD36" s="69"/>
      <c r="AE36" s="69"/>
      <c r="AF36" s="69"/>
      <c r="AG36" s="69"/>
      <c r="AH36" s="69"/>
      <c r="AI36" s="69"/>
      <c r="AJ36" s="69"/>
      <c r="AK36" s="69">
        <f>SUM(AK3:AK34)</f>
        <v>212.788323046063</v>
      </c>
      <c r="AL36" s="69">
        <f>SUM(AL3:AL34)</f>
        <v>203.63333333333327</v>
      </c>
      <c r="AM36" s="69">
        <f>SUM(AM3:AM34)</f>
        <v>219.58333333333334</v>
      </c>
      <c r="AN36" s="69">
        <f>SUM(AN3:AN34)</f>
        <v>221.28333333333336</v>
      </c>
      <c r="AO36" s="69">
        <f>SUM(AO3:AO34)</f>
        <v>208.76666666666668</v>
      </c>
      <c r="AP36" s="69">
        <f>SUM(AP3:AP34)</f>
        <v>238.26666666666671</v>
      </c>
      <c r="AR36" s="69"/>
      <c r="AS36" s="69">
        <f>SUM(AS3:AS34)</f>
        <v>327.50000000000017</v>
      </c>
      <c r="AT36" s="69">
        <f>SUM(AT3:AT34)</f>
        <v>393.20000000000016</v>
      </c>
      <c r="AU36" s="69">
        <f>SUM(AU3:AU34)</f>
        <v>323.89999999999998</v>
      </c>
      <c r="AV36" s="69">
        <f>SUM(AV3:AV34)</f>
        <v>405</v>
      </c>
      <c r="AW36" s="69">
        <f>SUM(AW3:AW34)</f>
        <v>357.7</v>
      </c>
      <c r="AY36" s="69"/>
      <c r="AZ36" s="69">
        <f>SUM(AZ3:AZ34)</f>
        <v>117.09774843771464</v>
      </c>
      <c r="BA36" s="69">
        <f>SUM(BA3:BA34)</f>
        <v>121.78617707465823</v>
      </c>
      <c r="BB36" s="69">
        <f>SUM(BB3:BB34)</f>
        <v>95.953595779000537</v>
      </c>
      <c r="BC36" s="69">
        <f>SUM(BC3:BC34)</f>
        <v>73.826408108429746</v>
      </c>
      <c r="BD36" s="69">
        <f>SUM(BD3:BD34)</f>
        <v>91.394620868826109</v>
      </c>
      <c r="BI36">
        <v>1989</v>
      </c>
      <c r="BJ36" s="9">
        <v>9802000</v>
      </c>
      <c r="BK36" s="9">
        <v>2479000</v>
      </c>
      <c r="BL36" s="27">
        <v>0.33850000000000002</v>
      </c>
    </row>
    <row r="37" spans="1:64" x14ac:dyDescent="0.2">
      <c r="A37"/>
      <c r="B37"/>
      <c r="D37" s="73"/>
      <c r="AB37" s="69"/>
      <c r="AC37" s="69"/>
      <c r="AD37" s="69"/>
      <c r="AE37" s="69"/>
      <c r="AF37" s="69"/>
      <c r="AG37" s="69"/>
      <c r="AH37" s="69"/>
      <c r="AI37" s="69"/>
      <c r="AJ37" s="69">
        <f>AVERAGE(AJ3:AJ34)</f>
        <v>97.625</v>
      </c>
      <c r="AK37" s="69">
        <f>AVERAGE(AK3:AK34)</f>
        <v>6.6496350951894687</v>
      </c>
      <c r="AL37" s="69">
        <f>AVERAGE(AL3:AL34)</f>
        <v>6.3635416666666647</v>
      </c>
      <c r="AM37" s="69">
        <f>AVERAGE(AM3:AM34)</f>
        <v>6.861979166666667</v>
      </c>
      <c r="AN37" s="69">
        <f>AVERAGE(AN3:AN34)</f>
        <v>6.9151041666666675</v>
      </c>
      <c r="AO37" s="69">
        <f>AVERAGE(AO3:AO34)</f>
        <v>6.5239583333333337</v>
      </c>
      <c r="AP37" s="69">
        <f>AVERAGE(AP3:AP34)</f>
        <v>7.4458333333333346</v>
      </c>
      <c r="AR37" s="69">
        <f>AVERAGE(AR6:AR34)</f>
        <v>57.858620689655183</v>
      </c>
      <c r="AS37" s="69">
        <f>AVERAGE(AS6:AS34)</f>
        <v>10.244827586206901</v>
      </c>
      <c r="AT37" s="69">
        <f t="shared" ref="AT37:AW37" si="11">AVERAGE(AT6:AT34)</f>
        <v>12.403448275862072</v>
      </c>
      <c r="AU37" s="69">
        <f t="shared" si="11"/>
        <v>10.368965517241381</v>
      </c>
      <c r="AV37" s="69">
        <f t="shared" si="11"/>
        <v>12.796551724137931</v>
      </c>
      <c r="AW37" s="69">
        <f t="shared" si="11"/>
        <v>11.299999999999999</v>
      </c>
      <c r="AY37" s="69">
        <f>AVERAGE(AY6:AY34)</f>
        <v>17.011380798560342</v>
      </c>
      <c r="AZ37" s="69">
        <f>AVERAGE(AZ6:AZ34)</f>
        <v>3.9929778089518795</v>
      </c>
      <c r="BA37" s="69">
        <f t="shared" ref="BA37:BD37" si="12">AVERAGE(BA6:BA34)</f>
        <v>4.1010766922569699</v>
      </c>
      <c r="BB37" s="69">
        <f t="shared" si="12"/>
        <v>3.2359932197977481</v>
      </c>
      <c r="BC37" s="69">
        <f t="shared" si="12"/>
        <v>2.5037962850269877</v>
      </c>
      <c r="BD37" s="69">
        <f t="shared" si="12"/>
        <v>3.0960003000426575</v>
      </c>
      <c r="BI37">
        <v>1988</v>
      </c>
      <c r="BJ37" s="9">
        <v>7323000</v>
      </c>
      <c r="BK37" s="9">
        <v>1159000</v>
      </c>
      <c r="BL37" s="27">
        <v>0.188</v>
      </c>
    </row>
    <row r="38" spans="1:64" x14ac:dyDescent="0.2">
      <c r="A38"/>
      <c r="B38"/>
      <c r="D38" s="73"/>
      <c r="BI38">
        <v>1987</v>
      </c>
      <c r="BJ38" s="9">
        <v>6164000</v>
      </c>
      <c r="BK38" s="9">
        <v>1219000</v>
      </c>
      <c r="BL38" s="27">
        <v>0.2465</v>
      </c>
    </row>
    <row r="39" spans="1:64" x14ac:dyDescent="0.2">
      <c r="A39"/>
      <c r="B39"/>
      <c r="D39" s="73"/>
      <c r="BI39">
        <v>1986</v>
      </c>
      <c r="BJ39" s="9">
        <v>4945000</v>
      </c>
      <c r="BK39" s="9">
        <v>712000</v>
      </c>
      <c r="BL39" s="27">
        <v>0.16819999999999999</v>
      </c>
    </row>
    <row r="40" spans="1:64" x14ac:dyDescent="0.2">
      <c r="A40"/>
      <c r="B40"/>
      <c r="D40" s="73"/>
      <c r="BI40">
        <v>1985</v>
      </c>
      <c r="BJ40" s="9">
        <v>4233000</v>
      </c>
      <c r="BK40" s="9">
        <v>633000</v>
      </c>
      <c r="BL40" s="27">
        <v>0.17580000000000001</v>
      </c>
    </row>
    <row r="41" spans="1:64" x14ac:dyDescent="0.2">
      <c r="A41"/>
      <c r="B41"/>
      <c r="D41" s="73"/>
      <c r="BI41">
        <v>1984</v>
      </c>
      <c r="BJ41" s="9">
        <v>3600000</v>
      </c>
    </row>
    <row r="42" spans="1:64" x14ac:dyDescent="0.2">
      <c r="A42"/>
      <c r="B42"/>
      <c r="D42" s="73"/>
      <c r="BI42" s="9"/>
    </row>
    <row r="43" spans="1:64" x14ac:dyDescent="0.2">
      <c r="A43"/>
      <c r="B43"/>
      <c r="D43" s="73"/>
      <c r="BI43" s="9"/>
    </row>
    <row r="44" spans="1:64" x14ac:dyDescent="0.2">
      <c r="A44"/>
      <c r="B44"/>
      <c r="D44" s="73"/>
      <c r="BI44" s="9"/>
    </row>
    <row r="45" spans="1:64" x14ac:dyDescent="0.2">
      <c r="A45"/>
      <c r="B45"/>
      <c r="D45" s="73"/>
      <c r="BI45" s="9"/>
    </row>
    <row r="46" spans="1:64" x14ac:dyDescent="0.2">
      <c r="A46"/>
      <c r="B46"/>
      <c r="D46" s="73"/>
      <c r="BI46" s="9"/>
    </row>
    <row r="47" spans="1:64" x14ac:dyDescent="0.2">
      <c r="A47"/>
      <c r="B47"/>
      <c r="D47" s="73"/>
      <c r="BI47" s="9"/>
    </row>
    <row r="48" spans="1:64" x14ac:dyDescent="0.2">
      <c r="A48"/>
      <c r="B48"/>
      <c r="D48" s="73"/>
      <c r="BI48" s="9"/>
    </row>
    <row r="49" spans="1:61" x14ac:dyDescent="0.2">
      <c r="A49"/>
      <c r="B49"/>
      <c r="D49" s="73"/>
      <c r="BI49" s="9"/>
    </row>
    <row r="50" spans="1:61" x14ac:dyDescent="0.2">
      <c r="A50"/>
      <c r="B50"/>
      <c r="D50" s="73"/>
      <c r="BI50" s="9"/>
    </row>
    <row r="51" spans="1:61" x14ac:dyDescent="0.2">
      <c r="A51"/>
      <c r="B51"/>
      <c r="D51" s="73"/>
      <c r="BI51" s="9"/>
    </row>
    <row r="52" spans="1:61" x14ac:dyDescent="0.2">
      <c r="A52"/>
      <c r="B52"/>
      <c r="D52" s="73"/>
      <c r="BI52" s="9"/>
    </row>
    <row r="53" spans="1:61" x14ac:dyDescent="0.2">
      <c r="A53"/>
      <c r="B53"/>
      <c r="D53" s="73"/>
      <c r="BI53" s="9"/>
    </row>
    <row r="54" spans="1:61" x14ac:dyDescent="0.2">
      <c r="A54"/>
      <c r="B54"/>
      <c r="D54" s="73"/>
      <c r="BI54" s="9"/>
    </row>
    <row r="55" spans="1:61" x14ac:dyDescent="0.2">
      <c r="A55"/>
      <c r="B55"/>
      <c r="D55" s="73"/>
      <c r="BI55" s="9"/>
    </row>
    <row r="56" spans="1:61" x14ac:dyDescent="0.2">
      <c r="A56"/>
      <c r="B56"/>
      <c r="D56" s="73"/>
      <c r="BI56" s="9"/>
    </row>
    <row r="57" spans="1:61" x14ac:dyDescent="0.2">
      <c r="A57"/>
      <c r="B57"/>
      <c r="D57" s="73"/>
      <c r="BI57" s="9"/>
    </row>
    <row r="58" spans="1:61" x14ac:dyDescent="0.2">
      <c r="A58"/>
      <c r="B58"/>
      <c r="D58" s="73"/>
      <c r="BI58" s="9"/>
    </row>
    <row r="59" spans="1:61" x14ac:dyDescent="0.2">
      <c r="A59"/>
      <c r="B59"/>
      <c r="D59" s="73"/>
      <c r="BI59" s="9"/>
    </row>
    <row r="60" spans="1:61" x14ac:dyDescent="0.2">
      <c r="A60"/>
      <c r="B60"/>
      <c r="D60" s="73"/>
    </row>
    <row r="61" spans="1:61" x14ac:dyDescent="0.2">
      <c r="A61"/>
      <c r="B61"/>
      <c r="D61" s="73"/>
    </row>
    <row r="62" spans="1:61" x14ac:dyDescent="0.2">
      <c r="A62"/>
      <c r="B62"/>
      <c r="D62" s="73"/>
    </row>
    <row r="63" spans="1:61" x14ac:dyDescent="0.2">
      <c r="A63"/>
      <c r="B63"/>
      <c r="D63" s="73"/>
    </row>
    <row r="64" spans="1:61" x14ac:dyDescent="0.2">
      <c r="A64"/>
      <c r="B64"/>
      <c r="D64" s="73"/>
    </row>
    <row r="65" spans="1:4" x14ac:dyDescent="0.2">
      <c r="A65"/>
      <c r="B65"/>
      <c r="D65" s="73"/>
    </row>
    <row r="66" spans="1:4" x14ac:dyDescent="0.2">
      <c r="A66"/>
      <c r="B66"/>
      <c r="D66" s="73"/>
    </row>
    <row r="67" spans="1:4" x14ac:dyDescent="0.2">
      <c r="A67"/>
      <c r="B67"/>
      <c r="D67" s="73"/>
    </row>
    <row r="68" spans="1:4" x14ac:dyDescent="0.2">
      <c r="A68"/>
      <c r="B68"/>
    </row>
    <row r="69" spans="1:4" x14ac:dyDescent="0.2">
      <c r="A69"/>
      <c r="B69"/>
    </row>
    <row r="70" spans="1:4" x14ac:dyDescent="0.2">
      <c r="A70"/>
      <c r="B70"/>
    </row>
    <row r="71" spans="1:4" x14ac:dyDescent="0.2">
      <c r="A71"/>
      <c r="B71"/>
    </row>
    <row r="72" spans="1:4" x14ac:dyDescent="0.2">
      <c r="A72"/>
      <c r="B72"/>
    </row>
    <row r="73" spans="1:4" x14ac:dyDescent="0.2">
      <c r="A73"/>
      <c r="B73"/>
    </row>
    <row r="74" spans="1:4" x14ac:dyDescent="0.2">
      <c r="A74"/>
      <c r="B74"/>
    </row>
    <row r="75" spans="1:4" x14ac:dyDescent="0.2">
      <c r="A75"/>
      <c r="B75"/>
    </row>
    <row r="76" spans="1:4" x14ac:dyDescent="0.2">
      <c r="A76"/>
      <c r="B76"/>
    </row>
    <row r="77" spans="1:4" x14ac:dyDescent="0.2">
      <c r="A77"/>
      <c r="B77"/>
    </row>
    <row r="78" spans="1:4" x14ac:dyDescent="0.2">
      <c r="A78"/>
      <c r="B78"/>
    </row>
    <row r="79" spans="1:4" x14ac:dyDescent="0.2">
      <c r="A79"/>
      <c r="B79"/>
    </row>
    <row r="80" spans="1:4"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sheetData>
  <sortState xmlns:xlrd2="http://schemas.microsoft.com/office/spreadsheetml/2017/richdata2" ref="BI7:BM94">
    <sortCondition descending="1" ref="BI7:BI94"/>
  </sortState>
  <conditionalFormatting sqref="D3:D34">
    <cfRule type="colorScale" priority="38">
      <colorScale>
        <cfvo type="min"/>
        <cfvo type="percentile" val="50"/>
        <cfvo type="max"/>
        <color rgb="FFF8696B"/>
        <color rgb="FFFFEB84"/>
        <color rgb="FF63BE7B"/>
      </colorScale>
    </cfRule>
  </conditionalFormatting>
  <conditionalFormatting sqref="F3:F34">
    <cfRule type="colorScale" priority="37">
      <colorScale>
        <cfvo type="min"/>
        <cfvo type="percentile" val="50"/>
        <cfvo type="max"/>
        <color rgb="FFF8696B"/>
        <color rgb="FFFFEB84"/>
        <color rgb="FF63BE7B"/>
      </colorScale>
    </cfRule>
  </conditionalFormatting>
  <conditionalFormatting sqref="G3:G34">
    <cfRule type="colorScale" priority="36">
      <colorScale>
        <cfvo type="min"/>
        <cfvo type="percentile" val="50"/>
        <cfvo type="max"/>
        <color rgb="FF63BE7B"/>
        <color rgb="FFFFEB84"/>
        <color rgb="FFF8696B"/>
      </colorScale>
    </cfRule>
  </conditionalFormatting>
  <conditionalFormatting sqref="J3:N34">
    <cfRule type="colorScale" priority="35">
      <colorScale>
        <cfvo type="min"/>
        <cfvo type="percentile" val="50"/>
        <cfvo type="max"/>
        <color rgb="FFF8696B"/>
        <color rgb="FFFFEB84"/>
        <color rgb="FF63BE7B"/>
      </colorScale>
    </cfRule>
  </conditionalFormatting>
  <conditionalFormatting sqref="V3:Z34">
    <cfRule type="colorScale" priority="34">
      <colorScale>
        <cfvo type="min"/>
        <cfvo type="percentile" val="50"/>
        <cfvo type="max"/>
        <color rgb="FFF8696B"/>
        <color rgb="FFFFEB84"/>
        <color rgb="FF63BE7B"/>
      </colorScale>
    </cfRule>
  </conditionalFormatting>
  <conditionalFormatting sqref="P3:T34">
    <cfRule type="colorScale" priority="33">
      <colorScale>
        <cfvo type="min"/>
        <cfvo type="percentile" val="50"/>
        <cfvo type="max"/>
        <color rgb="FFF8696B"/>
        <color rgb="FFFFEB84"/>
        <color rgb="FF63BE7B"/>
      </colorScale>
    </cfRule>
  </conditionalFormatting>
  <conditionalFormatting sqref="AY6:AY34">
    <cfRule type="colorScale" priority="31">
      <colorScale>
        <cfvo type="min"/>
        <cfvo type="percentile" val="50"/>
        <cfvo type="max"/>
        <color rgb="FFF8696B"/>
        <color rgb="FFFFEB84"/>
        <color rgb="FF63BE7B"/>
      </colorScale>
    </cfRule>
  </conditionalFormatting>
  <conditionalFormatting sqref="AZ6:AZ34">
    <cfRule type="colorScale" priority="30">
      <colorScale>
        <cfvo type="min"/>
        <cfvo type="percentile" val="50"/>
        <cfvo type="max"/>
        <color rgb="FFF8696B"/>
        <color rgb="FFFFEB84"/>
        <color rgb="FF63BE7B"/>
      </colorScale>
    </cfRule>
  </conditionalFormatting>
  <conditionalFormatting sqref="BA6:BA34">
    <cfRule type="colorScale" priority="29">
      <colorScale>
        <cfvo type="min"/>
        <cfvo type="percentile" val="50"/>
        <cfvo type="max"/>
        <color rgb="FFF8696B"/>
        <color rgb="FFFFEB84"/>
        <color rgb="FF63BE7B"/>
      </colorScale>
    </cfRule>
  </conditionalFormatting>
  <conditionalFormatting sqref="BB6:BB34">
    <cfRule type="colorScale" priority="28">
      <colorScale>
        <cfvo type="min"/>
        <cfvo type="percentile" val="50"/>
        <cfvo type="max"/>
        <color rgb="FFF8696B"/>
        <color rgb="FFFFEB84"/>
        <color rgb="FF63BE7B"/>
      </colorScale>
    </cfRule>
  </conditionalFormatting>
  <conditionalFormatting sqref="BC6:BC34">
    <cfRule type="colorScale" priority="27">
      <colorScale>
        <cfvo type="min"/>
        <cfvo type="percentile" val="50"/>
        <cfvo type="max"/>
        <color rgb="FFF8696B"/>
        <color rgb="FFFFEB84"/>
        <color rgb="FF63BE7B"/>
      </colorScale>
    </cfRule>
  </conditionalFormatting>
  <conditionalFormatting sqref="BD3:BD34 AW3:AW34">
    <cfRule type="colorScale" priority="26">
      <colorScale>
        <cfvo type="min"/>
        <cfvo type="percentile" val="50"/>
        <cfvo type="max"/>
        <color rgb="FFF8696B"/>
        <color rgb="FFFFEB84"/>
        <color rgb="FF63BE7B"/>
      </colorScale>
    </cfRule>
  </conditionalFormatting>
  <conditionalFormatting sqref="AK3:AK34">
    <cfRule type="colorScale" priority="25">
      <colorScale>
        <cfvo type="min"/>
        <cfvo type="percentile" val="50"/>
        <cfvo type="max"/>
        <color rgb="FFF8696B"/>
        <color rgb="FFFFEB84"/>
        <color rgb="FF63BE7B"/>
      </colorScale>
    </cfRule>
  </conditionalFormatting>
  <conditionalFormatting sqref="AL3:AL34">
    <cfRule type="colorScale" priority="24">
      <colorScale>
        <cfvo type="min"/>
        <cfvo type="percentile" val="50"/>
        <cfvo type="max"/>
        <color rgb="FFF8696B"/>
        <color rgb="FFFFEB84"/>
        <color rgb="FF63BE7B"/>
      </colorScale>
    </cfRule>
  </conditionalFormatting>
  <conditionalFormatting sqref="AM3:AM34">
    <cfRule type="colorScale" priority="23">
      <colorScale>
        <cfvo type="min"/>
        <cfvo type="percentile" val="50"/>
        <cfvo type="max"/>
        <color rgb="FFF8696B"/>
        <color rgb="FFFFEB84"/>
        <color rgb="FF63BE7B"/>
      </colorScale>
    </cfRule>
  </conditionalFormatting>
  <conditionalFormatting sqref="AN3:AN34">
    <cfRule type="colorScale" priority="22">
      <colorScale>
        <cfvo type="min"/>
        <cfvo type="percentile" val="50"/>
        <cfvo type="max"/>
        <color rgb="FFF8696B"/>
        <color rgb="FFFFEB84"/>
        <color rgb="FF63BE7B"/>
      </colorScale>
    </cfRule>
  </conditionalFormatting>
  <conditionalFormatting sqref="AO3:AO34">
    <cfRule type="colorScale" priority="21">
      <colorScale>
        <cfvo type="min"/>
        <cfvo type="percentile" val="50"/>
        <cfvo type="max"/>
        <color rgb="FFF8696B"/>
        <color rgb="FFFFEB84"/>
        <color rgb="FF63BE7B"/>
      </colorScale>
    </cfRule>
  </conditionalFormatting>
  <conditionalFormatting sqref="AP3:AP34">
    <cfRule type="colorScale" priority="20">
      <colorScale>
        <cfvo type="min"/>
        <cfvo type="percentile" val="50"/>
        <cfvo type="max"/>
        <color rgb="FFF8696B"/>
        <color rgb="FFFFEB84"/>
        <color rgb="FF63BE7B"/>
      </colorScale>
    </cfRule>
  </conditionalFormatting>
  <conditionalFormatting sqref="AJ3:AJ34">
    <cfRule type="colorScale" priority="19">
      <colorScale>
        <cfvo type="min"/>
        <cfvo type="percentile" val="50"/>
        <cfvo type="max"/>
        <color rgb="FFF8696B"/>
        <color rgb="FFFFEB84"/>
        <color rgb="FF63BE7B"/>
      </colorScale>
    </cfRule>
  </conditionalFormatting>
  <conditionalFormatting sqref="O3:O34">
    <cfRule type="colorScale" priority="18">
      <colorScale>
        <cfvo type="min"/>
        <cfvo type="percentile" val="50"/>
        <cfvo type="max"/>
        <color rgb="FFF8696B"/>
        <color rgb="FFFFEB84"/>
        <color rgb="FF63BE7B"/>
      </colorScale>
    </cfRule>
  </conditionalFormatting>
  <conditionalFormatting sqref="E3:E34 E36">
    <cfRule type="colorScale" priority="17">
      <colorScale>
        <cfvo type="min"/>
        <cfvo type="percentile" val="50"/>
        <cfvo type="max"/>
        <color rgb="FFF8696B"/>
        <color rgb="FFFFEB84"/>
        <color rgb="FF63BE7B"/>
      </colorScale>
    </cfRule>
  </conditionalFormatting>
  <conditionalFormatting sqref="D36:D67">
    <cfRule type="colorScale" priority="16">
      <colorScale>
        <cfvo type="min"/>
        <cfvo type="percentile" val="50"/>
        <cfvo type="max"/>
        <color rgb="FFF8696B"/>
        <color rgb="FFFFEB84"/>
        <color rgb="FF63BE7B"/>
      </colorScale>
    </cfRule>
  </conditionalFormatting>
  <conditionalFormatting sqref="AR3:AR34">
    <cfRule type="colorScale" priority="15">
      <colorScale>
        <cfvo type="min"/>
        <cfvo type="percentile" val="50"/>
        <cfvo type="max"/>
        <color rgb="FFF8696B"/>
        <color rgb="FFFFEB84"/>
        <color rgb="FF63BE7B"/>
      </colorScale>
    </cfRule>
  </conditionalFormatting>
  <conditionalFormatting sqref="AS3:AS34">
    <cfRule type="colorScale" priority="14">
      <colorScale>
        <cfvo type="min"/>
        <cfvo type="percentile" val="50"/>
        <cfvo type="max"/>
        <color rgb="FFF8696B"/>
        <color rgb="FFFFEB84"/>
        <color rgb="FF63BE7B"/>
      </colorScale>
    </cfRule>
  </conditionalFormatting>
  <conditionalFormatting sqref="AT3:AT34">
    <cfRule type="colorScale" priority="13">
      <colorScale>
        <cfvo type="min"/>
        <cfvo type="percentile" val="50"/>
        <cfvo type="max"/>
        <color rgb="FFF8696B"/>
        <color rgb="FFFFEB84"/>
        <color rgb="FF63BE7B"/>
      </colorScale>
    </cfRule>
  </conditionalFormatting>
  <conditionalFormatting sqref="AU3:AU34">
    <cfRule type="colorScale" priority="12">
      <colorScale>
        <cfvo type="min"/>
        <cfvo type="percentile" val="50"/>
        <cfvo type="max"/>
        <color rgb="FFF8696B"/>
        <color rgb="FFFFEB84"/>
        <color rgb="FF63BE7B"/>
      </colorScale>
    </cfRule>
  </conditionalFormatting>
  <conditionalFormatting sqref="AV3:AV34">
    <cfRule type="colorScale" priority="11">
      <colorScale>
        <cfvo type="min"/>
        <cfvo type="percentile" val="50"/>
        <cfvo type="max"/>
        <color rgb="FFF8696B"/>
        <color rgb="FFFFEB84"/>
        <color rgb="FF63BE7B"/>
      </colorScale>
    </cfRule>
  </conditionalFormatting>
  <conditionalFormatting sqref="AC3:AC34">
    <cfRule type="colorScale" priority="10">
      <colorScale>
        <cfvo type="min"/>
        <cfvo type="percentile" val="50"/>
        <cfvo type="max"/>
        <color rgb="FFF8696B"/>
        <color rgb="FFFFEB84"/>
        <color rgb="FF63BE7B"/>
      </colorScale>
    </cfRule>
  </conditionalFormatting>
  <conditionalFormatting sqref="AE3:AE34">
    <cfRule type="colorScale" priority="9">
      <colorScale>
        <cfvo type="min"/>
        <cfvo type="percentile" val="50"/>
        <cfvo type="max"/>
        <color rgb="FFF8696B"/>
        <color rgb="FFFFEB84"/>
        <color rgb="FF63BE7B"/>
      </colorScale>
    </cfRule>
  </conditionalFormatting>
  <conditionalFormatting sqref="AF3:AF34">
    <cfRule type="colorScale" priority="8">
      <colorScale>
        <cfvo type="min"/>
        <cfvo type="percentile" val="50"/>
        <cfvo type="max"/>
        <color rgb="FFF8696B"/>
        <color rgb="FFFFEB84"/>
        <color rgb="FF63BE7B"/>
      </colorScale>
    </cfRule>
  </conditionalFormatting>
  <conditionalFormatting sqref="AG3:AG34">
    <cfRule type="colorScale" priority="7">
      <colorScale>
        <cfvo type="min"/>
        <cfvo type="percentile" val="50"/>
        <cfvo type="max"/>
        <color rgb="FFF8696B"/>
        <color rgb="FFFFEB84"/>
        <color rgb="FF63BE7B"/>
      </colorScale>
    </cfRule>
  </conditionalFormatting>
  <conditionalFormatting sqref="AH3:AH34">
    <cfRule type="colorScale" priority="6">
      <colorScale>
        <cfvo type="min"/>
        <cfvo type="percentile" val="50"/>
        <cfvo type="max"/>
        <color rgb="FFF8696B"/>
        <color rgb="FFFFEB84"/>
        <color rgb="FF63BE7B"/>
      </colorScale>
    </cfRule>
  </conditionalFormatting>
  <conditionalFormatting sqref="AI3:AI34">
    <cfRule type="colorScale" priority="5">
      <colorScale>
        <cfvo type="min"/>
        <cfvo type="percentile" val="50"/>
        <cfvo type="max"/>
        <color rgb="FFF8696B"/>
        <color rgb="FFFFEB84"/>
        <color rgb="FF63BE7B"/>
      </colorScale>
    </cfRule>
  </conditionalFormatting>
  <conditionalFormatting sqref="AB3:AB34">
    <cfRule type="colorScale" priority="4">
      <colorScale>
        <cfvo type="min"/>
        <cfvo type="percentile" val="50"/>
        <cfvo type="max"/>
        <color rgb="FFF8696B"/>
        <color rgb="FFFFEB84"/>
        <color rgb="FF63BE7B"/>
      </colorScale>
    </cfRule>
  </conditionalFormatting>
  <conditionalFormatting sqref="AD3:AD34">
    <cfRule type="colorScale" priority="2">
      <colorScale>
        <cfvo type="min"/>
        <cfvo type="percentile" val="50"/>
        <cfvo type="max"/>
        <color rgb="FFF8696B"/>
        <color rgb="FFFFEB84"/>
        <color rgb="FF63BE7B"/>
      </colorScale>
    </cfRule>
  </conditionalFormatting>
  <conditionalFormatting sqref="H3:H34">
    <cfRule type="colorScale" priority="1">
      <colorScale>
        <cfvo type="min"/>
        <cfvo type="percentile" val="50"/>
        <cfvo type="max"/>
        <color rgb="FF63BE7B"/>
        <color rgb="FFFFEB84"/>
        <color rgb="FFF8696B"/>
      </colorScale>
    </cfRule>
  </conditionalFormatting>
  <pageMargins left="0.7" right="0.7" top="0.75" bottom="0.75" header="0.3" footer="0.3"/>
  <pageSetup scale="65" orientation="landscape"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BBBF-E55D-2244-8FE0-0CEB05DBE077}">
  <sheetPr>
    <tabColor rgb="FF00B050"/>
  </sheetPr>
  <dimension ref="A1:CX844"/>
  <sheetViews>
    <sheetView topLeftCell="B1" zoomScale="110" zoomScaleNormal="110" workbookViewId="0">
      <pane xSplit="6" ySplit="1" topLeftCell="V2" activePane="bottomRight" state="frozen"/>
      <selection activeCell="B1" sqref="B1"/>
      <selection pane="topRight" activeCell="H1" sqref="H1"/>
      <selection pane="bottomLeft" activeCell="B2" sqref="B2"/>
      <selection pane="bottomRight" activeCell="AE1" sqref="AE1"/>
    </sheetView>
  </sheetViews>
  <sheetFormatPr baseColWidth="10" defaultRowHeight="16" x14ac:dyDescent="0.2"/>
  <cols>
    <col min="1" max="1" width="6.6640625" style="2" customWidth="1"/>
    <col min="2" max="4" width="9.33203125" style="1" customWidth="1"/>
    <col min="5" max="5" width="3.5" style="2" customWidth="1"/>
    <col min="6" max="6" width="8.83203125" style="2" bestFit="1" customWidth="1"/>
    <col min="7" max="7" width="22.5" style="2" bestFit="1" customWidth="1"/>
    <col min="8" max="8" width="4.5" style="2" bestFit="1" customWidth="1"/>
    <col min="9" max="9" width="7.6640625" style="2" bestFit="1" customWidth="1"/>
    <col min="10" max="10" width="11.33203125" style="16" bestFit="1" customWidth="1"/>
    <col min="11" max="11" width="11.33203125" style="16" customWidth="1"/>
    <col min="12" max="12" width="13" style="2" bestFit="1" customWidth="1"/>
    <col min="13" max="13" width="13" style="2" customWidth="1"/>
    <col min="14" max="14" width="8.83203125" style="2" customWidth="1"/>
    <col min="15" max="15" width="11.33203125" style="2" bestFit="1" customWidth="1"/>
    <col min="16" max="16" width="11.33203125" style="16" customWidth="1"/>
    <col min="17" max="17" width="7.83203125" style="2" bestFit="1" customWidth="1"/>
    <col min="18" max="20" width="15.83203125" style="2" customWidth="1"/>
    <col min="21" max="21" width="11.33203125" style="2" bestFit="1" customWidth="1"/>
    <col min="22" max="22" width="11.33203125" style="2" customWidth="1"/>
    <col min="23" max="23" width="26.83203125" style="2" customWidth="1"/>
    <col min="24" max="24" width="35" style="2" bestFit="1" customWidth="1"/>
    <col min="25" max="25" width="26.83203125" style="2" bestFit="1" customWidth="1"/>
    <col min="26" max="26" width="10.33203125" style="2" customWidth="1"/>
    <col min="27" max="27" width="12.83203125" style="2" bestFit="1" customWidth="1"/>
    <col min="28" max="28" width="12.83203125" style="42" customWidth="1"/>
    <col min="29" max="29" width="12.83203125" style="2" customWidth="1"/>
    <col min="30" max="30" width="8.33203125" style="65" bestFit="1" customWidth="1"/>
    <col min="31" max="31" width="8.5" style="65" bestFit="1" customWidth="1"/>
    <col min="32" max="32" width="6.33203125" style="65" bestFit="1" customWidth="1"/>
    <col min="33" max="33" width="12.5" style="65" bestFit="1" customWidth="1"/>
    <col min="34" max="34" width="7.6640625" style="65" customWidth="1"/>
    <col min="35" max="36" width="6" style="65" bestFit="1" customWidth="1"/>
    <col min="37" max="37" width="5.33203125" style="65" bestFit="1" customWidth="1"/>
    <col min="38" max="38" width="6.33203125" style="65" bestFit="1" customWidth="1"/>
    <col min="39" max="43" width="7.1640625" style="78" bestFit="1" customWidth="1"/>
    <col min="44" max="44" width="8.1640625" style="78" bestFit="1" customWidth="1"/>
    <col min="45" max="45" width="11.5" style="2" customWidth="1"/>
    <col min="46" max="46" width="3.1640625" style="1" bestFit="1" customWidth="1"/>
    <col min="47" max="47" width="22.5" style="2" bestFit="1" customWidth="1"/>
    <col min="48" max="49" width="18.5" style="2" customWidth="1"/>
    <col min="50" max="50" width="10.83203125" style="2"/>
    <col min="58" max="76" width="10.83203125" style="2"/>
    <col min="77" max="77" width="18.5" style="2" bestFit="1" customWidth="1"/>
    <col min="78" max="16384" width="10.83203125" style="2"/>
  </cols>
  <sheetData>
    <row r="1" spans="1:102" ht="17" thickBot="1" x14ac:dyDescent="0.25">
      <c r="A1" s="3">
        <v>1</v>
      </c>
      <c r="B1" s="1" t="s">
        <v>542</v>
      </c>
      <c r="C1" s="1" t="s">
        <v>542</v>
      </c>
      <c r="D1" s="1" t="s">
        <v>1263</v>
      </c>
      <c r="E1" s="1"/>
      <c r="F1" s="1" t="s">
        <v>543</v>
      </c>
      <c r="G1" s="1" t="s">
        <v>544</v>
      </c>
      <c r="H1" s="1" t="s">
        <v>545</v>
      </c>
      <c r="I1" s="24" t="s">
        <v>546</v>
      </c>
      <c r="J1" s="25" t="s">
        <v>1147</v>
      </c>
      <c r="K1" s="25" t="s">
        <v>1169</v>
      </c>
      <c r="L1" s="1" t="s">
        <v>1165</v>
      </c>
      <c r="M1" s="1" t="s">
        <v>1168</v>
      </c>
      <c r="N1" s="1" t="s">
        <v>1172</v>
      </c>
      <c r="O1" s="1" t="s">
        <v>547</v>
      </c>
      <c r="P1" s="25" t="s">
        <v>1534</v>
      </c>
      <c r="Q1" s="1" t="s">
        <v>1219</v>
      </c>
      <c r="R1" s="1" t="s">
        <v>1176</v>
      </c>
      <c r="S1" s="1" t="s">
        <v>1220</v>
      </c>
      <c r="T1" s="1" t="s">
        <v>1232</v>
      </c>
      <c r="U1" s="1" t="s">
        <v>548</v>
      </c>
      <c r="V1" s="1" t="s">
        <v>1477</v>
      </c>
      <c r="W1" s="1" t="s">
        <v>549</v>
      </c>
      <c r="X1" s="1" t="s">
        <v>1166</v>
      </c>
      <c r="Y1" s="1" t="s">
        <v>1167</v>
      </c>
      <c r="Z1" s="1" t="s">
        <v>1261</v>
      </c>
      <c r="AA1" s="1" t="s">
        <v>722</v>
      </c>
      <c r="AB1" s="1" t="s">
        <v>1262</v>
      </c>
      <c r="AC1" s="1"/>
      <c r="AD1" s="166" t="s">
        <v>1496</v>
      </c>
      <c r="AE1" s="86" t="s">
        <v>1378</v>
      </c>
      <c r="AF1" s="67" t="s">
        <v>1424</v>
      </c>
      <c r="AG1" s="64" t="s">
        <v>1497</v>
      </c>
      <c r="AH1" s="64" t="s">
        <v>1534</v>
      </c>
      <c r="AI1" s="64" t="s">
        <v>1452</v>
      </c>
      <c r="AJ1" s="64" t="s">
        <v>1451</v>
      </c>
      <c r="AK1" s="164" t="s">
        <v>1438</v>
      </c>
      <c r="AL1" s="64" t="s">
        <v>1435</v>
      </c>
      <c r="AM1" s="79" t="s">
        <v>1379</v>
      </c>
      <c r="AN1" s="79" t="s">
        <v>1380</v>
      </c>
      <c r="AO1" s="79" t="s">
        <v>1381</v>
      </c>
      <c r="AP1" s="79" t="s">
        <v>1382</v>
      </c>
      <c r="AQ1" s="79" t="s">
        <v>1383</v>
      </c>
      <c r="AR1" s="79" t="s">
        <v>1540</v>
      </c>
      <c r="AS1" s="1"/>
      <c r="AT1" s="1" t="s">
        <v>550</v>
      </c>
      <c r="AU1" s="1" t="s">
        <v>544</v>
      </c>
      <c r="AV1" s="1" t="s">
        <v>1494</v>
      </c>
      <c r="AW1" s="1" t="s">
        <v>1495</v>
      </c>
      <c r="BB1" t="s">
        <v>550</v>
      </c>
      <c r="BC1" t="s">
        <v>1376</v>
      </c>
      <c r="BD1" t="s">
        <v>1377</v>
      </c>
      <c r="BE1" t="s">
        <v>1340</v>
      </c>
      <c r="BF1" s="7" t="s">
        <v>1378</v>
      </c>
      <c r="BG1" s="7" t="s">
        <v>1379</v>
      </c>
      <c r="BH1" s="7" t="s">
        <v>1380</v>
      </c>
      <c r="BI1" s="7" t="s">
        <v>1381</v>
      </c>
      <c r="BJ1" s="7" t="s">
        <v>1382</v>
      </c>
      <c r="BK1" s="7" t="s">
        <v>1383</v>
      </c>
      <c r="BL1" s="2" t="s">
        <v>1384</v>
      </c>
      <c r="BM1" s="2" t="s">
        <v>1385</v>
      </c>
      <c r="BN1" s="2" t="s">
        <v>1386</v>
      </c>
      <c r="BO1" s="77" t="s">
        <v>1387</v>
      </c>
      <c r="BP1" s="77" t="s">
        <v>1388</v>
      </c>
      <c r="BQ1" s="77" t="s">
        <v>1389</v>
      </c>
      <c r="BR1" s="77" t="s">
        <v>1388</v>
      </c>
      <c r="BS1" s="2" t="s">
        <v>1389</v>
      </c>
      <c r="BT1" s="85" t="s">
        <v>1390</v>
      </c>
      <c r="BU1" s="2" t="s">
        <v>1391</v>
      </c>
      <c r="BV1" s="2" t="s">
        <v>1392</v>
      </c>
      <c r="BX1" s="2" t="s">
        <v>550</v>
      </c>
      <c r="BY1" s="2" t="s">
        <v>1539</v>
      </c>
      <c r="BZ1" s="2" t="s">
        <v>1377</v>
      </c>
      <c r="CA1" s="2" t="s">
        <v>1340</v>
      </c>
      <c r="CB1" s="2" t="s">
        <v>1378</v>
      </c>
      <c r="CC1" s="2" t="s">
        <v>1424</v>
      </c>
      <c r="CD1" s="2" t="s">
        <v>1425</v>
      </c>
      <c r="CE1" s="2" t="s">
        <v>1426</v>
      </c>
      <c r="CF1" s="2" t="s">
        <v>1427</v>
      </c>
      <c r="CG1" s="2" t="s">
        <v>1428</v>
      </c>
      <c r="CH1" s="2" t="s">
        <v>1429</v>
      </c>
      <c r="CI1" s="2" t="s">
        <v>1430</v>
      </c>
      <c r="CJ1" s="2" t="s">
        <v>1431</v>
      </c>
      <c r="CK1" s="2" t="s">
        <v>1432</v>
      </c>
      <c r="CL1" s="2" t="s">
        <v>1433</v>
      </c>
      <c r="CM1" s="2" t="s">
        <v>1434</v>
      </c>
      <c r="CN1" s="2" t="s">
        <v>1435</v>
      </c>
      <c r="CO1" s="2" t="s">
        <v>1376</v>
      </c>
      <c r="CP1" s="2" t="s">
        <v>1436</v>
      </c>
      <c r="CQ1" s="2" t="s">
        <v>1437</v>
      </c>
      <c r="CR1" s="2" t="s">
        <v>1438</v>
      </c>
      <c r="CS1" s="2" t="s">
        <v>1439</v>
      </c>
      <c r="CT1" s="2" t="s">
        <v>1376</v>
      </c>
      <c r="CU1" s="2" t="s">
        <v>1440</v>
      </c>
      <c r="CV1" s="2" t="s">
        <v>1441</v>
      </c>
      <c r="CW1" s="2" t="s">
        <v>1442</v>
      </c>
      <c r="CX1" s="2" t="s">
        <v>1443</v>
      </c>
    </row>
    <row r="2" spans="1:102" ht="17" thickBot="1" x14ac:dyDescent="0.25">
      <c r="A2" s="3" t="s">
        <v>786</v>
      </c>
      <c r="B2" s="1" t="s">
        <v>9</v>
      </c>
      <c r="C2" s="1">
        <v>2022</v>
      </c>
      <c r="D2" s="1" t="s">
        <v>786</v>
      </c>
      <c r="F2" s="2">
        <v>8</v>
      </c>
      <c r="G2" s="2" t="s">
        <v>551</v>
      </c>
      <c r="H2" s="2" t="s">
        <v>552</v>
      </c>
      <c r="I2" s="4" t="s">
        <v>595</v>
      </c>
      <c r="J2" s="16">
        <f>_xlfn.XLOOKUP($I2,DASHBOARD!$I$2:$I$27,DASHBOARD!$J$2:$J$27,"",0)</f>
        <v>82</v>
      </c>
      <c r="K2" s="23">
        <f>J2/DASHBOARD!$C$3</f>
        <v>2.0828041656083314</v>
      </c>
      <c r="L2" s="2">
        <v>234</v>
      </c>
      <c r="M2" s="26">
        <f>L2/DASHBOARD!$C$4</f>
        <v>106.12244897959184</v>
      </c>
      <c r="N2" s="26">
        <f t="shared" ref="N2:N18" si="0">M2/(K2^2)</f>
        <v>24.463037914749478</v>
      </c>
      <c r="O2" s="5">
        <v>32272</v>
      </c>
      <c r="P2" s="23">
        <f>YEARFRAC(O2,_xlfn.XLOOKUP($B2,DASHBOARD!$Q$2:$Q$40,DASHBOARD!$U$2:$U$40,"",0))</f>
        <v>34.102777777777774</v>
      </c>
      <c r="Q2" s="2" t="s">
        <v>553</v>
      </c>
      <c r="R2" s="2" t="str">
        <f>_xlfn.XLOOKUP($Q2,DASHBOARD!$L$2:$L$150,DASHBOARD!M$2:M$150,"",0)</f>
        <v>Serbia</v>
      </c>
      <c r="S2" s="2" t="str">
        <f>_xlfn.XLOOKUP($Q2,DASHBOARD!$L$2:$L$150,DASHBOARD!N$2:N$150,"",0)</f>
        <v>Europe</v>
      </c>
      <c r="T2" s="2" t="str">
        <f>_xlfn.XLOOKUP($Q2,DASHBOARD!$L$2:$L$150,DASHBOARD!O$2:O$150,"",0)</f>
        <v>Eurasia</v>
      </c>
      <c r="U2" s="2">
        <v>6</v>
      </c>
      <c r="X2" s="2" t="s">
        <v>1235</v>
      </c>
      <c r="Z2" s="2" t="str">
        <f>IF(Y2="","","X")</f>
        <v/>
      </c>
      <c r="AA2" s="31">
        <f>_xlfn.XLOOKUP($G2,$AU$2:$AU$24,$AV$2:$AV$24,0,0)</f>
        <v>2089448</v>
      </c>
      <c r="AB2" s="43">
        <f>AA2/$AC$24</f>
        <v>1.1760171871745839E-2</v>
      </c>
      <c r="AD2" s="65" t="s">
        <v>1484</v>
      </c>
      <c r="AE2" s="65" cm="1">
        <f t="array" ref="AE2">_xlfn.XLOOKUP($G2&amp;$C2,$BY$1:$BY$845&amp;$C$1:$C$845,$CB$1:$CB$845,"",0)</f>
        <v>1142</v>
      </c>
      <c r="AF2" s="65">
        <v>14.2</v>
      </c>
      <c r="AG2" s="65">
        <f>IFERROR(($AE2/SUM(AE2:AE23))*$AF2,"")</f>
        <v>0.82199918896999191</v>
      </c>
      <c r="AH2" s="65" cm="1">
        <f t="array" ref="AH2">_xlfn.XLOOKUP($G2&amp;$C2,$BY$1:$BY$845&amp;$C$1:$C$845,$BD$1:$BD$845,"",0)</f>
        <v>33</v>
      </c>
      <c r="AI2" s="65" cm="1">
        <f t="array" ref="AI2">_xlfn.XLOOKUP($G2&amp;$C2,$BY$1:$BY$845&amp;$C$1:$C$845,$CP$1:$CP$845,"",0)</f>
        <v>1</v>
      </c>
      <c r="AJ2" s="65" cm="1">
        <f t="array" ref="AJ2">_xlfn.XLOOKUP($G2&amp;$C2,$BY$1:$BY$845&amp;$C$1:$C$845,$CQ$1:$CQ$845,"",0)</f>
        <v>2.1</v>
      </c>
      <c r="AK2" s="65" cm="1">
        <f t="array" ref="AK2">_xlfn.XLOOKUP($G2&amp;$C2,$BY$1:$BY$845&amp;$C$1:$C$845,$CR$1:$CR$845,"",0)</f>
        <v>3</v>
      </c>
      <c r="AL2" s="65" cm="1">
        <f t="array" ref="AL2">_xlfn.XLOOKUP($G2&amp;$C2,$BY$1:$BY$845&amp;$C$1:$C$845,$CM$1:$CM$845,"",0)</f>
        <v>18.7</v>
      </c>
      <c r="AM2" s="78" cm="1">
        <f t="array" ref="AM2">_xlfn.XLOOKUP($G2&amp;$C2,$BY$1:$BY$845&amp;$C$1:$C$845,BG$1:BG$845,"",0)</f>
        <v>0</v>
      </c>
      <c r="AN2" s="78" cm="1">
        <f t="array" ref="AN2">_xlfn.XLOOKUP($G2&amp;$C2,$BY$1:$BY$845&amp;$C$1:$C$845,BH$1:BH$845,"",0)</f>
        <v>0</v>
      </c>
      <c r="AO2" s="78" cm="1">
        <f t="array" ref="AO2">_xlfn.XLOOKUP($G2&amp;$C2,$BY$1:$BY$845&amp;$C$1:$C$845,BI$1:BI$845,"",0)</f>
        <v>0</v>
      </c>
      <c r="AP2" s="78" cm="1">
        <f t="array" ref="AP2">_xlfn.XLOOKUP($G2&amp;$C2,$BY$1:$BY$845&amp;$C$1:$C$845,BJ$1:BJ$845,"",0)</f>
        <v>0</v>
      </c>
      <c r="AQ2" s="78" cm="1">
        <f t="array" ref="AQ2">_xlfn.XLOOKUP($G2&amp;$C2,$BY$1:$BY$845&amp;$C$1:$C$845,BK$1:BK$845,"",0)</f>
        <v>1</v>
      </c>
      <c r="AR2" s="78">
        <f>SUM(AM2:AQ2)</f>
        <v>1</v>
      </c>
      <c r="AT2" s="1">
        <v>1</v>
      </c>
      <c r="AU2" s="2" t="s">
        <v>554</v>
      </c>
      <c r="AV2" s="6">
        <v>45780966</v>
      </c>
      <c r="AW2" s="6" t="s">
        <v>1484</v>
      </c>
      <c r="BB2">
        <v>1</v>
      </c>
      <c r="BC2" t="s">
        <v>561</v>
      </c>
      <c r="BD2">
        <v>26</v>
      </c>
      <c r="BE2">
        <v>73</v>
      </c>
      <c r="BF2" s="2">
        <v>2329</v>
      </c>
      <c r="BH2" s="58">
        <v>0.02</v>
      </c>
      <c r="BI2" s="58">
        <v>0.64</v>
      </c>
      <c r="BJ2" s="58">
        <v>0.32</v>
      </c>
      <c r="BK2" s="58">
        <v>0.02</v>
      </c>
      <c r="BL2" s="2">
        <v>5.9</v>
      </c>
      <c r="BM2" s="2">
        <v>0.5</v>
      </c>
      <c r="BN2" s="2">
        <v>49</v>
      </c>
      <c r="BO2" s="2">
        <v>34</v>
      </c>
      <c r="BP2" s="2">
        <v>84</v>
      </c>
      <c r="BQ2" s="2">
        <v>15</v>
      </c>
      <c r="BR2" s="2">
        <v>122</v>
      </c>
      <c r="BS2" s="2">
        <v>11</v>
      </c>
      <c r="BT2" s="2">
        <v>413</v>
      </c>
      <c r="BU2" s="2">
        <v>31</v>
      </c>
      <c r="BV2" s="2">
        <v>43</v>
      </c>
      <c r="BX2" s="2">
        <v>1</v>
      </c>
      <c r="BY2" s="2" t="s">
        <v>561</v>
      </c>
      <c r="BZ2" s="2">
        <v>26</v>
      </c>
      <c r="CA2" s="2">
        <v>73</v>
      </c>
      <c r="CB2" s="2">
        <v>2329</v>
      </c>
      <c r="CC2" s="2">
        <v>15</v>
      </c>
      <c r="CD2" s="2">
        <v>0.56000000000000005</v>
      </c>
      <c r="CE2" s="2">
        <v>0.39200000000000002</v>
      </c>
      <c r="CF2" s="2">
        <v>0.23100000000000001</v>
      </c>
      <c r="CG2" s="2">
        <v>4.0999999999999996</v>
      </c>
      <c r="CH2" s="2">
        <v>10.9</v>
      </c>
      <c r="CI2" s="2">
        <v>7.6</v>
      </c>
      <c r="CJ2" s="2">
        <v>10.8</v>
      </c>
      <c r="CK2" s="2">
        <v>1.6</v>
      </c>
      <c r="CL2" s="2">
        <v>2.1</v>
      </c>
      <c r="CM2" s="2">
        <v>9</v>
      </c>
      <c r="CN2" s="2">
        <v>23.1</v>
      </c>
      <c r="CP2" s="2">
        <v>1.8</v>
      </c>
      <c r="CQ2" s="2">
        <v>3.4</v>
      </c>
      <c r="CR2" s="2">
        <v>5.0999999999999996</v>
      </c>
      <c r="CS2" s="2">
        <v>0.105</v>
      </c>
      <c r="CU2" s="2">
        <v>0.3</v>
      </c>
      <c r="CV2" s="2">
        <v>0.1</v>
      </c>
      <c r="CW2" s="2">
        <v>0.4</v>
      </c>
      <c r="CX2" s="2">
        <v>1.4</v>
      </c>
    </row>
    <row r="3" spans="1:102" x14ac:dyDescent="0.2">
      <c r="B3" s="1" t="s">
        <v>9</v>
      </c>
      <c r="C3" s="1">
        <v>2022</v>
      </c>
      <c r="D3" s="1" t="s">
        <v>786</v>
      </c>
      <c r="F3" s="2">
        <v>2</v>
      </c>
      <c r="G3" s="2" t="s">
        <v>555</v>
      </c>
      <c r="H3" s="2" t="s">
        <v>556</v>
      </c>
      <c r="I3" s="4" t="s">
        <v>596</v>
      </c>
      <c r="J3" s="16">
        <f>_xlfn.XLOOKUP($I3,DASHBOARD!$I$2:$I$27,DASHBOARD!$J$2:$J$27,"",0)</f>
        <v>71</v>
      </c>
      <c r="K3" s="23">
        <f>J3/DASHBOARD!$C$3</f>
        <v>1.8034036068072137</v>
      </c>
      <c r="L3" s="2">
        <v>175</v>
      </c>
      <c r="M3" s="26">
        <f>L3/DASHBOARD!$C$4</f>
        <v>79.365079365079367</v>
      </c>
      <c r="N3" s="26">
        <f t="shared" si="0"/>
        <v>24.403020627678433</v>
      </c>
      <c r="O3" s="5">
        <v>35024</v>
      </c>
      <c r="P3" s="23">
        <f>YEARFRAC(O3,_xlfn.XLOOKUP($B3,DASHBOARD!$Q$2:$Q$40,DASHBOARD!$U$2:$U$40,"",0))</f>
        <v>26.569444444444443</v>
      </c>
      <c r="Q3" s="2" t="s">
        <v>557</v>
      </c>
      <c r="R3" s="2" t="str">
        <f>_xlfn.XLOOKUP($Q3,DASHBOARD!$L$2:$L$150,DASHBOARD!M$2:M$150,"",0)</f>
        <v>United States</v>
      </c>
      <c r="S3" s="2" t="str">
        <f>_xlfn.XLOOKUP($Q3,DASHBOARD!$L$2:$L$150,DASHBOARD!N$2:N$150,"",0)</f>
        <v>North America</v>
      </c>
      <c r="T3" s="2" t="str">
        <f>_xlfn.XLOOKUP($Q3,DASHBOARD!$L$2:$L$150,DASHBOARD!O$2:O$150,"",0)</f>
        <v>Americas</v>
      </c>
      <c r="U3" s="2">
        <v>3</v>
      </c>
      <c r="W3" s="2" t="s">
        <v>558</v>
      </c>
      <c r="X3" s="2" t="s">
        <v>558</v>
      </c>
      <c r="Z3" s="2" t="str">
        <f t="shared" ref="Z3:Z23" si="1">IF(Y3="","","X")</f>
        <v/>
      </c>
      <c r="AA3" s="31">
        <f>_xlfn.XLOOKUP($G3,$AU$2:$AU$24,$AV$2:$AV$24,0,0)</f>
        <v>0</v>
      </c>
      <c r="AB3" s="43">
        <f>AA3/$AC$24</f>
        <v>0</v>
      </c>
      <c r="AD3" s="65" t="s">
        <v>1484</v>
      </c>
      <c r="AE3" s="65" cm="1">
        <f t="array" ref="AE3">_xlfn.XLOOKUP($G3&amp;$C3,$BY$1:$BY$845&amp;$C$1:$C$845,$CB$1:$CB$845,"",0)</f>
        <v>372</v>
      </c>
      <c r="AF3" s="65">
        <v>4.45</v>
      </c>
      <c r="AG3" s="65">
        <f t="shared" ref="AG3:AG23" si="2">IFERROR(($AE3/SUM(AE3:AE24))*$AF3,"")</f>
        <v>4.3206138748238247E-2</v>
      </c>
      <c r="AH3" s="65" cm="1">
        <f t="array" ref="AH3">_xlfn.XLOOKUP($G3&amp;$C3,$BY$1:$BY$845&amp;$C$1:$C$845,$BD$1:$BD$845,"",0)</f>
        <v>26</v>
      </c>
      <c r="AI3" s="65" cm="1">
        <f t="array" ref="AI3">_xlfn.XLOOKUP($G3&amp;$C3,$BY$1:$BY$845&amp;$C$1:$C$845,$CP$1:$CP$845,"",0)</f>
        <v>-0.5</v>
      </c>
      <c r="AJ3" s="65" cm="1">
        <f t="array" ref="AJ3">_xlfn.XLOOKUP($G3&amp;$C3,$BY$1:$BY$845&amp;$C$1:$C$845,$CQ$1:$CQ$845,"",0)</f>
        <v>0.5</v>
      </c>
      <c r="AK3" s="65" cm="1">
        <f t="array" ref="AK3">_xlfn.XLOOKUP($G3&amp;$C3,$BY$1:$BY$845&amp;$C$1:$C$845,$CR$1:$CR$845,"",0)</f>
        <v>0</v>
      </c>
      <c r="AL3" s="65" cm="1">
        <f t="array" ref="AL3">_xlfn.XLOOKUP($G3&amp;$C3,$BY$1:$BY$845&amp;$C$1:$C$845,$CM$1:$CM$845,"",0)</f>
        <v>28</v>
      </c>
      <c r="AM3" s="78" cm="1">
        <f t="array" ref="AM3">_xlfn.XLOOKUP($G3&amp;$C3,$BY$1:$BY$845&amp;$C$1:$C$845,BG$1:BG$845,"",0)</f>
        <v>1</v>
      </c>
      <c r="AN3" s="78" cm="1">
        <f t="array" ref="AN3">_xlfn.XLOOKUP($G3&amp;$C3,$BY$1:$BY$845&amp;$C$1:$C$845,BH$1:BH$845,"",0)</f>
        <v>0</v>
      </c>
      <c r="AO3" s="78" cm="1">
        <f t="array" ref="AO3">_xlfn.XLOOKUP($G3&amp;$C3,$BY$1:$BY$845&amp;$C$1:$C$845,BI$1:BI$845,"",0)</f>
        <v>0</v>
      </c>
      <c r="AP3" s="78" cm="1">
        <f t="array" ref="AP3">_xlfn.XLOOKUP($G3&amp;$C3,$BY$1:$BY$845&amp;$C$1:$C$845,BJ$1:BJ$845,"",0)</f>
        <v>0</v>
      </c>
      <c r="AQ3" s="78" cm="1">
        <f t="array" ref="AQ3">_xlfn.XLOOKUP($G3&amp;$C3,$BY$1:$BY$845&amp;$C$1:$C$845,BK$1:BK$845,"",0)</f>
        <v>0</v>
      </c>
      <c r="AR3" s="78">
        <f t="shared" ref="AR3:AR23" si="3">SUM(AM3:AQ3)</f>
        <v>1</v>
      </c>
      <c r="AT3" s="1">
        <v>2</v>
      </c>
      <c r="AU3" s="2" t="s">
        <v>559</v>
      </c>
      <c r="AV3" s="6">
        <v>37980720</v>
      </c>
      <c r="AW3" s="6" t="s">
        <v>1484</v>
      </c>
      <c r="BB3">
        <v>2</v>
      </c>
      <c r="BC3" t="s">
        <v>584</v>
      </c>
      <c r="BD3">
        <v>22</v>
      </c>
      <c r="BE3">
        <v>76</v>
      </c>
      <c r="BF3" s="2">
        <v>2283</v>
      </c>
      <c r="BG3" s="58">
        <v>0.33</v>
      </c>
      <c r="BH3" s="58">
        <v>0.62</v>
      </c>
      <c r="BI3" s="58">
        <v>0.05</v>
      </c>
      <c r="BL3" s="2">
        <v>6.3</v>
      </c>
      <c r="BM3" s="2">
        <v>1.4</v>
      </c>
      <c r="BN3" s="2">
        <v>95</v>
      </c>
      <c r="BO3" s="2">
        <v>49</v>
      </c>
      <c r="BP3" s="2">
        <v>77</v>
      </c>
      <c r="BQ3" s="2">
        <v>18</v>
      </c>
      <c r="BR3" s="2">
        <v>101</v>
      </c>
      <c r="BS3" s="2">
        <v>19</v>
      </c>
      <c r="BT3" s="2">
        <v>723</v>
      </c>
      <c r="BU3" s="2">
        <v>27</v>
      </c>
      <c r="BV3" s="2">
        <v>57</v>
      </c>
      <c r="BX3" s="2">
        <v>2</v>
      </c>
      <c r="BY3" s="2" t="s">
        <v>584</v>
      </c>
      <c r="BZ3" s="2">
        <v>22</v>
      </c>
      <c r="CA3" s="2">
        <v>76</v>
      </c>
      <c r="CB3" s="2">
        <v>2283</v>
      </c>
      <c r="CC3" s="2">
        <v>16.100000000000001</v>
      </c>
      <c r="CD3" s="2">
        <v>0.59799999999999998</v>
      </c>
      <c r="CE3" s="2">
        <v>0.54800000000000004</v>
      </c>
      <c r="CF3" s="2">
        <v>0.251</v>
      </c>
      <c r="CG3" s="2">
        <v>1.7</v>
      </c>
      <c r="CH3" s="2">
        <v>10.5</v>
      </c>
      <c r="CI3" s="2">
        <v>6.2</v>
      </c>
      <c r="CJ3" s="2">
        <v>21</v>
      </c>
      <c r="CK3" s="2">
        <v>1.3</v>
      </c>
      <c r="CL3" s="2">
        <v>1</v>
      </c>
      <c r="CM3" s="2">
        <v>13.7</v>
      </c>
      <c r="CN3" s="2">
        <v>26</v>
      </c>
      <c r="CP3" s="2">
        <v>3.1</v>
      </c>
      <c r="CQ3" s="2">
        <v>2.9</v>
      </c>
      <c r="CR3" s="2">
        <v>6</v>
      </c>
      <c r="CS3" s="2">
        <v>0.126</v>
      </c>
      <c r="CU3" s="2">
        <v>1.3</v>
      </c>
      <c r="CV3" s="2">
        <v>-0.3</v>
      </c>
      <c r="CW3" s="2">
        <v>1</v>
      </c>
      <c r="CX3" s="2">
        <v>1.7</v>
      </c>
    </row>
    <row r="4" spans="1:102" x14ac:dyDescent="0.2">
      <c r="B4" s="1" t="s">
        <v>9</v>
      </c>
      <c r="C4" s="1">
        <v>2022</v>
      </c>
      <c r="D4" s="1" t="s">
        <v>786</v>
      </c>
      <c r="F4" s="2">
        <v>30</v>
      </c>
      <c r="G4" s="2" t="s">
        <v>554</v>
      </c>
      <c r="H4" s="2" t="s">
        <v>556</v>
      </c>
      <c r="I4" s="4" t="s">
        <v>597</v>
      </c>
      <c r="J4" s="16">
        <f>_xlfn.XLOOKUP($I4,DASHBOARD!$I$2:$I$27,DASHBOARD!$J$2:$J$27,"",0)</f>
        <v>74</v>
      </c>
      <c r="K4" s="23">
        <f>J4/DASHBOARD!$C$3</f>
        <v>1.8796037592075185</v>
      </c>
      <c r="L4" s="2">
        <v>185</v>
      </c>
      <c r="M4" s="26">
        <f>L4/DASHBOARD!$C$4</f>
        <v>83.900226757369609</v>
      </c>
      <c r="N4" s="26">
        <f t="shared" si="0"/>
        <v>23.748190537476248</v>
      </c>
      <c r="O4" s="5">
        <v>32216</v>
      </c>
      <c r="P4" s="23">
        <f>YEARFRAC(O4,_xlfn.XLOOKUP($B4,DASHBOARD!$Q$2:$Q$40,DASHBOARD!$U$2:$U$40,"",0))</f>
        <v>34.255555555555553</v>
      </c>
      <c r="Q4" s="2" t="s">
        <v>557</v>
      </c>
      <c r="R4" s="2" t="str">
        <f>_xlfn.XLOOKUP($Q4,DASHBOARD!$L$2:$L$150,DASHBOARD!M$2:M$150,"",0)</f>
        <v>United States</v>
      </c>
      <c r="S4" s="2" t="str">
        <f>_xlfn.XLOOKUP($Q4,DASHBOARD!$L$2:$L$150,DASHBOARD!N$2:N$150,"",0)</f>
        <v>North America</v>
      </c>
      <c r="T4" s="2" t="str">
        <f>_xlfn.XLOOKUP($Q4,DASHBOARD!$L$2:$L$150,DASHBOARD!O$2:O$150,"",0)</f>
        <v>Americas</v>
      </c>
      <c r="U4" s="2">
        <v>12</v>
      </c>
      <c r="W4" s="2" t="s">
        <v>560</v>
      </c>
      <c r="X4" s="2" t="s">
        <v>560</v>
      </c>
      <c r="Z4" s="2" t="str">
        <f t="shared" si="1"/>
        <v/>
      </c>
      <c r="AA4" s="31">
        <f>_xlfn.XLOOKUP($G4,$AU$2:$AU$24,$AV$2:$AV$24,0,0)</f>
        <v>45780966</v>
      </c>
      <c r="AB4" s="43">
        <f>AA4/$AC$24</f>
        <v>0.25767189641213978</v>
      </c>
      <c r="AD4" s="65" t="s">
        <v>1484</v>
      </c>
      <c r="AE4" s="65" cm="1">
        <f t="array" ref="AE4">_xlfn.XLOOKUP($G4&amp;$C4,$BY$1:$BY$845&amp;$C$1:$C$845,$CB$1:$CB$845,"",0)</f>
        <v>2211</v>
      </c>
      <c r="AF4" s="65">
        <v>21.5</v>
      </c>
      <c r="AG4" s="65">
        <f t="shared" si="2"/>
        <v>1.2528728058615781</v>
      </c>
      <c r="AH4" s="65" cm="1">
        <f t="array" ref="AH4">_xlfn.XLOOKUP($G4&amp;$C4,$BY$1:$BY$845&amp;$C$1:$C$845,$BD$1:$BD$845,"",0)</f>
        <v>33</v>
      </c>
      <c r="AI4" s="65" cm="1">
        <f t="array" ref="AI4">_xlfn.XLOOKUP($G4&amp;$C4,$BY$1:$BY$845&amp;$C$1:$C$845,$CP$1:$CP$845,"",0)</f>
        <v>4.5999999999999996</v>
      </c>
      <c r="AJ4" s="65" cm="1">
        <f t="array" ref="AJ4">_xlfn.XLOOKUP($G4&amp;$C4,$BY$1:$BY$845&amp;$C$1:$C$845,$CQ$1:$CQ$845,"",0)</f>
        <v>3.4</v>
      </c>
      <c r="AK4" s="65" cm="1">
        <f t="array" ref="AK4">_xlfn.XLOOKUP($G4&amp;$C4,$BY$1:$BY$845&amp;$C$1:$C$845,$CR$1:$CR$845,"",0)</f>
        <v>8</v>
      </c>
      <c r="AL4" s="65" cm="1">
        <f t="array" ref="AL4">_xlfn.XLOOKUP($G4&amp;$C4,$BY$1:$BY$845&amp;$C$1:$C$845,$CM$1:$CM$845,"",0)</f>
        <v>13.2</v>
      </c>
      <c r="AM4" s="78" cm="1">
        <f t="array" ref="AM4">_xlfn.XLOOKUP($G4&amp;$C4,$BY$1:$BY$845&amp;$C$1:$C$845,BG$1:BG$845,"",0)</f>
        <v>0.97</v>
      </c>
      <c r="AN4" s="78" cm="1">
        <f t="array" ref="AN4">_xlfn.XLOOKUP($G4&amp;$C4,$BY$1:$BY$845&amp;$C$1:$C$845,BH$1:BH$845,"",0)</f>
        <v>0.03</v>
      </c>
      <c r="AO4" s="78" cm="1">
        <f t="array" ref="AO4">_xlfn.XLOOKUP($G4&amp;$C4,$BY$1:$BY$845&amp;$C$1:$C$845,BI$1:BI$845,"",0)</f>
        <v>0</v>
      </c>
      <c r="AP4" s="78" cm="1">
        <f t="array" ref="AP4">_xlfn.XLOOKUP($G4&amp;$C4,$BY$1:$BY$845&amp;$C$1:$C$845,BJ$1:BJ$845,"",0)</f>
        <v>0</v>
      </c>
      <c r="AQ4" s="78" cm="1">
        <f t="array" ref="AQ4">_xlfn.XLOOKUP($G4&amp;$C4,$BY$1:$BY$845&amp;$C$1:$C$845,BK$1:BK$845,"",0)</f>
        <v>0</v>
      </c>
      <c r="AR4" s="78">
        <f t="shared" si="3"/>
        <v>1</v>
      </c>
      <c r="AT4" s="1">
        <v>3</v>
      </c>
      <c r="AU4" s="2" t="s">
        <v>561</v>
      </c>
      <c r="AV4" s="6">
        <v>31579390</v>
      </c>
      <c r="AW4" s="6" t="s">
        <v>1484</v>
      </c>
      <c r="BB4">
        <v>3</v>
      </c>
      <c r="BC4" t="s">
        <v>554</v>
      </c>
      <c r="BD4">
        <v>33</v>
      </c>
      <c r="BE4">
        <v>64</v>
      </c>
      <c r="BF4" s="2">
        <v>2211</v>
      </c>
      <c r="BG4" s="58">
        <v>0.97</v>
      </c>
      <c r="BH4" s="58">
        <v>0.03</v>
      </c>
      <c r="BL4" s="2">
        <v>10.1</v>
      </c>
      <c r="BM4" s="2">
        <v>10</v>
      </c>
      <c r="BN4" s="2">
        <v>120</v>
      </c>
      <c r="BO4" s="2">
        <v>52</v>
      </c>
      <c r="BP4" s="2">
        <v>52</v>
      </c>
      <c r="BQ4" s="2">
        <v>16</v>
      </c>
      <c r="BR4" s="2">
        <v>105</v>
      </c>
      <c r="BS4" s="2">
        <v>13</v>
      </c>
      <c r="BT4" s="2">
        <v>945</v>
      </c>
      <c r="BU4" s="2">
        <v>25</v>
      </c>
      <c r="BV4" s="2">
        <v>39</v>
      </c>
      <c r="BX4" s="2">
        <v>3</v>
      </c>
      <c r="BY4" s="2" t="s">
        <v>554</v>
      </c>
      <c r="BZ4" s="2">
        <v>33</v>
      </c>
      <c r="CA4" s="2">
        <v>64</v>
      </c>
      <c r="CB4" s="2">
        <v>2211</v>
      </c>
      <c r="CC4" s="2">
        <v>21.4</v>
      </c>
      <c r="CD4" s="2">
        <v>0.60099999999999998</v>
      </c>
      <c r="CE4" s="2">
        <v>0.61299999999999999</v>
      </c>
      <c r="CF4" s="2">
        <v>0.24299999999999999</v>
      </c>
      <c r="CG4" s="2">
        <v>1.7</v>
      </c>
      <c r="CH4" s="2">
        <v>14.4</v>
      </c>
      <c r="CI4" s="2">
        <v>8.3000000000000007</v>
      </c>
      <c r="CJ4" s="2">
        <v>30.4</v>
      </c>
      <c r="CK4" s="2">
        <v>1.9</v>
      </c>
      <c r="CL4" s="2">
        <v>1</v>
      </c>
      <c r="CM4" s="2">
        <v>13.2</v>
      </c>
      <c r="CN4" s="2">
        <v>30.8</v>
      </c>
      <c r="CP4" s="2">
        <v>4.5999999999999996</v>
      </c>
      <c r="CQ4" s="2">
        <v>3.4</v>
      </c>
      <c r="CR4" s="2">
        <v>8</v>
      </c>
      <c r="CS4" s="2">
        <v>0.17299999999999999</v>
      </c>
      <c r="CU4" s="2">
        <v>5.4</v>
      </c>
      <c r="CV4" s="2">
        <v>0.4</v>
      </c>
      <c r="CW4" s="2">
        <v>5.8</v>
      </c>
      <c r="CX4" s="2">
        <v>4.4000000000000004</v>
      </c>
    </row>
    <row r="5" spans="1:102" x14ac:dyDescent="0.2">
      <c r="B5" s="1" t="s">
        <v>9</v>
      </c>
      <c r="C5" s="1">
        <v>2022</v>
      </c>
      <c r="D5" s="1" t="s">
        <v>786</v>
      </c>
      <c r="F5" s="2">
        <v>21</v>
      </c>
      <c r="G5" s="2" t="s">
        <v>562</v>
      </c>
      <c r="H5" s="2" t="s">
        <v>556</v>
      </c>
      <c r="I5" s="4" t="s">
        <v>598</v>
      </c>
      <c r="J5" s="16">
        <f>_xlfn.XLOOKUP($I5,DASHBOARD!$I$2:$I$27,DASHBOARD!$J$2:$J$27,"",0)</f>
        <v>75</v>
      </c>
      <c r="K5" s="23">
        <f>J5/DASHBOARD!$C$3</f>
        <v>1.9050038100076201</v>
      </c>
      <c r="L5" s="2">
        <v>185</v>
      </c>
      <c r="M5" s="26">
        <f>L5/DASHBOARD!$C$4</f>
        <v>83.900226757369609</v>
      </c>
      <c r="N5" s="26">
        <f t="shared" si="0"/>
        <v>23.119127357016875</v>
      </c>
      <c r="O5" s="5">
        <v>35560</v>
      </c>
      <c r="P5" s="23">
        <f>YEARFRAC(O5,_xlfn.XLOOKUP($B5,DASHBOARD!$Q$2:$Q$40,DASHBOARD!$U$2:$U$40,"",0))</f>
        <v>25.1</v>
      </c>
      <c r="Q5" s="2" t="s">
        <v>557</v>
      </c>
      <c r="R5" s="2" t="str">
        <f>_xlfn.XLOOKUP($Q5,DASHBOARD!$L$2:$L$150,DASHBOARD!M$2:M$150,"",0)</f>
        <v>United States</v>
      </c>
      <c r="S5" s="2" t="str">
        <f>_xlfn.XLOOKUP($Q5,DASHBOARD!$L$2:$L$150,DASHBOARD!N$2:N$150,"",0)</f>
        <v>North America</v>
      </c>
      <c r="T5" s="2" t="str">
        <f>_xlfn.XLOOKUP($Q5,DASHBOARD!$L$2:$L$150,DASHBOARD!O$2:O$150,"",0)</f>
        <v>Americas</v>
      </c>
      <c r="U5" s="2" t="s">
        <v>563</v>
      </c>
      <c r="W5" s="2" t="s">
        <v>564</v>
      </c>
      <c r="X5" s="2" t="s">
        <v>564</v>
      </c>
      <c r="Z5" s="2" t="str">
        <f t="shared" si="1"/>
        <v/>
      </c>
      <c r="AA5" s="31">
        <f>_xlfn.XLOOKUP($G5,$AU$2:$AU$24,$AV$2:$AV$24,0,0)</f>
        <v>0</v>
      </c>
      <c r="AB5" s="43">
        <f>AA5/$AC$24</f>
        <v>0</v>
      </c>
      <c r="AD5" s="65" t="s">
        <v>1484</v>
      </c>
      <c r="AE5" s="65" cm="1">
        <f t="array" ref="AE5">_xlfn.XLOOKUP($G5&amp;$C5,$BY$1:$BY$845&amp;$C$1:$C$845,$CB$1:$CB$845,"",0)</f>
        <v>28</v>
      </c>
      <c r="AF5" s="65">
        <v>6.78</v>
      </c>
      <c r="AG5" s="65">
        <f t="shared" si="2"/>
        <v>5.313033500321849E-3</v>
      </c>
      <c r="AH5" s="65" cm="1">
        <f t="array" ref="AH5">_xlfn.XLOOKUP($G5&amp;$C5,$BY$1:$BY$845&amp;$C$1:$C$845,$BD$1:$BD$845,"",0)</f>
        <v>24</v>
      </c>
      <c r="AI5" s="65" cm="1">
        <f t="array" ref="AI5">_xlfn.XLOOKUP($G5&amp;$C5,$BY$1:$BY$845&amp;$C$1:$C$845,$CP$1:$CP$845,"",0)</f>
        <v>0</v>
      </c>
      <c r="AJ5" s="65" cm="1">
        <f t="array" ref="AJ5">_xlfn.XLOOKUP($G5&amp;$C5,$BY$1:$BY$845&amp;$C$1:$C$845,$CQ$1:$CQ$845,"",0)</f>
        <v>0</v>
      </c>
      <c r="AK5" s="65" cm="1">
        <f t="array" ref="AK5">_xlfn.XLOOKUP($G5&amp;$C5,$BY$1:$BY$845&amp;$C$1:$C$845,$CR$1:$CR$845,"",0)</f>
        <v>0.1</v>
      </c>
      <c r="AL5" s="65" cm="1">
        <f t="array" ref="AL5">_xlfn.XLOOKUP($G5&amp;$C5,$BY$1:$BY$845&amp;$C$1:$C$845,$CM$1:$CM$845,"",0)</f>
        <v>14.3</v>
      </c>
      <c r="AM5" s="78" cm="1">
        <f t="array" ref="AM5">_xlfn.XLOOKUP($G5&amp;$C5,$BY$1:$BY$845&amp;$C$1:$C$845,BG$1:BG$845,"",0)</f>
        <v>1</v>
      </c>
      <c r="AN5" s="78" cm="1">
        <f t="array" ref="AN5">_xlfn.XLOOKUP($G5&amp;$C5,$BY$1:$BY$845&amp;$C$1:$C$845,BH$1:BH$845,"",0)</f>
        <v>0</v>
      </c>
      <c r="AO5" s="78" cm="1">
        <f t="array" ref="AO5">_xlfn.XLOOKUP($G5&amp;$C5,$BY$1:$BY$845&amp;$C$1:$C$845,BI$1:BI$845,"",0)</f>
        <v>0</v>
      </c>
      <c r="AP5" s="78" cm="1">
        <f t="array" ref="AP5">_xlfn.XLOOKUP($G5&amp;$C5,$BY$1:$BY$845&amp;$C$1:$C$845,BJ$1:BJ$845,"",0)</f>
        <v>0</v>
      </c>
      <c r="AQ5" s="78" cm="1">
        <f t="array" ref="AQ5">_xlfn.XLOOKUP($G5&amp;$C5,$BY$1:$BY$845&amp;$C$1:$C$845,BK$1:BK$845,"",0)</f>
        <v>0</v>
      </c>
      <c r="AR5" s="78">
        <f t="shared" si="3"/>
        <v>1</v>
      </c>
      <c r="AT5" s="1">
        <v>4</v>
      </c>
      <c r="AU5" s="2" t="s">
        <v>565</v>
      </c>
      <c r="AV5" s="6">
        <v>24026712</v>
      </c>
      <c r="AW5" s="6" t="s">
        <v>1484</v>
      </c>
      <c r="BB5">
        <v>4</v>
      </c>
      <c r="BC5" t="s">
        <v>574</v>
      </c>
      <c r="BD5">
        <v>25</v>
      </c>
      <c r="BE5">
        <v>82</v>
      </c>
      <c r="BF5" s="2">
        <v>1732</v>
      </c>
      <c r="BJ5" s="58">
        <v>0.01</v>
      </c>
      <c r="BK5" s="58">
        <v>0.99</v>
      </c>
      <c r="BL5" s="2">
        <v>6.2</v>
      </c>
      <c r="BM5" s="2">
        <v>0.7</v>
      </c>
      <c r="BN5" s="2">
        <v>25</v>
      </c>
      <c r="BO5" s="2">
        <v>17</v>
      </c>
      <c r="BP5" s="2">
        <v>113</v>
      </c>
      <c r="BQ5" s="2">
        <v>19</v>
      </c>
      <c r="BR5" s="2">
        <v>60</v>
      </c>
      <c r="BS5" s="2">
        <v>2</v>
      </c>
      <c r="BT5" s="2">
        <v>400</v>
      </c>
      <c r="BU5" s="2">
        <v>9</v>
      </c>
      <c r="BV5" s="2">
        <v>36</v>
      </c>
      <c r="BX5" s="2">
        <v>4</v>
      </c>
      <c r="BY5" s="2" t="s">
        <v>574</v>
      </c>
      <c r="BZ5" s="2">
        <v>25</v>
      </c>
      <c r="CA5" s="2">
        <v>82</v>
      </c>
      <c r="CB5" s="2">
        <v>1732</v>
      </c>
      <c r="CC5" s="2">
        <v>15.7</v>
      </c>
      <c r="CD5" s="2">
        <v>0.58599999999999997</v>
      </c>
      <c r="CE5" s="2">
        <v>3.0000000000000001E-3</v>
      </c>
      <c r="CF5" s="2">
        <v>0.34300000000000003</v>
      </c>
      <c r="CG5" s="2">
        <v>13.5</v>
      </c>
      <c r="CH5" s="2">
        <v>23.8</v>
      </c>
      <c r="CI5" s="2">
        <v>18.8</v>
      </c>
      <c r="CJ5" s="2">
        <v>13.2</v>
      </c>
      <c r="CK5" s="2">
        <v>1.4</v>
      </c>
      <c r="CL5" s="2">
        <v>2.9</v>
      </c>
      <c r="CM5" s="2">
        <v>13.8</v>
      </c>
      <c r="CN5" s="2">
        <v>12.2</v>
      </c>
      <c r="CP5" s="2">
        <v>3.5</v>
      </c>
      <c r="CQ5" s="2">
        <v>3.2</v>
      </c>
      <c r="CR5" s="2">
        <v>6.8</v>
      </c>
      <c r="CS5" s="2">
        <v>0.187</v>
      </c>
      <c r="CU5" s="2">
        <v>-0.9</v>
      </c>
      <c r="CV5" s="2">
        <v>1.7</v>
      </c>
      <c r="CW5" s="2">
        <v>0.9</v>
      </c>
      <c r="CX5" s="2">
        <v>1.3</v>
      </c>
    </row>
    <row r="6" spans="1:102" x14ac:dyDescent="0.2">
      <c r="B6" s="1" t="s">
        <v>9</v>
      </c>
      <c r="C6" s="1">
        <v>2022</v>
      </c>
      <c r="D6" s="1" t="s">
        <v>786</v>
      </c>
      <c r="F6" s="2">
        <v>23</v>
      </c>
      <c r="G6" s="2" t="s">
        <v>565</v>
      </c>
      <c r="H6" s="2" t="s">
        <v>566</v>
      </c>
      <c r="I6" s="4" t="s">
        <v>599</v>
      </c>
      <c r="J6" s="16">
        <f>_xlfn.XLOOKUP($I6,DASHBOARD!$I$2:$I$27,DASHBOARD!$J$2:$J$27,"",0)</f>
        <v>78</v>
      </c>
      <c r="K6" s="23">
        <f>J6/DASHBOARD!$C$3</f>
        <v>1.981203962407925</v>
      </c>
      <c r="L6" s="2">
        <v>230</v>
      </c>
      <c r="M6" s="26">
        <f>L6/DASHBOARD!$C$4</f>
        <v>104.30839002267574</v>
      </c>
      <c r="N6" s="26">
        <f t="shared" si="0"/>
        <v>26.574240824973423</v>
      </c>
      <c r="O6" s="5">
        <v>32936</v>
      </c>
      <c r="P6" s="23">
        <f>YEARFRAC(O6,_xlfn.XLOOKUP($B6,DASHBOARD!$Q$2:$Q$40,DASHBOARD!$U$2:$U$40,"",0))</f>
        <v>32.283333333333331</v>
      </c>
      <c r="Q6" s="2" t="s">
        <v>557</v>
      </c>
      <c r="R6" s="2" t="str">
        <f>_xlfn.XLOOKUP($Q6,DASHBOARD!$L$2:$L$150,DASHBOARD!M$2:M$150,"",0)</f>
        <v>United States</v>
      </c>
      <c r="S6" s="2" t="str">
        <f>_xlfn.XLOOKUP($Q6,DASHBOARD!$L$2:$L$150,DASHBOARD!N$2:N$150,"",0)</f>
        <v>North America</v>
      </c>
      <c r="T6" s="2" t="str">
        <f>_xlfn.XLOOKUP($Q6,DASHBOARD!$L$2:$L$150,DASHBOARD!O$2:O$150,"",0)</f>
        <v>Americas</v>
      </c>
      <c r="U6" s="2">
        <v>9</v>
      </c>
      <c r="W6" s="2" t="s">
        <v>567</v>
      </c>
      <c r="X6" s="2" t="s">
        <v>567</v>
      </c>
      <c r="Z6" s="2" t="str">
        <f t="shared" si="1"/>
        <v/>
      </c>
      <c r="AA6" s="31">
        <f>_xlfn.XLOOKUP($G6,$AU$2:$AU$24,$AV$2:$AV$24,0,0)</f>
        <v>24026712</v>
      </c>
      <c r="AB6" s="43">
        <f>AA6/$AC$24</f>
        <v>0.13523105750080319</v>
      </c>
      <c r="AD6" s="65" t="s">
        <v>1484</v>
      </c>
      <c r="AE6" s="65" cm="1">
        <f t="array" ref="AE6">_xlfn.XLOOKUP($G6&amp;$C6,$BY$1:$BY$845&amp;$C$1:$C$845,$CB$1:$CB$845,"",0)</f>
        <v>1329</v>
      </c>
      <c r="AF6" s="65">
        <v>14.3</v>
      </c>
      <c r="AG6" s="65">
        <f t="shared" si="2"/>
        <v>0.53203157806332413</v>
      </c>
      <c r="AH6" s="65" cm="1">
        <f t="array" ref="AH6">_xlfn.XLOOKUP($G6&amp;$C6,$BY$1:$BY$845&amp;$C$1:$C$845,$BD$1:$BD$845,"",0)</f>
        <v>31</v>
      </c>
      <c r="AI6" s="65" cm="1">
        <f t="array" ref="AI6">_xlfn.XLOOKUP($G6&amp;$C6,$BY$1:$BY$845&amp;$C$1:$C$845,$CP$1:$CP$845,"",0)</f>
        <v>0.8</v>
      </c>
      <c r="AJ6" s="65" cm="1">
        <f t="array" ref="AJ6">_xlfn.XLOOKUP($G6&amp;$C6,$BY$1:$BY$845&amp;$C$1:$C$845,$CQ$1:$CQ$845,"",0)</f>
        <v>2.8</v>
      </c>
      <c r="AK6" s="65" cm="1">
        <f t="array" ref="AK6">_xlfn.XLOOKUP($G6&amp;$C6,$BY$1:$BY$845&amp;$C$1:$C$845,$CR$1:$CR$845,"",0)</f>
        <v>3.6</v>
      </c>
      <c r="AL6" s="65" cm="1">
        <f t="array" ref="AL6">_xlfn.XLOOKUP($G6&amp;$C6,$BY$1:$BY$845&amp;$C$1:$C$845,$CM$1:$CM$845,"",0)</f>
        <v>31.9</v>
      </c>
      <c r="AM6" s="78" cm="1">
        <f t="array" ref="AM6">_xlfn.XLOOKUP($G6&amp;$C6,$BY$1:$BY$845&amp;$C$1:$C$845,BG$1:BG$845,"",0)</f>
        <v>0</v>
      </c>
      <c r="AN6" s="78" cm="1">
        <f t="array" ref="AN6">_xlfn.XLOOKUP($G6&amp;$C6,$BY$1:$BY$845&amp;$C$1:$C$845,BH$1:BH$845,"",0)</f>
        <v>0</v>
      </c>
      <c r="AO6" s="78" cm="1">
        <f t="array" ref="AO6">_xlfn.XLOOKUP($G6&amp;$C6,$BY$1:$BY$845&amp;$C$1:$C$845,BI$1:BI$845,"",0)</f>
        <v>0.06</v>
      </c>
      <c r="AP6" s="78" cm="1">
        <f t="array" ref="AP6">_xlfn.XLOOKUP($G6&amp;$C6,$BY$1:$BY$845&amp;$C$1:$C$845,BJ$1:BJ$845,"",0)</f>
        <v>0.75</v>
      </c>
      <c r="AQ6" s="78" cm="1">
        <f t="array" ref="AQ6">_xlfn.XLOOKUP($G6&amp;$C6,$BY$1:$BY$845&amp;$C$1:$C$845,BK$1:BK$845,"",0)</f>
        <v>0.19</v>
      </c>
      <c r="AR6" s="78">
        <f t="shared" si="3"/>
        <v>1</v>
      </c>
      <c r="AT6" s="1">
        <v>5</v>
      </c>
      <c r="AU6" s="2" t="s">
        <v>568</v>
      </c>
      <c r="AV6" s="6">
        <v>9166800</v>
      </c>
      <c r="AW6" s="6" t="s">
        <v>1484</v>
      </c>
      <c r="BB6">
        <v>5</v>
      </c>
      <c r="BC6" t="s">
        <v>581</v>
      </c>
      <c r="BD6">
        <v>28</v>
      </c>
      <c r="BE6">
        <v>63</v>
      </c>
      <c r="BF6" s="2">
        <v>1396</v>
      </c>
      <c r="BJ6" s="58">
        <v>0.64</v>
      </c>
      <c r="BK6" s="58">
        <v>0.36</v>
      </c>
      <c r="BL6" s="2">
        <v>6.8</v>
      </c>
      <c r="BM6" s="2">
        <v>1.6</v>
      </c>
      <c r="BN6" s="2">
        <v>18</v>
      </c>
      <c r="BO6" s="2">
        <v>7</v>
      </c>
      <c r="BP6" s="2">
        <v>47</v>
      </c>
      <c r="BQ6" s="2">
        <v>7</v>
      </c>
      <c r="BR6" s="2">
        <v>27</v>
      </c>
      <c r="BS6" s="2">
        <v>3</v>
      </c>
      <c r="BT6" s="2">
        <v>241</v>
      </c>
      <c r="BU6" s="2">
        <v>6</v>
      </c>
      <c r="BV6" s="2">
        <v>9</v>
      </c>
      <c r="BX6" s="2">
        <v>5</v>
      </c>
      <c r="BY6" s="2" t="s">
        <v>581</v>
      </c>
      <c r="BZ6" s="2">
        <v>28</v>
      </c>
      <c r="CA6" s="2">
        <v>63</v>
      </c>
      <c r="CB6" s="2">
        <v>1396</v>
      </c>
      <c r="CC6" s="2">
        <v>15.9</v>
      </c>
      <c r="CD6" s="2">
        <v>0.58099999999999996</v>
      </c>
      <c r="CE6" s="2">
        <v>0.51900000000000002</v>
      </c>
      <c r="CF6" s="2">
        <v>0.14699999999999999</v>
      </c>
      <c r="CG6" s="2">
        <v>6.9</v>
      </c>
      <c r="CH6" s="2">
        <v>21</v>
      </c>
      <c r="CI6" s="2">
        <v>14.2</v>
      </c>
      <c r="CJ6" s="2">
        <v>9.6</v>
      </c>
      <c r="CK6" s="2">
        <v>2.4</v>
      </c>
      <c r="CL6" s="2">
        <v>2</v>
      </c>
      <c r="CM6" s="2">
        <v>7.7</v>
      </c>
      <c r="CN6" s="2">
        <v>15</v>
      </c>
      <c r="CP6" s="2">
        <v>2.2000000000000002</v>
      </c>
      <c r="CQ6" s="2">
        <v>2.7</v>
      </c>
      <c r="CR6" s="2">
        <v>4.9000000000000004</v>
      </c>
      <c r="CS6" s="2">
        <v>0.16800000000000001</v>
      </c>
      <c r="CU6" s="2">
        <v>1</v>
      </c>
      <c r="CV6" s="2">
        <v>2.1</v>
      </c>
      <c r="CW6" s="2">
        <v>3.1</v>
      </c>
      <c r="CX6" s="2">
        <v>1.8</v>
      </c>
    </row>
    <row r="7" spans="1:102" x14ac:dyDescent="0.2">
      <c r="B7" s="1" t="s">
        <v>9</v>
      </c>
      <c r="C7" s="1">
        <v>2022</v>
      </c>
      <c r="D7" s="1" t="s">
        <v>786</v>
      </c>
      <c r="F7" s="2">
        <v>9</v>
      </c>
      <c r="G7" s="2" t="s">
        <v>569</v>
      </c>
      <c r="H7" s="2" t="s">
        <v>570</v>
      </c>
      <c r="I7" s="4" t="s">
        <v>599</v>
      </c>
      <c r="J7" s="16">
        <f>_xlfn.XLOOKUP($I7,DASHBOARD!$I$2:$I$27,DASHBOARD!$J$2:$J$27,"",0)</f>
        <v>78</v>
      </c>
      <c r="K7" s="23">
        <f>J7/DASHBOARD!$C$3</f>
        <v>1.981203962407925</v>
      </c>
      <c r="L7" s="2">
        <v>215</v>
      </c>
      <c r="M7" s="26">
        <f>L7/DASHBOARD!$C$4</f>
        <v>97.505668934240362</v>
      </c>
      <c r="N7" s="26">
        <f t="shared" si="0"/>
        <v>24.841138162475154</v>
      </c>
      <c r="O7" s="5">
        <v>30709</v>
      </c>
      <c r="P7" s="23">
        <f>YEARFRAC(O7,_xlfn.XLOOKUP($B7,DASHBOARD!$Q$2:$Q$40,DASHBOARD!$U$2:$U$40,"",0))</f>
        <v>38.383333333333333</v>
      </c>
      <c r="Q7" s="2" t="s">
        <v>557</v>
      </c>
      <c r="R7" s="2" t="str">
        <f>_xlfn.XLOOKUP($Q7,DASHBOARD!$L$2:$L$150,DASHBOARD!M$2:M$150,"",0)</f>
        <v>United States</v>
      </c>
      <c r="S7" s="2" t="str">
        <f>_xlfn.XLOOKUP($Q7,DASHBOARD!$L$2:$L$150,DASHBOARD!N$2:N$150,"",0)</f>
        <v>North America</v>
      </c>
      <c r="T7" s="2" t="str">
        <f>_xlfn.XLOOKUP($Q7,DASHBOARD!$L$2:$L$150,DASHBOARD!O$2:O$150,"",0)</f>
        <v>Americas</v>
      </c>
      <c r="U7" s="2">
        <v>17</v>
      </c>
      <c r="W7" s="2" t="s">
        <v>571</v>
      </c>
      <c r="X7" s="2" t="s">
        <v>571</v>
      </c>
      <c r="Z7" s="2" t="str">
        <f t="shared" si="1"/>
        <v/>
      </c>
      <c r="AA7" s="31">
        <f>_xlfn.XLOOKUP($G7,$AU$2:$AU$24,$AV$2:$AV$24,0,0)</f>
        <v>2641691</v>
      </c>
      <c r="AB7" s="43">
        <f>AA7/$AC$24</f>
        <v>1.4868395955316494E-2</v>
      </c>
      <c r="AD7" s="65" t="s">
        <v>1484</v>
      </c>
      <c r="AE7" s="65" cm="1">
        <f t="array" ref="AE7">_xlfn.XLOOKUP($G7&amp;$C7,$BY$1:$BY$845&amp;$C$1:$C$845,$CB$1:$CB$845,"",0)</f>
        <v>603</v>
      </c>
      <c r="AF7" s="65">
        <v>12.29</v>
      </c>
      <c r="AG7" s="65">
        <f t="shared" si="2"/>
        <v>0.20356736711990112</v>
      </c>
      <c r="AH7" s="65" cm="1">
        <f t="array" ref="AH7">_xlfn.XLOOKUP($G7&amp;$C7,$BY$1:$BY$845&amp;$C$1:$C$845,$BD$1:$BD$845,"",0)</f>
        <v>38</v>
      </c>
      <c r="AI7" s="65" cm="1">
        <f t="array" ref="AI7">_xlfn.XLOOKUP($G7&amp;$C7,$BY$1:$BY$845&amp;$C$1:$C$845,$CP$1:$CP$845,"",0)</f>
        <v>0.5</v>
      </c>
      <c r="AJ7" s="65" cm="1">
        <f t="array" ref="AJ7">_xlfn.XLOOKUP($G7&amp;$C7,$BY$1:$BY$845&amp;$C$1:$C$845,$CQ$1:$CQ$845,"",0)</f>
        <v>1.1000000000000001</v>
      </c>
      <c r="AK7" s="65" cm="1">
        <f t="array" ref="AK7">_xlfn.XLOOKUP($G7&amp;$C7,$BY$1:$BY$845&amp;$C$1:$C$845,$CR$1:$CR$845,"",0)</f>
        <v>1.6</v>
      </c>
      <c r="AL7" s="65" cm="1">
        <f t="array" ref="AL7">_xlfn.XLOOKUP($G7&amp;$C7,$BY$1:$BY$845&amp;$C$1:$C$845,$CM$1:$CM$845,"",0)</f>
        <v>17.7</v>
      </c>
      <c r="AM7" s="78" cm="1">
        <f t="array" ref="AM7">_xlfn.XLOOKUP($G7&amp;$C7,$BY$1:$BY$845&amp;$C$1:$C$845,BG$1:BG$845,"",0)</f>
        <v>0.01</v>
      </c>
      <c r="AN7" s="78" cm="1">
        <f t="array" ref="AN7">_xlfn.XLOOKUP($G7&amp;$C7,$BY$1:$BY$845&amp;$C$1:$C$845,BH$1:BH$845,"",0)</f>
        <v>0.13</v>
      </c>
      <c r="AO7" s="78" cm="1">
        <f t="array" ref="AO7">_xlfn.XLOOKUP($G7&amp;$C7,$BY$1:$BY$845&amp;$C$1:$C$845,BI$1:BI$845,"",0)</f>
        <v>0.64</v>
      </c>
      <c r="AP7" s="78" cm="1">
        <f t="array" ref="AP7">_xlfn.XLOOKUP($G7&amp;$C7,$BY$1:$BY$845&amp;$C$1:$C$845,BJ$1:BJ$845,"",0)</f>
        <v>0.21</v>
      </c>
      <c r="AQ7" s="78" cm="1">
        <f t="array" ref="AQ7">_xlfn.XLOOKUP($G7&amp;$C7,$BY$1:$BY$845&amp;$C$1:$C$845,BK$1:BK$845,"",0)</f>
        <v>0.01</v>
      </c>
      <c r="AR7" s="78">
        <f t="shared" si="3"/>
        <v>1</v>
      </c>
      <c r="AT7" s="1">
        <v>6</v>
      </c>
      <c r="AU7" s="2" t="s">
        <v>572</v>
      </c>
      <c r="AV7" s="6">
        <v>5466360</v>
      </c>
      <c r="AW7" s="6" t="s">
        <v>1484</v>
      </c>
      <c r="BB7">
        <v>6</v>
      </c>
      <c r="BC7" t="s">
        <v>565</v>
      </c>
      <c r="BD7">
        <v>31</v>
      </c>
      <c r="BE7">
        <v>46</v>
      </c>
      <c r="BF7" s="2">
        <v>1329</v>
      </c>
      <c r="BI7" s="58">
        <v>0.06</v>
      </c>
      <c r="BJ7" s="58">
        <v>0.75</v>
      </c>
      <c r="BK7" s="58">
        <v>0.19</v>
      </c>
      <c r="BL7" s="2">
        <v>6.6</v>
      </c>
      <c r="BM7" s="2">
        <v>1.3</v>
      </c>
      <c r="BN7" s="2">
        <v>106</v>
      </c>
      <c r="BO7" s="2">
        <v>9</v>
      </c>
      <c r="BP7" s="2">
        <v>64</v>
      </c>
      <c r="BQ7" s="2">
        <v>19</v>
      </c>
      <c r="BR7" s="2">
        <v>41</v>
      </c>
      <c r="BS7" s="2">
        <v>13</v>
      </c>
      <c r="BT7" s="2">
        <v>778</v>
      </c>
      <c r="BU7" s="2">
        <v>7</v>
      </c>
      <c r="BV7" s="2">
        <v>15</v>
      </c>
      <c r="BX7" s="2">
        <v>6</v>
      </c>
      <c r="BY7" s="2" t="s">
        <v>565</v>
      </c>
      <c r="BZ7" s="2">
        <v>31</v>
      </c>
      <c r="CA7" s="2">
        <v>46</v>
      </c>
      <c r="CB7" s="2">
        <v>1329</v>
      </c>
      <c r="CC7" s="2">
        <v>14.3</v>
      </c>
      <c r="CD7" s="2">
        <v>0.58199999999999996</v>
      </c>
      <c r="CE7" s="2">
        <v>0.21</v>
      </c>
      <c r="CF7" s="2">
        <v>0.35399999999999998</v>
      </c>
      <c r="CG7" s="2">
        <v>3.8</v>
      </c>
      <c r="CH7" s="2">
        <v>23.2</v>
      </c>
      <c r="CI7" s="2">
        <v>13.8</v>
      </c>
      <c r="CJ7" s="2">
        <v>32.5</v>
      </c>
      <c r="CK7" s="2">
        <v>2.2000000000000002</v>
      </c>
      <c r="CL7" s="2">
        <v>3.6</v>
      </c>
      <c r="CM7" s="2">
        <v>31.9</v>
      </c>
      <c r="CN7" s="2">
        <v>14.3</v>
      </c>
      <c r="CP7" s="2">
        <v>0.8</v>
      </c>
      <c r="CQ7" s="2">
        <v>2.8</v>
      </c>
      <c r="CR7" s="2">
        <v>3.6</v>
      </c>
      <c r="CS7" s="2">
        <v>0.13100000000000001</v>
      </c>
      <c r="CU7" s="2">
        <v>-1.4</v>
      </c>
      <c r="CV7" s="2">
        <v>4.5999999999999996</v>
      </c>
      <c r="CW7" s="2">
        <v>3.2</v>
      </c>
      <c r="CX7" s="2">
        <v>1.8</v>
      </c>
    </row>
    <row r="8" spans="1:102" x14ac:dyDescent="0.2">
      <c r="B8" s="1" t="s">
        <v>9</v>
      </c>
      <c r="C8" s="1">
        <v>2022</v>
      </c>
      <c r="D8" s="1" t="s">
        <v>786</v>
      </c>
      <c r="F8" s="2">
        <v>0</v>
      </c>
      <c r="G8" s="2" t="s">
        <v>572</v>
      </c>
      <c r="H8" s="2" t="s">
        <v>570</v>
      </c>
      <c r="I8" s="4" t="s">
        <v>600</v>
      </c>
      <c r="J8" s="16">
        <f>_xlfn.XLOOKUP($I8,DASHBOARD!$I$2:$I$27,DASHBOARD!$J$2:$J$27,"",0)</f>
        <v>80</v>
      </c>
      <c r="K8" s="23">
        <f>J8/DASHBOARD!$C$3</f>
        <v>2.0320040640081283</v>
      </c>
      <c r="L8" s="2">
        <v>210</v>
      </c>
      <c r="M8" s="26">
        <f>L8/DASHBOARD!$C$4</f>
        <v>95.238095238095241</v>
      </c>
      <c r="N8" s="26">
        <f t="shared" si="0"/>
        <v>23.065430059523806</v>
      </c>
      <c r="O8" s="5">
        <v>37535</v>
      </c>
      <c r="P8" s="23">
        <f>YEARFRAC(O8,_xlfn.XLOOKUP($B8,DASHBOARD!$Q$2:$Q$40,DASHBOARD!$U$2:$U$40,"",0))</f>
        <v>19.694444444444443</v>
      </c>
      <c r="Q8" s="2" t="s">
        <v>573</v>
      </c>
      <c r="R8" s="2" t="str">
        <f>_xlfn.XLOOKUP($Q8,DASHBOARD!$L$2:$L$150,DASHBOARD!M$2:M$150,"",0)</f>
        <v>Congo (DR)</v>
      </c>
      <c r="S8" s="2" t="str">
        <f>_xlfn.XLOOKUP($Q8,DASHBOARD!$L$2:$L$150,DASHBOARD!N$2:N$150,"",0)</f>
        <v>Africa</v>
      </c>
      <c r="T8" s="2" t="str">
        <f>_xlfn.XLOOKUP($Q8,DASHBOARD!$L$2:$L$150,DASHBOARD!O$2:O$150,"",0)</f>
        <v>Africa</v>
      </c>
      <c r="U8" s="2" t="s">
        <v>563</v>
      </c>
      <c r="X8" s="2" t="s">
        <v>1235</v>
      </c>
      <c r="Z8" s="2" t="str">
        <f t="shared" si="1"/>
        <v/>
      </c>
      <c r="AA8" s="31">
        <f>_xlfn.XLOOKUP($G8,$AU$2:$AU$24,$AV$2:$AV$24,0,0)</f>
        <v>5466360</v>
      </c>
      <c r="AB8" s="43">
        <f>AA8/$AC$24</f>
        <v>3.0766658520736855E-2</v>
      </c>
      <c r="AD8" s="65" t="s">
        <v>1484</v>
      </c>
      <c r="AE8" s="65" cm="1">
        <f t="array" ref="AE8">_xlfn.XLOOKUP($G8&amp;$C8,$BY$1:$BY$845&amp;$C$1:$C$845,$CB$1:$CB$845,"",0)</f>
        <v>1185</v>
      </c>
      <c r="AF8" s="65">
        <v>15.29</v>
      </c>
      <c r="AG8" s="65">
        <f t="shared" si="2"/>
        <v>0.4984086595329133</v>
      </c>
      <c r="AH8" s="65" cm="1">
        <f t="array" ref="AH8">_xlfn.XLOOKUP($G8&amp;$C8,$BY$1:$BY$845&amp;$C$1:$C$845,$BD$1:$BD$845,"",0)</f>
        <v>19</v>
      </c>
      <c r="AI8" s="65" cm="1">
        <f t="array" ref="AI8">_xlfn.XLOOKUP($G8&amp;$C8,$BY$1:$BY$845&amp;$C$1:$C$845,$CP$1:$CP$845,"",0)</f>
        <v>1.3</v>
      </c>
      <c r="AJ8" s="65" cm="1">
        <f t="array" ref="AJ8">_xlfn.XLOOKUP($G8&amp;$C8,$BY$1:$BY$845&amp;$C$1:$C$845,$CQ$1:$CQ$845,"",0)</f>
        <v>1.8</v>
      </c>
      <c r="AK8" s="65" cm="1">
        <f t="array" ref="AK8">_xlfn.XLOOKUP($G8&amp;$C8,$BY$1:$BY$845&amp;$C$1:$C$845,$CR$1:$CR$845,"",0)</f>
        <v>3</v>
      </c>
      <c r="AL8" s="65" cm="1">
        <f t="array" ref="AL8">_xlfn.XLOOKUP($G8&amp;$C8,$BY$1:$BY$845&amp;$C$1:$C$845,$CM$1:$CM$845,"",0)</f>
        <v>12</v>
      </c>
      <c r="AM8" s="78" cm="1">
        <f t="array" ref="AM8">_xlfn.XLOOKUP($G8&amp;$C8,$BY$1:$BY$845&amp;$C$1:$C$845,BG$1:BG$845,"",0)</f>
        <v>0</v>
      </c>
      <c r="AN8" s="78" cm="1">
        <f t="array" ref="AN8">_xlfn.XLOOKUP($G8&amp;$C8,$BY$1:$BY$845&amp;$C$1:$C$845,BH$1:BH$845,"",0)</f>
        <v>0</v>
      </c>
      <c r="AO8" s="78" cm="1">
        <f t="array" ref="AO8">_xlfn.XLOOKUP($G8&amp;$C8,$BY$1:$BY$845&amp;$C$1:$C$845,BI$1:BI$845,"",0)</f>
        <v>0.13</v>
      </c>
      <c r="AP8" s="78" cm="1">
        <f t="array" ref="AP8">_xlfn.XLOOKUP($G8&amp;$C8,$BY$1:$BY$845&amp;$C$1:$C$845,BJ$1:BJ$845,"",0)</f>
        <v>0.63</v>
      </c>
      <c r="AQ8" s="78" cm="1">
        <f t="array" ref="AQ8">_xlfn.XLOOKUP($G8&amp;$C8,$BY$1:$BY$845&amp;$C$1:$C$845,BK$1:BK$845,"",0)</f>
        <v>0.24</v>
      </c>
      <c r="AR8" s="78">
        <f t="shared" si="3"/>
        <v>1</v>
      </c>
      <c r="AT8" s="1">
        <v>7</v>
      </c>
      <c r="AU8" s="2" t="s">
        <v>574</v>
      </c>
      <c r="AV8" s="6">
        <v>5178572</v>
      </c>
      <c r="AW8" s="6" t="s">
        <v>1484</v>
      </c>
      <c r="BB8">
        <v>7</v>
      </c>
      <c r="BC8" t="s">
        <v>575</v>
      </c>
      <c r="BD8">
        <v>29</v>
      </c>
      <c r="BE8">
        <v>63</v>
      </c>
      <c r="BF8" s="2">
        <v>1256</v>
      </c>
      <c r="BG8" s="58">
        <v>0.04</v>
      </c>
      <c r="BH8" s="58">
        <v>0.66</v>
      </c>
      <c r="BI8" s="58">
        <v>0.28999999999999998</v>
      </c>
      <c r="BJ8" s="58">
        <v>0.01</v>
      </c>
      <c r="BL8" s="2">
        <v>2.8</v>
      </c>
      <c r="BM8" s="2">
        <v>-4.3</v>
      </c>
      <c r="BN8" s="2">
        <v>9</v>
      </c>
      <c r="BO8" s="2">
        <v>11</v>
      </c>
      <c r="BP8" s="2">
        <v>50</v>
      </c>
      <c r="BQ8" s="2">
        <v>10</v>
      </c>
      <c r="BR8" s="2">
        <v>23</v>
      </c>
      <c r="BS8" s="2">
        <v>16</v>
      </c>
      <c r="BT8" s="2">
        <v>160</v>
      </c>
      <c r="BU8" s="2">
        <v>5</v>
      </c>
      <c r="BV8" s="2">
        <v>12</v>
      </c>
      <c r="BX8" s="2">
        <v>7</v>
      </c>
      <c r="BY8" s="2" t="s">
        <v>575</v>
      </c>
      <c r="BZ8" s="2">
        <v>29</v>
      </c>
      <c r="CA8" s="2">
        <v>63</v>
      </c>
      <c r="CB8" s="2">
        <v>1256</v>
      </c>
      <c r="CC8" s="2">
        <v>10.9</v>
      </c>
      <c r="CD8" s="2">
        <v>0.56100000000000005</v>
      </c>
      <c r="CE8" s="2">
        <v>0.48799999999999999</v>
      </c>
      <c r="CF8" s="2">
        <v>0.19600000000000001</v>
      </c>
      <c r="CG8" s="2">
        <v>2.4</v>
      </c>
      <c r="CH8" s="2">
        <v>14.9</v>
      </c>
      <c r="CI8" s="2">
        <v>8.8000000000000007</v>
      </c>
      <c r="CJ8" s="2">
        <v>7.1</v>
      </c>
      <c r="CK8" s="2">
        <v>1.5</v>
      </c>
      <c r="CL8" s="2">
        <v>0.5</v>
      </c>
      <c r="CM8" s="2">
        <v>8.4</v>
      </c>
      <c r="CN8" s="2">
        <v>15.8</v>
      </c>
      <c r="CP8" s="2">
        <v>0.9</v>
      </c>
      <c r="CQ8" s="2">
        <v>1.8</v>
      </c>
      <c r="CR8" s="2">
        <v>2.7</v>
      </c>
      <c r="CS8" s="2">
        <v>0.10199999999999999</v>
      </c>
      <c r="CU8" s="2">
        <v>-2.4</v>
      </c>
      <c r="CV8" s="2">
        <v>0.4</v>
      </c>
      <c r="CW8" s="2">
        <v>-2</v>
      </c>
      <c r="CX8" s="2">
        <v>0</v>
      </c>
    </row>
    <row r="9" spans="1:102" x14ac:dyDescent="0.2">
      <c r="B9" s="1" t="s">
        <v>9</v>
      </c>
      <c r="C9" s="1">
        <v>2022</v>
      </c>
      <c r="D9" s="1" t="s">
        <v>786</v>
      </c>
      <c r="F9" s="2">
        <v>1</v>
      </c>
      <c r="G9" s="2" t="s">
        <v>575</v>
      </c>
      <c r="H9" s="2" t="s">
        <v>576</v>
      </c>
      <c r="I9" s="4" t="s">
        <v>601</v>
      </c>
      <c r="J9" s="16">
        <f>_xlfn.XLOOKUP($I9,DASHBOARD!$I$2:$I$27,DASHBOARD!$J$2:$J$27,"",0)</f>
        <v>77</v>
      </c>
      <c r="K9" s="23">
        <f>J9/DASHBOARD!$C$3</f>
        <v>1.9558039116078234</v>
      </c>
      <c r="L9" s="2">
        <v>210</v>
      </c>
      <c r="M9" s="26">
        <f>L9/DASHBOARD!$C$4</f>
        <v>95.238095238095241</v>
      </c>
      <c r="N9" s="26">
        <f t="shared" si="0"/>
        <v>24.897748757117956</v>
      </c>
      <c r="O9" s="5">
        <v>33898</v>
      </c>
      <c r="P9" s="23">
        <f>YEARFRAC(O9,_xlfn.XLOOKUP($B9,DASHBOARD!$Q$2:$Q$40,DASHBOARD!$U$2:$U$40,"",0))</f>
        <v>29.652777777777779</v>
      </c>
      <c r="Q9" s="2" t="s">
        <v>557</v>
      </c>
      <c r="R9" s="2" t="str">
        <f>_xlfn.XLOOKUP($Q9,DASHBOARD!$L$2:$L$150,DASHBOARD!M$2:M$150,"",0)</f>
        <v>United States</v>
      </c>
      <c r="S9" s="2" t="str">
        <f>_xlfn.XLOOKUP($Q9,DASHBOARD!$L$2:$L$150,DASHBOARD!N$2:N$150,"",0)</f>
        <v>North America</v>
      </c>
      <c r="T9" s="2" t="str">
        <f>_xlfn.XLOOKUP($Q9,DASHBOARD!$L$2:$L$150,DASHBOARD!O$2:O$150,"",0)</f>
        <v>Americas</v>
      </c>
      <c r="U9" s="2">
        <v>4</v>
      </c>
      <c r="W9" s="2" t="s">
        <v>577</v>
      </c>
      <c r="X9" s="2" t="s">
        <v>641</v>
      </c>
      <c r="Y9" s="2" t="s">
        <v>962</v>
      </c>
      <c r="Z9" s="2" t="str">
        <f t="shared" si="1"/>
        <v>X</v>
      </c>
      <c r="AA9" s="31">
        <f>_xlfn.XLOOKUP($G9,$AU$2:$AU$24,$AV$2:$AV$24,0,0)</f>
        <v>1910860</v>
      </c>
      <c r="AB9" s="43">
        <f>AA9/$AC$24</f>
        <v>1.0755013775334086E-2</v>
      </c>
      <c r="AD9" s="65" t="s">
        <v>1484</v>
      </c>
      <c r="AE9" s="65" cm="1">
        <f t="array" ref="AE9">_xlfn.XLOOKUP($G9&amp;$C9,$BY$1:$BY$845&amp;$C$1:$C$845,$CB$1:$CB$845,"",0)</f>
        <v>1256</v>
      </c>
      <c r="AF9" s="65">
        <v>10.9</v>
      </c>
      <c r="AG9" s="65">
        <f t="shared" si="2"/>
        <v>0.38155012402106964</v>
      </c>
      <c r="AH9" s="65" cm="1">
        <f t="array" ref="AH9">_xlfn.XLOOKUP($G9&amp;$C9,$BY$1:$BY$845&amp;$C$1:$C$845,$BD$1:$BD$845,"",0)</f>
        <v>29</v>
      </c>
      <c r="AI9" s="65" cm="1">
        <f t="array" ref="AI9">_xlfn.XLOOKUP($G9&amp;$C9,$BY$1:$BY$845&amp;$C$1:$C$845,$CP$1:$CP$845,"",0)</f>
        <v>0.9</v>
      </c>
      <c r="AJ9" s="65" cm="1">
        <f t="array" ref="AJ9">_xlfn.XLOOKUP($G9&amp;$C9,$BY$1:$BY$845&amp;$C$1:$C$845,$CQ$1:$CQ$845,"",0)</f>
        <v>1.8</v>
      </c>
      <c r="AK9" s="65" cm="1">
        <f t="array" ref="AK9">_xlfn.XLOOKUP($G9&amp;$C9,$BY$1:$BY$845&amp;$C$1:$C$845,$CR$1:$CR$845,"",0)</f>
        <v>2.7</v>
      </c>
      <c r="AL9" s="65" cm="1">
        <f t="array" ref="AL9">_xlfn.XLOOKUP($G9&amp;$C9,$BY$1:$BY$845&amp;$C$1:$C$845,$CM$1:$CM$845,"",0)</f>
        <v>8.4</v>
      </c>
      <c r="AM9" s="78" cm="1">
        <f t="array" ref="AM9">_xlfn.XLOOKUP($G9&amp;$C9,$BY$1:$BY$845&amp;$C$1:$C$845,BG$1:BG$845,"",0)</f>
        <v>0.04</v>
      </c>
      <c r="AN9" s="78" cm="1">
        <f t="array" ref="AN9">_xlfn.XLOOKUP($G9&amp;$C9,$BY$1:$BY$845&amp;$C$1:$C$845,BH$1:BH$845,"",0)</f>
        <v>0.66</v>
      </c>
      <c r="AO9" s="78" cm="1">
        <f t="array" ref="AO9">_xlfn.XLOOKUP($G9&amp;$C9,$BY$1:$BY$845&amp;$C$1:$C$845,BI$1:BI$845,"",0)</f>
        <v>0.28999999999999998</v>
      </c>
      <c r="AP9" s="78" cm="1">
        <f t="array" ref="AP9">_xlfn.XLOOKUP($G9&amp;$C9,$BY$1:$BY$845&amp;$C$1:$C$845,BJ$1:BJ$845,"",0)</f>
        <v>0.01</v>
      </c>
      <c r="AQ9" s="78" cm="1">
        <f t="array" ref="AQ9">_xlfn.XLOOKUP($G9&amp;$C9,$BY$1:$BY$845&amp;$C$1:$C$845,BK$1:BK$845,"",0)</f>
        <v>0</v>
      </c>
      <c r="AR9" s="78">
        <f t="shared" si="3"/>
        <v>1</v>
      </c>
      <c r="AT9" s="1">
        <v>8</v>
      </c>
      <c r="AU9" s="2" t="s">
        <v>578</v>
      </c>
      <c r="AV9" s="6">
        <v>3562080</v>
      </c>
      <c r="AW9" s="6" t="s">
        <v>1484</v>
      </c>
      <c r="BB9">
        <v>8</v>
      </c>
      <c r="BC9" t="s">
        <v>582</v>
      </c>
      <c r="BD9">
        <v>29</v>
      </c>
      <c r="BE9">
        <v>71</v>
      </c>
      <c r="BF9" s="2">
        <v>1247</v>
      </c>
      <c r="BG9" s="58">
        <v>0.46</v>
      </c>
      <c r="BH9" s="58">
        <v>0.54</v>
      </c>
      <c r="BL9" s="2">
        <v>9.8000000000000007</v>
      </c>
      <c r="BM9" s="2">
        <v>5.9</v>
      </c>
      <c r="BN9" s="2">
        <v>24</v>
      </c>
      <c r="BO9" s="2">
        <v>5</v>
      </c>
      <c r="BP9" s="2">
        <v>34</v>
      </c>
      <c r="BQ9" s="2">
        <v>8</v>
      </c>
      <c r="BR9" s="2">
        <v>27</v>
      </c>
      <c r="BS9" s="2">
        <v>5</v>
      </c>
      <c r="BT9" s="2">
        <v>157</v>
      </c>
      <c r="BU9" s="2">
        <v>6</v>
      </c>
      <c r="BV9" s="2">
        <v>9</v>
      </c>
      <c r="BX9" s="2">
        <v>8</v>
      </c>
      <c r="BY9" s="2" t="s">
        <v>582</v>
      </c>
      <c r="BZ9" s="2">
        <v>29</v>
      </c>
      <c r="CA9" s="2">
        <v>71</v>
      </c>
      <c r="CB9" s="2">
        <v>1247</v>
      </c>
      <c r="CC9" s="2">
        <v>17.8</v>
      </c>
      <c r="CD9" s="2">
        <v>0.67900000000000005</v>
      </c>
      <c r="CE9" s="2">
        <v>0.34899999999999998</v>
      </c>
      <c r="CF9" s="2">
        <v>0.16900000000000001</v>
      </c>
      <c r="CG9" s="2">
        <v>6.5</v>
      </c>
      <c r="CH9" s="2">
        <v>14.9</v>
      </c>
      <c r="CI9" s="2">
        <v>10.8</v>
      </c>
      <c r="CJ9" s="2">
        <v>7.6</v>
      </c>
      <c r="CK9" s="2">
        <v>3.8</v>
      </c>
      <c r="CL9" s="2">
        <v>1.7</v>
      </c>
      <c r="CM9" s="2">
        <v>9.8000000000000007</v>
      </c>
      <c r="CN9" s="2">
        <v>14.3</v>
      </c>
      <c r="CP9" s="2">
        <v>2.5</v>
      </c>
      <c r="CQ9" s="2">
        <v>2.6</v>
      </c>
      <c r="CR9" s="2">
        <v>5.2</v>
      </c>
      <c r="CS9" s="2">
        <v>0.19900000000000001</v>
      </c>
      <c r="CU9" s="2">
        <v>0.3</v>
      </c>
      <c r="CV9" s="2">
        <v>3.4</v>
      </c>
      <c r="CW9" s="2">
        <v>3.7</v>
      </c>
      <c r="CX9" s="2">
        <v>1.8</v>
      </c>
    </row>
    <row r="10" spans="1:102" x14ac:dyDescent="0.2">
      <c r="B10" s="1" t="s">
        <v>9</v>
      </c>
      <c r="C10" s="1">
        <v>2022</v>
      </c>
      <c r="D10" s="1" t="s">
        <v>786</v>
      </c>
      <c r="F10" s="2">
        <v>5</v>
      </c>
      <c r="G10" s="2" t="s">
        <v>574</v>
      </c>
      <c r="H10" s="2" t="s">
        <v>552</v>
      </c>
      <c r="I10" s="4" t="s">
        <v>602</v>
      </c>
      <c r="J10" s="16">
        <f>_xlfn.XLOOKUP($I10,DASHBOARD!$I$2:$I$27,DASHBOARD!$J$2:$J$27,"",0)</f>
        <v>81</v>
      </c>
      <c r="K10" s="23">
        <f>J10/DASHBOARD!$C$3</f>
        <v>2.0574041148082296</v>
      </c>
      <c r="L10" s="2">
        <v>222</v>
      </c>
      <c r="M10" s="26">
        <f>L10/DASHBOARD!$C$4</f>
        <v>100.68027210884354</v>
      </c>
      <c r="N10" s="26">
        <f t="shared" si="0"/>
        <v>23.785110449605845</v>
      </c>
      <c r="O10" s="5">
        <v>35101</v>
      </c>
      <c r="P10" s="23">
        <f>YEARFRAC(O10,_xlfn.XLOOKUP($B10,DASHBOARD!$Q$2:$Q$40,DASHBOARD!$U$2:$U$40,"",0))</f>
        <v>26.361111111111111</v>
      </c>
      <c r="Q10" s="2" t="s">
        <v>557</v>
      </c>
      <c r="R10" s="2" t="str">
        <f>_xlfn.XLOOKUP($Q10,DASHBOARD!$L$2:$L$150,DASHBOARD!M$2:M$150,"",0)</f>
        <v>United States</v>
      </c>
      <c r="S10" s="2" t="str">
        <f>_xlfn.XLOOKUP($Q10,DASHBOARD!$L$2:$L$150,DASHBOARD!N$2:N$150,"",0)</f>
        <v>North America</v>
      </c>
      <c r="T10" s="2" t="str">
        <f>_xlfn.XLOOKUP($Q10,DASHBOARD!$L$2:$L$150,DASHBOARD!O$2:O$150,"",0)</f>
        <v>Americas</v>
      </c>
      <c r="U10" s="2">
        <v>6</v>
      </c>
      <c r="W10" s="2" t="s">
        <v>579</v>
      </c>
      <c r="X10" s="2" t="s">
        <v>579</v>
      </c>
      <c r="Z10" s="2" t="str">
        <f t="shared" si="1"/>
        <v/>
      </c>
      <c r="AA10" s="31">
        <f>_xlfn.XLOOKUP($G10,$AU$2:$AU$24,$AV$2:$AV$24,0,0)</f>
        <v>5178572</v>
      </c>
      <c r="AB10" s="43">
        <f>AA10/$AC$24</f>
        <v>2.9146883181687504E-2</v>
      </c>
      <c r="AD10" s="65" t="s">
        <v>1484</v>
      </c>
      <c r="AE10" s="65" cm="1">
        <f t="array" ref="AE10">_xlfn.XLOOKUP($G10&amp;$C10,$BY$1:$BY$845&amp;$C$1:$C$845,$CB$1:$CB$845,"",0)</f>
        <v>1732</v>
      </c>
      <c r="AF10" s="65">
        <v>15.78</v>
      </c>
      <c r="AG10" s="65">
        <f t="shared" si="2"/>
        <v>0.78861297861903801</v>
      </c>
      <c r="AH10" s="65" cm="1">
        <f t="array" ref="AH10">_xlfn.XLOOKUP($G10&amp;$C10,$BY$1:$BY$845&amp;$C$1:$C$845,$BD$1:$BD$845,"",0)</f>
        <v>25</v>
      </c>
      <c r="AI10" s="65" cm="1">
        <f t="array" ref="AI10">_xlfn.XLOOKUP($G10&amp;$C10,$BY$1:$BY$845&amp;$C$1:$C$845,$CP$1:$CP$845,"",0)</f>
        <v>3.5</v>
      </c>
      <c r="AJ10" s="65" cm="1">
        <f t="array" ref="AJ10">_xlfn.XLOOKUP($G10&amp;$C10,$BY$1:$BY$845&amp;$C$1:$C$845,$CQ$1:$CQ$845,"",0)</f>
        <v>3.2</v>
      </c>
      <c r="AK10" s="65" cm="1">
        <f t="array" ref="AK10">_xlfn.XLOOKUP($G10&amp;$C10,$BY$1:$BY$845&amp;$C$1:$C$845,$CR$1:$CR$845,"",0)</f>
        <v>6.8</v>
      </c>
      <c r="AL10" s="65" cm="1">
        <f t="array" ref="AL10">_xlfn.XLOOKUP($G10&amp;$C10,$BY$1:$BY$845&amp;$C$1:$C$845,$CM$1:$CM$845,"",0)</f>
        <v>13.8</v>
      </c>
      <c r="AM10" s="78" cm="1">
        <f t="array" ref="AM10">_xlfn.XLOOKUP($G10&amp;$C10,$BY$1:$BY$845&amp;$C$1:$C$845,BG$1:BG$845,"",0)</f>
        <v>0</v>
      </c>
      <c r="AN10" s="78" cm="1">
        <f t="array" ref="AN10">_xlfn.XLOOKUP($G10&amp;$C10,$BY$1:$BY$845&amp;$C$1:$C$845,BH$1:BH$845,"",0)</f>
        <v>0</v>
      </c>
      <c r="AO10" s="78" cm="1">
        <f t="array" ref="AO10">_xlfn.XLOOKUP($G10&amp;$C10,$BY$1:$BY$845&amp;$C$1:$C$845,BI$1:BI$845,"",0)</f>
        <v>0</v>
      </c>
      <c r="AP10" s="78" cm="1">
        <f t="array" ref="AP10">_xlfn.XLOOKUP($G10&amp;$C10,$BY$1:$BY$845&amp;$C$1:$C$845,BJ$1:BJ$845,"",0)</f>
        <v>0.01</v>
      </c>
      <c r="AQ10" s="78" cm="1">
        <f t="array" ref="AQ10">_xlfn.XLOOKUP($G10&amp;$C10,$BY$1:$BY$845&amp;$C$1:$C$845,BK$1:BK$845,"",0)</f>
        <v>0.99</v>
      </c>
      <c r="AR10" s="78">
        <f t="shared" si="3"/>
        <v>1</v>
      </c>
      <c r="AT10" s="1">
        <v>9</v>
      </c>
      <c r="AU10" s="2" t="s">
        <v>569</v>
      </c>
      <c r="AV10" s="6">
        <v>2641691</v>
      </c>
      <c r="AW10" s="6" t="s">
        <v>1484</v>
      </c>
      <c r="BB10">
        <v>9</v>
      </c>
      <c r="BC10" t="s">
        <v>572</v>
      </c>
      <c r="BD10">
        <v>19</v>
      </c>
      <c r="BE10">
        <v>70</v>
      </c>
      <c r="BF10" s="2">
        <v>1185</v>
      </c>
      <c r="BI10" s="58">
        <v>0.13</v>
      </c>
      <c r="BJ10" s="58">
        <v>0.63</v>
      </c>
      <c r="BK10" s="58">
        <v>0.24</v>
      </c>
      <c r="BL10" s="2">
        <v>2</v>
      </c>
      <c r="BM10" s="2">
        <v>-5.3</v>
      </c>
      <c r="BN10" s="2">
        <v>33</v>
      </c>
      <c r="BO10" s="2">
        <v>19</v>
      </c>
      <c r="BP10" s="2">
        <v>66</v>
      </c>
      <c r="BQ10" s="2">
        <v>18</v>
      </c>
      <c r="BR10" s="2">
        <v>93</v>
      </c>
      <c r="BS10" s="2">
        <v>5</v>
      </c>
      <c r="BT10" s="2">
        <v>156</v>
      </c>
      <c r="BU10" s="2">
        <v>11</v>
      </c>
      <c r="BV10" s="2">
        <v>35</v>
      </c>
      <c r="BX10" s="2">
        <v>9</v>
      </c>
      <c r="BY10" s="2" t="s">
        <v>572</v>
      </c>
      <c r="BZ10" s="2">
        <v>19</v>
      </c>
      <c r="CA10" s="2">
        <v>70</v>
      </c>
      <c r="CB10" s="2">
        <v>1185</v>
      </c>
      <c r="CC10" s="2">
        <v>15.2</v>
      </c>
      <c r="CD10" s="2">
        <v>0.6</v>
      </c>
      <c r="CE10" s="2">
        <v>0.32400000000000001</v>
      </c>
      <c r="CF10" s="2">
        <v>0.41299999999999998</v>
      </c>
      <c r="CG10" s="2">
        <v>5.0999999999999996</v>
      </c>
      <c r="CH10" s="2">
        <v>16.100000000000001</v>
      </c>
      <c r="CI10" s="2">
        <v>10.8</v>
      </c>
      <c r="CJ10" s="2">
        <v>8.4</v>
      </c>
      <c r="CK10" s="2">
        <v>1.3</v>
      </c>
      <c r="CL10" s="2">
        <v>1.8</v>
      </c>
      <c r="CM10" s="2">
        <v>12</v>
      </c>
      <c r="CN10" s="2">
        <v>22.7</v>
      </c>
      <c r="CP10" s="2">
        <v>1.3</v>
      </c>
      <c r="CQ10" s="2">
        <v>1.8</v>
      </c>
      <c r="CR10" s="2">
        <v>3</v>
      </c>
      <c r="CS10" s="2">
        <v>0.123</v>
      </c>
      <c r="CU10" s="2">
        <v>-1.3</v>
      </c>
      <c r="CV10" s="2">
        <v>-0.2</v>
      </c>
      <c r="CW10" s="2">
        <v>-1.5</v>
      </c>
      <c r="CX10" s="2">
        <v>0.1</v>
      </c>
    </row>
    <row r="11" spans="1:102" x14ac:dyDescent="0.2">
      <c r="B11" s="1" t="s">
        <v>9</v>
      </c>
      <c r="C11" s="1">
        <v>2022</v>
      </c>
      <c r="D11" s="1" t="s">
        <v>786</v>
      </c>
      <c r="F11" s="2">
        <v>4</v>
      </c>
      <c r="G11" s="2" t="s">
        <v>578</v>
      </c>
      <c r="H11" s="2" t="s">
        <v>576</v>
      </c>
      <c r="I11" s="4" t="s">
        <v>599</v>
      </c>
      <c r="J11" s="16">
        <f>_xlfn.XLOOKUP($I11,DASHBOARD!$I$2:$I$27,DASHBOARD!$J$2:$J$27,"",0)</f>
        <v>78</v>
      </c>
      <c r="K11" s="23">
        <f>J11/DASHBOARD!$C$3</f>
        <v>1.981203962407925</v>
      </c>
      <c r="L11" s="2">
        <v>205</v>
      </c>
      <c r="M11" s="26">
        <f>L11/DASHBOARD!$C$4</f>
        <v>92.970521541950106</v>
      </c>
      <c r="N11" s="26">
        <f t="shared" si="0"/>
        <v>23.685736387476311</v>
      </c>
      <c r="O11" s="5">
        <v>37407</v>
      </c>
      <c r="P11" s="23">
        <f>YEARFRAC(O11,_xlfn.XLOOKUP($B11,DASHBOARD!$Q$2:$Q$40,DASHBOARD!$U$2:$U$40,"",0))</f>
        <v>20.044444444444444</v>
      </c>
      <c r="Q11" s="2" t="s">
        <v>557</v>
      </c>
      <c r="R11" s="2" t="str">
        <f>_xlfn.XLOOKUP($Q11,DASHBOARD!$L$2:$L$150,DASHBOARD!M$2:M$150,"",0)</f>
        <v>United States</v>
      </c>
      <c r="S11" s="2" t="str">
        <f>_xlfn.XLOOKUP($Q11,DASHBOARD!$L$2:$L$150,DASHBOARD!N$2:N$150,"",0)</f>
        <v>North America</v>
      </c>
      <c r="T11" s="2" t="str">
        <f>_xlfn.XLOOKUP($Q11,DASHBOARD!$L$2:$L$150,DASHBOARD!O$2:O$150,"",0)</f>
        <v>Americas</v>
      </c>
      <c r="U11" s="2" t="s">
        <v>563</v>
      </c>
      <c r="W11" s="2" t="s">
        <v>580</v>
      </c>
      <c r="X11" s="2" t="s">
        <v>580</v>
      </c>
      <c r="Z11" s="2" t="str">
        <f t="shared" si="1"/>
        <v/>
      </c>
      <c r="AA11" s="31">
        <f>_xlfn.XLOOKUP($G11,$AU$2:$AU$24,$AV$2:$AV$24,0,0)</f>
        <v>3562080</v>
      </c>
      <c r="AB11" s="43">
        <f>AA11/$AC$24</f>
        <v>2.0048679374125807E-2</v>
      </c>
      <c r="AD11" s="65" t="s">
        <v>1484</v>
      </c>
      <c r="AE11" s="65" cm="1">
        <f t="array" ref="AE11">_xlfn.XLOOKUP($G11&amp;$C11,$BY$1:$BY$845&amp;$C$1:$C$845,$CB$1:$CB$845,"",0)</f>
        <v>607</v>
      </c>
      <c r="AF11" s="65">
        <v>10.5</v>
      </c>
      <c r="AG11" s="65">
        <f t="shared" si="2"/>
        <v>0.1847391304347826</v>
      </c>
      <c r="AH11" s="65" cm="1">
        <f t="array" ref="AH11">_xlfn.XLOOKUP($G11&amp;$C11,$BY$1:$BY$845&amp;$C$1:$C$845,$BD$1:$BD$845,"",0)</f>
        <v>19</v>
      </c>
      <c r="AI11" s="65" cm="1">
        <f t="array" ref="AI11">_xlfn.XLOOKUP($G11&amp;$C11,$BY$1:$BY$845&amp;$C$1:$C$845,$CP$1:$CP$845,"",0)</f>
        <v>0.6</v>
      </c>
      <c r="AJ11" s="65" cm="1">
        <f t="array" ref="AJ11">_xlfn.XLOOKUP($G11&amp;$C11,$BY$1:$BY$845&amp;$C$1:$C$845,$CQ$1:$CQ$845,"",0)</f>
        <v>0.7</v>
      </c>
      <c r="AK11" s="65" cm="1">
        <f t="array" ref="AK11">_xlfn.XLOOKUP($G11&amp;$C11,$BY$1:$BY$845&amp;$C$1:$C$845,$CR$1:$CR$845,"",0)</f>
        <v>1.3</v>
      </c>
      <c r="AL11" s="65" cm="1">
        <f t="array" ref="AL11">_xlfn.XLOOKUP($G11&amp;$C11,$BY$1:$BY$845&amp;$C$1:$C$845,$CM$1:$CM$845,"",0)</f>
        <v>6.1</v>
      </c>
      <c r="AM11" s="78" cm="1">
        <f t="array" ref="AM11">_xlfn.XLOOKUP($G11&amp;$C11,$BY$1:$BY$845&amp;$C$1:$C$845,BG$1:BG$845,"",0)</f>
        <v>0</v>
      </c>
      <c r="AN11" s="78" cm="1">
        <f t="array" ref="AN11">_xlfn.XLOOKUP($G11&amp;$C11,$BY$1:$BY$845&amp;$C$1:$C$845,BH$1:BH$845,"",0)</f>
        <v>0.43</v>
      </c>
      <c r="AO11" s="78" cm="1">
        <f t="array" ref="AO11">_xlfn.XLOOKUP($G11&amp;$C11,$BY$1:$BY$845&amp;$C$1:$C$845,BI$1:BI$845,"",0)</f>
        <v>0.51</v>
      </c>
      <c r="AP11" s="78" cm="1">
        <f t="array" ref="AP11">_xlfn.XLOOKUP($G11&amp;$C11,$BY$1:$BY$845&amp;$C$1:$C$845,BJ$1:BJ$845,"",0)</f>
        <v>0.06</v>
      </c>
      <c r="AQ11" s="78" cm="1">
        <f t="array" ref="AQ11">_xlfn.XLOOKUP($G11&amp;$C11,$BY$1:$BY$845&amp;$C$1:$C$845,BK$1:BK$845,"",0)</f>
        <v>0</v>
      </c>
      <c r="AR11" s="78">
        <f t="shared" si="3"/>
        <v>1</v>
      </c>
      <c r="AT11" s="1">
        <v>10</v>
      </c>
      <c r="AU11" s="2" t="s">
        <v>581</v>
      </c>
      <c r="AV11" s="6">
        <v>2389641</v>
      </c>
      <c r="AW11" s="6" t="s">
        <v>1484</v>
      </c>
      <c r="BB11">
        <v>10</v>
      </c>
      <c r="BC11" t="s">
        <v>551</v>
      </c>
      <c r="BD11">
        <v>33</v>
      </c>
      <c r="BE11">
        <v>71</v>
      </c>
      <c r="BF11" s="2">
        <v>1142</v>
      </c>
      <c r="BK11" s="58">
        <v>1</v>
      </c>
      <c r="BL11" s="2">
        <v>4.9000000000000004</v>
      </c>
      <c r="BM11" s="2">
        <v>-1.2</v>
      </c>
      <c r="BN11" s="2">
        <v>41</v>
      </c>
      <c r="BO11" s="2">
        <v>22</v>
      </c>
      <c r="BP11" s="2">
        <v>69</v>
      </c>
      <c r="BQ11" s="2">
        <v>14</v>
      </c>
      <c r="BR11" s="2">
        <v>34</v>
      </c>
      <c r="BS11" s="2">
        <v>0</v>
      </c>
      <c r="BT11" s="2">
        <v>381</v>
      </c>
      <c r="BU11" s="2">
        <v>7</v>
      </c>
      <c r="BV11" s="2">
        <v>19</v>
      </c>
      <c r="BX11" s="2">
        <v>10</v>
      </c>
      <c r="BY11" s="2" t="s">
        <v>551</v>
      </c>
      <c r="BZ11" s="2">
        <v>33</v>
      </c>
      <c r="CA11" s="2">
        <v>71</v>
      </c>
      <c r="CB11" s="2">
        <v>1142</v>
      </c>
      <c r="CC11" s="2">
        <v>14.2</v>
      </c>
      <c r="CD11" s="2">
        <v>0.57299999999999995</v>
      </c>
      <c r="CE11" s="2">
        <v>0.436</v>
      </c>
      <c r="CF11" s="2">
        <v>0.23699999999999999</v>
      </c>
      <c r="CG11" s="2">
        <v>6.1</v>
      </c>
      <c r="CH11" s="2">
        <v>21.5</v>
      </c>
      <c r="CI11" s="2">
        <v>14.1</v>
      </c>
      <c r="CJ11" s="2">
        <v>19.8</v>
      </c>
      <c r="CK11" s="2">
        <v>1.8</v>
      </c>
      <c r="CL11" s="2">
        <v>2.2000000000000002</v>
      </c>
      <c r="CM11" s="2">
        <v>18.7</v>
      </c>
      <c r="CN11" s="2">
        <v>17.8</v>
      </c>
      <c r="CP11" s="2">
        <v>1</v>
      </c>
      <c r="CQ11" s="2">
        <v>2.1</v>
      </c>
      <c r="CR11" s="2">
        <v>3</v>
      </c>
      <c r="CS11" s="2">
        <v>0.128</v>
      </c>
      <c r="CU11" s="2">
        <v>-0.9</v>
      </c>
      <c r="CV11" s="2">
        <v>2.2999999999999998</v>
      </c>
      <c r="CW11" s="2">
        <v>1.4</v>
      </c>
      <c r="CX11" s="2">
        <v>1</v>
      </c>
    </row>
    <row r="12" spans="1:102" x14ac:dyDescent="0.2">
      <c r="B12" s="1" t="s">
        <v>9</v>
      </c>
      <c r="C12" s="1">
        <v>2022</v>
      </c>
      <c r="D12" s="1" t="s">
        <v>786</v>
      </c>
      <c r="F12" s="2">
        <v>0</v>
      </c>
      <c r="G12" s="2" t="s">
        <v>582</v>
      </c>
      <c r="H12" s="2" t="s">
        <v>576</v>
      </c>
      <c r="I12" s="4" t="s">
        <v>598</v>
      </c>
      <c r="J12" s="16">
        <f>_xlfn.XLOOKUP($I12,DASHBOARD!$I$2:$I$27,DASHBOARD!$J$2:$J$27,"",0)</f>
        <v>75</v>
      </c>
      <c r="K12" s="23">
        <f>J12/DASHBOARD!$C$3</f>
        <v>1.9050038100076201</v>
      </c>
      <c r="L12" s="2">
        <v>190</v>
      </c>
      <c r="M12" s="26">
        <f>L12/DASHBOARD!$C$4</f>
        <v>86.167800453514729</v>
      </c>
      <c r="N12" s="26">
        <f t="shared" si="0"/>
        <v>23.743968636936248</v>
      </c>
      <c r="O12" s="5">
        <v>33939</v>
      </c>
      <c r="P12" s="23">
        <f>YEARFRAC(O12,_xlfn.XLOOKUP($B12,DASHBOARD!$Q$2:$Q$40,DASHBOARD!$U$2:$U$40,"",0))</f>
        <v>29.541666666666668</v>
      </c>
      <c r="Q12" s="2" t="s">
        <v>557</v>
      </c>
      <c r="R12" s="2" t="str">
        <f>_xlfn.XLOOKUP($Q12,DASHBOARD!$L$2:$L$150,DASHBOARD!M$2:M$150,"",0)</f>
        <v>United States</v>
      </c>
      <c r="S12" s="2" t="str">
        <f>_xlfn.XLOOKUP($Q12,DASHBOARD!$L$2:$L$150,DASHBOARD!N$2:N$150,"",0)</f>
        <v>North America</v>
      </c>
      <c r="T12" s="2" t="str">
        <f>_xlfn.XLOOKUP($Q12,DASHBOARD!$L$2:$L$150,DASHBOARD!O$2:O$150,"",0)</f>
        <v>Americas</v>
      </c>
      <c r="U12" s="2">
        <v>5</v>
      </c>
      <c r="W12" s="2" t="s">
        <v>583</v>
      </c>
      <c r="X12" s="2" t="s">
        <v>583</v>
      </c>
      <c r="Z12" s="2" t="str">
        <f t="shared" si="1"/>
        <v/>
      </c>
      <c r="AA12" s="31">
        <f>_xlfn.XLOOKUP($G12,$AU$2:$AU$24,$AV$2:$AV$24,0,0)</f>
        <v>1939350</v>
      </c>
      <c r="AB12" s="43">
        <f>AA12/$AC$24</f>
        <v>1.0915365837996587E-2</v>
      </c>
      <c r="AD12" s="65" t="s">
        <v>1484</v>
      </c>
      <c r="AE12" s="65" cm="1">
        <f t="array" ref="AE12">_xlfn.XLOOKUP($G12&amp;$C12,$BY$1:$BY$845&amp;$C$1:$C$845,$CB$1:$CB$845,"",0)</f>
        <v>1247</v>
      </c>
      <c r="AF12" s="65">
        <v>17.86</v>
      </c>
      <c r="AG12" s="65">
        <f t="shared" si="2"/>
        <v>0.65323575995776384</v>
      </c>
      <c r="AH12" s="65" cm="1">
        <f t="array" ref="AH12">_xlfn.XLOOKUP($G12&amp;$C12,$BY$1:$BY$845&amp;$C$1:$C$845,$BD$1:$BD$845,"",0)</f>
        <v>29</v>
      </c>
      <c r="AI12" s="65" cm="1">
        <f t="array" ref="AI12">_xlfn.XLOOKUP($G12&amp;$C12,$BY$1:$BY$845&amp;$C$1:$C$845,$CP$1:$CP$845,"",0)</f>
        <v>2.5</v>
      </c>
      <c r="AJ12" s="65" cm="1">
        <f t="array" ref="AJ12">_xlfn.XLOOKUP($G12&amp;$C12,$BY$1:$BY$845&amp;$C$1:$C$845,$CQ$1:$CQ$845,"",0)</f>
        <v>2.6</v>
      </c>
      <c r="AK12" s="65" cm="1">
        <f t="array" ref="AK12">_xlfn.XLOOKUP($G12&amp;$C12,$BY$1:$BY$845&amp;$C$1:$C$845,$CR$1:$CR$845,"",0)</f>
        <v>5.2</v>
      </c>
      <c r="AL12" s="65" cm="1">
        <f t="array" ref="AL12">_xlfn.XLOOKUP($G12&amp;$C12,$BY$1:$BY$845&amp;$C$1:$C$845,$CM$1:$CM$845,"",0)</f>
        <v>9.8000000000000007</v>
      </c>
      <c r="AM12" s="78" cm="1">
        <f t="array" ref="AM12">_xlfn.XLOOKUP($G12&amp;$C12,$BY$1:$BY$845&amp;$C$1:$C$845,BG$1:BG$845,"",0)</f>
        <v>0.46</v>
      </c>
      <c r="AN12" s="78" cm="1">
        <f t="array" ref="AN12">_xlfn.XLOOKUP($G12&amp;$C12,$BY$1:$BY$845&amp;$C$1:$C$845,BH$1:BH$845,"",0)</f>
        <v>0.54</v>
      </c>
      <c r="AO12" s="78" cm="1">
        <f t="array" ref="AO12">_xlfn.XLOOKUP($G12&amp;$C12,$BY$1:$BY$845&amp;$C$1:$C$845,BI$1:BI$845,"",0)</f>
        <v>0</v>
      </c>
      <c r="AP12" s="78" cm="1">
        <f t="array" ref="AP12">_xlfn.XLOOKUP($G12&amp;$C12,$BY$1:$BY$845&amp;$C$1:$C$845,BJ$1:BJ$845,"",0)</f>
        <v>0</v>
      </c>
      <c r="AQ12" s="78" cm="1">
        <f t="array" ref="AQ12">_xlfn.XLOOKUP($G12&amp;$C12,$BY$1:$BY$845&amp;$C$1:$C$845,BK$1:BK$845,"",0)</f>
        <v>0</v>
      </c>
      <c r="AR12" s="78">
        <f t="shared" si="3"/>
        <v>1</v>
      </c>
      <c r="AT12" s="1">
        <v>11</v>
      </c>
      <c r="AU12" s="2" t="s">
        <v>584</v>
      </c>
      <c r="AV12" s="6">
        <v>2161440</v>
      </c>
      <c r="AW12" s="6" t="s">
        <v>1484</v>
      </c>
      <c r="BB12">
        <v>11</v>
      </c>
      <c r="BC12" t="s">
        <v>588</v>
      </c>
      <c r="BD12">
        <v>28</v>
      </c>
      <c r="BE12">
        <v>73</v>
      </c>
      <c r="BF12" s="2">
        <v>994</v>
      </c>
      <c r="BH12" s="58">
        <v>0.05</v>
      </c>
      <c r="BI12" s="58">
        <v>0.6</v>
      </c>
      <c r="BJ12" s="58">
        <v>0.33</v>
      </c>
      <c r="BK12" s="58">
        <v>0.02</v>
      </c>
      <c r="BL12" s="2">
        <v>4.7</v>
      </c>
      <c r="BM12" s="2">
        <v>-1.4</v>
      </c>
      <c r="BN12" s="2">
        <v>37</v>
      </c>
      <c r="BO12" s="2">
        <v>12</v>
      </c>
      <c r="BP12" s="2">
        <v>60</v>
      </c>
      <c r="BQ12" s="2">
        <v>8</v>
      </c>
      <c r="BR12" s="2">
        <v>25</v>
      </c>
      <c r="BS12" s="2">
        <v>5</v>
      </c>
      <c r="BT12" s="2">
        <v>320</v>
      </c>
      <c r="BU12" s="2">
        <v>6</v>
      </c>
      <c r="BV12" s="2">
        <v>19</v>
      </c>
      <c r="BX12" s="2">
        <v>11</v>
      </c>
      <c r="BY12" s="2" t="s">
        <v>588</v>
      </c>
      <c r="BZ12" s="2">
        <v>28</v>
      </c>
      <c r="CA12" s="2">
        <v>73</v>
      </c>
      <c r="CB12" s="2">
        <v>994</v>
      </c>
      <c r="CC12" s="2">
        <v>11</v>
      </c>
      <c r="CD12" s="2">
        <v>0.56100000000000005</v>
      </c>
      <c r="CE12" s="2">
        <v>0.37</v>
      </c>
      <c r="CF12" s="2">
        <v>0.29799999999999999</v>
      </c>
      <c r="CG12" s="2">
        <v>3.2</v>
      </c>
      <c r="CH12" s="2">
        <v>15.8</v>
      </c>
      <c r="CI12" s="2">
        <v>9.6999999999999993</v>
      </c>
      <c r="CJ12" s="2">
        <v>17.600000000000001</v>
      </c>
      <c r="CK12" s="2">
        <v>2.4</v>
      </c>
      <c r="CL12" s="2">
        <v>1.6</v>
      </c>
      <c r="CM12" s="2">
        <v>20.399999999999999</v>
      </c>
      <c r="CN12" s="2">
        <v>14.7</v>
      </c>
      <c r="CP12" s="2">
        <v>0.3</v>
      </c>
      <c r="CQ12" s="2">
        <v>1.8</v>
      </c>
      <c r="CR12" s="2">
        <v>2</v>
      </c>
      <c r="CS12" s="2">
        <v>9.8000000000000004E-2</v>
      </c>
      <c r="CU12" s="2">
        <v>-3.3</v>
      </c>
      <c r="CV12" s="2">
        <v>2.4</v>
      </c>
      <c r="CW12" s="2">
        <v>-0.8</v>
      </c>
      <c r="CX12" s="2">
        <v>0.3</v>
      </c>
    </row>
    <row r="13" spans="1:102" x14ac:dyDescent="0.2">
      <c r="B13" s="1" t="s">
        <v>9</v>
      </c>
      <c r="C13" s="1">
        <v>2022</v>
      </c>
      <c r="D13" s="1" t="s">
        <v>786</v>
      </c>
      <c r="F13" s="2">
        <v>3</v>
      </c>
      <c r="G13" s="2" t="s">
        <v>584</v>
      </c>
      <c r="H13" s="2" t="s">
        <v>576</v>
      </c>
      <c r="I13" s="4" t="s">
        <v>603</v>
      </c>
      <c r="J13" s="16">
        <f>_xlfn.XLOOKUP($I13,DASHBOARD!$I$2:$I$27,DASHBOARD!$J$2:$J$27,"",0)</f>
        <v>76</v>
      </c>
      <c r="K13" s="23">
        <f>J13/DASHBOARD!$C$3</f>
        <v>1.9304038608077216</v>
      </c>
      <c r="L13" s="2">
        <v>194</v>
      </c>
      <c r="M13" s="26">
        <f>L13/DASHBOARD!$C$4</f>
        <v>87.981859410430843</v>
      </c>
      <c r="N13" s="26">
        <f t="shared" si="0"/>
        <v>23.610043168698692</v>
      </c>
      <c r="O13" s="5">
        <v>36330</v>
      </c>
      <c r="P13" s="23">
        <f>YEARFRAC(O13,_xlfn.XLOOKUP($B13,DASHBOARD!$Q$2:$Q$40,DASHBOARD!$U$2:$U$40,"",0))</f>
        <v>22.991666666666667</v>
      </c>
      <c r="Q13" s="2" t="s">
        <v>557</v>
      </c>
      <c r="R13" s="2" t="str">
        <f>_xlfn.XLOOKUP($Q13,DASHBOARD!$L$2:$L$150,DASHBOARD!M$2:M$150,"",0)</f>
        <v>United States</v>
      </c>
      <c r="S13" s="2" t="str">
        <f>_xlfn.XLOOKUP($Q13,DASHBOARD!$L$2:$L$150,DASHBOARD!N$2:N$150,"",0)</f>
        <v>North America</v>
      </c>
      <c r="T13" s="2" t="str">
        <f>_xlfn.XLOOKUP($Q13,DASHBOARD!$L$2:$L$150,DASHBOARD!O$2:O$150,"",0)</f>
        <v>Americas</v>
      </c>
      <c r="U13" s="2">
        <v>2</v>
      </c>
      <c r="W13" s="2" t="s">
        <v>585</v>
      </c>
      <c r="X13" s="2" t="s">
        <v>585</v>
      </c>
      <c r="Z13" s="2" t="str">
        <f t="shared" si="1"/>
        <v/>
      </c>
      <c r="AA13" s="31">
        <f>_xlfn.XLOOKUP($G13,$AU$2:$AU$24,$AV$2:$AV$24,0,0)</f>
        <v>2161440</v>
      </c>
      <c r="AB13" s="43">
        <f>AA13/$AC$24</f>
        <v>1.2165368982844428E-2</v>
      </c>
      <c r="AD13" s="65" t="s">
        <v>1484</v>
      </c>
      <c r="AE13" s="65" cm="1">
        <f t="array" ref="AE13">_xlfn.XLOOKUP($G13&amp;$C13,$BY$1:$BY$845&amp;$C$1:$C$845,$CB$1:$CB$845,"",0)</f>
        <v>2283</v>
      </c>
      <c r="AF13" s="65">
        <v>16.2</v>
      </c>
      <c r="AG13" s="65">
        <f t="shared" si="2"/>
        <v>1.1211531465987632</v>
      </c>
      <c r="AH13" s="65" cm="1">
        <f t="array" ref="AH13">_xlfn.XLOOKUP($G13&amp;$C13,$BY$1:$BY$845&amp;$C$1:$C$845,$BD$1:$BD$845,"",0)</f>
        <v>22</v>
      </c>
      <c r="AI13" s="65" cm="1">
        <f t="array" ref="AI13">_xlfn.XLOOKUP($G13&amp;$C13,$BY$1:$BY$845&amp;$C$1:$C$845,$CP$1:$CP$845,"",0)</f>
        <v>3.1</v>
      </c>
      <c r="AJ13" s="65" cm="1">
        <f t="array" ref="AJ13">_xlfn.XLOOKUP($G13&amp;$C13,$BY$1:$BY$845&amp;$C$1:$C$845,$CQ$1:$CQ$845,"",0)</f>
        <v>2.9</v>
      </c>
      <c r="AK13" s="65" cm="1">
        <f t="array" ref="AK13">_xlfn.XLOOKUP($G13&amp;$C13,$BY$1:$BY$845&amp;$C$1:$C$845,$CR$1:$CR$845,"",0)</f>
        <v>6</v>
      </c>
      <c r="AL13" s="65" cm="1">
        <f t="array" ref="AL13">_xlfn.XLOOKUP($G13&amp;$C13,$BY$1:$BY$845&amp;$C$1:$C$845,$CM$1:$CM$845,"",0)</f>
        <v>13.7</v>
      </c>
      <c r="AM13" s="78" cm="1">
        <f t="array" ref="AM13">_xlfn.XLOOKUP($G13&amp;$C13,$BY$1:$BY$845&amp;$C$1:$C$845,BG$1:BG$845,"",0)</f>
        <v>0.33</v>
      </c>
      <c r="AN13" s="78" cm="1">
        <f t="array" ref="AN13">_xlfn.XLOOKUP($G13&amp;$C13,$BY$1:$BY$845&amp;$C$1:$C$845,BH$1:BH$845,"",0)</f>
        <v>0.62</v>
      </c>
      <c r="AO13" s="78" cm="1">
        <f t="array" ref="AO13">_xlfn.XLOOKUP($G13&amp;$C13,$BY$1:$BY$845&amp;$C$1:$C$845,BI$1:BI$845,"",0)</f>
        <v>0.05</v>
      </c>
      <c r="AP13" s="78" cm="1">
        <f t="array" ref="AP13">_xlfn.XLOOKUP($G13&amp;$C13,$BY$1:$BY$845&amp;$C$1:$C$845,BJ$1:BJ$845,"",0)</f>
        <v>0</v>
      </c>
      <c r="AQ13" s="78" cm="1">
        <f t="array" ref="AQ13">_xlfn.XLOOKUP($G13&amp;$C13,$BY$1:$BY$845&amp;$C$1:$C$845,BK$1:BK$845,"",0)</f>
        <v>0</v>
      </c>
      <c r="AR13" s="78">
        <f t="shared" si="3"/>
        <v>1</v>
      </c>
      <c r="AT13" s="1">
        <v>12</v>
      </c>
      <c r="AU13" s="2" t="s">
        <v>551</v>
      </c>
      <c r="AV13" s="6">
        <v>2089448</v>
      </c>
      <c r="AW13" s="6" t="s">
        <v>1484</v>
      </c>
      <c r="BB13">
        <v>12</v>
      </c>
      <c r="BC13" t="s">
        <v>559</v>
      </c>
      <c r="BD13">
        <v>31</v>
      </c>
      <c r="BE13">
        <v>32</v>
      </c>
      <c r="BF13" s="2">
        <v>941</v>
      </c>
      <c r="BG13" s="58">
        <v>0.01</v>
      </c>
      <c r="BH13" s="58">
        <v>0.49</v>
      </c>
      <c r="BI13" s="58">
        <v>0.46</v>
      </c>
      <c r="BJ13" s="58">
        <v>0.04</v>
      </c>
      <c r="BL13" s="2">
        <v>3.5</v>
      </c>
      <c r="BM13" s="2">
        <v>-2.9</v>
      </c>
      <c r="BN13" s="2">
        <v>20</v>
      </c>
      <c r="BO13" s="2">
        <v>13</v>
      </c>
      <c r="BP13" s="2">
        <v>32</v>
      </c>
      <c r="BQ13" s="2">
        <v>1</v>
      </c>
      <c r="BR13" s="2">
        <v>21</v>
      </c>
      <c r="BS13" s="2">
        <v>1</v>
      </c>
      <c r="BT13" s="2">
        <v>210</v>
      </c>
      <c r="BU13" s="2">
        <v>3</v>
      </c>
      <c r="BV13" s="2">
        <v>13</v>
      </c>
      <c r="BX13" s="2">
        <v>12</v>
      </c>
      <c r="BY13" s="2" t="s">
        <v>559</v>
      </c>
      <c r="BZ13" s="2">
        <v>31</v>
      </c>
      <c r="CA13" s="2">
        <v>32</v>
      </c>
      <c r="CB13" s="2">
        <v>941</v>
      </c>
      <c r="CC13" s="2">
        <v>16.7</v>
      </c>
      <c r="CD13" s="2">
        <v>0.54700000000000004</v>
      </c>
      <c r="CE13" s="2">
        <v>0.51700000000000002</v>
      </c>
      <c r="CF13" s="2">
        <v>8.8999999999999996E-2</v>
      </c>
      <c r="CG13" s="2">
        <v>1.8</v>
      </c>
      <c r="CH13" s="2">
        <v>12.4</v>
      </c>
      <c r="CI13" s="2">
        <v>7.3</v>
      </c>
      <c r="CJ13" s="2">
        <v>16.100000000000001</v>
      </c>
      <c r="CK13" s="2">
        <v>0.8</v>
      </c>
      <c r="CL13" s="2">
        <v>1.7</v>
      </c>
      <c r="CM13" s="2">
        <v>6.7</v>
      </c>
      <c r="CN13" s="2">
        <v>29.6</v>
      </c>
      <c r="CP13" s="2">
        <v>0.6</v>
      </c>
      <c r="CQ13" s="2">
        <v>1.2</v>
      </c>
      <c r="CR13" s="2">
        <v>1.8</v>
      </c>
      <c r="CS13" s="2">
        <v>9.0999999999999998E-2</v>
      </c>
      <c r="CU13" s="2">
        <v>2.6</v>
      </c>
      <c r="CV13" s="2">
        <v>-1.6</v>
      </c>
      <c r="CW13" s="2">
        <v>1.1000000000000001</v>
      </c>
      <c r="CX13" s="2">
        <v>0.7</v>
      </c>
    </row>
    <row r="14" spans="1:102" x14ac:dyDescent="0.2">
      <c r="B14" s="1" t="s">
        <v>9</v>
      </c>
      <c r="C14" s="1">
        <v>2022</v>
      </c>
      <c r="D14" s="1" t="s">
        <v>786</v>
      </c>
      <c r="F14" s="2">
        <v>32</v>
      </c>
      <c r="G14" s="2" t="s">
        <v>581</v>
      </c>
      <c r="H14" s="2" t="s">
        <v>566</v>
      </c>
      <c r="I14" s="4" t="s">
        <v>600</v>
      </c>
      <c r="J14" s="16">
        <f>_xlfn.XLOOKUP($I14,DASHBOARD!$I$2:$I$27,DASHBOARD!$J$2:$J$27,"",0)</f>
        <v>80</v>
      </c>
      <c r="K14" s="23">
        <f>J14/DASHBOARD!$C$3</f>
        <v>2.0320040640081283</v>
      </c>
      <c r="L14" s="2">
        <v>198</v>
      </c>
      <c r="M14" s="26">
        <f>L14/DASHBOARD!$C$4</f>
        <v>89.795918367346943</v>
      </c>
      <c r="N14" s="26">
        <f t="shared" si="0"/>
        <v>21.747405484693875</v>
      </c>
      <c r="O14" s="5">
        <v>34123</v>
      </c>
      <c r="P14" s="23">
        <f>YEARFRAC(O14,_xlfn.XLOOKUP($B14,DASHBOARD!$Q$2:$Q$40,DASHBOARD!$U$2:$U$40,"",0))</f>
        <v>29.036111111111111</v>
      </c>
      <c r="Q14" s="2" t="s">
        <v>557</v>
      </c>
      <c r="R14" s="2" t="str">
        <f>_xlfn.XLOOKUP($Q14,DASHBOARD!$L$2:$L$150,DASHBOARD!M$2:M$150,"",0)</f>
        <v>United States</v>
      </c>
      <c r="S14" s="2" t="str">
        <f>_xlfn.XLOOKUP($Q14,DASHBOARD!$L$2:$L$150,DASHBOARD!N$2:N$150,"",0)</f>
        <v>North America</v>
      </c>
      <c r="T14" s="2" t="str">
        <f>_xlfn.XLOOKUP($Q14,DASHBOARD!$L$2:$L$150,DASHBOARD!O$2:O$150,"",0)</f>
        <v>Americas</v>
      </c>
      <c r="U14" s="2">
        <v>8</v>
      </c>
      <c r="W14" s="2" t="s">
        <v>586</v>
      </c>
      <c r="X14" s="2" t="s">
        <v>586</v>
      </c>
      <c r="Z14" s="2" t="str">
        <f t="shared" si="1"/>
        <v/>
      </c>
      <c r="AA14" s="31">
        <f>_xlfn.XLOOKUP($G14,$AU$2:$AU$24,$AV$2:$AV$24,0,0)</f>
        <v>2389641</v>
      </c>
      <c r="AB14" s="43">
        <f>AA14/$AC$24</f>
        <v>1.344976705415526E-2</v>
      </c>
      <c r="AD14" s="65" t="s">
        <v>1484</v>
      </c>
      <c r="AE14" s="65" cm="1">
        <f t="array" ref="AE14">_xlfn.XLOOKUP($G14&amp;$C14,$BY$1:$BY$845&amp;$C$1:$C$845,$CB$1:$CB$845,"",0)</f>
        <v>1396</v>
      </c>
      <c r="AF14" s="65">
        <v>15.94</v>
      </c>
      <c r="AG14" s="65">
        <f t="shared" si="2"/>
        <v>0.68428426458378178</v>
      </c>
      <c r="AH14" s="65" cm="1">
        <f t="array" ref="AH14">_xlfn.XLOOKUP($G14&amp;$C14,$BY$1:$BY$845&amp;$C$1:$C$845,$BD$1:$BD$845,"",0)</f>
        <v>28</v>
      </c>
      <c r="AI14" s="65" cm="1">
        <f t="array" ref="AI14">_xlfn.XLOOKUP($G14&amp;$C14,$BY$1:$BY$845&amp;$C$1:$C$845,$CP$1:$CP$845,"",0)</f>
        <v>2.2000000000000002</v>
      </c>
      <c r="AJ14" s="65" cm="1">
        <f t="array" ref="AJ14">_xlfn.XLOOKUP($G14&amp;$C14,$BY$1:$BY$845&amp;$C$1:$C$845,$CQ$1:$CQ$845,"",0)</f>
        <v>2.7</v>
      </c>
      <c r="AK14" s="65" cm="1">
        <f t="array" ref="AK14">_xlfn.XLOOKUP($G14&amp;$C14,$BY$1:$BY$845&amp;$C$1:$C$845,$CR$1:$CR$845,"",0)</f>
        <v>4.9000000000000004</v>
      </c>
      <c r="AL14" s="65" cm="1">
        <f t="array" ref="AL14">_xlfn.XLOOKUP($G14&amp;$C14,$BY$1:$BY$845&amp;$C$1:$C$845,$CM$1:$CM$845,"",0)</f>
        <v>7.7</v>
      </c>
      <c r="AM14" s="78" cm="1">
        <f t="array" ref="AM14">_xlfn.XLOOKUP($G14&amp;$C14,$BY$1:$BY$845&amp;$C$1:$C$845,BG$1:BG$845,"",0)</f>
        <v>0</v>
      </c>
      <c r="AN14" s="78" cm="1">
        <f t="array" ref="AN14">_xlfn.XLOOKUP($G14&amp;$C14,$BY$1:$BY$845&amp;$C$1:$C$845,BH$1:BH$845,"",0)</f>
        <v>0</v>
      </c>
      <c r="AO14" s="78" cm="1">
        <f t="array" ref="AO14">_xlfn.XLOOKUP($G14&amp;$C14,$BY$1:$BY$845&amp;$C$1:$C$845,BI$1:BI$845,"",0)</f>
        <v>0</v>
      </c>
      <c r="AP14" s="78" cm="1">
        <f t="array" ref="AP14">_xlfn.XLOOKUP($G14&amp;$C14,$BY$1:$BY$845&amp;$C$1:$C$845,BJ$1:BJ$845,"",0)</f>
        <v>0.64</v>
      </c>
      <c r="AQ14" s="78" cm="1">
        <f t="array" ref="AQ14">_xlfn.XLOOKUP($G14&amp;$C14,$BY$1:$BY$845&amp;$C$1:$C$845,BK$1:BK$845,"",0)</f>
        <v>0.36</v>
      </c>
      <c r="AR14" s="78">
        <f t="shared" si="3"/>
        <v>1</v>
      </c>
      <c r="AT14" s="1">
        <v>13</v>
      </c>
      <c r="AU14" s="2" t="s">
        <v>582</v>
      </c>
      <c r="AV14" s="6">
        <v>1939350</v>
      </c>
      <c r="AW14" s="6" t="s">
        <v>1484</v>
      </c>
      <c r="BB14">
        <v>13</v>
      </c>
      <c r="BC14" t="s">
        <v>578</v>
      </c>
      <c r="BD14">
        <v>19</v>
      </c>
      <c r="BE14">
        <v>52</v>
      </c>
      <c r="BF14" s="2">
        <v>607</v>
      </c>
      <c r="BH14" s="58">
        <v>0.43</v>
      </c>
      <c r="BI14" s="58">
        <v>0.51</v>
      </c>
      <c r="BJ14" s="58">
        <v>0.06</v>
      </c>
      <c r="BL14" s="2">
        <v>-2.9</v>
      </c>
      <c r="BM14" s="2">
        <v>-10.199999999999999</v>
      </c>
      <c r="BN14" s="2">
        <v>9</v>
      </c>
      <c r="BO14" s="2">
        <v>1</v>
      </c>
      <c r="BP14" s="2">
        <v>25</v>
      </c>
      <c r="BQ14" s="2">
        <v>2</v>
      </c>
      <c r="BR14" s="2">
        <v>17</v>
      </c>
      <c r="BS14" s="2">
        <v>6</v>
      </c>
      <c r="BT14" s="2">
        <v>56</v>
      </c>
      <c r="BU14" s="2">
        <v>6</v>
      </c>
      <c r="BV14" s="2">
        <v>3</v>
      </c>
      <c r="BX14" s="2">
        <v>13</v>
      </c>
      <c r="BY14" s="2" t="s">
        <v>578</v>
      </c>
      <c r="BZ14" s="2">
        <v>19</v>
      </c>
      <c r="CA14" s="2">
        <v>52</v>
      </c>
      <c r="CB14" s="2">
        <v>607</v>
      </c>
      <c r="CC14" s="2">
        <v>10.5</v>
      </c>
      <c r="CD14" s="2">
        <v>0.57299999999999995</v>
      </c>
      <c r="CE14" s="2">
        <v>0.60099999999999998</v>
      </c>
      <c r="CF14" s="2">
        <v>0.19700000000000001</v>
      </c>
      <c r="CG14" s="2">
        <v>3.2</v>
      </c>
      <c r="CH14" s="2">
        <v>11</v>
      </c>
      <c r="CI14" s="2">
        <v>7.2</v>
      </c>
      <c r="CJ14" s="2">
        <v>5.3</v>
      </c>
      <c r="CK14" s="2">
        <v>0.6</v>
      </c>
      <c r="CL14" s="2">
        <v>1.6</v>
      </c>
      <c r="CM14" s="2">
        <v>6.1</v>
      </c>
      <c r="CN14" s="2">
        <v>15.2</v>
      </c>
      <c r="CP14" s="2">
        <v>0.6</v>
      </c>
      <c r="CQ14" s="2">
        <v>0.7</v>
      </c>
      <c r="CR14" s="2">
        <v>1.3</v>
      </c>
      <c r="CS14" s="2">
        <v>0.10100000000000001</v>
      </c>
      <c r="CU14" s="2">
        <v>-1.4</v>
      </c>
      <c r="CV14" s="2">
        <v>-1.1000000000000001</v>
      </c>
      <c r="CW14" s="2">
        <v>-2.5</v>
      </c>
      <c r="CX14" s="2">
        <v>-0.1</v>
      </c>
    </row>
    <row r="15" spans="1:102" x14ac:dyDescent="0.2">
      <c r="B15" s="1" t="s">
        <v>9</v>
      </c>
      <c r="C15" s="1">
        <v>2022</v>
      </c>
      <c r="D15" s="1" t="s">
        <v>786</v>
      </c>
      <c r="F15" s="2">
        <v>11</v>
      </c>
      <c r="G15" s="2" t="s">
        <v>559</v>
      </c>
      <c r="H15" s="2" t="s">
        <v>576</v>
      </c>
      <c r="I15" s="4" t="s">
        <v>599</v>
      </c>
      <c r="J15" s="16">
        <f>_xlfn.XLOOKUP($I15,DASHBOARD!$I$2:$I$27,DASHBOARD!$J$2:$J$27,"",0)</f>
        <v>78</v>
      </c>
      <c r="K15" s="23">
        <f>J15/DASHBOARD!$C$3</f>
        <v>1.981203962407925</v>
      </c>
      <c r="L15" s="2">
        <v>215</v>
      </c>
      <c r="M15" s="26">
        <f>L15/DASHBOARD!$C$4</f>
        <v>97.505668934240362</v>
      </c>
      <c r="N15" s="26">
        <f t="shared" si="0"/>
        <v>24.841138162475154</v>
      </c>
      <c r="O15" s="5">
        <v>32912</v>
      </c>
      <c r="P15" s="23">
        <f>YEARFRAC(O15,_xlfn.XLOOKUP($B15,DASHBOARD!$Q$2:$Q$40,DASHBOARD!$U$2:$U$40,"",0))</f>
        <v>32.355555555555554</v>
      </c>
      <c r="Q15" s="2" t="s">
        <v>557</v>
      </c>
      <c r="R15" s="2" t="str">
        <f>_xlfn.XLOOKUP($Q15,DASHBOARD!$L$2:$L$150,DASHBOARD!M$2:M$150,"",0)</f>
        <v>United States</v>
      </c>
      <c r="S15" s="2" t="str">
        <f>_xlfn.XLOOKUP($Q15,DASHBOARD!$L$2:$L$150,DASHBOARD!N$2:N$150,"",0)</f>
        <v>North America</v>
      </c>
      <c r="T15" s="2" t="str">
        <f>_xlfn.XLOOKUP($Q15,DASHBOARD!$L$2:$L$150,DASHBOARD!O$2:O$150,"",0)</f>
        <v>Americas</v>
      </c>
      <c r="U15" s="2">
        <v>8</v>
      </c>
      <c r="W15" s="2" t="s">
        <v>587</v>
      </c>
      <c r="X15" s="2" t="s">
        <v>587</v>
      </c>
      <c r="Z15" s="2" t="str">
        <f t="shared" si="1"/>
        <v/>
      </c>
      <c r="AA15" s="31">
        <f>_xlfn.XLOOKUP($G15,$AU$2:$AU$24,$AV$2:$AV$24,0,0)</f>
        <v>37980720</v>
      </c>
      <c r="AB15" s="43">
        <f>AA15/$AC$24</f>
        <v>0.21376928021786357</v>
      </c>
      <c r="AD15" s="65" t="s">
        <v>1484</v>
      </c>
      <c r="AE15" s="65" cm="1">
        <f t="array" ref="AE15">_xlfn.XLOOKUP($G15&amp;$C15,$BY$1:$BY$845&amp;$C$1:$C$845,$CB$1:$CB$845,"",0)</f>
        <v>941</v>
      </c>
      <c r="AF15" s="65">
        <v>16.809999999999999</v>
      </c>
      <c r="AG15" s="65">
        <f t="shared" si="2"/>
        <v>0.48705884164177726</v>
      </c>
      <c r="AH15" s="65" cm="1">
        <f t="array" ref="AH15">_xlfn.XLOOKUP($G15&amp;$C15,$BY$1:$BY$845&amp;$C$1:$C$845,$BD$1:$BD$845,"",0)</f>
        <v>31</v>
      </c>
      <c r="AI15" s="65" cm="1">
        <f t="array" ref="AI15">_xlfn.XLOOKUP($G15&amp;$C15,$BY$1:$BY$845&amp;$C$1:$C$845,$CP$1:$CP$845,"",0)</f>
        <v>0.6</v>
      </c>
      <c r="AJ15" s="65" cm="1">
        <f t="array" ref="AJ15">_xlfn.XLOOKUP($G15&amp;$C15,$BY$1:$BY$845&amp;$C$1:$C$845,$CQ$1:$CQ$845,"",0)</f>
        <v>1.2</v>
      </c>
      <c r="AK15" s="65" cm="1">
        <f t="array" ref="AK15">_xlfn.XLOOKUP($G15&amp;$C15,$BY$1:$BY$845&amp;$C$1:$C$845,$CR$1:$CR$845,"",0)</f>
        <v>1.8</v>
      </c>
      <c r="AL15" s="65" cm="1">
        <f t="array" ref="AL15">_xlfn.XLOOKUP($G15&amp;$C15,$BY$1:$BY$845&amp;$C$1:$C$845,$CM$1:$CM$845,"",0)</f>
        <v>6.7</v>
      </c>
      <c r="AM15" s="78" cm="1">
        <f t="array" ref="AM15">_xlfn.XLOOKUP($G15&amp;$C15,$BY$1:$BY$845&amp;$C$1:$C$845,BG$1:BG$845,"",0)</f>
        <v>0.01</v>
      </c>
      <c r="AN15" s="78" cm="1">
        <f t="array" ref="AN15">_xlfn.XLOOKUP($G15&amp;$C15,$BY$1:$BY$845&amp;$C$1:$C$845,BH$1:BH$845,"",0)</f>
        <v>0.49</v>
      </c>
      <c r="AO15" s="78" cm="1">
        <f t="array" ref="AO15">_xlfn.XLOOKUP($G15&amp;$C15,$BY$1:$BY$845&amp;$C$1:$C$845,BI$1:BI$845,"",0)</f>
        <v>0.46</v>
      </c>
      <c r="AP15" s="78" cm="1">
        <f t="array" ref="AP15">_xlfn.XLOOKUP($G15&amp;$C15,$BY$1:$BY$845&amp;$C$1:$C$845,BJ$1:BJ$845,"",0)</f>
        <v>0.04</v>
      </c>
      <c r="AQ15" s="78" cm="1">
        <f t="array" ref="AQ15">_xlfn.XLOOKUP($G15&amp;$C15,$BY$1:$BY$845&amp;$C$1:$C$845,BK$1:BK$845,"",0)</f>
        <v>0</v>
      </c>
      <c r="AR15" s="78">
        <f t="shared" si="3"/>
        <v>1</v>
      </c>
      <c r="AT15" s="1">
        <v>14</v>
      </c>
      <c r="AU15" s="2" t="s">
        <v>575</v>
      </c>
      <c r="AV15" s="6">
        <v>1910860</v>
      </c>
      <c r="AW15" s="6" t="s">
        <v>1484</v>
      </c>
      <c r="BB15">
        <v>14</v>
      </c>
      <c r="BC15" t="s">
        <v>569</v>
      </c>
      <c r="BD15">
        <v>38</v>
      </c>
      <c r="BE15">
        <v>31</v>
      </c>
      <c r="BF15" s="2">
        <v>603</v>
      </c>
      <c r="BG15" s="58">
        <v>0.01</v>
      </c>
      <c r="BH15" s="58">
        <v>0.13</v>
      </c>
      <c r="BI15" s="58">
        <v>0.64</v>
      </c>
      <c r="BJ15" s="58">
        <v>0.21</v>
      </c>
      <c r="BK15" s="58">
        <v>0.01</v>
      </c>
      <c r="BL15" s="2">
        <v>10.199999999999999</v>
      </c>
      <c r="BM15" s="2">
        <v>5.2</v>
      </c>
      <c r="BN15" s="2">
        <v>22</v>
      </c>
      <c r="BO15" s="2">
        <v>4</v>
      </c>
      <c r="BP15" s="2">
        <v>19</v>
      </c>
      <c r="BQ15" s="2">
        <v>0</v>
      </c>
      <c r="BR15" s="2">
        <v>6</v>
      </c>
      <c r="BS15" s="2">
        <v>8</v>
      </c>
      <c r="BT15" s="2">
        <v>275</v>
      </c>
      <c r="BU15" s="2">
        <v>0</v>
      </c>
      <c r="BV15" s="2">
        <v>2</v>
      </c>
      <c r="BX15" s="2">
        <v>14</v>
      </c>
      <c r="BY15" s="2" t="s">
        <v>569</v>
      </c>
      <c r="BZ15" s="2">
        <v>38</v>
      </c>
      <c r="CA15" s="2">
        <v>31</v>
      </c>
      <c r="CB15" s="2">
        <v>603</v>
      </c>
      <c r="CC15" s="2">
        <v>12.3</v>
      </c>
      <c r="CD15" s="2">
        <v>0.47799999999999998</v>
      </c>
      <c r="CE15" s="2">
        <v>0.61199999999999999</v>
      </c>
      <c r="CF15" s="2">
        <v>0.16500000000000001</v>
      </c>
      <c r="CG15" s="2">
        <v>3.9</v>
      </c>
      <c r="CH15" s="2">
        <v>13.9</v>
      </c>
      <c r="CI15" s="2">
        <v>9.1</v>
      </c>
      <c r="CJ15" s="2">
        <v>24.7</v>
      </c>
      <c r="CK15" s="2">
        <v>2.2000000000000002</v>
      </c>
      <c r="CL15" s="2">
        <v>3.5</v>
      </c>
      <c r="CM15" s="2">
        <v>17.7</v>
      </c>
      <c r="CN15" s="2">
        <v>11.4</v>
      </c>
      <c r="CP15" s="2">
        <v>0.5</v>
      </c>
      <c r="CQ15" s="2">
        <v>1.1000000000000001</v>
      </c>
      <c r="CR15" s="2">
        <v>1.6</v>
      </c>
      <c r="CS15" s="2">
        <v>0.125</v>
      </c>
      <c r="CU15" s="2">
        <v>-0.9</v>
      </c>
      <c r="CV15" s="2">
        <v>3.7</v>
      </c>
      <c r="CW15" s="2">
        <v>2.7</v>
      </c>
      <c r="CX15" s="2">
        <v>0.7</v>
      </c>
    </row>
    <row r="16" spans="1:102" x14ac:dyDescent="0.2">
      <c r="B16" s="1" t="s">
        <v>9</v>
      </c>
      <c r="C16" s="1">
        <v>2022</v>
      </c>
      <c r="D16" s="1" t="s">
        <v>786</v>
      </c>
      <c r="F16" s="2">
        <v>95</v>
      </c>
      <c r="G16" s="2" t="s">
        <v>588</v>
      </c>
      <c r="H16" s="2" t="s">
        <v>570</v>
      </c>
      <c r="I16" s="4" t="s">
        <v>599</v>
      </c>
      <c r="J16" s="16">
        <f>_xlfn.XLOOKUP($I16,DASHBOARD!$I$2:$I$27,DASHBOARD!$J$2:$J$27,"",0)</f>
        <v>78</v>
      </c>
      <c r="K16" s="23">
        <f>J16/DASHBOARD!$C$3</f>
        <v>1.981203962407925</v>
      </c>
      <c r="L16" s="2">
        <v>209</v>
      </c>
      <c r="M16" s="26">
        <f>L16/DASHBOARD!$C$4</f>
        <v>94.784580498866205</v>
      </c>
      <c r="N16" s="26">
        <f t="shared" si="0"/>
        <v>24.147897097475848</v>
      </c>
      <c r="O16" s="5">
        <v>34069</v>
      </c>
      <c r="P16" s="23">
        <f>YEARFRAC(O16,_xlfn.XLOOKUP($B16,DASHBOARD!$Q$2:$Q$40,DASHBOARD!$U$2:$U$40,"",0))</f>
        <v>29.183333333333334</v>
      </c>
      <c r="Q16" s="2" t="s">
        <v>1202</v>
      </c>
      <c r="R16" s="2" t="str">
        <f>_xlfn.XLOOKUP($Q16,DASHBOARD!$L$2:$L$150,DASHBOARD!M$2:M$150,"",0)</f>
        <v>Mexico</v>
      </c>
      <c r="S16" s="2" t="str">
        <f>_xlfn.XLOOKUP($Q16,DASHBOARD!$L$2:$L$150,DASHBOARD!N$2:N$150,"",0)</f>
        <v>North America</v>
      </c>
      <c r="T16" s="2" t="str">
        <f>_xlfn.XLOOKUP($Q16,DASHBOARD!$L$2:$L$150,DASHBOARD!O$2:O$150,"",0)</f>
        <v>Americas</v>
      </c>
      <c r="U16" s="2">
        <v>2</v>
      </c>
      <c r="W16" s="2" t="s">
        <v>589</v>
      </c>
      <c r="X16" s="2" t="s">
        <v>589</v>
      </c>
      <c r="Z16" s="2" t="str">
        <f t="shared" si="1"/>
        <v/>
      </c>
      <c r="AA16" s="31">
        <f>_xlfn.XLOOKUP($G16,$AU$2:$AU$24,$AV$2:$AV$24,0,0)</f>
        <v>1701593</v>
      </c>
      <c r="AB16" s="43">
        <f>AA16/$AC$24</f>
        <v>9.5771831295919391E-3</v>
      </c>
      <c r="AD16" s="65" t="s">
        <v>1484</v>
      </c>
      <c r="AE16" s="65" cm="1">
        <f t="array" ref="AE16">_xlfn.XLOOKUP($G16&amp;$C16,$BY$1:$BY$845&amp;$C$1:$C$845,$CB$1:$CB$845,"",0)</f>
        <v>994</v>
      </c>
      <c r="AF16" s="65">
        <v>11.04</v>
      </c>
      <c r="AG16" s="65">
        <f t="shared" si="2"/>
        <v>0.32813324163502072</v>
      </c>
      <c r="AH16" s="65" cm="1">
        <f t="array" ref="AH16">_xlfn.XLOOKUP($G16&amp;$C16,$BY$1:$BY$845&amp;$C$1:$C$845,$BD$1:$BD$845,"",0)</f>
        <v>28</v>
      </c>
      <c r="AI16" s="65" cm="1">
        <f t="array" ref="AI16">_xlfn.XLOOKUP($G16&amp;$C16,$BY$1:$BY$845&amp;$C$1:$C$845,$CP$1:$CP$845,"",0)</f>
        <v>0.3</v>
      </c>
      <c r="AJ16" s="65" cm="1">
        <f t="array" ref="AJ16">_xlfn.XLOOKUP($G16&amp;$C16,$BY$1:$BY$845&amp;$C$1:$C$845,$CQ$1:$CQ$845,"",0)</f>
        <v>1.8</v>
      </c>
      <c r="AK16" s="65" cm="1">
        <f t="array" ref="AK16">_xlfn.XLOOKUP($G16&amp;$C16,$BY$1:$BY$845&amp;$C$1:$C$845,$CR$1:$CR$845,"",0)</f>
        <v>2</v>
      </c>
      <c r="AL16" s="65" cm="1">
        <f t="array" ref="AL16">_xlfn.XLOOKUP($G16&amp;$C16,$BY$1:$BY$845&amp;$C$1:$C$845,$CM$1:$CM$845,"",0)</f>
        <v>20.399999999999999</v>
      </c>
      <c r="AM16" s="78" cm="1">
        <f t="array" ref="AM16">_xlfn.XLOOKUP($G16&amp;$C16,$BY$1:$BY$845&amp;$C$1:$C$845,BG$1:BG$845,"",0)</f>
        <v>0</v>
      </c>
      <c r="AN16" s="78" cm="1">
        <f t="array" ref="AN16">_xlfn.XLOOKUP($G16&amp;$C16,$BY$1:$BY$845&amp;$C$1:$C$845,BH$1:BH$845,"",0)</f>
        <v>0.05</v>
      </c>
      <c r="AO16" s="78" cm="1">
        <f t="array" ref="AO16">_xlfn.XLOOKUP($G16&amp;$C16,$BY$1:$BY$845&amp;$C$1:$C$845,BI$1:BI$845,"",0)</f>
        <v>0.6</v>
      </c>
      <c r="AP16" s="78" cm="1">
        <f t="array" ref="AP16">_xlfn.XLOOKUP($G16&amp;$C16,$BY$1:$BY$845&amp;$C$1:$C$845,BJ$1:BJ$845,"",0)</f>
        <v>0.33</v>
      </c>
      <c r="AQ16" s="78" cm="1">
        <f t="array" ref="AQ16">_xlfn.XLOOKUP($G16&amp;$C16,$BY$1:$BY$845&amp;$C$1:$C$845,BK$1:BK$845,"",0)</f>
        <v>0.02</v>
      </c>
      <c r="AR16" s="78">
        <f t="shared" si="3"/>
        <v>1</v>
      </c>
      <c r="AT16" s="1">
        <v>15</v>
      </c>
      <c r="AU16" s="2" t="s">
        <v>588</v>
      </c>
      <c r="AV16" s="6">
        <v>1701593</v>
      </c>
      <c r="AW16" s="6" t="s">
        <v>1484</v>
      </c>
      <c r="BB16">
        <v>15</v>
      </c>
      <c r="BC16" t="s">
        <v>555</v>
      </c>
      <c r="BD16">
        <v>26</v>
      </c>
      <c r="BE16">
        <v>34</v>
      </c>
      <c r="BF16" s="2">
        <v>372</v>
      </c>
      <c r="BG16" s="58">
        <v>1</v>
      </c>
      <c r="BL16" s="2">
        <v>-7.1</v>
      </c>
      <c r="BM16" s="2">
        <v>-14.1</v>
      </c>
      <c r="BN16" s="2">
        <v>18</v>
      </c>
      <c r="BO16" s="2">
        <v>11</v>
      </c>
      <c r="BP16" s="2">
        <v>16</v>
      </c>
      <c r="BQ16" s="2">
        <v>1</v>
      </c>
      <c r="BR16" s="2">
        <v>1</v>
      </c>
      <c r="BS16" s="2">
        <v>8</v>
      </c>
      <c r="BT16" s="2">
        <v>158</v>
      </c>
      <c r="BU16" s="2">
        <v>1</v>
      </c>
      <c r="BV16" s="2">
        <v>6</v>
      </c>
      <c r="BX16" s="2">
        <v>15</v>
      </c>
      <c r="BY16" s="2" t="s">
        <v>555</v>
      </c>
      <c r="BZ16" s="2">
        <v>26</v>
      </c>
      <c r="CA16" s="2">
        <v>34</v>
      </c>
      <c r="CB16" s="2">
        <v>372</v>
      </c>
      <c r="CC16" s="2">
        <v>4.4000000000000004</v>
      </c>
      <c r="CD16" s="2">
        <v>0.40699999999999997</v>
      </c>
      <c r="CE16" s="2">
        <v>0.65400000000000003</v>
      </c>
      <c r="CF16" s="2">
        <v>3.6999999999999998E-2</v>
      </c>
      <c r="CG16" s="2">
        <v>2.7</v>
      </c>
      <c r="CH16" s="2">
        <v>7.7</v>
      </c>
      <c r="CI16" s="2">
        <v>5.3</v>
      </c>
      <c r="CJ16" s="2">
        <v>22.5</v>
      </c>
      <c r="CK16" s="2">
        <v>1.7</v>
      </c>
      <c r="CL16" s="2">
        <v>0</v>
      </c>
      <c r="CM16" s="2">
        <v>28</v>
      </c>
      <c r="CN16" s="2">
        <v>13.4</v>
      </c>
      <c r="CP16" s="2">
        <v>-0.5</v>
      </c>
      <c r="CQ16" s="2">
        <v>0.5</v>
      </c>
      <c r="CR16" s="2">
        <v>0</v>
      </c>
      <c r="CS16" s="2">
        <v>-4.0000000000000001E-3</v>
      </c>
      <c r="CU16" s="2">
        <v>-5.7</v>
      </c>
      <c r="CV16" s="2">
        <v>-0.2</v>
      </c>
      <c r="CW16" s="2">
        <v>-6</v>
      </c>
      <c r="CX16" s="2">
        <v>-0.4</v>
      </c>
    </row>
    <row r="17" spans="1:102" x14ac:dyDescent="0.2">
      <c r="B17" s="1" t="s">
        <v>9</v>
      </c>
      <c r="C17" s="1">
        <v>2022</v>
      </c>
      <c r="D17" s="1" t="s">
        <v>786</v>
      </c>
      <c r="F17" s="2">
        <v>12</v>
      </c>
      <c r="G17" s="2" t="s">
        <v>590</v>
      </c>
      <c r="H17" s="2" t="s">
        <v>576</v>
      </c>
      <c r="I17" s="4" t="s">
        <v>598</v>
      </c>
      <c r="J17" s="16">
        <f>_xlfn.XLOOKUP($I17,DASHBOARD!$I$2:$I$27,DASHBOARD!$J$2:$J$27,"",0)</f>
        <v>75</v>
      </c>
      <c r="K17" s="23">
        <f>J17/DASHBOARD!$C$3</f>
        <v>1.9050038100076201</v>
      </c>
      <c r="L17" s="2">
        <v>205</v>
      </c>
      <c r="M17" s="26">
        <f>L17/DASHBOARD!$C$4</f>
        <v>92.970521541950106</v>
      </c>
      <c r="N17" s="26">
        <f t="shared" si="0"/>
        <v>25.618492476694374</v>
      </c>
      <c r="O17" s="5">
        <v>35318</v>
      </c>
      <c r="P17" s="23">
        <f>YEARFRAC(O17,_xlfn.XLOOKUP($B17,DASHBOARD!$Q$2:$Q$40,DASHBOARD!$U$2:$U$40,"",0))</f>
        <v>25.766666666666666</v>
      </c>
      <c r="Q17" s="2" t="s">
        <v>557</v>
      </c>
      <c r="R17" s="2" t="str">
        <f>_xlfn.XLOOKUP($Q17,DASHBOARD!$L$2:$L$150,DASHBOARD!M$2:M$150,"",0)</f>
        <v>United States</v>
      </c>
      <c r="S17" s="2" t="str">
        <f>_xlfn.XLOOKUP($Q17,DASHBOARD!$L$2:$L$150,DASHBOARD!N$2:N$150,"",0)</f>
        <v>North America</v>
      </c>
      <c r="T17" s="2" t="str">
        <f>_xlfn.XLOOKUP($Q17,DASHBOARD!$L$2:$L$150,DASHBOARD!O$2:O$150,"",0)</f>
        <v>Americas</v>
      </c>
      <c r="U17" s="2">
        <v>2</v>
      </c>
      <c r="W17" s="2" t="s">
        <v>591</v>
      </c>
      <c r="X17" s="2" t="s">
        <v>591</v>
      </c>
      <c r="Z17" s="2" t="str">
        <f t="shared" si="1"/>
        <v/>
      </c>
      <c r="AA17" s="31">
        <f>_xlfn.XLOOKUP($G17,$AU$2:$AU$24,$AV$2:$AV$24,0,0)</f>
        <v>95930</v>
      </c>
      <c r="AB17" s="43">
        <f>AA17/$AC$24</f>
        <v>5.3992886525846932E-4</v>
      </c>
      <c r="AD17" s="65" t="s">
        <v>1484</v>
      </c>
      <c r="AE17" s="65" cm="1">
        <f t="array" ref="AE17">_xlfn.XLOOKUP($G17&amp;$C17,$BY$1:$BY$845&amp;$C$1:$C$845,$CB$1:$CB$845,"",0)</f>
        <v>73</v>
      </c>
      <c r="AF17" s="65">
        <v>12.11</v>
      </c>
      <c r="AG17" s="65">
        <f t="shared" si="2"/>
        <v>2.7215996551936458E-2</v>
      </c>
      <c r="AH17" s="65" cm="1">
        <f t="array" ref="AH17">_xlfn.XLOOKUP($G17&amp;$C17,$BY$1:$BY$845&amp;$C$1:$C$845,$BD$1:$BD$845,"",0)</f>
        <v>25</v>
      </c>
      <c r="AI17" s="65" cm="1">
        <f t="array" ref="AI17">_xlfn.XLOOKUP($G17&amp;$C17,$BY$1:$BY$845&amp;$C$1:$C$845,$CP$1:$CP$845,"",0)</f>
        <v>0.1</v>
      </c>
      <c r="AJ17" s="65" cm="1">
        <f t="array" ref="AJ17">_xlfn.XLOOKUP($G17&amp;$C17,$BY$1:$BY$845&amp;$C$1:$C$845,$CQ$1:$CQ$845,"",0)</f>
        <v>0.1</v>
      </c>
      <c r="AK17" s="65" cm="1">
        <f t="array" ref="AK17">_xlfn.XLOOKUP($G17&amp;$C17,$BY$1:$BY$845&amp;$C$1:$C$845,$CR$1:$CR$845,"",0)</f>
        <v>0.2</v>
      </c>
      <c r="AL17" s="65" cm="1">
        <f t="array" ref="AL17">_xlfn.XLOOKUP($G17&amp;$C17,$BY$1:$BY$845&amp;$C$1:$C$845,$CM$1:$CM$845,"",0)</f>
        <v>11.5</v>
      </c>
      <c r="AM17" s="78" cm="1">
        <f t="array" ref="AM17">_xlfn.XLOOKUP($G17&amp;$C17,$BY$1:$BY$845&amp;$C$1:$C$845,BG$1:BG$845,"",0)</f>
        <v>0.28999999999999998</v>
      </c>
      <c r="AN17" s="78" cm="1">
        <f t="array" ref="AN17">_xlfn.XLOOKUP($G17&amp;$C17,$BY$1:$BY$845&amp;$C$1:$C$845,BH$1:BH$845,"",0)</f>
        <v>0.56999999999999995</v>
      </c>
      <c r="AO17" s="78" cm="1">
        <f t="array" ref="AO17">_xlfn.XLOOKUP($G17&amp;$C17,$BY$1:$BY$845&amp;$C$1:$C$845,BI$1:BI$845,"",0)</f>
        <v>0.14000000000000001</v>
      </c>
      <c r="AP17" s="78" cm="1">
        <f t="array" ref="AP17">_xlfn.XLOOKUP($G17&amp;$C17,$BY$1:$BY$845&amp;$C$1:$C$845,BJ$1:BJ$845,"",0)</f>
        <v>0</v>
      </c>
      <c r="AQ17" s="78" cm="1">
        <f t="array" ref="AQ17">_xlfn.XLOOKUP($G17&amp;$C17,$BY$1:$BY$845&amp;$C$1:$C$845,BK$1:BK$845,"",0)</f>
        <v>0</v>
      </c>
      <c r="AR17" s="78">
        <f t="shared" si="3"/>
        <v>0.99999999999999989</v>
      </c>
      <c r="AT17" s="1">
        <v>16</v>
      </c>
      <c r="AU17" s="2" t="s">
        <v>592</v>
      </c>
      <c r="AV17" s="6">
        <v>666667</v>
      </c>
      <c r="AW17" s="6" t="s">
        <v>1484</v>
      </c>
      <c r="BB17">
        <v>16</v>
      </c>
      <c r="BC17" t="s">
        <v>590</v>
      </c>
      <c r="BD17">
        <v>25</v>
      </c>
      <c r="BE17">
        <v>11</v>
      </c>
      <c r="BF17" s="2">
        <v>73</v>
      </c>
      <c r="BG17" s="58">
        <v>0.28999999999999998</v>
      </c>
      <c r="BH17" s="58">
        <v>0.56999999999999995</v>
      </c>
      <c r="BI17" s="58">
        <v>0.14000000000000001</v>
      </c>
      <c r="BL17" s="2">
        <v>-6.8</v>
      </c>
      <c r="BM17" s="2">
        <v>-12.8</v>
      </c>
      <c r="BN17" s="2">
        <v>2</v>
      </c>
      <c r="BO17" s="2">
        <v>0</v>
      </c>
      <c r="BP17" s="2">
        <v>6</v>
      </c>
      <c r="BQ17" s="2">
        <v>1</v>
      </c>
      <c r="BR17" s="2">
        <v>4</v>
      </c>
      <c r="BS17" s="2">
        <v>0</v>
      </c>
      <c r="BT17" s="2">
        <v>12</v>
      </c>
      <c r="BU17" s="2">
        <v>3</v>
      </c>
      <c r="BV17" s="2">
        <v>0</v>
      </c>
      <c r="BX17" s="2">
        <v>16</v>
      </c>
      <c r="BY17" s="2" t="s">
        <v>590</v>
      </c>
      <c r="BZ17" s="2">
        <v>25</v>
      </c>
      <c r="CA17" s="2">
        <v>11</v>
      </c>
      <c r="CB17" s="2">
        <v>73</v>
      </c>
      <c r="CC17" s="2">
        <v>12</v>
      </c>
      <c r="CD17" s="2">
        <v>0.64700000000000002</v>
      </c>
      <c r="CE17" s="2">
        <v>0.23799999999999999</v>
      </c>
      <c r="CF17" s="2">
        <v>0.23799999999999999</v>
      </c>
      <c r="CG17" s="2">
        <v>3.1</v>
      </c>
      <c r="CH17" s="2">
        <v>17.399999999999999</v>
      </c>
      <c r="CI17" s="2">
        <v>10.5</v>
      </c>
      <c r="CJ17" s="2">
        <v>10.1</v>
      </c>
      <c r="CK17" s="2">
        <v>0.7</v>
      </c>
      <c r="CL17" s="2">
        <v>1.3</v>
      </c>
      <c r="CM17" s="2">
        <v>11.5</v>
      </c>
      <c r="CN17" s="2">
        <v>15.7</v>
      </c>
      <c r="CP17" s="2">
        <v>0.1</v>
      </c>
      <c r="CQ17" s="2">
        <v>0.1</v>
      </c>
      <c r="CR17" s="2">
        <v>0.2</v>
      </c>
      <c r="CS17" s="2">
        <v>0.14799999999999999</v>
      </c>
      <c r="CU17" s="2">
        <v>-4.5</v>
      </c>
      <c r="CV17" s="2">
        <v>0.1</v>
      </c>
      <c r="CW17" s="2">
        <v>-4.4000000000000004</v>
      </c>
      <c r="CX17" s="2">
        <v>0</v>
      </c>
    </row>
    <row r="18" spans="1:102" x14ac:dyDescent="0.2">
      <c r="B18" s="1" t="s">
        <v>9</v>
      </c>
      <c r="C18" s="1">
        <v>2022</v>
      </c>
      <c r="D18" s="1" t="s">
        <v>786</v>
      </c>
      <c r="F18" s="2">
        <v>22</v>
      </c>
      <c r="G18" s="2" t="s">
        <v>561</v>
      </c>
      <c r="H18" s="2" t="s">
        <v>570</v>
      </c>
      <c r="I18" s="4" t="s">
        <v>604</v>
      </c>
      <c r="J18" s="16">
        <f>_xlfn.XLOOKUP($I18,DASHBOARD!$I$2:$I$27,DASHBOARD!$J$2:$J$27,"",0)</f>
        <v>79</v>
      </c>
      <c r="K18" s="23">
        <f>J18/DASHBOARD!$C$3</f>
        <v>2.0066040132080265</v>
      </c>
      <c r="L18" s="2">
        <v>197</v>
      </c>
      <c r="M18" s="26">
        <f>L18/DASHBOARD!$C$4</f>
        <v>89.342403628117907</v>
      </c>
      <c r="N18" s="26">
        <f t="shared" si="0"/>
        <v>22.1888236920576</v>
      </c>
      <c r="O18" s="5">
        <v>34753</v>
      </c>
      <c r="P18" s="23">
        <f>YEARFRAC(O18,_xlfn.XLOOKUP($B18,DASHBOARD!$Q$2:$Q$40,DASHBOARD!$U$2:$U$40,"",0))</f>
        <v>27.31388888888889</v>
      </c>
      <c r="Q18" s="2" t="s">
        <v>593</v>
      </c>
      <c r="R18" s="2" t="str">
        <f>_xlfn.XLOOKUP($Q18,DASHBOARD!$L$2:$L$150,DASHBOARD!M$2:M$150,"",0)</f>
        <v>Canada</v>
      </c>
      <c r="S18" s="2" t="str">
        <f>_xlfn.XLOOKUP($Q18,DASHBOARD!$L$2:$L$150,DASHBOARD!N$2:N$150,"",0)</f>
        <v>North America</v>
      </c>
      <c r="T18" s="2" t="str">
        <f>_xlfn.XLOOKUP($Q18,DASHBOARD!$L$2:$L$150,DASHBOARD!O$2:O$150,"",0)</f>
        <v>Americas</v>
      </c>
      <c r="U18" s="2">
        <v>7</v>
      </c>
      <c r="W18" s="2" t="s">
        <v>594</v>
      </c>
      <c r="X18" s="2" t="s">
        <v>594</v>
      </c>
      <c r="Z18" s="2" t="str">
        <f t="shared" si="1"/>
        <v/>
      </c>
      <c r="AA18" s="31">
        <f>_xlfn.XLOOKUP($G18,$AU$2:$AU$24,$AV$2:$AV$24,0,0)</f>
        <v>31579390</v>
      </c>
      <c r="AB18" s="43">
        <f>AA18/$AC$24</f>
        <v>0.1777402711170088</v>
      </c>
      <c r="AD18" s="65" t="s">
        <v>1484</v>
      </c>
      <c r="AE18" s="65" cm="1">
        <f t="array" ref="AE18">_xlfn.XLOOKUP($G18&amp;$C18,$BY$1:$BY$845&amp;$C$1:$C$845,$CB$1:$CB$845,"",0)</f>
        <v>2329</v>
      </c>
      <c r="AF18" s="65">
        <v>15.04</v>
      </c>
      <c r="AG18" s="65">
        <f t="shared" si="2"/>
        <v>1.0796831365779982</v>
      </c>
      <c r="AH18" s="65" cm="1">
        <f t="array" ref="AH18">_xlfn.XLOOKUP($G18&amp;$C18,$BY$1:$BY$845&amp;$C$1:$C$845,$BD$1:$BD$845,"",0)</f>
        <v>26</v>
      </c>
      <c r="AI18" s="65" cm="1">
        <f t="array" ref="AI18">_xlfn.XLOOKUP($G18&amp;$C18,$BY$1:$BY$845&amp;$C$1:$C$845,$CP$1:$CP$845,"",0)</f>
        <v>1.8</v>
      </c>
      <c r="AJ18" s="65" cm="1">
        <f t="array" ref="AJ18">_xlfn.XLOOKUP($G18&amp;$C18,$BY$1:$BY$845&amp;$C$1:$C$845,$CQ$1:$CQ$845,"",0)</f>
        <v>3.4</v>
      </c>
      <c r="AK18" s="65" cm="1">
        <f t="array" ref="AK18">_xlfn.XLOOKUP($G18&amp;$C18,$BY$1:$BY$845&amp;$C$1:$C$845,$CR$1:$CR$845,"",0)</f>
        <v>5.0999999999999996</v>
      </c>
      <c r="AL18" s="65" cm="1">
        <f t="array" ref="AL18">_xlfn.XLOOKUP($G18&amp;$C18,$BY$1:$BY$845&amp;$C$1:$C$845,$CM$1:$CM$845,"",0)</f>
        <v>9</v>
      </c>
      <c r="AM18" s="78" cm="1">
        <f t="array" ref="AM18">_xlfn.XLOOKUP($G18&amp;$C18,$BY$1:$BY$845&amp;$C$1:$C$845,BG$1:BG$845,"",0)</f>
        <v>0</v>
      </c>
      <c r="AN18" s="78" cm="1">
        <f t="array" ref="AN18">_xlfn.XLOOKUP($G18&amp;$C18,$BY$1:$BY$845&amp;$C$1:$C$845,BH$1:BH$845,"",0)</f>
        <v>0.02</v>
      </c>
      <c r="AO18" s="78" cm="1">
        <f t="array" ref="AO18">_xlfn.XLOOKUP($G18&amp;$C18,$BY$1:$BY$845&amp;$C$1:$C$845,BI$1:BI$845,"",0)</f>
        <v>0.64</v>
      </c>
      <c r="AP18" s="78" cm="1">
        <f t="array" ref="AP18">_xlfn.XLOOKUP($G18&amp;$C18,$BY$1:$BY$845&amp;$C$1:$C$845,BJ$1:BJ$845,"",0)</f>
        <v>0.32</v>
      </c>
      <c r="AQ18" s="78" cm="1">
        <f t="array" ref="AQ18">_xlfn.XLOOKUP($G18&amp;$C18,$BY$1:$BY$845&amp;$C$1:$C$845,BK$1:BK$845,"",0)</f>
        <v>0.02</v>
      </c>
      <c r="AR18" s="78">
        <f t="shared" si="3"/>
        <v>1</v>
      </c>
      <c r="AT18" s="1">
        <v>17</v>
      </c>
      <c r="AU18" s="2" t="s">
        <v>590</v>
      </c>
      <c r="AV18" s="6">
        <v>95930</v>
      </c>
      <c r="AW18" s="6" t="s">
        <v>1484</v>
      </c>
      <c r="BB18">
        <v>17</v>
      </c>
      <c r="BC18" t="s">
        <v>562</v>
      </c>
      <c r="BD18">
        <v>24</v>
      </c>
      <c r="BE18">
        <v>4</v>
      </c>
      <c r="BF18" s="2">
        <v>28</v>
      </c>
      <c r="BG18" s="58">
        <v>1</v>
      </c>
      <c r="BL18" s="2">
        <v>28.3</v>
      </c>
      <c r="BM18" s="2">
        <v>22.7</v>
      </c>
      <c r="BN18" s="2">
        <v>0</v>
      </c>
      <c r="BO18" s="2">
        <v>1</v>
      </c>
      <c r="BP18" s="2">
        <v>0</v>
      </c>
      <c r="BQ18" s="2">
        <v>0</v>
      </c>
      <c r="BR18" s="2">
        <v>0</v>
      </c>
      <c r="BS18" s="2">
        <v>0</v>
      </c>
      <c r="BT18" s="2">
        <v>7</v>
      </c>
      <c r="BU18" s="2">
        <v>0</v>
      </c>
      <c r="BV18" s="2">
        <v>0</v>
      </c>
      <c r="BX18" s="2">
        <v>17</v>
      </c>
      <c r="BY18" s="2" t="s">
        <v>562</v>
      </c>
      <c r="BZ18" s="2">
        <v>24</v>
      </c>
      <c r="CA18" s="2">
        <v>4</v>
      </c>
      <c r="CB18" s="2">
        <v>28</v>
      </c>
      <c r="CC18" s="2">
        <v>9.5</v>
      </c>
      <c r="CD18" s="2">
        <v>0.5</v>
      </c>
      <c r="CE18" s="2">
        <v>0.16700000000000001</v>
      </c>
      <c r="CF18" s="2">
        <v>0</v>
      </c>
      <c r="CG18" s="2">
        <v>4</v>
      </c>
      <c r="CH18" s="2">
        <v>22.7</v>
      </c>
      <c r="CI18" s="2">
        <v>13.7</v>
      </c>
      <c r="CJ18" s="2">
        <v>14.6</v>
      </c>
      <c r="CK18" s="2">
        <v>0</v>
      </c>
      <c r="CL18" s="2">
        <v>3.4</v>
      </c>
      <c r="CM18" s="2">
        <v>14.3</v>
      </c>
      <c r="CN18" s="2">
        <v>10.9</v>
      </c>
      <c r="CP18" s="2">
        <v>0</v>
      </c>
      <c r="CQ18" s="2">
        <v>0</v>
      </c>
      <c r="CR18" s="2">
        <v>0.1</v>
      </c>
      <c r="CS18" s="2">
        <v>8.8999999999999996E-2</v>
      </c>
      <c r="CU18" s="2">
        <v>-4.3</v>
      </c>
      <c r="CV18" s="2">
        <v>0.7</v>
      </c>
      <c r="CW18" s="2">
        <v>-3.6</v>
      </c>
      <c r="CX18" s="2">
        <v>0</v>
      </c>
    </row>
    <row r="19" spans="1:102" x14ac:dyDescent="0.2">
      <c r="B19" s="1" t="s">
        <v>9</v>
      </c>
      <c r="C19" s="1">
        <v>2022</v>
      </c>
      <c r="D19" s="1" t="s">
        <v>786</v>
      </c>
      <c r="G19" s="2" t="s">
        <v>568</v>
      </c>
      <c r="I19" s="4"/>
      <c r="K19" s="23"/>
      <c r="M19" s="26"/>
      <c r="N19" s="26"/>
      <c r="O19" s="5"/>
      <c r="P19" s="23"/>
      <c r="Z19" s="2" t="str">
        <f t="shared" si="1"/>
        <v/>
      </c>
      <c r="AA19" s="31">
        <f>_xlfn.XLOOKUP($G19,$AU$2:$AU$24,$AV$2:$AV$24,0,0)</f>
        <v>9166800</v>
      </c>
      <c r="AB19" s="43">
        <f>AA19/$AC$24</f>
        <v>5.1594078203391402E-2</v>
      </c>
      <c r="AD19" s="65" t="s">
        <v>1484</v>
      </c>
      <c r="AE19" s="65" t="str" cm="1">
        <f t="array" ref="AE19">_xlfn.XLOOKUP($G19&amp;$C19,$BY$1:$BY$845&amp;$C$1:$C$845,$CB$1:$CB$845,"",0)</f>
        <v/>
      </c>
      <c r="AF19" s="65" t="s">
        <v>1484</v>
      </c>
      <c r="AG19" s="65" t="str">
        <f t="shared" si="2"/>
        <v/>
      </c>
      <c r="AH19" s="65" t="str" cm="1">
        <f t="array" ref="AH19">_xlfn.XLOOKUP($G19&amp;$C19,$BY$1:$BY$845&amp;$C$1:$C$845,$BD$1:$BD$845,"",0)</f>
        <v/>
      </c>
      <c r="AI19" s="65" t="str" cm="1">
        <f t="array" ref="AI19">_xlfn.XLOOKUP($G19&amp;$C19,$BY$1:$BY$845&amp;$C$1:$C$845,$CP$1:$CP$845,"",0)</f>
        <v/>
      </c>
      <c r="AJ19" s="65" t="str" cm="1">
        <f t="array" ref="AJ19">_xlfn.XLOOKUP($G19&amp;$C19,$BY$1:$BY$845&amp;$C$1:$C$845,$CQ$1:$CQ$845,"",0)</f>
        <v/>
      </c>
      <c r="AK19" s="65" t="str" cm="1">
        <f t="array" ref="AK19">_xlfn.XLOOKUP($G19&amp;$C19,$BY$1:$BY$845&amp;$C$1:$C$845,$CR$1:$CR$845,"",0)</f>
        <v/>
      </c>
      <c r="AL19" s="65" t="str" cm="1">
        <f t="array" ref="AL19">_xlfn.XLOOKUP($G19&amp;$C19,$BY$1:$BY$845&amp;$C$1:$C$845,$CM$1:$CM$845,"",0)</f>
        <v/>
      </c>
      <c r="AM19" s="78" t="str" cm="1">
        <f t="array" ref="AM19">_xlfn.XLOOKUP($G19&amp;$C19,$BY$1:$BY$845&amp;$C$1:$C$845,BG$1:BG$845,"",0)</f>
        <v/>
      </c>
      <c r="AN19" s="78" t="str" cm="1">
        <f t="array" ref="AN19">_xlfn.XLOOKUP($G19&amp;$C19,$BY$1:$BY$845&amp;$C$1:$C$845,BH$1:BH$845,"",0)</f>
        <v/>
      </c>
      <c r="AO19" s="78" t="str" cm="1">
        <f t="array" ref="AO19">_xlfn.XLOOKUP($G19&amp;$C19,$BY$1:$BY$845&amp;$C$1:$C$845,BI$1:BI$845,"",0)</f>
        <v/>
      </c>
      <c r="AP19" s="78" t="str" cm="1">
        <f t="array" ref="AP19">_xlfn.XLOOKUP($G19&amp;$C19,$BY$1:$BY$845&amp;$C$1:$C$845,BJ$1:BJ$845,"",0)</f>
        <v/>
      </c>
      <c r="AQ19" s="78" t="str" cm="1">
        <f t="array" ref="AQ19">_xlfn.XLOOKUP($G19&amp;$C19,$BY$1:$BY$845&amp;$C$1:$C$845,BK$1:BK$845,"",0)</f>
        <v/>
      </c>
      <c r="AR19" s="78">
        <f t="shared" si="3"/>
        <v>0</v>
      </c>
      <c r="AT19" s="1">
        <v>18</v>
      </c>
      <c r="AU19" s="2" t="s">
        <v>562</v>
      </c>
      <c r="AV19" s="6">
        <v>0</v>
      </c>
      <c r="AW19" s="6" t="s">
        <v>1484</v>
      </c>
    </row>
    <row r="20" spans="1:102" x14ac:dyDescent="0.2">
      <c r="I20" s="4"/>
      <c r="K20" s="23"/>
      <c r="M20" s="26"/>
      <c r="N20" s="26"/>
      <c r="O20" s="5"/>
      <c r="P20" s="23"/>
      <c r="AA20" s="31"/>
      <c r="AB20" s="43">
        <f>AA20/$AC$24</f>
        <v>0</v>
      </c>
      <c r="AD20" s="65" t="s">
        <v>1484</v>
      </c>
      <c r="AE20" s="65" cm="1">
        <f t="array" ref="AE20">_xlfn.XLOOKUP($G20&amp;$C20,$BY$1:$BY$845&amp;$C$1:$C$845,$CB$1:$CB$845,"",0)</f>
        <v>0</v>
      </c>
      <c r="AF20" s="65" t="s">
        <v>1484</v>
      </c>
      <c r="AG20" s="65" t="str">
        <f t="shared" si="2"/>
        <v/>
      </c>
      <c r="AH20" s="65" cm="1">
        <f t="array" ref="AH20">_xlfn.XLOOKUP($G20&amp;$C20,$BY$1:$BY$845&amp;$C$1:$C$845,$BD$1:$BD$845,"",0)</f>
        <v>0</v>
      </c>
      <c r="AI20" s="65" cm="1">
        <f t="array" ref="AI20">_xlfn.XLOOKUP($G20&amp;$C20,$BY$1:$BY$845&amp;$C$1:$C$845,$CP$1:$CP$845,"",0)</f>
        <v>0</v>
      </c>
      <c r="AJ20" s="65" cm="1">
        <f t="array" ref="AJ20">_xlfn.XLOOKUP($G20&amp;$C20,$BY$1:$BY$845&amp;$C$1:$C$845,$CQ$1:$CQ$845,"",0)</f>
        <v>0</v>
      </c>
      <c r="AK20" s="65" cm="1">
        <f t="array" ref="AK20">_xlfn.XLOOKUP($G20&amp;$C20,$BY$1:$BY$845&amp;$C$1:$C$845,$CR$1:$CR$845,"",0)</f>
        <v>0</v>
      </c>
      <c r="AL20" s="65" cm="1">
        <f t="array" ref="AL20">_xlfn.XLOOKUP($G20&amp;$C20,$BY$1:$BY$845&amp;$C$1:$C$845,$CM$1:$CM$845,"",0)</f>
        <v>0</v>
      </c>
      <c r="AM20" s="78" cm="1">
        <f t="array" ref="AM20">_xlfn.XLOOKUP($G20&amp;$C20,$BY$1:$BY$845&amp;$C$1:$C$845,BG$1:BG$845,"",0)</f>
        <v>0</v>
      </c>
      <c r="AN20" s="78" cm="1">
        <f t="array" ref="AN20">_xlfn.XLOOKUP($G20&amp;$C20,$BY$1:$BY$845&amp;$C$1:$C$845,BH$1:BH$845,"",0)</f>
        <v>0</v>
      </c>
      <c r="AO20" s="78" cm="1">
        <f t="array" ref="AO20">_xlfn.XLOOKUP($G20&amp;$C20,$BY$1:$BY$845&amp;$C$1:$C$845,BI$1:BI$845,"",0)</f>
        <v>0</v>
      </c>
      <c r="AP20" s="78" cm="1">
        <f t="array" ref="AP20">_xlfn.XLOOKUP($G20&amp;$C20,$BY$1:$BY$845&amp;$C$1:$C$845,BJ$1:BJ$845,"",0)</f>
        <v>0</v>
      </c>
      <c r="AQ20" s="78" cm="1">
        <f t="array" ref="AQ20">_xlfn.XLOOKUP($G20&amp;$C20,$BY$1:$BY$845&amp;$C$1:$C$845,BK$1:BK$845,"",0)</f>
        <v>0</v>
      </c>
      <c r="AR20" s="78">
        <f t="shared" si="3"/>
        <v>0</v>
      </c>
      <c r="AT20" s="1">
        <v>19</v>
      </c>
      <c r="AV20" s="6"/>
      <c r="AW20" s="6" t="s">
        <v>1484</v>
      </c>
    </row>
    <row r="21" spans="1:102" x14ac:dyDescent="0.2">
      <c r="I21" s="4"/>
      <c r="K21" s="23"/>
      <c r="M21" s="26"/>
      <c r="N21" s="26"/>
      <c r="O21" s="5"/>
      <c r="P21" s="23"/>
      <c r="AA21" s="31"/>
      <c r="AB21" s="43">
        <f>AA21/$AC$24</f>
        <v>0</v>
      </c>
      <c r="AD21" s="65" t="s">
        <v>1484</v>
      </c>
      <c r="AE21" s="65" cm="1">
        <f t="array" ref="AE21">_xlfn.XLOOKUP($G21&amp;$C21,$BY$1:$BY$845&amp;$C$1:$C$845,$CB$1:$CB$845,"",0)</f>
        <v>0</v>
      </c>
      <c r="AF21" s="65" t="s">
        <v>1484</v>
      </c>
      <c r="AG21" s="65" t="str">
        <f t="shared" si="2"/>
        <v/>
      </c>
      <c r="AH21" s="65" cm="1">
        <f t="array" ref="AH21">_xlfn.XLOOKUP($G21&amp;$C21,$BY$1:$BY$845&amp;$C$1:$C$845,$BD$1:$BD$845,"",0)</f>
        <v>0</v>
      </c>
      <c r="AI21" s="65" cm="1">
        <f t="array" ref="AI21">_xlfn.XLOOKUP($G21&amp;$C21,$BY$1:$BY$845&amp;$C$1:$C$845,$CP$1:$CP$845,"",0)</f>
        <v>0</v>
      </c>
      <c r="AJ21" s="65" cm="1">
        <f t="array" ref="AJ21">_xlfn.XLOOKUP($G21&amp;$C21,$BY$1:$BY$845&amp;$C$1:$C$845,$CQ$1:$CQ$845,"",0)</f>
        <v>0</v>
      </c>
      <c r="AK21" s="65" cm="1">
        <f t="array" ref="AK21">_xlfn.XLOOKUP($G21&amp;$C21,$BY$1:$BY$845&amp;$C$1:$C$845,$CR$1:$CR$845,"",0)</f>
        <v>0</v>
      </c>
      <c r="AL21" s="65" cm="1">
        <f t="array" ref="AL21">_xlfn.XLOOKUP($G21&amp;$C21,$BY$1:$BY$845&amp;$C$1:$C$845,$CM$1:$CM$845,"",0)</f>
        <v>0</v>
      </c>
      <c r="AM21" s="78" cm="1">
        <f t="array" ref="AM21">_xlfn.XLOOKUP($G21&amp;$C21,$BY$1:$BY$845&amp;$C$1:$C$845,BG$1:BG$845,"",0)</f>
        <v>0</v>
      </c>
      <c r="AN21" s="78" cm="1">
        <f t="array" ref="AN21">_xlfn.XLOOKUP($G21&amp;$C21,$BY$1:$BY$845&amp;$C$1:$C$845,BH$1:BH$845,"",0)</f>
        <v>0</v>
      </c>
      <c r="AO21" s="78" cm="1">
        <f t="array" ref="AO21">_xlfn.XLOOKUP($G21&amp;$C21,$BY$1:$BY$845&amp;$C$1:$C$845,BI$1:BI$845,"",0)</f>
        <v>0</v>
      </c>
      <c r="AP21" s="78" cm="1">
        <f t="array" ref="AP21">_xlfn.XLOOKUP($G21&amp;$C21,$BY$1:$BY$845&amp;$C$1:$C$845,BJ$1:BJ$845,"",0)</f>
        <v>0</v>
      </c>
      <c r="AQ21" s="78" cm="1">
        <f t="array" ref="AQ21">_xlfn.XLOOKUP($G21&amp;$C21,$BY$1:$BY$845&amp;$C$1:$C$845,BK$1:BK$845,"",0)</f>
        <v>0</v>
      </c>
      <c r="AR21" s="78">
        <f t="shared" si="3"/>
        <v>0</v>
      </c>
      <c r="AT21" s="1">
        <v>20</v>
      </c>
      <c r="AV21" s="6"/>
      <c r="AW21" s="6" t="s">
        <v>1484</v>
      </c>
    </row>
    <row r="22" spans="1:102" x14ac:dyDescent="0.2">
      <c r="I22" s="4"/>
      <c r="K22" s="23"/>
      <c r="M22" s="26"/>
      <c r="N22" s="26"/>
      <c r="O22" s="5"/>
      <c r="P22" s="23"/>
      <c r="AA22" s="31"/>
      <c r="AB22" s="43">
        <f>AA22/$AC$24</f>
        <v>0</v>
      </c>
      <c r="AD22" s="65" t="s">
        <v>1484</v>
      </c>
      <c r="AE22" s="65" cm="1">
        <f t="array" ref="AE22">_xlfn.XLOOKUP($G22&amp;$C22,$BY$1:$BY$845&amp;$C$1:$C$845,$CB$1:$CB$845,"",0)</f>
        <v>0</v>
      </c>
      <c r="AF22" s="65" t="s">
        <v>1484</v>
      </c>
      <c r="AG22" s="65" t="str">
        <f t="shared" si="2"/>
        <v/>
      </c>
      <c r="AH22" s="65" cm="1">
        <f t="array" ref="AH22">_xlfn.XLOOKUP($G22&amp;$C22,$BY$1:$BY$845&amp;$C$1:$C$845,$BD$1:$BD$845,"",0)</f>
        <v>0</v>
      </c>
      <c r="AI22" s="65" cm="1">
        <f t="array" ref="AI22">_xlfn.XLOOKUP($G22&amp;$C22,$BY$1:$BY$845&amp;$C$1:$C$845,$CP$1:$CP$845,"",0)</f>
        <v>0</v>
      </c>
      <c r="AJ22" s="65" cm="1">
        <f t="array" ref="AJ22">_xlfn.XLOOKUP($G22&amp;$C22,$BY$1:$BY$845&amp;$C$1:$C$845,$CQ$1:$CQ$845,"",0)</f>
        <v>0</v>
      </c>
      <c r="AK22" s="65" cm="1">
        <f t="array" ref="AK22">_xlfn.XLOOKUP($G22&amp;$C22,$BY$1:$BY$845&amp;$C$1:$C$845,$CR$1:$CR$845,"",0)</f>
        <v>0</v>
      </c>
      <c r="AL22" s="65" cm="1">
        <f t="array" ref="AL22">_xlfn.XLOOKUP($G22&amp;$C22,$BY$1:$BY$845&amp;$C$1:$C$845,$CM$1:$CM$845,"",0)</f>
        <v>0</v>
      </c>
      <c r="AM22" s="78" cm="1">
        <f t="array" ref="AM22">_xlfn.XLOOKUP($G22&amp;$C22,$BY$1:$BY$845&amp;$C$1:$C$845,BG$1:BG$845,"",0)</f>
        <v>0</v>
      </c>
      <c r="AN22" s="78" cm="1">
        <f t="array" ref="AN22">_xlfn.XLOOKUP($G22&amp;$C22,$BY$1:$BY$845&amp;$C$1:$C$845,BH$1:BH$845,"",0)</f>
        <v>0</v>
      </c>
      <c r="AO22" s="78" cm="1">
        <f t="array" ref="AO22">_xlfn.XLOOKUP($G22&amp;$C22,$BY$1:$BY$845&amp;$C$1:$C$845,BI$1:BI$845,"",0)</f>
        <v>0</v>
      </c>
      <c r="AP22" s="78" cm="1">
        <f t="array" ref="AP22">_xlfn.XLOOKUP($G22&amp;$C22,$BY$1:$BY$845&amp;$C$1:$C$845,BJ$1:BJ$845,"",0)</f>
        <v>0</v>
      </c>
      <c r="AQ22" s="78" cm="1">
        <f t="array" ref="AQ22">_xlfn.XLOOKUP($G22&amp;$C22,$BY$1:$BY$845&amp;$C$1:$C$845,BK$1:BK$845,"",0)</f>
        <v>0</v>
      </c>
      <c r="AR22" s="78">
        <f t="shared" si="3"/>
        <v>0</v>
      </c>
      <c r="AT22" s="1">
        <v>21</v>
      </c>
      <c r="AV22" s="6"/>
      <c r="AW22" s="6" t="s">
        <v>1484</v>
      </c>
    </row>
    <row r="23" spans="1:102" x14ac:dyDescent="0.2">
      <c r="B23" s="1" t="s">
        <v>9</v>
      </c>
      <c r="C23" s="1">
        <v>2022</v>
      </c>
      <c r="D23" s="1" t="s">
        <v>786</v>
      </c>
      <c r="I23" s="4"/>
      <c r="K23" s="23"/>
      <c r="M23" s="26"/>
      <c r="N23" s="26"/>
      <c r="O23" s="5"/>
      <c r="P23" s="23"/>
      <c r="Z23" s="2" t="str">
        <f t="shared" si="1"/>
        <v/>
      </c>
      <c r="AA23" s="31">
        <f>_xlfn.XLOOKUP($G23,$AU$2:$AU$24,$AV$2:$AV$24,0,0)</f>
        <v>0</v>
      </c>
      <c r="AB23" s="43">
        <f>AA23/$AC$24</f>
        <v>0</v>
      </c>
      <c r="AD23" s="65" t="s">
        <v>1484</v>
      </c>
      <c r="AE23" s="65" cm="1">
        <f t="array" ref="AE23">_xlfn.XLOOKUP($G23&amp;$C23,$BY$1:$BY$845&amp;$C$1:$C$845,$CB$1:$CB$845,"",0)</f>
        <v>0</v>
      </c>
      <c r="AF23" s="65" t="s">
        <v>1484</v>
      </c>
      <c r="AG23" s="65" t="str">
        <f t="shared" si="2"/>
        <v/>
      </c>
      <c r="AH23" s="65" cm="1">
        <f t="array" ref="AH23">_xlfn.XLOOKUP($G23&amp;$C23,$BY$1:$BY$845&amp;$C$1:$C$845,$BD$1:$BD$845,"",0)</f>
        <v>0</v>
      </c>
      <c r="AI23" s="65" cm="1">
        <f t="array" ref="AI23">_xlfn.XLOOKUP($G23&amp;$C23,$BY$1:$BY$845&amp;$C$1:$C$845,$CP$1:$CP$845,"",0)</f>
        <v>0</v>
      </c>
      <c r="AJ23" s="65" cm="1">
        <f t="array" ref="AJ23">_xlfn.XLOOKUP($G23&amp;$C23,$BY$1:$BY$845&amp;$C$1:$C$845,$CQ$1:$CQ$845,"",0)</f>
        <v>0</v>
      </c>
      <c r="AK23" s="65" cm="1">
        <f t="array" ref="AK23">_xlfn.XLOOKUP($G23&amp;$C23,$BY$1:$BY$845&amp;$C$1:$C$845,$CR$1:$CR$845,"",0)</f>
        <v>0</v>
      </c>
      <c r="AL23" s="65" cm="1">
        <f t="array" ref="AL23">_xlfn.XLOOKUP($G23&amp;$C23,$BY$1:$BY$845&amp;$C$1:$C$845,$CM$1:$CM$845,"",0)</f>
        <v>0</v>
      </c>
      <c r="AM23" s="78" cm="1">
        <f t="array" ref="AM23">_xlfn.XLOOKUP($G23&amp;$C23,$BY$1:$BY$845&amp;$C$1:$C$845,BG$1:BG$845,"",0)</f>
        <v>0</v>
      </c>
      <c r="AN23" s="78" cm="1">
        <f t="array" ref="AN23">_xlfn.XLOOKUP($G23&amp;$C23,$BY$1:$BY$845&amp;$C$1:$C$845,BH$1:BH$845,"",0)</f>
        <v>0</v>
      </c>
      <c r="AO23" s="78" cm="1">
        <f t="array" ref="AO23">_xlfn.XLOOKUP($G23&amp;$C23,$BY$1:$BY$845&amp;$C$1:$C$845,BI$1:BI$845,"",0)</f>
        <v>0</v>
      </c>
      <c r="AP23" s="78" cm="1">
        <f t="array" ref="AP23">_xlfn.XLOOKUP($G23&amp;$C23,$BY$1:$BY$845&amp;$C$1:$C$845,BJ$1:BJ$845,"",0)</f>
        <v>0</v>
      </c>
      <c r="AQ23" s="78" cm="1">
        <f t="array" ref="AQ23">_xlfn.XLOOKUP($G23&amp;$C23,$BY$1:$BY$845&amp;$C$1:$C$845,BK$1:BK$845,"",0)</f>
        <v>0</v>
      </c>
      <c r="AR23" s="78">
        <f t="shared" si="3"/>
        <v>0</v>
      </c>
      <c r="AT23" s="1">
        <v>22</v>
      </c>
      <c r="AU23" s="2" t="s">
        <v>555</v>
      </c>
      <c r="AV23" s="6">
        <v>0</v>
      </c>
      <c r="AW23" s="6" t="s">
        <v>1484</v>
      </c>
    </row>
    <row r="24" spans="1:102" x14ac:dyDescent="0.2">
      <c r="B24" s="1" t="s">
        <v>9</v>
      </c>
      <c r="C24" s="1">
        <v>2022</v>
      </c>
      <c r="D24" s="1" t="s">
        <v>786</v>
      </c>
      <c r="E24" s="1"/>
      <c r="F24" s="1"/>
      <c r="G24" s="1" t="s">
        <v>1234</v>
      </c>
      <c r="H24" s="1"/>
      <c r="I24" s="1"/>
      <c r="J24" s="36"/>
      <c r="K24" s="36"/>
      <c r="L24" s="1"/>
      <c r="M24" s="1"/>
      <c r="N24" s="1"/>
      <c r="O24" s="1"/>
      <c r="P24" s="36"/>
      <c r="Q24" s="1"/>
      <c r="R24" s="1"/>
      <c r="S24" s="1"/>
      <c r="T24" s="1"/>
      <c r="U24" s="1"/>
      <c r="V24" s="1"/>
      <c r="W24" s="1"/>
      <c r="X24" s="1"/>
      <c r="Y24" s="1"/>
      <c r="Z24" s="1"/>
      <c r="AB24" s="41">
        <f>SUM(AB2:AB23)</f>
        <v>1</v>
      </c>
      <c r="AC24" s="37">
        <f>SUM(AA2:AA23)</f>
        <v>177671553</v>
      </c>
      <c r="AD24" s="66">
        <v>0</v>
      </c>
      <c r="AE24" s="66">
        <f>SUM(AE2:AE23)</f>
        <v>19728</v>
      </c>
      <c r="AF24" s="66">
        <v>0</v>
      </c>
      <c r="AG24" s="66">
        <f>SUM(AG2:AG23)</f>
        <v>9.0930653924181986</v>
      </c>
      <c r="AH24" s="66">
        <f>SUMPRODUCT(AH2:AH23,AE2:AE23)/AE24</f>
        <v>27.561688969991891</v>
      </c>
      <c r="AI24" s="66">
        <f>SUM(AI2:AI23)</f>
        <v>23.300000000000004</v>
      </c>
      <c r="AJ24" s="66">
        <f>SUM(AJ2:AJ23)</f>
        <v>32.1</v>
      </c>
      <c r="AK24" s="66">
        <f>SUM(AK2:AK23)</f>
        <v>55.300000000000004</v>
      </c>
      <c r="AL24" s="66">
        <f>SUM(AL2:AL23)</f>
        <v>242.9</v>
      </c>
      <c r="AM24" s="80">
        <f>SUM(AM2:AM23)</f>
        <v>4.1099999999999994</v>
      </c>
      <c r="AN24" s="80">
        <f>SUM(AN2:AN23)</f>
        <v>3.54</v>
      </c>
      <c r="AO24" s="80">
        <f>SUM(AO2:AO23)</f>
        <v>3.5200000000000005</v>
      </c>
      <c r="AP24" s="80">
        <f>SUM(AP2:AP23)</f>
        <v>3</v>
      </c>
      <c r="AQ24" s="80">
        <f>SUM(AQ2:AQ23)</f>
        <v>2.8299999999999996</v>
      </c>
      <c r="AR24" s="80">
        <f>SUM(AR2:AR23)</f>
        <v>17</v>
      </c>
      <c r="AS24" s="1"/>
      <c r="AU24" s="37">
        <f>AW24-AV24</f>
        <v>-178338220</v>
      </c>
      <c r="AV24" s="37">
        <f>SUM(AV2:AV23)</f>
        <v>178338220</v>
      </c>
      <c r="AW24" s="37">
        <v>0</v>
      </c>
    </row>
    <row r="25" spans="1:102" ht="17" thickBot="1" x14ac:dyDescent="0.25">
      <c r="AV25" s="6"/>
      <c r="AW25" s="6"/>
    </row>
    <row r="26" spans="1:102" ht="17" thickBot="1" x14ac:dyDescent="0.25">
      <c r="A26" s="3">
        <v>2</v>
      </c>
      <c r="B26" s="1" t="str">
        <f>B$1</f>
        <v>YEAR</v>
      </c>
      <c r="C26" s="1" t="str">
        <f>C$1</f>
        <v>YEAR</v>
      </c>
      <c r="D26" s="1" t="str">
        <f>D$1</f>
        <v>TEAM</v>
      </c>
      <c r="F26" s="1" t="str">
        <f t="shared" ref="F26:AA26" si="4">F$1</f>
        <v>NUMBER</v>
      </c>
      <c r="G26" s="1" t="str">
        <f t="shared" si="4"/>
        <v>PLAYER</v>
      </c>
      <c r="H26" s="1" t="str">
        <f t="shared" si="4"/>
        <v>POS</v>
      </c>
      <c r="I26" s="1" t="str">
        <f t="shared" si="4"/>
        <v>HEIGHT</v>
      </c>
      <c r="J26" s="1" t="str">
        <f t="shared" si="4"/>
        <v>HEIGHT (IN)</v>
      </c>
      <c r="K26" s="1" t="str">
        <f t="shared" si="4"/>
        <v>HEIGHT (M)</v>
      </c>
      <c r="L26" s="1" t="str">
        <f t="shared" si="4"/>
        <v>WEIGHT (LBS)</v>
      </c>
      <c r="M26" s="1" t="str">
        <f t="shared" si="4"/>
        <v>WEIGHT (KG)</v>
      </c>
      <c r="N26" s="1" t="str">
        <f t="shared" si="4"/>
        <v>BMI</v>
      </c>
      <c r="O26" s="1" t="str">
        <f t="shared" si="4"/>
        <v>BIRTH DATE</v>
      </c>
      <c r="P26" s="1" t="str">
        <f t="shared" si="4"/>
        <v>AGE</v>
      </c>
      <c r="Q26" s="1" t="str">
        <f t="shared" si="4"/>
        <v>NATION</v>
      </c>
      <c r="R26" s="1" t="str">
        <f t="shared" si="4"/>
        <v>COUNTRY</v>
      </c>
      <c r="S26" s="1" t="str">
        <f t="shared" si="4"/>
        <v>CONTINENT</v>
      </c>
      <c r="T26" s="1" t="str">
        <f t="shared" si="4"/>
        <v>GLOBAL REGION</v>
      </c>
      <c r="U26" s="1" t="str">
        <f t="shared" si="4"/>
        <v>EXPERIENCE</v>
      </c>
      <c r="V26" s="1"/>
      <c r="W26" s="1" t="str">
        <f t="shared" si="4"/>
        <v>COLLEGE</v>
      </c>
      <c r="X26" s="1" t="str">
        <f t="shared" si="4"/>
        <v>COLLEGE1</v>
      </c>
      <c r="Y26" s="1" t="str">
        <f t="shared" si="4"/>
        <v>COLLEGE2</v>
      </c>
      <c r="Z26" s="1" t="str">
        <f t="shared" si="4"/>
        <v>TRANSFER</v>
      </c>
      <c r="AA26" s="1" t="str">
        <f t="shared" si="4"/>
        <v>SALARY</v>
      </c>
      <c r="AB26" s="1" t="s">
        <v>1262</v>
      </c>
      <c r="AD26" s="64" t="s">
        <v>1496</v>
      </c>
      <c r="AE26" s="64" t="str">
        <f>AE$1</f>
        <v>MP</v>
      </c>
      <c r="AF26" s="64" t="s">
        <v>1424</v>
      </c>
      <c r="AG26" s="64" t="str">
        <f>AG$1</f>
        <v>WTD-MP-PER</v>
      </c>
      <c r="AH26" s="64" t="str">
        <f t="shared" ref="AH26:AR26" si="5">AH$1</f>
        <v>AGE</v>
      </c>
      <c r="AI26" s="64" t="str">
        <f t="shared" si="5"/>
        <v>D-WS</v>
      </c>
      <c r="AJ26" s="64" t="str">
        <f t="shared" si="5"/>
        <v>O-WS</v>
      </c>
      <c r="AK26" s="64" t="str">
        <f t="shared" si="5"/>
        <v>WS</v>
      </c>
      <c r="AL26" s="64" t="str">
        <f t="shared" si="5"/>
        <v>USG%</v>
      </c>
      <c r="AM26" s="64" t="str">
        <f t="shared" si="5"/>
        <v>PG%</v>
      </c>
      <c r="AN26" s="64" t="str">
        <f t="shared" si="5"/>
        <v>SG%</v>
      </c>
      <c r="AO26" s="64" t="str">
        <f t="shared" si="5"/>
        <v>SF%</v>
      </c>
      <c r="AP26" s="64" t="str">
        <f t="shared" si="5"/>
        <v>PF%</v>
      </c>
      <c r="AQ26" s="64" t="str">
        <f t="shared" si="5"/>
        <v>C%</v>
      </c>
      <c r="AR26" s="64" t="str">
        <f t="shared" si="5"/>
        <v>TTL%</v>
      </c>
      <c r="AT26" s="1" t="str">
        <f>AT$1</f>
        <v>Rk</v>
      </c>
      <c r="AU26" s="1" t="str">
        <f>AU$1</f>
        <v>PLAYER</v>
      </c>
      <c r="AV26" s="1" t="str">
        <f>AV$1</f>
        <v>SALARY - BR</v>
      </c>
      <c r="AW26" s="1" t="s">
        <v>1495</v>
      </c>
      <c r="BB26" t="s">
        <v>550</v>
      </c>
      <c r="BC26" t="s">
        <v>1376</v>
      </c>
      <c r="BD26" t="s">
        <v>1377</v>
      </c>
      <c r="BE26" t="s">
        <v>1340</v>
      </c>
      <c r="BF26" s="2" t="s">
        <v>1378</v>
      </c>
      <c r="BG26" s="2" t="s">
        <v>1379</v>
      </c>
      <c r="BH26" s="2" t="s">
        <v>1380</v>
      </c>
      <c r="BI26" s="2" t="s">
        <v>1381</v>
      </c>
      <c r="BJ26" s="2" t="s">
        <v>1382</v>
      </c>
      <c r="BK26" s="2" t="s">
        <v>1383</v>
      </c>
      <c r="BL26" s="2" t="s">
        <v>1384</v>
      </c>
      <c r="BM26" s="2" t="s">
        <v>1385</v>
      </c>
      <c r="BN26" s="2" t="s">
        <v>1386</v>
      </c>
      <c r="BO26" s="2" t="s">
        <v>1387</v>
      </c>
      <c r="BP26" s="2" t="s">
        <v>1388</v>
      </c>
      <c r="BQ26" s="2" t="s">
        <v>1389</v>
      </c>
      <c r="BR26" s="2" t="s">
        <v>1388</v>
      </c>
      <c r="BS26" s="2" t="s">
        <v>1389</v>
      </c>
      <c r="BT26" s="2" t="s">
        <v>1390</v>
      </c>
      <c r="BU26" s="2" t="s">
        <v>1391</v>
      </c>
      <c r="BV26" s="2" t="s">
        <v>1392</v>
      </c>
      <c r="BX26" s="2" t="s">
        <v>550</v>
      </c>
      <c r="BY26" s="2" t="s">
        <v>1376</v>
      </c>
      <c r="BZ26" s="2" t="s">
        <v>1377</v>
      </c>
      <c r="CA26" s="2" t="s">
        <v>1340</v>
      </c>
      <c r="CB26" s="2" t="s">
        <v>1378</v>
      </c>
      <c r="CC26" s="2" t="s">
        <v>1424</v>
      </c>
      <c r="CD26" s="2" t="s">
        <v>1425</v>
      </c>
      <c r="CE26" s="2" t="s">
        <v>1426</v>
      </c>
      <c r="CF26" s="2" t="s">
        <v>1427</v>
      </c>
      <c r="CG26" s="2" t="s">
        <v>1428</v>
      </c>
      <c r="CH26" s="2" t="s">
        <v>1429</v>
      </c>
      <c r="CI26" s="2" t="s">
        <v>1430</v>
      </c>
      <c r="CJ26" s="2" t="s">
        <v>1431</v>
      </c>
      <c r="CK26" s="2" t="s">
        <v>1432</v>
      </c>
      <c r="CL26" s="2" t="s">
        <v>1433</v>
      </c>
      <c r="CM26" s="2" t="s">
        <v>1434</v>
      </c>
      <c r="CN26" s="2" t="s">
        <v>1435</v>
      </c>
      <c r="CO26" s="2" t="s">
        <v>1376</v>
      </c>
      <c r="CP26" s="2" t="s">
        <v>1436</v>
      </c>
      <c r="CQ26" s="2" t="s">
        <v>1437</v>
      </c>
      <c r="CR26" s="2" t="s">
        <v>1438</v>
      </c>
      <c r="CS26" s="2" t="s">
        <v>1439</v>
      </c>
      <c r="CT26" s="2" t="s">
        <v>1376</v>
      </c>
      <c r="CU26" s="2" t="s">
        <v>1440</v>
      </c>
      <c r="CV26" s="2" t="s">
        <v>1441</v>
      </c>
      <c r="CW26" s="2" t="s">
        <v>1442</v>
      </c>
      <c r="CX26" s="2" t="s">
        <v>1443</v>
      </c>
    </row>
    <row r="27" spans="1:102" ht="17" thickBot="1" x14ac:dyDescent="0.25">
      <c r="A27" s="3" t="s">
        <v>836</v>
      </c>
      <c r="B27" s="1" t="s">
        <v>18</v>
      </c>
      <c r="C27" s="1">
        <v>2021</v>
      </c>
      <c r="D27" s="1" t="s">
        <v>836</v>
      </c>
      <c r="F27" s="2">
        <v>6</v>
      </c>
      <c r="G27" s="2" t="s">
        <v>626</v>
      </c>
      <c r="H27" s="2" t="s">
        <v>556</v>
      </c>
      <c r="I27" s="4" t="s">
        <v>1149</v>
      </c>
      <c r="J27" s="16">
        <f>_xlfn.XLOOKUP($I27,DASHBOARD!$I$2:$I$27,DASHBOARD!$J$2:$J$27,"",0)</f>
        <v>73</v>
      </c>
      <c r="K27" s="23">
        <f>J27/DASHBOARD!$C$3</f>
        <v>1.854203708407417</v>
      </c>
      <c r="L27" s="2">
        <v>225</v>
      </c>
      <c r="M27" s="26">
        <f>L27/DASHBOARD!$C$4</f>
        <v>102.0408163265306</v>
      </c>
      <c r="N27" s="26">
        <f t="shared" ref="N27:N48" si="6">M27/(K27^2)</f>
        <v>29.679667663650175</v>
      </c>
      <c r="O27" s="5">
        <v>35189</v>
      </c>
      <c r="P27" s="23">
        <f>YEARFRAC(O27,_xlfn.XLOOKUP($B27,DASHBOARD!$Q$2:$Q$40,DASHBOARD!$U$2:$U$40,"",0))</f>
        <v>25.211111111111112</v>
      </c>
      <c r="Q27" s="2" t="s">
        <v>557</v>
      </c>
      <c r="R27" s="2" t="str">
        <f>_xlfn.XLOOKUP($Q27,DASHBOARD!$L$2:$L$150,DASHBOARD!M$2:M$150,"",0)</f>
        <v>United States</v>
      </c>
      <c r="S27" s="2" t="str">
        <f>_xlfn.XLOOKUP($Q27,DASHBOARD!$L$2:$L$150,DASHBOARD!N$2:N$150,"",0)</f>
        <v>North America</v>
      </c>
      <c r="T27" s="2" t="str">
        <f>_xlfn.XLOOKUP($Q27,DASHBOARD!$L$2:$L$150,DASHBOARD!O$2:O$150,"",0)</f>
        <v>Americas</v>
      </c>
      <c r="U27" s="2">
        <v>2</v>
      </c>
      <c r="W27" s="2" t="s">
        <v>627</v>
      </c>
      <c r="X27" s="2" t="s">
        <v>627</v>
      </c>
      <c r="Z27" s="2" t="str">
        <f t="shared" ref="Z27:Z48" si="7">IF(Y27="","","X")</f>
        <v/>
      </c>
      <c r="AA27" s="31">
        <f>_xlfn.XLOOKUP($G27,$AU$27:$AU$48,$AV$27:$AV$48,0,0)</f>
        <v>0</v>
      </c>
      <c r="AB27" s="43">
        <f>AA27/$AC$49</f>
        <v>0</v>
      </c>
      <c r="AD27" s="65" t="s">
        <v>1484</v>
      </c>
      <c r="AE27" s="65" cm="1">
        <f t="array" ref="AE27">_xlfn.XLOOKUP($G27&amp;$C27,$BY$1:$BY$845&amp;$C$1:$C$845,$CB$1:$CB$845,"",0)</f>
        <v>18</v>
      </c>
      <c r="AF27" s="65">
        <v>0.01</v>
      </c>
      <c r="AG27" s="65" t="str">
        <f>IFERROR(($AD27/SUM(AD27:AD48))*$AF27,"")</f>
        <v/>
      </c>
      <c r="AH27" s="65" cm="1">
        <f t="array" ref="AH27">_xlfn.XLOOKUP($G27&amp;$C27,$BY$1:$BY$845&amp;$C$1:$C$845,$BD$1:$BD$845,"",0)</f>
        <v>24</v>
      </c>
      <c r="AI27" s="65" cm="1">
        <f t="array" ref="AI27">_xlfn.XLOOKUP($G27&amp;$C27,$BY$1:$BY$845&amp;$C$1:$C$845,$CP$1:$CP$845,"",0)</f>
        <v>-0.1</v>
      </c>
      <c r="AJ27" s="65" cm="1">
        <f t="array" ref="AJ27">_xlfn.XLOOKUP($G27&amp;$C27,$BY$1:$BY$845&amp;$C$1:$C$845,$CQ$1:$CQ$845,"",0)</f>
        <v>0</v>
      </c>
      <c r="AK27" s="65" cm="1">
        <f t="array" ref="AK27">_xlfn.XLOOKUP($G27&amp;$C27,$BY$1:$BY$845&amp;$C$1:$C$845,$CR$1:$CR$845,"",0)</f>
        <v>-0.1</v>
      </c>
      <c r="AL27" s="65" cm="1">
        <f t="array" ref="AL27">_xlfn.XLOOKUP($G27&amp;$C27,$BY$1:$BY$845&amp;$C$1:$C$845,$CM$1:$CM$845,"",0)</f>
        <v>0</v>
      </c>
      <c r="AM27" s="78" cm="1">
        <f t="array" ref="AM27">_xlfn.XLOOKUP($G27&amp;$C27,$BY$1:$BY$845&amp;$C$1:$C$845,BG$1:BG$845,"",0)</f>
        <v>0.97</v>
      </c>
      <c r="AN27" s="78" cm="1">
        <f t="array" ref="AN27">_xlfn.XLOOKUP($G27&amp;$C27,$BY$1:$BY$845&amp;$C$1:$C$845,BH$1:BH$845,"",0)</f>
        <v>0.03</v>
      </c>
      <c r="AO27" s="78" cm="1">
        <f t="array" ref="AO27">_xlfn.XLOOKUP($G27&amp;$C27,$BY$1:$BY$845&amp;$C$1:$C$845,BI$1:BI$845,"",0)</f>
        <v>0</v>
      </c>
      <c r="AP27" s="78" cm="1">
        <f t="array" ref="AP27">_xlfn.XLOOKUP($G27&amp;$C27,$BY$1:$BY$845&amp;$C$1:$C$845,BJ$1:BJ$845,"",0)</f>
        <v>0</v>
      </c>
      <c r="AQ27" s="78" cm="1">
        <f t="array" ref="AQ27">_xlfn.XLOOKUP($G27&amp;$C27,$BY$1:$BY$845&amp;$C$1:$C$845,BK$1:BK$845,"",0)</f>
        <v>0</v>
      </c>
      <c r="AR27" s="78">
        <f>SUM(AM27:AQ27)</f>
        <v>1</v>
      </c>
      <c r="AT27" s="1">
        <v>1</v>
      </c>
      <c r="AU27" s="2" t="s">
        <v>605</v>
      </c>
      <c r="AV27" s="6">
        <v>33051724</v>
      </c>
      <c r="AW27" s="6" t="s">
        <v>1484</v>
      </c>
      <c r="BB27">
        <v>1</v>
      </c>
      <c r="BC27" t="s">
        <v>605</v>
      </c>
      <c r="BD27">
        <v>29</v>
      </c>
      <c r="BE27">
        <v>68</v>
      </c>
      <c r="BF27" s="2">
        <v>2269</v>
      </c>
      <c r="BH27" s="58">
        <v>0.03</v>
      </c>
      <c r="BI27" s="58">
        <v>0.72</v>
      </c>
      <c r="BJ27" s="58">
        <v>0.25</v>
      </c>
      <c r="BL27" s="2">
        <v>5.4</v>
      </c>
      <c r="BM27" s="2">
        <v>-0.5</v>
      </c>
      <c r="BN27" s="2">
        <v>91</v>
      </c>
      <c r="BO27" s="2">
        <v>54</v>
      </c>
      <c r="BP27" s="2">
        <v>73</v>
      </c>
      <c r="BQ27" s="2">
        <v>14</v>
      </c>
      <c r="BR27" s="2">
        <v>94</v>
      </c>
      <c r="BS27" s="2">
        <v>9</v>
      </c>
      <c r="BT27" s="2">
        <v>873</v>
      </c>
      <c r="BU27" s="2">
        <v>26</v>
      </c>
      <c r="BV27" s="2">
        <v>52</v>
      </c>
      <c r="BX27" s="2">
        <v>1</v>
      </c>
      <c r="BY27" s="2" t="s">
        <v>605</v>
      </c>
      <c r="BZ27" s="2">
        <v>29</v>
      </c>
      <c r="CA27" s="2">
        <v>68</v>
      </c>
      <c r="CB27" s="2">
        <v>2269</v>
      </c>
      <c r="CC27" s="2">
        <v>18.2</v>
      </c>
      <c r="CD27" s="2">
        <v>0.58799999999999997</v>
      </c>
      <c r="CE27" s="2">
        <v>0.34</v>
      </c>
      <c r="CF27" s="2">
        <v>0.22</v>
      </c>
      <c r="CG27" s="2">
        <v>2.6</v>
      </c>
      <c r="CH27" s="2">
        <v>15.7</v>
      </c>
      <c r="CI27" s="2">
        <v>9.4</v>
      </c>
      <c r="CJ27" s="2">
        <v>23.2</v>
      </c>
      <c r="CK27" s="2">
        <v>1.5</v>
      </c>
      <c r="CL27" s="2">
        <v>0.4</v>
      </c>
      <c r="CM27" s="2">
        <v>13.1</v>
      </c>
      <c r="CN27" s="2">
        <v>25</v>
      </c>
      <c r="CP27" s="2">
        <v>4.0999999999999996</v>
      </c>
      <c r="CQ27" s="2">
        <v>2.2000000000000002</v>
      </c>
      <c r="CR27" s="2">
        <v>6.4</v>
      </c>
      <c r="CS27" s="2">
        <v>0.13500000000000001</v>
      </c>
      <c r="CU27" s="2">
        <v>1.7</v>
      </c>
      <c r="CV27" s="2">
        <v>-0.3</v>
      </c>
      <c r="CW27" s="2">
        <v>1.3</v>
      </c>
      <c r="CX27" s="2">
        <v>1.9</v>
      </c>
    </row>
    <row r="28" spans="1:102" x14ac:dyDescent="0.2">
      <c r="B28" s="1" t="s">
        <v>18</v>
      </c>
      <c r="C28" s="1">
        <v>2021</v>
      </c>
      <c r="D28" s="1" t="s">
        <v>836</v>
      </c>
      <c r="F28" s="2">
        <v>34</v>
      </c>
      <c r="G28" s="2" t="s">
        <v>606</v>
      </c>
      <c r="H28" s="2" t="s">
        <v>566</v>
      </c>
      <c r="I28" s="4" t="s">
        <v>1148</v>
      </c>
      <c r="J28" s="16">
        <f>_xlfn.XLOOKUP($I28,DASHBOARD!$I$2:$I$27,DASHBOARD!$J$2:$J$27,"",0)</f>
        <v>83</v>
      </c>
      <c r="K28" s="23">
        <f>J28/DASHBOARD!$C$3</f>
        <v>2.1082042164084331</v>
      </c>
      <c r="L28" s="2">
        <v>242</v>
      </c>
      <c r="M28" s="26">
        <f>L28/DASHBOARD!$C$4</f>
        <v>109.75056689342404</v>
      </c>
      <c r="N28" s="26">
        <f t="shared" si="6"/>
        <v>24.693429882138169</v>
      </c>
      <c r="O28" s="5">
        <v>34674</v>
      </c>
      <c r="P28" s="23">
        <f>YEARFRAC(O28,_xlfn.XLOOKUP($B28,DASHBOARD!$Q$2:$Q$40,DASHBOARD!$U$2:$U$40,"",0))</f>
        <v>26.622222222222224</v>
      </c>
      <c r="Q28" s="2" t="s">
        <v>628</v>
      </c>
      <c r="R28" s="2" t="str">
        <f>_xlfn.XLOOKUP($Q28,DASHBOARD!$L$2:$L$150,DASHBOARD!M$2:M$150,"",0)</f>
        <v>Greece</v>
      </c>
      <c r="S28" s="2" t="str">
        <f>_xlfn.XLOOKUP($Q28,DASHBOARD!$L$2:$L$150,DASHBOARD!N$2:N$150,"",0)</f>
        <v>Europe</v>
      </c>
      <c r="T28" s="2" t="str">
        <f>_xlfn.XLOOKUP($Q28,DASHBOARD!$L$2:$L$150,DASHBOARD!O$2:O$150,"",0)</f>
        <v>Eurasia</v>
      </c>
      <c r="U28" s="2">
        <v>7</v>
      </c>
      <c r="Z28" s="2" t="str">
        <f t="shared" si="7"/>
        <v/>
      </c>
      <c r="AA28" s="31">
        <f>_xlfn.XLOOKUP($G28,$AU$27:$AU$48,$AV$27:$AV$48,0,0)</f>
        <v>27528088</v>
      </c>
      <c r="AB28" s="43">
        <f>AA28/$AC$49</f>
        <v>0.20750286596964782</v>
      </c>
      <c r="AD28" s="65" t="s">
        <v>1484</v>
      </c>
      <c r="AE28" s="65" cm="1">
        <f t="array" ref="AE28">_xlfn.XLOOKUP($G28&amp;$C28,$BY$1:$BY$845&amp;$C$1:$C$845,$CB$1:$CB$845,"",0)</f>
        <v>2013</v>
      </c>
      <c r="AF28" s="65">
        <v>29.24</v>
      </c>
      <c r="AG28" s="65" t="str">
        <f>IFERROR(($AD28/SUM(AD27:AD48))*$AF28,"")</f>
        <v/>
      </c>
      <c r="AH28" s="65" cm="1">
        <f t="array" ref="AH28">_xlfn.XLOOKUP($G28&amp;$C28,$BY$1:$BY$845&amp;$C$1:$C$845,$BD$1:$BD$845,"",0)</f>
        <v>26</v>
      </c>
      <c r="AI28" s="65" cm="1">
        <f t="array" ref="AI28">_xlfn.XLOOKUP($G28&amp;$C28,$BY$1:$BY$845&amp;$C$1:$C$845,$CP$1:$CP$845,"",0)</f>
        <v>6.9</v>
      </c>
      <c r="AJ28" s="65" cm="1">
        <f t="array" ref="AJ28">_xlfn.XLOOKUP($G28&amp;$C28,$BY$1:$BY$845&amp;$C$1:$C$845,$CQ$1:$CQ$845,"",0)</f>
        <v>3.3</v>
      </c>
      <c r="AK28" s="65" cm="1">
        <f t="array" ref="AK28">_xlfn.XLOOKUP($G28&amp;$C28,$BY$1:$BY$845&amp;$C$1:$C$845,$CR$1:$CR$845,"",0)</f>
        <v>10.199999999999999</v>
      </c>
      <c r="AL28" s="65" cm="1">
        <f t="array" ref="AL28">_xlfn.XLOOKUP($G28&amp;$C28,$BY$1:$BY$845&amp;$C$1:$C$845,$CM$1:$CM$845,"",0)</f>
        <v>13.2</v>
      </c>
      <c r="AM28" s="78" cm="1">
        <f t="array" ref="AM28">_xlfn.XLOOKUP($G28&amp;$C28,$BY$1:$BY$845&amp;$C$1:$C$845,BG$1:BG$845,"",0)</f>
        <v>0</v>
      </c>
      <c r="AN28" s="78" cm="1">
        <f t="array" ref="AN28">_xlfn.XLOOKUP($G28&amp;$C28,$BY$1:$BY$845&amp;$C$1:$C$845,BH$1:BH$845,"",0)</f>
        <v>0</v>
      </c>
      <c r="AO28" s="78" cm="1">
        <f t="array" ref="AO28">_xlfn.XLOOKUP($G28&amp;$C28,$BY$1:$BY$845&amp;$C$1:$C$845,BI$1:BI$845,"",0)</f>
        <v>0.02</v>
      </c>
      <c r="AP28" s="78" cm="1">
        <f t="array" ref="AP28">_xlfn.XLOOKUP($G28&amp;$C28,$BY$1:$BY$845&amp;$C$1:$C$845,BJ$1:BJ$845,"",0)</f>
        <v>0.86</v>
      </c>
      <c r="AQ28" s="78" cm="1">
        <f t="array" ref="AQ28">_xlfn.XLOOKUP($G28&amp;$C28,$BY$1:$BY$845&amp;$C$1:$C$845,BK$1:BK$845,"",0)</f>
        <v>0.12</v>
      </c>
      <c r="AR28" s="78">
        <f t="shared" ref="AR28:AR48" si="8">SUM(AM28:AQ28)</f>
        <v>1</v>
      </c>
      <c r="AT28" s="1">
        <v>2</v>
      </c>
      <c r="AU28" s="2" t="s">
        <v>606</v>
      </c>
      <c r="AV28" s="6">
        <v>27528088</v>
      </c>
      <c r="AW28" s="6" t="s">
        <v>1484</v>
      </c>
      <c r="BB28">
        <v>2</v>
      </c>
      <c r="BC28" t="s">
        <v>606</v>
      </c>
      <c r="BD28">
        <v>26</v>
      </c>
      <c r="BE28">
        <v>61</v>
      </c>
      <c r="BF28" s="2">
        <v>2013</v>
      </c>
      <c r="BI28" s="58">
        <v>0.02</v>
      </c>
      <c r="BJ28" s="58">
        <v>0.86</v>
      </c>
      <c r="BK28" s="58">
        <v>0.12</v>
      </c>
      <c r="BL28" s="2">
        <v>8.4</v>
      </c>
      <c r="BM28" s="2">
        <v>6.7</v>
      </c>
      <c r="BN28" s="2">
        <v>71</v>
      </c>
      <c r="BO28" s="2">
        <v>50</v>
      </c>
      <c r="BP28" s="2">
        <v>53</v>
      </c>
      <c r="BQ28" s="2">
        <v>53</v>
      </c>
      <c r="BR28" s="2">
        <v>295</v>
      </c>
      <c r="BS28" s="2">
        <v>5</v>
      </c>
      <c r="BT28" s="2">
        <v>926</v>
      </c>
      <c r="BU28" s="2">
        <v>79</v>
      </c>
      <c r="BV28" s="2">
        <v>56</v>
      </c>
      <c r="BX28" s="2">
        <v>2</v>
      </c>
      <c r="BY28" s="2" t="s">
        <v>606</v>
      </c>
      <c r="BZ28" s="2">
        <v>26</v>
      </c>
      <c r="CA28" s="2">
        <v>61</v>
      </c>
      <c r="CB28" s="2">
        <v>2013</v>
      </c>
      <c r="CC28" s="2">
        <v>29.2</v>
      </c>
      <c r="CD28" s="2">
        <v>0.63300000000000001</v>
      </c>
      <c r="CE28" s="2">
        <v>0.20100000000000001</v>
      </c>
      <c r="CF28" s="2">
        <v>0.52800000000000002</v>
      </c>
      <c r="CG28" s="2">
        <v>5.3</v>
      </c>
      <c r="CH28" s="2">
        <v>28.9</v>
      </c>
      <c r="CI28" s="2">
        <v>17.5</v>
      </c>
      <c r="CJ28" s="2">
        <v>28.7</v>
      </c>
      <c r="CK28" s="2">
        <v>1.7</v>
      </c>
      <c r="CL28" s="2">
        <v>3.2</v>
      </c>
      <c r="CM28" s="2">
        <v>13.2</v>
      </c>
      <c r="CN28" s="2">
        <v>32.5</v>
      </c>
      <c r="CP28" s="2">
        <v>6.9</v>
      </c>
      <c r="CQ28" s="2">
        <v>3.3</v>
      </c>
      <c r="CR28" s="2">
        <v>10.199999999999999</v>
      </c>
      <c r="CS28" s="2">
        <v>0.24399999999999999</v>
      </c>
      <c r="CU28" s="2">
        <v>6.2</v>
      </c>
      <c r="CV28" s="2">
        <v>2.8</v>
      </c>
      <c r="CW28" s="2">
        <v>9</v>
      </c>
      <c r="CX28" s="2">
        <v>5.6</v>
      </c>
    </row>
    <row r="29" spans="1:102" x14ac:dyDescent="0.2">
      <c r="B29" s="1" t="s">
        <v>18</v>
      </c>
      <c r="C29" s="1">
        <v>2021</v>
      </c>
      <c r="D29" s="1" t="s">
        <v>836</v>
      </c>
      <c r="F29" s="2">
        <v>43</v>
      </c>
      <c r="G29" s="2" t="s">
        <v>620</v>
      </c>
      <c r="H29" s="2" t="s">
        <v>570</v>
      </c>
      <c r="I29" s="4" t="s">
        <v>599</v>
      </c>
      <c r="J29" s="16">
        <f>_xlfn.XLOOKUP($I29,DASHBOARD!$I$2:$I$27,DASHBOARD!$J$2:$J$27,"",0)</f>
        <v>78</v>
      </c>
      <c r="K29" s="23">
        <f>J29/DASHBOARD!$C$3</f>
        <v>1.981203962407925</v>
      </c>
      <c r="L29" s="2">
        <v>219</v>
      </c>
      <c r="M29" s="26">
        <f>L29/DASHBOARD!$C$4</f>
        <v>99.319727891156461</v>
      </c>
      <c r="N29" s="26">
        <f t="shared" si="6"/>
        <v>25.303298872474695</v>
      </c>
      <c r="O29" s="5">
        <v>33803</v>
      </c>
      <c r="P29" s="23">
        <f>YEARFRAC(O29,_xlfn.XLOOKUP($B29,DASHBOARD!$Q$2:$Q$40,DASHBOARD!$U$2:$U$40,"",0))</f>
        <v>29.005555555555556</v>
      </c>
      <c r="Q29" s="2" t="s">
        <v>628</v>
      </c>
      <c r="R29" s="2" t="str">
        <f>_xlfn.XLOOKUP($Q29,DASHBOARD!$L$2:$L$150,DASHBOARD!M$2:M$150,"",0)</f>
        <v>Greece</v>
      </c>
      <c r="S29" s="2" t="str">
        <f>_xlfn.XLOOKUP($Q29,DASHBOARD!$L$2:$L$150,DASHBOARD!N$2:N$150,"",0)</f>
        <v>Europe</v>
      </c>
      <c r="T29" s="2" t="str">
        <f>_xlfn.XLOOKUP($Q29,DASHBOARD!$L$2:$L$150,DASHBOARD!O$2:O$150,"",0)</f>
        <v>Eurasia</v>
      </c>
      <c r="U29" s="2">
        <v>2</v>
      </c>
      <c r="Z29" s="2" t="str">
        <f t="shared" si="7"/>
        <v/>
      </c>
      <c r="AA29" s="31">
        <f>_xlfn.XLOOKUP($G29,$AU$27:$AU$48,$AV$27:$AV$48,0,0)</f>
        <v>1701593</v>
      </c>
      <c r="AB29" s="43">
        <f>AA29/$AC$49</f>
        <v>1.2826369350965854E-2</v>
      </c>
      <c r="AD29" s="65" t="s">
        <v>1484</v>
      </c>
      <c r="AE29" s="65" cm="1">
        <f t="array" ref="AE29">_xlfn.XLOOKUP($G29&amp;$C29,$BY$1:$BY$845&amp;$C$1:$C$845,$CB$1:$CB$845,"",0)</f>
        <v>551</v>
      </c>
      <c r="AF29" s="65">
        <v>10.3</v>
      </c>
      <c r="AG29" s="65" t="str">
        <f>IFERROR(($AD29/SUM(AD27:AD48))*$AF29,"")</f>
        <v/>
      </c>
      <c r="AH29" s="65" cm="1">
        <f t="array" ref="AH29">_xlfn.XLOOKUP($G29&amp;$C29,$BY$1:$BY$845&amp;$C$1:$C$845,$BD$1:$BD$845,"",0)</f>
        <v>28</v>
      </c>
      <c r="AI29" s="65" cm="1">
        <f t="array" ref="AI29">_xlfn.XLOOKUP($G29&amp;$C29,$BY$1:$BY$845&amp;$C$1:$C$845,$CP$1:$CP$845,"",0)</f>
        <v>0</v>
      </c>
      <c r="AJ29" s="65" cm="1">
        <f t="array" ref="AJ29">_xlfn.XLOOKUP($G29&amp;$C29,$BY$1:$BY$845&amp;$C$1:$C$845,$CQ$1:$CQ$845,"",0)</f>
        <v>0.6</v>
      </c>
      <c r="AK29" s="65" cm="1">
        <f t="array" ref="AK29">_xlfn.XLOOKUP($G29&amp;$C29,$BY$1:$BY$845&amp;$C$1:$C$845,$CR$1:$CR$845,"",0)</f>
        <v>0.7</v>
      </c>
      <c r="AL29" s="65" cm="1">
        <f t="array" ref="AL29">_xlfn.XLOOKUP($G29&amp;$C29,$BY$1:$BY$845&amp;$C$1:$C$845,$CM$1:$CM$845,"",0)</f>
        <v>21.3</v>
      </c>
      <c r="AM29" s="78" cm="1">
        <f t="array" ref="AM29">_xlfn.XLOOKUP($G29&amp;$C29,$BY$1:$BY$845&amp;$C$1:$C$845,BG$1:BG$845,"",0)</f>
        <v>0</v>
      </c>
      <c r="AN29" s="78" cm="1">
        <f t="array" ref="AN29">_xlfn.XLOOKUP($G29&amp;$C29,$BY$1:$BY$845&amp;$C$1:$C$845,BH$1:BH$845,"",0)</f>
        <v>0.08</v>
      </c>
      <c r="AO29" s="78" cm="1">
        <f t="array" ref="AO29">_xlfn.XLOOKUP($G29&amp;$C29,$BY$1:$BY$845&amp;$C$1:$C$845,BI$1:BI$845,"",0)</f>
        <v>0.6</v>
      </c>
      <c r="AP29" s="78" cm="1">
        <f t="array" ref="AP29">_xlfn.XLOOKUP($G29&amp;$C29,$BY$1:$BY$845&amp;$C$1:$C$845,BJ$1:BJ$845,"",0)</f>
        <v>0.32</v>
      </c>
      <c r="AQ29" s="78" cm="1">
        <f t="array" ref="AQ29">_xlfn.XLOOKUP($G29&amp;$C29,$BY$1:$BY$845&amp;$C$1:$C$845,BK$1:BK$845,"",0)</f>
        <v>0.01</v>
      </c>
      <c r="AR29" s="78">
        <f t="shared" si="8"/>
        <v>1.01</v>
      </c>
      <c r="AT29" s="1">
        <v>3</v>
      </c>
      <c r="AU29" s="2" t="s">
        <v>608</v>
      </c>
      <c r="AV29" s="6">
        <v>25876111</v>
      </c>
      <c r="AW29" s="6" t="s">
        <v>1484</v>
      </c>
      <c r="BB29">
        <v>3</v>
      </c>
      <c r="BC29" t="s">
        <v>608</v>
      </c>
      <c r="BD29">
        <v>30</v>
      </c>
      <c r="BE29">
        <v>59</v>
      </c>
      <c r="BF29" s="2">
        <v>1907</v>
      </c>
      <c r="BG29" s="58">
        <v>0.85</v>
      </c>
      <c r="BH29" s="58">
        <v>0.15</v>
      </c>
      <c r="BL29" s="2">
        <v>8.6999999999999993</v>
      </c>
      <c r="BM29" s="2">
        <v>7.1</v>
      </c>
      <c r="BN29" s="2">
        <v>71</v>
      </c>
      <c r="BO29" s="2">
        <v>37</v>
      </c>
      <c r="BP29" s="2">
        <v>38</v>
      </c>
      <c r="BQ29" s="2">
        <v>6</v>
      </c>
      <c r="BR29" s="2">
        <v>58</v>
      </c>
      <c r="BS29" s="2">
        <v>10</v>
      </c>
      <c r="BT29" s="2">
        <v>856</v>
      </c>
      <c r="BU29" s="2">
        <v>16</v>
      </c>
      <c r="BV29" s="2">
        <v>40</v>
      </c>
      <c r="BX29" s="2">
        <v>3</v>
      </c>
      <c r="BY29" s="2" t="s">
        <v>608</v>
      </c>
      <c r="BZ29" s="2">
        <v>30</v>
      </c>
      <c r="CA29" s="2">
        <v>59</v>
      </c>
      <c r="CB29" s="2">
        <v>1907</v>
      </c>
      <c r="CC29" s="2">
        <v>20</v>
      </c>
      <c r="CD29" s="2">
        <v>0.59199999999999997</v>
      </c>
      <c r="CE29" s="2">
        <v>0.34399999999999997</v>
      </c>
      <c r="CF29" s="2">
        <v>0.16500000000000001</v>
      </c>
      <c r="CG29" s="2">
        <v>4.2</v>
      </c>
      <c r="CH29" s="2">
        <v>10.4</v>
      </c>
      <c r="CI29" s="2">
        <v>7.4</v>
      </c>
      <c r="CJ29" s="2">
        <v>26.3</v>
      </c>
      <c r="CK29" s="2">
        <v>2.4</v>
      </c>
      <c r="CL29" s="2">
        <v>1.7</v>
      </c>
      <c r="CM29" s="2">
        <v>12.6</v>
      </c>
      <c r="CN29" s="2">
        <v>22.2</v>
      </c>
      <c r="CP29" s="2">
        <v>4.3</v>
      </c>
      <c r="CQ29" s="2">
        <v>2.2000000000000002</v>
      </c>
      <c r="CR29" s="2">
        <v>6.6</v>
      </c>
      <c r="CS29" s="2">
        <v>0.16500000000000001</v>
      </c>
      <c r="CU29" s="2">
        <v>2.8</v>
      </c>
      <c r="CV29" s="2">
        <v>0.6</v>
      </c>
      <c r="CW29" s="2">
        <v>3.4</v>
      </c>
      <c r="CX29" s="2">
        <v>2.6</v>
      </c>
    </row>
    <row r="30" spans="1:102" x14ac:dyDescent="0.2">
      <c r="B30" s="1" t="s">
        <v>18</v>
      </c>
      <c r="C30" s="1">
        <v>2021</v>
      </c>
      <c r="D30" s="1" t="s">
        <v>836</v>
      </c>
      <c r="F30" s="2">
        <v>12</v>
      </c>
      <c r="G30" s="2" t="s">
        <v>616</v>
      </c>
      <c r="H30" s="2" t="s">
        <v>556</v>
      </c>
      <c r="I30" s="4" t="s">
        <v>596</v>
      </c>
      <c r="J30" s="16">
        <f>_xlfn.XLOOKUP($I30,DASHBOARD!$I$2:$I$27,DASHBOARD!$J$2:$J$27,"",0)</f>
        <v>71</v>
      </c>
      <c r="K30" s="23">
        <f>J30/DASHBOARD!$C$3</f>
        <v>1.8034036068072137</v>
      </c>
      <c r="L30" s="2">
        <v>183</v>
      </c>
      <c r="M30" s="26">
        <f>L30/DASHBOARD!$C$4</f>
        <v>82.993197278911566</v>
      </c>
      <c r="N30" s="26">
        <f t="shared" si="6"/>
        <v>25.518587284943735</v>
      </c>
      <c r="O30" s="5">
        <v>32091</v>
      </c>
      <c r="P30" s="23">
        <f>YEARFRAC(O30,_xlfn.XLOOKUP($B30,DASHBOARD!$Q$2:$Q$40,DASHBOARD!$U$2:$U$40,"",0))</f>
        <v>33.694444444444443</v>
      </c>
      <c r="Q30" s="2" t="s">
        <v>557</v>
      </c>
      <c r="R30" s="2" t="str">
        <f>_xlfn.XLOOKUP($Q30,DASHBOARD!$L$2:$L$150,DASHBOARD!M$2:M$150,"",0)</f>
        <v>United States</v>
      </c>
      <c r="S30" s="2" t="str">
        <f>_xlfn.XLOOKUP($Q30,DASHBOARD!$L$2:$L$150,DASHBOARD!N$2:N$150,"",0)</f>
        <v>North America</v>
      </c>
      <c r="T30" s="2" t="str">
        <f>_xlfn.XLOOKUP($Q30,DASHBOARD!$L$2:$L$150,DASHBOARD!O$2:O$150,"",0)</f>
        <v>Americas</v>
      </c>
      <c r="U30" s="2">
        <v>12</v>
      </c>
      <c r="W30" s="2" t="s">
        <v>629</v>
      </c>
      <c r="X30" s="2" t="s">
        <v>629</v>
      </c>
      <c r="Z30" s="2" t="str">
        <f t="shared" si="7"/>
        <v/>
      </c>
      <c r="AA30" s="31">
        <f>_xlfn.XLOOKUP($G30,$AU$27:$AU$48,$AV$27:$AV$48,0,0)</f>
        <v>3169348</v>
      </c>
      <c r="AB30" s="43">
        <f>AA30/$AC$49</f>
        <v>2.3890100658468229E-2</v>
      </c>
      <c r="AD30" s="65" t="s">
        <v>1484</v>
      </c>
      <c r="AE30" s="65" cm="1">
        <f t="array" ref="AE30">_xlfn.XLOOKUP($G30&amp;$C30,$BY$1:$BY$845&amp;$C$1:$C$845,$CB$1:$CB$845,"",0)</f>
        <v>713</v>
      </c>
      <c r="AF30" s="65">
        <v>12.18</v>
      </c>
      <c r="AG30" s="65" t="str">
        <f>IFERROR(($AD30/SUM(AD27:AD48))*$AF30,"")</f>
        <v/>
      </c>
      <c r="AH30" s="65" cm="1">
        <f t="array" ref="AH30">_xlfn.XLOOKUP($G30&amp;$C30,$BY$1:$BY$845&amp;$C$1:$C$845,$BD$1:$BD$845,"",0)</f>
        <v>33</v>
      </c>
      <c r="AI30" s="65" cm="1">
        <f t="array" ref="AI30">_xlfn.XLOOKUP($G30&amp;$C30,$BY$1:$BY$845&amp;$C$1:$C$845,$CP$1:$CP$845,"",0)</f>
        <v>0.8</v>
      </c>
      <c r="AJ30" s="65" cm="1">
        <f t="array" ref="AJ30">_xlfn.XLOOKUP($G30&amp;$C30,$BY$1:$BY$845&amp;$C$1:$C$845,$CQ$1:$CQ$845,"",0)</f>
        <v>0.4</v>
      </c>
      <c r="AK30" s="65" cm="1">
        <f t="array" ref="AK30">_xlfn.XLOOKUP($G30&amp;$C30,$BY$1:$BY$845&amp;$C$1:$C$845,$CR$1:$CR$845,"",0)</f>
        <v>1.2</v>
      </c>
      <c r="AL30" s="65" cm="1">
        <f t="array" ref="AL30">_xlfn.XLOOKUP($G30&amp;$C30,$BY$1:$BY$845&amp;$C$1:$C$845,$CM$1:$CM$845,"",0)</f>
        <v>14</v>
      </c>
      <c r="AM30" s="78" cm="1">
        <f t="array" ref="AM30">_xlfn.XLOOKUP($G30&amp;$C30,$BY$1:$BY$845&amp;$C$1:$C$845,BG$1:BG$845,"",0)</f>
        <v>1</v>
      </c>
      <c r="AN30" s="78" cm="1">
        <f t="array" ref="AN30">_xlfn.XLOOKUP($G30&amp;$C30,$BY$1:$BY$845&amp;$C$1:$C$845,BH$1:BH$845,"",0)</f>
        <v>0</v>
      </c>
      <c r="AO30" s="78" cm="1">
        <f t="array" ref="AO30">_xlfn.XLOOKUP($G30&amp;$C30,$BY$1:$BY$845&amp;$C$1:$C$845,BI$1:BI$845,"",0)</f>
        <v>0</v>
      </c>
      <c r="AP30" s="78" cm="1">
        <f t="array" ref="AP30">_xlfn.XLOOKUP($G30&amp;$C30,$BY$1:$BY$845&amp;$C$1:$C$845,BJ$1:BJ$845,"",0)</f>
        <v>0</v>
      </c>
      <c r="AQ30" s="78" cm="1">
        <f t="array" ref="AQ30">_xlfn.XLOOKUP($G30&amp;$C30,$BY$1:$BY$845&amp;$C$1:$C$845,BK$1:BK$845,"",0)</f>
        <v>0</v>
      </c>
      <c r="AR30" s="78">
        <f t="shared" si="8"/>
        <v>1</v>
      </c>
      <c r="AT30" s="1">
        <v>4</v>
      </c>
      <c r="AU30" s="2" t="s">
        <v>611</v>
      </c>
      <c r="AV30" s="6">
        <v>12697675</v>
      </c>
      <c r="AW30" s="6" t="s">
        <v>1484</v>
      </c>
      <c r="BB30">
        <v>4</v>
      </c>
      <c r="BC30" t="s">
        <v>611</v>
      </c>
      <c r="BD30">
        <v>32</v>
      </c>
      <c r="BE30">
        <v>70</v>
      </c>
      <c r="BF30" s="2">
        <v>1902</v>
      </c>
      <c r="BK30" s="58">
        <v>1</v>
      </c>
      <c r="BL30" s="2">
        <v>6.8</v>
      </c>
      <c r="BM30" s="2">
        <v>2.8</v>
      </c>
      <c r="BN30" s="2">
        <v>19</v>
      </c>
      <c r="BO30" s="2">
        <v>19</v>
      </c>
      <c r="BP30" s="2">
        <v>86</v>
      </c>
      <c r="BQ30" s="2">
        <v>16</v>
      </c>
      <c r="BR30" s="2">
        <v>71</v>
      </c>
      <c r="BS30" s="2">
        <v>4</v>
      </c>
      <c r="BT30" s="2">
        <v>125</v>
      </c>
      <c r="BU30" s="2">
        <v>17</v>
      </c>
      <c r="BV30" s="2">
        <v>18</v>
      </c>
      <c r="BX30" s="2">
        <v>4</v>
      </c>
      <c r="BY30" s="2" t="s">
        <v>611</v>
      </c>
      <c r="BZ30" s="2">
        <v>32</v>
      </c>
      <c r="CA30" s="2">
        <v>70</v>
      </c>
      <c r="CB30" s="2">
        <v>1902</v>
      </c>
      <c r="CC30" s="2">
        <v>15.4</v>
      </c>
      <c r="CD30" s="2">
        <v>0.61099999999999999</v>
      </c>
      <c r="CE30" s="2">
        <v>0.439</v>
      </c>
      <c r="CF30" s="2">
        <v>0.222</v>
      </c>
      <c r="CG30" s="2">
        <v>6</v>
      </c>
      <c r="CH30" s="2">
        <v>13</v>
      </c>
      <c r="CI30" s="2">
        <v>9.6</v>
      </c>
      <c r="CJ30" s="2">
        <v>3.5</v>
      </c>
      <c r="CK30" s="2">
        <v>1</v>
      </c>
      <c r="CL30" s="2">
        <v>4.8</v>
      </c>
      <c r="CM30" s="2">
        <v>8.3000000000000007</v>
      </c>
      <c r="CN30" s="2">
        <v>16.899999999999999</v>
      </c>
      <c r="CP30" s="2">
        <v>3.1</v>
      </c>
      <c r="CQ30" s="2">
        <v>2.2000000000000002</v>
      </c>
      <c r="CR30" s="2">
        <v>5.3</v>
      </c>
      <c r="CS30" s="2">
        <v>0.13300000000000001</v>
      </c>
      <c r="CU30" s="2">
        <v>0</v>
      </c>
      <c r="CV30" s="2">
        <v>0</v>
      </c>
      <c r="CW30" s="2">
        <v>0</v>
      </c>
      <c r="CX30" s="2">
        <v>0.9</v>
      </c>
    </row>
    <row r="31" spans="1:102" x14ac:dyDescent="0.2">
      <c r="B31" s="1" t="s">
        <v>18</v>
      </c>
      <c r="C31" s="1">
        <v>2021</v>
      </c>
      <c r="D31" s="1" t="s">
        <v>836</v>
      </c>
      <c r="F31" s="2">
        <v>3</v>
      </c>
      <c r="G31" s="2" t="s">
        <v>609</v>
      </c>
      <c r="H31" s="2" t="s">
        <v>576</v>
      </c>
      <c r="I31" s="4" t="s">
        <v>601</v>
      </c>
      <c r="J31" s="16">
        <f>_xlfn.XLOOKUP($I31,DASHBOARD!$I$2:$I$27,DASHBOARD!$J$2:$J$27,"",0)</f>
        <v>77</v>
      </c>
      <c r="K31" s="23">
        <f>J31/DASHBOARD!$C$3</f>
        <v>1.9558039116078234</v>
      </c>
      <c r="L31" s="2">
        <v>210</v>
      </c>
      <c r="M31" s="26">
        <f>L31/DASHBOARD!$C$4</f>
        <v>95.238095238095241</v>
      </c>
      <c r="N31" s="26">
        <f t="shared" si="6"/>
        <v>24.897748757117956</v>
      </c>
      <c r="O31" s="5">
        <v>34808</v>
      </c>
      <c r="P31" s="23">
        <f>YEARFRAC(O31,_xlfn.XLOOKUP($B31,DASHBOARD!$Q$2:$Q$40,DASHBOARD!$U$2:$U$40,"",0))</f>
        <v>26.252777777777776</v>
      </c>
      <c r="Q31" s="2" t="s">
        <v>557</v>
      </c>
      <c r="R31" s="2" t="str">
        <f>_xlfn.XLOOKUP($Q31,DASHBOARD!$L$2:$L$150,DASHBOARD!M$2:M$150,"",0)</f>
        <v>United States</v>
      </c>
      <c r="S31" s="2" t="str">
        <f>_xlfn.XLOOKUP($Q31,DASHBOARD!$L$2:$L$150,DASHBOARD!N$2:N$150,"",0)</f>
        <v>North America</v>
      </c>
      <c r="T31" s="2" t="str">
        <f>_xlfn.XLOOKUP($Q31,DASHBOARD!$L$2:$L$150,DASHBOARD!O$2:O$150,"",0)</f>
        <v>Americas</v>
      </c>
      <c r="U31" s="2" t="s">
        <v>563</v>
      </c>
      <c r="W31" s="2" t="s">
        <v>630</v>
      </c>
      <c r="X31" s="2" t="s">
        <v>1236</v>
      </c>
      <c r="Y31" s="2" t="s">
        <v>1237</v>
      </c>
      <c r="Z31" s="2" t="str">
        <f t="shared" si="7"/>
        <v>X</v>
      </c>
      <c r="AA31" s="31">
        <f>_xlfn.XLOOKUP($G31,$AU$27:$AU$48,$AV$27:$AV$48,0,0)</f>
        <v>24611</v>
      </c>
      <c r="AB31" s="43">
        <f>AA31/$AC$49</f>
        <v>1.8551426580658281E-4</v>
      </c>
      <c r="AD31" s="65" t="s">
        <v>1484</v>
      </c>
      <c r="AE31" s="65" cm="1">
        <f t="array" ref="AE31">_xlfn.XLOOKUP($G31&amp;$C31,$BY$1:$BY$845&amp;$C$1:$C$845,$CB$1:$CB$845,"",0)</f>
        <v>32</v>
      </c>
      <c r="AF31" s="65">
        <v>10.62</v>
      </c>
      <c r="AG31" s="65" t="str">
        <f>IFERROR(($AD31/SUM(AD27:AD48))*$AF31,"")</f>
        <v/>
      </c>
      <c r="AH31" s="65" cm="1">
        <f t="array" ref="AH31">_xlfn.XLOOKUP($G31&amp;$C31,$BY$1:$BY$845&amp;$C$1:$C$845,$BD$1:$BD$845,"",0)</f>
        <v>25</v>
      </c>
      <c r="AI31" s="65" cm="1">
        <f t="array" ref="AI31">_xlfn.XLOOKUP($G31&amp;$C31,$BY$1:$BY$845&amp;$C$1:$C$845,$CP$1:$CP$845,"",0)</f>
        <v>0</v>
      </c>
      <c r="AJ31" s="65" cm="1">
        <f t="array" ref="AJ31">_xlfn.XLOOKUP($G31&amp;$C31,$BY$1:$BY$845&amp;$C$1:$C$845,$CQ$1:$CQ$845,"",0)</f>
        <v>0</v>
      </c>
      <c r="AK31" s="65" cm="1">
        <f t="array" ref="AK31">_xlfn.XLOOKUP($G31&amp;$C31,$BY$1:$BY$845&amp;$C$1:$C$845,$CR$1:$CR$845,"",0)</f>
        <v>0</v>
      </c>
      <c r="AL31" s="65" cm="1">
        <f t="array" ref="AL31">_xlfn.XLOOKUP($G31&amp;$C31,$BY$1:$BY$845&amp;$C$1:$C$845,$CM$1:$CM$845,"",0)</f>
        <v>21.8</v>
      </c>
      <c r="AM31" s="78" cm="1">
        <f t="array" ref="AM31">_xlfn.XLOOKUP($G31&amp;$C31,$BY$1:$BY$845&amp;$C$1:$C$845,BG$1:BG$845,"",0)</f>
        <v>0.12</v>
      </c>
      <c r="AN31" s="78" cm="1">
        <f t="array" ref="AN31">_xlfn.XLOOKUP($G31&amp;$C31,$BY$1:$BY$845&amp;$C$1:$C$845,BH$1:BH$845,"",0)</f>
        <v>0.57999999999999996</v>
      </c>
      <c r="AO31" s="78" cm="1">
        <f t="array" ref="AO31">_xlfn.XLOOKUP($G31&amp;$C31,$BY$1:$BY$845&amp;$C$1:$C$845,BI$1:BI$845,"",0)</f>
        <v>0.2</v>
      </c>
      <c r="AP31" s="78" cm="1">
        <f t="array" ref="AP31">_xlfn.XLOOKUP($G31&amp;$C31,$BY$1:$BY$845&amp;$C$1:$C$845,BJ$1:BJ$845,"",0)</f>
        <v>0.1</v>
      </c>
      <c r="AQ31" s="78" cm="1">
        <f t="array" ref="AQ31">_xlfn.XLOOKUP($G31&amp;$C31,$BY$1:$BY$845&amp;$C$1:$C$845,BK$1:BK$845,"",0)</f>
        <v>0</v>
      </c>
      <c r="AR31" s="78">
        <f t="shared" si="8"/>
        <v>0.99999999999999989</v>
      </c>
      <c r="AT31" s="1">
        <v>5</v>
      </c>
      <c r="AU31" s="2" t="s">
        <v>614</v>
      </c>
      <c r="AV31" s="6">
        <v>7969537</v>
      </c>
      <c r="AW31" s="6" t="s">
        <v>1484</v>
      </c>
      <c r="BB31">
        <v>5</v>
      </c>
      <c r="BC31" t="s">
        <v>610</v>
      </c>
      <c r="BD31">
        <v>24</v>
      </c>
      <c r="BE31">
        <v>66</v>
      </c>
      <c r="BF31" s="2">
        <v>1814</v>
      </c>
      <c r="BG31" s="58">
        <v>0.08</v>
      </c>
      <c r="BH31" s="58">
        <v>0.84</v>
      </c>
      <c r="BI31" s="58">
        <v>0.09</v>
      </c>
      <c r="BL31" s="2">
        <v>7.3</v>
      </c>
      <c r="BM31" s="2">
        <v>3.7</v>
      </c>
      <c r="BN31" s="2">
        <v>52</v>
      </c>
      <c r="BO31" s="2">
        <v>19</v>
      </c>
      <c r="BP31" s="2">
        <v>49</v>
      </c>
      <c r="BQ31" s="2">
        <v>12</v>
      </c>
      <c r="BR31" s="2">
        <v>26</v>
      </c>
      <c r="BS31" s="2">
        <v>17</v>
      </c>
      <c r="BT31" s="2">
        <v>472</v>
      </c>
      <c r="BU31" s="2">
        <v>3</v>
      </c>
      <c r="BV31" s="2">
        <v>31</v>
      </c>
      <c r="BX31" s="2">
        <v>5</v>
      </c>
      <c r="BY31" s="2" t="s">
        <v>610</v>
      </c>
      <c r="BZ31" s="2">
        <v>24</v>
      </c>
      <c r="CA31" s="2">
        <v>66</v>
      </c>
      <c r="CB31" s="2">
        <v>1814</v>
      </c>
      <c r="CC31" s="2">
        <v>13</v>
      </c>
      <c r="CD31" s="2">
        <v>0.54200000000000004</v>
      </c>
      <c r="CE31" s="2">
        <v>0.57399999999999995</v>
      </c>
      <c r="CF31" s="2">
        <v>0.11799999999999999</v>
      </c>
      <c r="CG31" s="2">
        <v>4.9000000000000004</v>
      </c>
      <c r="CH31" s="2">
        <v>16.7</v>
      </c>
      <c r="CI31" s="2">
        <v>11</v>
      </c>
      <c r="CJ31" s="2">
        <v>14.2</v>
      </c>
      <c r="CK31" s="2">
        <v>1.9</v>
      </c>
      <c r="CL31" s="2">
        <v>0.7</v>
      </c>
      <c r="CM31" s="2">
        <v>12.5</v>
      </c>
      <c r="CN31" s="2">
        <v>16.7</v>
      </c>
      <c r="CP31" s="2">
        <v>1.5</v>
      </c>
      <c r="CQ31" s="2">
        <v>2.1</v>
      </c>
      <c r="CR31" s="2">
        <v>3.6</v>
      </c>
      <c r="CS31" s="2">
        <v>9.5000000000000001E-2</v>
      </c>
      <c r="CU31" s="2">
        <v>-0.2</v>
      </c>
      <c r="CV31" s="2">
        <v>0.4</v>
      </c>
      <c r="CW31" s="2">
        <v>0.3</v>
      </c>
      <c r="CX31" s="2">
        <v>1</v>
      </c>
    </row>
    <row r="32" spans="1:102" x14ac:dyDescent="0.2">
      <c r="B32" s="1" t="s">
        <v>18</v>
      </c>
      <c r="C32" s="1">
        <v>2021</v>
      </c>
      <c r="D32" s="1" t="s">
        <v>836</v>
      </c>
      <c r="F32" s="2">
        <v>24</v>
      </c>
      <c r="G32" s="2" t="s">
        <v>612</v>
      </c>
      <c r="H32" s="2" t="s">
        <v>576</v>
      </c>
      <c r="I32" s="4" t="s">
        <v>601</v>
      </c>
      <c r="J32" s="16">
        <f>_xlfn.XLOOKUP($I32,DASHBOARD!$I$2:$I$27,DASHBOARD!$J$2:$J$27,"",0)</f>
        <v>77</v>
      </c>
      <c r="K32" s="23">
        <f>J32/DASHBOARD!$C$3</f>
        <v>1.9558039116078234</v>
      </c>
      <c r="L32" s="2">
        <v>209</v>
      </c>
      <c r="M32" s="26">
        <f>L32/DASHBOARD!$C$4</f>
        <v>94.784580498866205</v>
      </c>
      <c r="N32" s="26">
        <f t="shared" si="6"/>
        <v>24.779188048750726</v>
      </c>
      <c r="O32" s="5">
        <v>33975</v>
      </c>
      <c r="P32" s="23">
        <f>YEARFRAC(O32,_xlfn.XLOOKUP($B32,DASHBOARD!$Q$2:$Q$40,DASHBOARD!$U$2:$U$40,"",0))</f>
        <v>28.538888888888888</v>
      </c>
      <c r="Q32" s="2" t="s">
        <v>557</v>
      </c>
      <c r="R32" s="2" t="str">
        <f>_xlfn.XLOOKUP($Q32,DASHBOARD!$L$2:$L$150,DASHBOARD!M$2:M$150,"",0)</f>
        <v>United States</v>
      </c>
      <c r="S32" s="2" t="str">
        <f>_xlfn.XLOOKUP($Q32,DASHBOARD!$L$2:$L$150,DASHBOARD!N$2:N$150,"",0)</f>
        <v>North America</v>
      </c>
      <c r="T32" s="2" t="str">
        <f>_xlfn.XLOOKUP($Q32,DASHBOARD!$L$2:$L$150,DASHBOARD!O$2:O$150,"",0)</f>
        <v>Americas</v>
      </c>
      <c r="U32" s="2">
        <v>5</v>
      </c>
      <c r="W32" s="2" t="s">
        <v>631</v>
      </c>
      <c r="X32" s="2" t="s">
        <v>631</v>
      </c>
      <c r="Z32" s="2" t="str">
        <f t="shared" si="7"/>
        <v/>
      </c>
      <c r="AA32" s="31">
        <f>_xlfn.XLOOKUP($G32,$AU$27:$AU$48,$AV$27:$AV$48,0,0)</f>
        <v>4938273</v>
      </c>
      <c r="AB32" s="43">
        <f>AA32/$AC$49</f>
        <v>3.7224009180751333E-2</v>
      </c>
      <c r="AD32" s="65" t="s">
        <v>1484</v>
      </c>
      <c r="AE32" s="65" cm="1">
        <f t="array" ref="AE32">_xlfn.XLOOKUP($G32&amp;$C32,$BY$1:$BY$845&amp;$C$1:$C$845,$CB$1:$CB$845,"",0)</f>
        <v>1575</v>
      </c>
      <c r="AF32" s="65">
        <v>11.32</v>
      </c>
      <c r="AG32" s="65" t="str">
        <f>IFERROR(($AD32/SUM(AD27:AD48))*$AF32,"")</f>
        <v/>
      </c>
      <c r="AH32" s="65" cm="1">
        <f t="array" ref="AH32">_xlfn.XLOOKUP($G32&amp;$C32,$BY$1:$BY$845&amp;$C$1:$C$845,$BD$1:$BD$845,"",0)</f>
        <v>28</v>
      </c>
      <c r="AI32" s="65" cm="1">
        <f t="array" ref="AI32">_xlfn.XLOOKUP($G32&amp;$C32,$BY$1:$BY$845&amp;$C$1:$C$845,$CP$1:$CP$845,"",0)</f>
        <v>1.8</v>
      </c>
      <c r="AJ32" s="65" cm="1">
        <f t="array" ref="AJ32">_xlfn.XLOOKUP($G32&amp;$C32,$BY$1:$BY$845&amp;$C$1:$C$845,$CQ$1:$CQ$845,"",0)</f>
        <v>1.7</v>
      </c>
      <c r="AK32" s="65" cm="1">
        <f t="array" ref="AK32">_xlfn.XLOOKUP($G32&amp;$C32,$BY$1:$BY$845&amp;$C$1:$C$845,$CR$1:$CR$845,"",0)</f>
        <v>3.5</v>
      </c>
      <c r="AL32" s="65" cm="1">
        <f t="array" ref="AL32">_xlfn.XLOOKUP($G32&amp;$C32,$BY$1:$BY$845&amp;$C$1:$C$845,$CM$1:$CM$845,"",0)</f>
        <v>7.5</v>
      </c>
      <c r="AM32" s="78" cm="1">
        <f t="array" ref="AM32">_xlfn.XLOOKUP($G32&amp;$C32,$BY$1:$BY$845&amp;$C$1:$C$845,BG$1:BG$845,"",0)</f>
        <v>0.01</v>
      </c>
      <c r="AN32" s="78" cm="1">
        <f t="array" ref="AN32">_xlfn.XLOOKUP($G32&amp;$C32,$BY$1:$BY$845&amp;$C$1:$C$845,BH$1:BH$845,"",0)</f>
        <v>0.36</v>
      </c>
      <c r="AO32" s="78" cm="1">
        <f t="array" ref="AO32">_xlfn.XLOOKUP($G32&amp;$C32,$BY$1:$BY$845&amp;$C$1:$C$845,BI$1:BI$845,"",0)</f>
        <v>0.6</v>
      </c>
      <c r="AP32" s="78" cm="1">
        <f t="array" ref="AP32">_xlfn.XLOOKUP($G32&amp;$C32,$BY$1:$BY$845&amp;$C$1:$C$845,BJ$1:BJ$845,"",0)</f>
        <v>0.03</v>
      </c>
      <c r="AQ32" s="78" cm="1">
        <f t="array" ref="AQ32">_xlfn.XLOOKUP($G32&amp;$C32,$BY$1:$BY$845&amp;$C$1:$C$845,BK$1:BK$845,"",0)</f>
        <v>0</v>
      </c>
      <c r="AR32" s="78">
        <f t="shared" si="8"/>
        <v>1</v>
      </c>
      <c r="AT32" s="1">
        <v>6</v>
      </c>
      <c r="AU32" s="2" t="s">
        <v>612</v>
      </c>
      <c r="AV32" s="6">
        <v>4938273</v>
      </c>
      <c r="AW32" s="6" t="s">
        <v>1484</v>
      </c>
      <c r="BB32">
        <v>6</v>
      </c>
      <c r="BC32" t="s">
        <v>612</v>
      </c>
      <c r="BD32">
        <v>28</v>
      </c>
      <c r="BE32">
        <v>69</v>
      </c>
      <c r="BF32" s="2">
        <v>1575</v>
      </c>
      <c r="BG32" s="58">
        <v>0.01</v>
      </c>
      <c r="BH32" s="58">
        <v>0.36</v>
      </c>
      <c r="BI32" s="58">
        <v>0.6</v>
      </c>
      <c r="BJ32" s="58">
        <v>0.03</v>
      </c>
      <c r="BL32" s="2">
        <v>7</v>
      </c>
      <c r="BM32" s="2">
        <v>2.6</v>
      </c>
      <c r="BN32" s="2">
        <v>20</v>
      </c>
      <c r="BO32" s="2">
        <v>6</v>
      </c>
      <c r="BP32" s="2">
        <v>63</v>
      </c>
      <c r="BQ32" s="2">
        <v>4</v>
      </c>
      <c r="BR32" s="2">
        <v>15</v>
      </c>
      <c r="BS32" s="2">
        <v>11</v>
      </c>
      <c r="BT32" s="2">
        <v>195</v>
      </c>
      <c r="BU32" s="2">
        <v>2</v>
      </c>
      <c r="BV32" s="2">
        <v>16</v>
      </c>
      <c r="BX32" s="2">
        <v>6</v>
      </c>
      <c r="BY32" s="2" t="s">
        <v>612</v>
      </c>
      <c r="BZ32" s="2">
        <v>28</v>
      </c>
      <c r="CA32" s="2">
        <v>69</v>
      </c>
      <c r="CB32" s="2">
        <v>1575</v>
      </c>
      <c r="CC32" s="2">
        <v>11.3</v>
      </c>
      <c r="CD32" s="2">
        <v>0.57799999999999996</v>
      </c>
      <c r="CE32" s="2">
        <v>0.70299999999999996</v>
      </c>
      <c r="CF32" s="2">
        <v>0.10299999999999999</v>
      </c>
      <c r="CG32" s="2">
        <v>4.4000000000000004</v>
      </c>
      <c r="CH32" s="2">
        <v>17.3</v>
      </c>
      <c r="CI32" s="2">
        <v>11.1</v>
      </c>
      <c r="CJ32" s="2">
        <v>6.3</v>
      </c>
      <c r="CK32" s="2">
        <v>1.5</v>
      </c>
      <c r="CL32" s="2">
        <v>1.3</v>
      </c>
      <c r="CM32" s="2">
        <v>7.5</v>
      </c>
      <c r="CN32" s="2">
        <v>11.6</v>
      </c>
      <c r="CP32" s="2">
        <v>1.8</v>
      </c>
      <c r="CQ32" s="2">
        <v>1.7</v>
      </c>
      <c r="CR32" s="2">
        <v>3.5</v>
      </c>
      <c r="CS32" s="2">
        <v>0.108</v>
      </c>
      <c r="CU32" s="2">
        <v>-0.5</v>
      </c>
      <c r="CV32" s="2">
        <v>0.5</v>
      </c>
      <c r="CW32" s="2">
        <v>0</v>
      </c>
      <c r="CX32" s="2">
        <v>0.8</v>
      </c>
    </row>
    <row r="33" spans="2:102" x14ac:dyDescent="0.2">
      <c r="B33" s="1" t="s">
        <v>18</v>
      </c>
      <c r="C33" s="1">
        <v>2021</v>
      </c>
      <c r="D33" s="1" t="s">
        <v>836</v>
      </c>
      <c r="F33" s="2">
        <v>3</v>
      </c>
      <c r="G33" s="2" t="s">
        <v>618</v>
      </c>
      <c r="H33" s="2" t="s">
        <v>570</v>
      </c>
      <c r="I33" s="4" t="s">
        <v>604</v>
      </c>
      <c r="J33" s="16">
        <f>_xlfn.XLOOKUP($I33,DASHBOARD!$I$2:$I$27,DASHBOARD!$J$2:$J$27,"",0)</f>
        <v>79</v>
      </c>
      <c r="K33" s="23">
        <f>J33/DASHBOARD!$C$3</f>
        <v>2.0066040132080265</v>
      </c>
      <c r="L33" s="2">
        <v>221</v>
      </c>
      <c r="M33" s="26">
        <f>L33/DASHBOARD!$C$4</f>
        <v>100.2267573696145</v>
      </c>
      <c r="N33" s="26">
        <f t="shared" si="6"/>
        <v>24.892030639313351</v>
      </c>
      <c r="O33" s="5">
        <v>33226</v>
      </c>
      <c r="P33" s="23">
        <f>YEARFRAC(O33,_xlfn.XLOOKUP($B33,DASHBOARD!$Q$2:$Q$40,DASHBOARD!$U$2:$U$40,"",0))</f>
        <v>30.586111111111112</v>
      </c>
      <c r="Q33" s="2" t="s">
        <v>557</v>
      </c>
      <c r="R33" s="2" t="str">
        <f>_xlfn.XLOOKUP($Q33,DASHBOARD!$L$2:$L$150,DASHBOARD!M$2:M$150,"",0)</f>
        <v>United States</v>
      </c>
      <c r="S33" s="2" t="str">
        <f>_xlfn.XLOOKUP($Q33,DASHBOARD!$L$2:$L$150,DASHBOARD!N$2:N$150,"",0)</f>
        <v>North America</v>
      </c>
      <c r="T33" s="2" t="str">
        <f>_xlfn.XLOOKUP($Q33,DASHBOARD!$L$2:$L$150,DASHBOARD!O$2:O$150,"",0)</f>
        <v>Americas</v>
      </c>
      <c r="U33" s="2">
        <v>3</v>
      </c>
      <c r="W33" s="2" t="s">
        <v>632</v>
      </c>
      <c r="X33" s="2" t="s">
        <v>632</v>
      </c>
      <c r="Z33" s="2" t="str">
        <f t="shared" si="7"/>
        <v/>
      </c>
      <c r="AA33" s="31">
        <f>_xlfn.XLOOKUP($G33,$AU$27:$AU$48,$AV$27:$AV$48,0,0)</f>
        <v>1522080</v>
      </c>
      <c r="AB33" s="43">
        <f>AA33/$AC$49</f>
        <v>1.1473225537315978E-2</v>
      </c>
      <c r="AD33" s="65" t="s">
        <v>1484</v>
      </c>
      <c r="AE33" s="65" cm="1">
        <f t="array" ref="AE33">_xlfn.XLOOKUP($G33&amp;$C33,$BY$1:$BY$845&amp;$C$1:$C$845,$CB$1:$CB$845,"",0)</f>
        <v>201</v>
      </c>
      <c r="AF33" s="65">
        <v>14.23</v>
      </c>
      <c r="AG33" s="65" t="str">
        <f>IFERROR(($AD33/SUM(AD27:AD48))*$AF33,"")</f>
        <v/>
      </c>
      <c r="AH33" s="65" cm="1">
        <f t="array" ref="AH33">_xlfn.XLOOKUP($G33&amp;$C33,$BY$1:$BY$845&amp;$C$1:$C$845,$BD$1:$BD$845,"",0)</f>
        <v>30</v>
      </c>
      <c r="AI33" s="65" cm="1">
        <f t="array" ref="AI33">_xlfn.XLOOKUP($G33&amp;$C33,$BY$1:$BY$845&amp;$C$1:$C$845,$CP$1:$CP$845,"",0)</f>
        <v>0.1</v>
      </c>
      <c r="AJ33" s="65" cm="1">
        <f t="array" ref="AJ33">_xlfn.XLOOKUP($G33&amp;$C33,$BY$1:$BY$845&amp;$C$1:$C$845,$CQ$1:$CQ$845,"",0)</f>
        <v>0.3</v>
      </c>
      <c r="AK33" s="65" cm="1">
        <f t="array" ref="AK33">_xlfn.XLOOKUP($G33&amp;$C33,$BY$1:$BY$845&amp;$C$1:$C$845,$CR$1:$CR$845,"",0)</f>
        <v>0.4</v>
      </c>
      <c r="AL33" s="65" cm="1">
        <f t="array" ref="AL33">_xlfn.XLOOKUP($G33&amp;$C33,$BY$1:$BY$845&amp;$C$1:$C$845,$CM$1:$CM$845,"",0)</f>
        <v>9.6</v>
      </c>
      <c r="AM33" s="78" cm="1">
        <f t="array" ref="AM33">_xlfn.XLOOKUP($G33&amp;$C33,$BY$1:$BY$845&amp;$C$1:$C$845,BG$1:BG$845,"",0)</f>
        <v>0</v>
      </c>
      <c r="AN33" s="78" cm="1">
        <f t="array" ref="AN33">_xlfn.XLOOKUP($G33&amp;$C33,$BY$1:$BY$845&amp;$C$1:$C$845,BH$1:BH$845,"",0)</f>
        <v>0.08</v>
      </c>
      <c r="AO33" s="78" cm="1">
        <f t="array" ref="AO33">_xlfn.XLOOKUP($G33&amp;$C33,$BY$1:$BY$845&amp;$C$1:$C$845,BI$1:BI$845,"",0)</f>
        <v>0.57999999999999996</v>
      </c>
      <c r="AP33" s="78" cm="1">
        <f t="array" ref="AP33">_xlfn.XLOOKUP($G33&amp;$C33,$BY$1:$BY$845&amp;$C$1:$C$845,BJ$1:BJ$845,"",0)</f>
        <v>0.34</v>
      </c>
      <c r="AQ33" s="78" cm="1">
        <f t="array" ref="AQ33">_xlfn.XLOOKUP($G33&amp;$C33,$BY$1:$BY$845&amp;$C$1:$C$845,BK$1:BK$845,"",0)</f>
        <v>0</v>
      </c>
      <c r="AR33" s="78">
        <f t="shared" si="8"/>
        <v>1</v>
      </c>
      <c r="AT33" s="1">
        <v>7</v>
      </c>
      <c r="AU33" s="2" t="s">
        <v>613</v>
      </c>
      <c r="AV33" s="6">
        <v>3623000</v>
      </c>
      <c r="AW33" s="6" t="s">
        <v>1484</v>
      </c>
      <c r="BB33">
        <v>7</v>
      </c>
      <c r="BC33" t="s">
        <v>613</v>
      </c>
      <c r="BD33">
        <v>25</v>
      </c>
      <c r="BE33">
        <v>66</v>
      </c>
      <c r="BF33" s="2">
        <v>1372</v>
      </c>
      <c r="BJ33" s="58">
        <v>0.19</v>
      </c>
      <c r="BK33" s="58">
        <v>0.81</v>
      </c>
      <c r="BL33" s="2">
        <v>5.3</v>
      </c>
      <c r="BM33" s="2">
        <v>-0.5</v>
      </c>
      <c r="BN33" s="2">
        <v>15</v>
      </c>
      <c r="BO33" s="2">
        <v>17</v>
      </c>
      <c r="BP33" s="2">
        <v>75</v>
      </c>
      <c r="BQ33" s="2">
        <v>10</v>
      </c>
      <c r="BR33" s="2">
        <v>33</v>
      </c>
      <c r="BS33" s="2">
        <v>3</v>
      </c>
      <c r="BT33" s="2">
        <v>183</v>
      </c>
      <c r="BU33" s="2">
        <v>9</v>
      </c>
      <c r="BV33" s="2">
        <v>42</v>
      </c>
      <c r="BX33" s="2">
        <v>7</v>
      </c>
      <c r="BY33" s="2" t="s">
        <v>613</v>
      </c>
      <c r="BZ33" s="2">
        <v>25</v>
      </c>
      <c r="CA33" s="2">
        <v>66</v>
      </c>
      <c r="CB33" s="2">
        <v>1372</v>
      </c>
      <c r="CC33" s="2">
        <v>19.899999999999999</v>
      </c>
      <c r="CD33" s="2">
        <v>0.59799999999999998</v>
      </c>
      <c r="CE33" s="2">
        <v>0.26300000000000001</v>
      </c>
      <c r="CF33" s="2">
        <v>0.122</v>
      </c>
      <c r="CG33" s="2">
        <v>9.9</v>
      </c>
      <c r="CH33" s="2">
        <v>25.3</v>
      </c>
      <c r="CI33" s="2">
        <v>17.899999999999999</v>
      </c>
      <c r="CJ33" s="2">
        <v>7.4</v>
      </c>
      <c r="CK33" s="2">
        <v>1.8</v>
      </c>
      <c r="CL33" s="2">
        <v>1.7</v>
      </c>
      <c r="CM33" s="2">
        <v>8.1999999999999993</v>
      </c>
      <c r="CN33" s="2">
        <v>20.9</v>
      </c>
      <c r="CP33" s="2">
        <v>2.8</v>
      </c>
      <c r="CQ33" s="2">
        <v>2</v>
      </c>
      <c r="CR33" s="2">
        <v>4.8</v>
      </c>
      <c r="CS33" s="2">
        <v>0.16700000000000001</v>
      </c>
      <c r="CU33" s="2">
        <v>1.8</v>
      </c>
      <c r="CV33" s="2">
        <v>-0.4</v>
      </c>
      <c r="CW33" s="2">
        <v>1.5</v>
      </c>
      <c r="CX33" s="2">
        <v>1.2</v>
      </c>
    </row>
    <row r="34" spans="2:102" x14ac:dyDescent="0.2">
      <c r="B34" s="1" t="s">
        <v>18</v>
      </c>
      <c r="C34" s="1">
        <v>2021</v>
      </c>
      <c r="D34" s="1" t="s">
        <v>836</v>
      </c>
      <c r="F34" s="2">
        <v>25</v>
      </c>
      <c r="G34" s="2" t="s">
        <v>619</v>
      </c>
      <c r="H34" s="2" t="s">
        <v>566</v>
      </c>
      <c r="I34" s="4" t="s">
        <v>602</v>
      </c>
      <c r="J34" s="16">
        <f>_xlfn.XLOOKUP($I34,DASHBOARD!$I$2:$I$27,DASHBOARD!$J$2:$J$27,"",0)</f>
        <v>81</v>
      </c>
      <c r="K34" s="23">
        <f>J34/DASHBOARD!$C$3</f>
        <v>2.0574041148082296</v>
      </c>
      <c r="L34" s="2">
        <v>228</v>
      </c>
      <c r="M34" s="26">
        <f>L34/DASHBOARD!$C$4</f>
        <v>103.40136054421768</v>
      </c>
      <c r="N34" s="26">
        <f t="shared" si="6"/>
        <v>24.427951272568162</v>
      </c>
      <c r="O34" s="5">
        <v>35451</v>
      </c>
      <c r="P34" s="23">
        <f>YEARFRAC(O34,_xlfn.XLOOKUP($B34,DASHBOARD!$Q$2:$Q$40,DASHBOARD!$U$2:$U$40,"",0))</f>
        <v>24.497222222222224</v>
      </c>
      <c r="Q34" s="2" t="s">
        <v>633</v>
      </c>
      <c r="R34" s="2" t="str">
        <f>_xlfn.XLOOKUP($Q34,DASHBOARD!$L$2:$L$150,DASHBOARD!M$2:M$150,"",0)</f>
        <v xml:space="preserve">Guinea	</v>
      </c>
      <c r="S34" s="2" t="str">
        <f>_xlfn.XLOOKUP($Q34,DASHBOARD!$L$2:$L$150,DASHBOARD!N$2:N$150,"",0)</f>
        <v>Africa</v>
      </c>
      <c r="T34" s="2" t="str">
        <f>_xlfn.XLOOKUP($Q34,DASHBOARD!$L$2:$L$150,DASHBOARD!O$2:O$150,"",0)</f>
        <v>Africa</v>
      </c>
      <c r="U34" s="2" t="s">
        <v>563</v>
      </c>
      <c r="W34" s="2" t="s">
        <v>634</v>
      </c>
      <c r="X34" s="2" t="s">
        <v>634</v>
      </c>
      <c r="Z34" s="2" t="str">
        <f t="shared" si="7"/>
        <v/>
      </c>
      <c r="AA34" s="31">
        <f>_xlfn.XLOOKUP($G34,$AU$27:$AU$48,$AV$27:$AV$48,0,0)</f>
        <v>160173</v>
      </c>
      <c r="AB34" s="43">
        <f>AA34/$AC$49</f>
        <v>1.2073616064783141E-3</v>
      </c>
      <c r="AD34" s="65" t="s">
        <v>1484</v>
      </c>
      <c r="AE34" s="65" cm="1">
        <f t="array" ref="AE34">_xlfn.XLOOKUP($G34&amp;$C34,$BY$1:$BY$845&amp;$C$1:$C$845,$CB$1:$CB$845,"",0)</f>
        <v>141</v>
      </c>
      <c r="AF34" s="65">
        <v>12.32</v>
      </c>
      <c r="AG34" s="65" t="str">
        <f>IFERROR(($AD34/SUM(AD27:AD48))*$AF34,"")</f>
        <v/>
      </c>
      <c r="AH34" s="65" cm="1">
        <f t="array" ref="AH34">_xlfn.XLOOKUP($G34&amp;$C34,$BY$1:$BY$845&amp;$C$1:$C$845,$BD$1:$BD$845,"",0)</f>
        <v>24</v>
      </c>
      <c r="AI34" s="65" cm="1">
        <f t="array" ref="AI34">_xlfn.XLOOKUP($G34&amp;$C34,$BY$1:$BY$845&amp;$C$1:$C$845,$CP$1:$CP$845,"",0)</f>
        <v>0.1</v>
      </c>
      <c r="AJ34" s="65" cm="1">
        <f t="array" ref="AJ34">_xlfn.XLOOKUP($G34&amp;$C34,$BY$1:$BY$845&amp;$C$1:$C$845,$CQ$1:$CQ$845,"",0)</f>
        <v>0.2</v>
      </c>
      <c r="AK34" s="65" cm="1">
        <f t="array" ref="AK34">_xlfn.XLOOKUP($G34&amp;$C34,$BY$1:$BY$845&amp;$C$1:$C$845,$CR$1:$CR$845,"",0)</f>
        <v>0.3</v>
      </c>
      <c r="AL34" s="65" cm="1">
        <f t="array" ref="AL34">_xlfn.XLOOKUP($G34&amp;$C34,$BY$1:$BY$845&amp;$C$1:$C$845,$CM$1:$CM$845,"",0)</f>
        <v>6.1</v>
      </c>
      <c r="AM34" s="78" cm="1">
        <f t="array" ref="AM34">_xlfn.XLOOKUP($G34&amp;$C34,$BY$1:$BY$845&amp;$C$1:$C$845,BG$1:BG$845,"",0)</f>
        <v>0</v>
      </c>
      <c r="AN34" s="78" cm="1">
        <f t="array" ref="AN34">_xlfn.XLOOKUP($G34&amp;$C34,$BY$1:$BY$845&amp;$C$1:$C$845,BH$1:BH$845,"",0)</f>
        <v>0</v>
      </c>
      <c r="AO34" s="78" cm="1">
        <f t="array" ref="AO34">_xlfn.XLOOKUP($G34&amp;$C34,$BY$1:$BY$845&amp;$C$1:$C$845,BI$1:BI$845,"",0)</f>
        <v>0</v>
      </c>
      <c r="AP34" s="78" cm="1">
        <f t="array" ref="AP34">_xlfn.XLOOKUP($G34&amp;$C34,$BY$1:$BY$845&amp;$C$1:$C$845,BJ$1:BJ$845,"",0)</f>
        <v>0.13</v>
      </c>
      <c r="AQ34" s="78" cm="1">
        <f t="array" ref="AQ34">_xlfn.XLOOKUP($G34&amp;$C34,$BY$1:$BY$845&amp;$C$1:$C$845,BK$1:BK$845,"",0)</f>
        <v>0.87</v>
      </c>
      <c r="AR34" s="78">
        <f t="shared" si="8"/>
        <v>1</v>
      </c>
      <c r="AT34" s="1">
        <v>8</v>
      </c>
      <c r="AU34" s="2" t="s">
        <v>644</v>
      </c>
      <c r="AV34" s="11">
        <v>3169348</v>
      </c>
      <c r="AW34" s="6" t="s">
        <v>1484</v>
      </c>
      <c r="BB34">
        <v>8</v>
      </c>
      <c r="BC34" t="s">
        <v>615</v>
      </c>
      <c r="BD34">
        <v>27</v>
      </c>
      <c r="BE34">
        <v>70</v>
      </c>
      <c r="BF34" s="2">
        <v>1354</v>
      </c>
      <c r="BG34" s="58">
        <v>0.4</v>
      </c>
      <c r="BH34" s="58">
        <v>0.57999999999999996</v>
      </c>
      <c r="BI34" s="58">
        <v>0.02</v>
      </c>
      <c r="BL34" s="2">
        <v>2.2000000000000002</v>
      </c>
      <c r="BM34" s="2">
        <v>-5.5</v>
      </c>
      <c r="BN34" s="2">
        <v>12</v>
      </c>
      <c r="BO34" s="2">
        <v>6</v>
      </c>
      <c r="BP34" s="2">
        <v>40</v>
      </c>
      <c r="BQ34" s="2">
        <v>11</v>
      </c>
      <c r="BR34" s="2">
        <v>22</v>
      </c>
      <c r="BS34" s="2">
        <v>1</v>
      </c>
      <c r="BT34" s="2">
        <v>115</v>
      </c>
      <c r="BU34" s="2">
        <v>6</v>
      </c>
      <c r="BV34" s="2">
        <v>22</v>
      </c>
      <c r="BX34" s="2">
        <v>8</v>
      </c>
      <c r="BY34" s="2" t="s">
        <v>615</v>
      </c>
      <c r="BZ34" s="2">
        <v>27</v>
      </c>
      <c r="CA34" s="2">
        <v>70</v>
      </c>
      <c r="CB34" s="2">
        <v>1354</v>
      </c>
      <c r="CC34" s="2">
        <v>12.8</v>
      </c>
      <c r="CD34" s="2">
        <v>0.63100000000000001</v>
      </c>
      <c r="CE34" s="2">
        <v>0.64500000000000002</v>
      </c>
      <c r="CF34" s="2">
        <v>0.115</v>
      </c>
      <c r="CG34" s="2">
        <v>0.9</v>
      </c>
      <c r="CH34" s="2">
        <v>7.6</v>
      </c>
      <c r="CI34" s="2">
        <v>4.3</v>
      </c>
      <c r="CJ34" s="2">
        <v>4.5</v>
      </c>
      <c r="CK34" s="2">
        <v>0.8</v>
      </c>
      <c r="CL34" s="2">
        <v>0.1</v>
      </c>
      <c r="CM34" s="2">
        <v>7.3</v>
      </c>
      <c r="CN34" s="2">
        <v>18.5</v>
      </c>
      <c r="CP34" s="2">
        <v>2</v>
      </c>
      <c r="CQ34" s="2">
        <v>0.7</v>
      </c>
      <c r="CR34" s="2">
        <v>2.7</v>
      </c>
      <c r="CS34" s="2">
        <v>9.6000000000000002E-2</v>
      </c>
      <c r="CU34" s="2">
        <v>0.4</v>
      </c>
      <c r="CV34" s="2">
        <v>-1.7</v>
      </c>
      <c r="CW34" s="2">
        <v>-1.3</v>
      </c>
      <c r="CX34" s="2">
        <v>0.2</v>
      </c>
    </row>
    <row r="35" spans="2:102" x14ac:dyDescent="0.2">
      <c r="B35" s="1" t="s">
        <v>18</v>
      </c>
      <c r="C35" s="1">
        <v>2021</v>
      </c>
      <c r="D35" s="1" t="s">
        <v>836</v>
      </c>
      <c r="F35" s="2">
        <v>0</v>
      </c>
      <c r="G35" s="2" t="s">
        <v>610</v>
      </c>
      <c r="H35" s="2" t="s">
        <v>576</v>
      </c>
      <c r="I35" s="4" t="s">
        <v>603</v>
      </c>
      <c r="J35" s="16">
        <f>_xlfn.XLOOKUP($I35,DASHBOARD!$I$2:$I$27,DASHBOARD!$J$2:$J$27,"",0)</f>
        <v>76</v>
      </c>
      <c r="K35" s="23">
        <f>J35/DASHBOARD!$C$3</f>
        <v>1.9304038608077216</v>
      </c>
      <c r="L35" s="2">
        <v>203</v>
      </c>
      <c r="M35" s="26">
        <f>L35/DASHBOARD!$C$4</f>
        <v>92.063492063492063</v>
      </c>
      <c r="N35" s="26">
        <f t="shared" si="6"/>
        <v>24.705354449720794</v>
      </c>
      <c r="O35" s="5">
        <v>35461</v>
      </c>
      <c r="P35" s="23">
        <f>YEARFRAC(O35,_xlfn.XLOOKUP($B35,DASHBOARD!$Q$2:$Q$40,DASHBOARD!$U$2:$U$40,"",0))</f>
        <v>24.472222222222221</v>
      </c>
      <c r="Q35" s="2" t="s">
        <v>557</v>
      </c>
      <c r="R35" s="2" t="str">
        <f>_xlfn.XLOOKUP($Q35,DASHBOARD!$L$2:$L$150,DASHBOARD!M$2:M$150,"",0)</f>
        <v>United States</v>
      </c>
      <c r="S35" s="2" t="str">
        <f>_xlfn.XLOOKUP($Q35,DASHBOARD!$L$2:$L$150,DASHBOARD!N$2:N$150,"",0)</f>
        <v>North America</v>
      </c>
      <c r="T35" s="2" t="str">
        <f>_xlfn.XLOOKUP($Q35,DASHBOARD!$L$2:$L$150,DASHBOARD!O$2:O$150,"",0)</f>
        <v>Americas</v>
      </c>
      <c r="U35" s="2">
        <v>2</v>
      </c>
      <c r="W35" s="2" t="s">
        <v>635</v>
      </c>
      <c r="X35" s="2" t="s">
        <v>635</v>
      </c>
      <c r="Z35" s="2" t="str">
        <f t="shared" si="7"/>
        <v/>
      </c>
      <c r="AA35" s="31">
        <f>_xlfn.XLOOKUP($G35,$AU$27:$AU$48,$AV$27:$AV$48,0,0)</f>
        <v>3044160</v>
      </c>
      <c r="AB35" s="43">
        <f>AA35/$AC$49</f>
        <v>2.2946451074631957E-2</v>
      </c>
      <c r="AD35" s="65" t="s">
        <v>1484</v>
      </c>
      <c r="AE35" s="65" cm="1">
        <f t="array" ref="AE35">_xlfn.XLOOKUP($G35&amp;$C35,$BY$1:$BY$845&amp;$C$1:$C$845,$CB$1:$CB$845,"",0)</f>
        <v>1814</v>
      </c>
      <c r="AF35" s="65">
        <v>12.99</v>
      </c>
      <c r="AG35" s="65" t="str">
        <f>IFERROR(($AD35/SUM(AD27:AD48))*$AF35,"")</f>
        <v/>
      </c>
      <c r="AH35" s="65" cm="1">
        <f t="array" ref="AH35">_xlfn.XLOOKUP($G35&amp;$C35,$BY$1:$BY$845&amp;$C$1:$C$845,$BD$1:$BD$845,"",0)</f>
        <v>24</v>
      </c>
      <c r="AI35" s="65" cm="1">
        <f t="array" ref="AI35">_xlfn.XLOOKUP($G35&amp;$C35,$BY$1:$BY$845&amp;$C$1:$C$845,$CP$1:$CP$845,"",0)</f>
        <v>1.5</v>
      </c>
      <c r="AJ35" s="65" cm="1">
        <f t="array" ref="AJ35">_xlfn.XLOOKUP($G35&amp;$C35,$BY$1:$BY$845&amp;$C$1:$C$845,$CQ$1:$CQ$845,"",0)</f>
        <v>2.1</v>
      </c>
      <c r="AK35" s="65" cm="1">
        <f t="array" ref="AK35">_xlfn.XLOOKUP($G35&amp;$C35,$BY$1:$BY$845&amp;$C$1:$C$845,$CR$1:$CR$845,"",0)</f>
        <v>3.6</v>
      </c>
      <c r="AL35" s="65" cm="1">
        <f t="array" ref="AL35">_xlfn.XLOOKUP($G35&amp;$C35,$BY$1:$BY$845&amp;$C$1:$C$845,$CM$1:$CM$845,"",0)</f>
        <v>12.5</v>
      </c>
      <c r="AM35" s="78" cm="1">
        <f t="array" ref="AM35">_xlfn.XLOOKUP($G35&amp;$C35,$BY$1:$BY$845&amp;$C$1:$C$845,BG$1:BG$845,"",0)</f>
        <v>0.08</v>
      </c>
      <c r="AN35" s="78" cm="1">
        <f t="array" ref="AN35">_xlfn.XLOOKUP($G35&amp;$C35,$BY$1:$BY$845&amp;$C$1:$C$845,BH$1:BH$845,"",0)</f>
        <v>0.84</v>
      </c>
      <c r="AO35" s="78" cm="1">
        <f t="array" ref="AO35">_xlfn.XLOOKUP($G35&amp;$C35,$BY$1:$BY$845&amp;$C$1:$C$845,BI$1:BI$845,"",0)</f>
        <v>0.09</v>
      </c>
      <c r="AP35" s="78" cm="1">
        <f t="array" ref="AP35">_xlfn.XLOOKUP($G35&amp;$C35,$BY$1:$BY$845&amp;$C$1:$C$845,BJ$1:BJ$845,"",0)</f>
        <v>0</v>
      </c>
      <c r="AQ35" s="78" cm="1">
        <f t="array" ref="AQ35">_xlfn.XLOOKUP($G35&amp;$C35,$BY$1:$BY$845&amp;$C$1:$C$845,BK$1:BK$845,"",0)</f>
        <v>0</v>
      </c>
      <c r="AR35" s="78">
        <f t="shared" si="8"/>
        <v>1.01</v>
      </c>
      <c r="AT35" s="1">
        <v>9</v>
      </c>
      <c r="AU35" s="2" t="s">
        <v>610</v>
      </c>
      <c r="AV35" s="6">
        <v>3044160</v>
      </c>
      <c r="AW35" s="6" t="s">
        <v>1484</v>
      </c>
      <c r="BB35">
        <v>9</v>
      </c>
      <c r="BC35" t="s">
        <v>616</v>
      </c>
      <c r="BD35">
        <v>33</v>
      </c>
      <c r="BE35">
        <v>37</v>
      </c>
      <c r="BF35" s="2">
        <v>713</v>
      </c>
      <c r="BG35" s="58">
        <v>1</v>
      </c>
      <c r="BL35" s="2">
        <v>6</v>
      </c>
      <c r="BM35" s="2">
        <v>0.5</v>
      </c>
      <c r="BN35" s="2">
        <v>18</v>
      </c>
      <c r="BO35" s="2">
        <v>10</v>
      </c>
      <c r="BP35" s="2">
        <v>11</v>
      </c>
      <c r="BQ35" s="2">
        <v>3</v>
      </c>
      <c r="BR35" s="2">
        <v>11</v>
      </c>
      <c r="BS35" s="2">
        <v>6</v>
      </c>
      <c r="BT35" s="2">
        <v>259</v>
      </c>
      <c r="BU35" s="2">
        <v>3</v>
      </c>
      <c r="BV35" s="2">
        <v>15</v>
      </c>
      <c r="BX35" s="2">
        <v>9</v>
      </c>
      <c r="BY35" s="2" t="s">
        <v>616</v>
      </c>
      <c r="BZ35" s="2">
        <v>33</v>
      </c>
      <c r="CA35" s="2">
        <v>37</v>
      </c>
      <c r="CB35" s="2">
        <v>713</v>
      </c>
      <c r="CC35" s="2">
        <v>10.199999999999999</v>
      </c>
      <c r="CD35" s="2">
        <v>0.54200000000000004</v>
      </c>
      <c r="CE35" s="2">
        <v>0.67200000000000004</v>
      </c>
      <c r="CF35" s="2">
        <v>0.20799999999999999</v>
      </c>
      <c r="CG35" s="2">
        <v>1.7</v>
      </c>
      <c r="CH35" s="2">
        <v>5.5</v>
      </c>
      <c r="CI35" s="2">
        <v>3.7</v>
      </c>
      <c r="CJ35" s="2">
        <v>18.600000000000001</v>
      </c>
      <c r="CK35" s="2">
        <v>1.3</v>
      </c>
      <c r="CL35" s="2">
        <v>0.1</v>
      </c>
      <c r="CM35" s="2">
        <v>14</v>
      </c>
      <c r="CN35" s="2">
        <v>14.3</v>
      </c>
      <c r="CP35" s="2">
        <v>0.8</v>
      </c>
      <c r="CQ35" s="2">
        <v>0.4</v>
      </c>
      <c r="CR35" s="2">
        <v>1.2</v>
      </c>
      <c r="CS35" s="2">
        <v>0.08</v>
      </c>
      <c r="CU35" s="2">
        <v>-1.3</v>
      </c>
      <c r="CV35" s="2">
        <v>-0.9</v>
      </c>
      <c r="CW35" s="2">
        <v>-2.2000000000000002</v>
      </c>
      <c r="CX35" s="2">
        <v>0</v>
      </c>
    </row>
    <row r="36" spans="2:102" x14ac:dyDescent="0.2">
      <c r="B36" s="1" t="s">
        <v>18</v>
      </c>
      <c r="C36" s="1">
        <v>2021</v>
      </c>
      <c r="D36" s="1" t="s">
        <v>836</v>
      </c>
      <c r="F36" s="2">
        <v>7</v>
      </c>
      <c r="G36" s="2" t="s">
        <v>615</v>
      </c>
      <c r="H36" s="2" t="s">
        <v>576</v>
      </c>
      <c r="I36" s="4" t="s">
        <v>597</v>
      </c>
      <c r="J36" s="16">
        <f>_xlfn.XLOOKUP($I36,DASHBOARD!$I$2:$I$27,DASHBOARD!$J$2:$J$27,"",0)</f>
        <v>74</v>
      </c>
      <c r="K36" s="23">
        <f>J36/DASHBOARD!$C$3</f>
        <v>1.8796037592075185</v>
      </c>
      <c r="L36" s="2">
        <v>205</v>
      </c>
      <c r="M36" s="26">
        <f>L36/DASHBOARD!$C$4</f>
        <v>92.970521541950106</v>
      </c>
      <c r="N36" s="26">
        <f t="shared" si="6"/>
        <v>26.315562487473681</v>
      </c>
      <c r="O36" s="5">
        <v>34173</v>
      </c>
      <c r="P36" s="23">
        <f>YEARFRAC(O36,_xlfn.XLOOKUP($B36,DASHBOARD!$Q$2:$Q$40,DASHBOARD!$U$2:$U$40,"",0))</f>
        <v>27.991666666666667</v>
      </c>
      <c r="Q36" s="2" t="s">
        <v>557</v>
      </c>
      <c r="R36" s="2" t="str">
        <f>_xlfn.XLOOKUP($Q36,DASHBOARD!$L$2:$L$150,DASHBOARD!M$2:M$150,"",0)</f>
        <v>United States</v>
      </c>
      <c r="S36" s="2" t="str">
        <f>_xlfn.XLOOKUP($Q36,DASHBOARD!$L$2:$L$150,DASHBOARD!N$2:N$150,"",0)</f>
        <v>North America</v>
      </c>
      <c r="T36" s="2" t="str">
        <f>_xlfn.XLOOKUP($Q36,DASHBOARD!$L$2:$L$150,DASHBOARD!O$2:O$150,"",0)</f>
        <v>Americas</v>
      </c>
      <c r="U36" s="2">
        <v>4</v>
      </c>
      <c r="W36" s="2" t="s">
        <v>567</v>
      </c>
      <c r="X36" s="2" t="s">
        <v>567</v>
      </c>
      <c r="Z36" s="2" t="str">
        <f t="shared" si="7"/>
        <v/>
      </c>
      <c r="AA36" s="31">
        <f>_xlfn.XLOOKUP($G36,$AU$27:$AU$48,$AV$27:$AV$48,0,0)</f>
        <v>2337145</v>
      </c>
      <c r="AB36" s="43">
        <f>AA36/$AC$49</f>
        <v>1.7617071177868676E-2</v>
      </c>
      <c r="AD36" s="65" t="s">
        <v>1484</v>
      </c>
      <c r="AE36" s="65" cm="1">
        <f t="array" ref="AE36">_xlfn.XLOOKUP($G36&amp;$C36,$BY$1:$BY$845&amp;$C$1:$C$845,$CB$1:$CB$845,"",0)</f>
        <v>1354</v>
      </c>
      <c r="AF36" s="65">
        <v>12.84</v>
      </c>
      <c r="AG36" s="65" t="str">
        <f>IFERROR(($AD36/SUM(AD27:AD48))*$AF36,"")</f>
        <v/>
      </c>
      <c r="AH36" s="65" cm="1">
        <f t="array" ref="AH36">_xlfn.XLOOKUP($G36&amp;$C36,$BY$1:$BY$845&amp;$C$1:$C$845,$BD$1:$BD$845,"",0)</f>
        <v>27</v>
      </c>
      <c r="AI36" s="65" cm="1">
        <f t="array" ref="AI36">_xlfn.XLOOKUP($G36&amp;$C36,$BY$1:$BY$845&amp;$C$1:$C$845,$CP$1:$CP$845,"",0)</f>
        <v>2</v>
      </c>
      <c r="AJ36" s="65" cm="1">
        <f t="array" ref="AJ36">_xlfn.XLOOKUP($G36&amp;$C36,$BY$1:$BY$845&amp;$C$1:$C$845,$CQ$1:$CQ$845,"",0)</f>
        <v>0.7</v>
      </c>
      <c r="AK36" s="65" cm="1">
        <f t="array" ref="AK36">_xlfn.XLOOKUP($G36&amp;$C36,$BY$1:$BY$845&amp;$C$1:$C$845,$CR$1:$CR$845,"",0)</f>
        <v>2.7</v>
      </c>
      <c r="AL36" s="65" cm="1">
        <f t="array" ref="AL36">_xlfn.XLOOKUP($G36&amp;$C36,$BY$1:$BY$845&amp;$C$1:$C$845,$CM$1:$CM$845,"",0)</f>
        <v>7.3</v>
      </c>
      <c r="AM36" s="78" cm="1">
        <f t="array" ref="AM36">_xlfn.XLOOKUP($G36&amp;$C36,$BY$1:$BY$845&amp;$C$1:$C$845,BG$1:BG$845,"",0)</f>
        <v>0.4</v>
      </c>
      <c r="AN36" s="78" cm="1">
        <f t="array" ref="AN36">_xlfn.XLOOKUP($G36&amp;$C36,$BY$1:$BY$845&amp;$C$1:$C$845,BH$1:BH$845,"",0)</f>
        <v>0.57999999999999996</v>
      </c>
      <c r="AO36" s="78" cm="1">
        <f t="array" ref="AO36">_xlfn.XLOOKUP($G36&amp;$C36,$BY$1:$BY$845&amp;$C$1:$C$845,BI$1:BI$845,"",0)</f>
        <v>0.02</v>
      </c>
      <c r="AP36" s="78" cm="1">
        <f t="array" ref="AP36">_xlfn.XLOOKUP($G36&amp;$C36,$BY$1:$BY$845&amp;$C$1:$C$845,BJ$1:BJ$845,"",0)</f>
        <v>0</v>
      </c>
      <c r="AQ36" s="78" cm="1">
        <f t="array" ref="AQ36">_xlfn.XLOOKUP($G36&amp;$C36,$BY$1:$BY$845&amp;$C$1:$C$845,BK$1:BK$845,"",0)</f>
        <v>0</v>
      </c>
      <c r="AR36" s="78">
        <f t="shared" si="8"/>
        <v>1</v>
      </c>
      <c r="AT36" s="1">
        <v>10</v>
      </c>
      <c r="AU36" s="2" t="s">
        <v>615</v>
      </c>
      <c r="AV36" s="6">
        <v>2337145</v>
      </c>
      <c r="AW36" s="6" t="s">
        <v>1484</v>
      </c>
      <c r="BB36">
        <v>10</v>
      </c>
      <c r="BC36" t="s">
        <v>620</v>
      </c>
      <c r="BD36">
        <v>28</v>
      </c>
      <c r="BE36">
        <v>57</v>
      </c>
      <c r="BF36" s="2">
        <v>551</v>
      </c>
      <c r="BH36" s="58">
        <v>0.08</v>
      </c>
      <c r="BI36" s="58">
        <v>0.6</v>
      </c>
      <c r="BJ36" s="58">
        <v>0.32</v>
      </c>
      <c r="BK36" s="58">
        <v>0.01</v>
      </c>
      <c r="BL36" s="2">
        <v>3.3</v>
      </c>
      <c r="BM36" s="2">
        <v>-2.6</v>
      </c>
      <c r="BN36" s="2">
        <v>14</v>
      </c>
      <c r="BO36" s="2">
        <v>9</v>
      </c>
      <c r="BP36" s="2">
        <v>37</v>
      </c>
      <c r="BQ36" s="2">
        <v>9</v>
      </c>
      <c r="BR36" s="2">
        <v>25</v>
      </c>
      <c r="BS36" s="2">
        <v>10</v>
      </c>
      <c r="BT36" s="2">
        <v>118</v>
      </c>
      <c r="BU36" s="2">
        <v>6</v>
      </c>
      <c r="BV36" s="2">
        <v>12</v>
      </c>
      <c r="BX36" s="2">
        <v>10</v>
      </c>
      <c r="BY36" s="2" t="s">
        <v>620</v>
      </c>
      <c r="BZ36" s="2">
        <v>28</v>
      </c>
      <c r="CA36" s="2">
        <v>57</v>
      </c>
      <c r="CB36" s="2">
        <v>551</v>
      </c>
      <c r="CC36" s="2">
        <v>10.3</v>
      </c>
      <c r="CD36" s="2">
        <v>0.52300000000000002</v>
      </c>
      <c r="CE36" s="2">
        <v>0.21199999999999999</v>
      </c>
      <c r="CF36" s="2">
        <v>0.35799999999999998</v>
      </c>
      <c r="CG36" s="2">
        <v>10.7</v>
      </c>
      <c r="CH36" s="2">
        <v>12.9</v>
      </c>
      <c r="CI36" s="2">
        <v>11.8</v>
      </c>
      <c r="CJ36" s="2">
        <v>10.3</v>
      </c>
      <c r="CK36" s="2">
        <v>1.9</v>
      </c>
      <c r="CL36" s="2">
        <v>1.6</v>
      </c>
      <c r="CM36" s="2">
        <v>21.3</v>
      </c>
      <c r="CN36" s="2">
        <v>15.3</v>
      </c>
      <c r="CP36" s="2">
        <v>0</v>
      </c>
      <c r="CQ36" s="2">
        <v>0.6</v>
      </c>
      <c r="CR36" s="2">
        <v>0.7</v>
      </c>
      <c r="CS36" s="2">
        <v>5.7000000000000002E-2</v>
      </c>
      <c r="CU36" s="2">
        <v>-3.7</v>
      </c>
      <c r="CV36" s="2">
        <v>0.2</v>
      </c>
      <c r="CW36" s="2">
        <v>-3.5</v>
      </c>
      <c r="CX36" s="2">
        <v>-0.2</v>
      </c>
    </row>
    <row r="37" spans="2:102" x14ac:dyDescent="0.2">
      <c r="B37" s="1" t="s">
        <v>18</v>
      </c>
      <c r="C37" s="1">
        <v>2021</v>
      </c>
      <c r="D37" s="1" t="s">
        <v>836</v>
      </c>
      <c r="F37" s="2">
        <v>21</v>
      </c>
      <c r="G37" s="2" t="s">
        <v>608</v>
      </c>
      <c r="H37" s="2" t="s">
        <v>556</v>
      </c>
      <c r="I37" s="4" t="s">
        <v>598</v>
      </c>
      <c r="J37" s="16">
        <f>_xlfn.XLOOKUP($I37,DASHBOARD!$I$2:$I$27,DASHBOARD!$J$2:$J$27,"",0)</f>
        <v>75</v>
      </c>
      <c r="K37" s="23">
        <f>J37/DASHBOARD!$C$3</f>
        <v>1.9050038100076201</v>
      </c>
      <c r="L37" s="2">
        <v>205</v>
      </c>
      <c r="M37" s="26">
        <f>L37/DASHBOARD!$C$4</f>
        <v>92.970521541950106</v>
      </c>
      <c r="N37" s="26">
        <f t="shared" si="6"/>
        <v>25.618492476694374</v>
      </c>
      <c r="O37" s="5">
        <v>33036</v>
      </c>
      <c r="P37" s="23">
        <f>YEARFRAC(O37,_xlfn.XLOOKUP($B37,DASHBOARD!$Q$2:$Q$40,DASHBOARD!$U$2:$U$40,"",0))</f>
        <v>31.105555555555554</v>
      </c>
      <c r="Q37" s="2" t="s">
        <v>557</v>
      </c>
      <c r="R37" s="2" t="str">
        <f>_xlfn.XLOOKUP($Q37,DASHBOARD!$L$2:$L$150,DASHBOARD!M$2:M$150,"",0)</f>
        <v>United States</v>
      </c>
      <c r="S37" s="2" t="str">
        <f>_xlfn.XLOOKUP($Q37,DASHBOARD!$L$2:$L$150,DASHBOARD!N$2:N$150,"",0)</f>
        <v>North America</v>
      </c>
      <c r="T37" s="2" t="str">
        <f>_xlfn.XLOOKUP($Q37,DASHBOARD!$L$2:$L$150,DASHBOARD!O$2:O$150,"",0)</f>
        <v>Americas</v>
      </c>
      <c r="U37" s="2">
        <v>11</v>
      </c>
      <c r="W37" s="2" t="s">
        <v>579</v>
      </c>
      <c r="X37" s="2" t="s">
        <v>579</v>
      </c>
      <c r="Z37" s="2" t="str">
        <f t="shared" si="7"/>
        <v/>
      </c>
      <c r="AA37" s="31">
        <f>_xlfn.XLOOKUP($G37,$AU$27:$AU$48,$AV$27:$AV$48,0,0)</f>
        <v>25876111</v>
      </c>
      <c r="AB37" s="43">
        <f>AA37/$AC$49</f>
        <v>0.1950504950670286</v>
      </c>
      <c r="AD37" s="65" t="s">
        <v>1484</v>
      </c>
      <c r="AE37" s="65" cm="1">
        <f t="array" ref="AE37">_xlfn.XLOOKUP($G37&amp;$C37,$BY$1:$BY$845&amp;$C$1:$C$845,$CB$1:$CB$845,"",0)</f>
        <v>1907</v>
      </c>
      <c r="AF37" s="65">
        <v>20.05</v>
      </c>
      <c r="AG37" s="65" t="str">
        <f>IFERROR(($AD37/SUM(AD27:AD48))*$AF37,"")</f>
        <v/>
      </c>
      <c r="AH37" s="65" cm="1">
        <f t="array" ref="AH37">_xlfn.XLOOKUP($G37&amp;$C37,$BY$1:$BY$845&amp;$C$1:$C$845,$BD$1:$BD$845,"",0)</f>
        <v>30</v>
      </c>
      <c r="AI37" s="65" cm="1">
        <f t="array" ref="AI37">_xlfn.XLOOKUP($G37&amp;$C37,$BY$1:$BY$845&amp;$C$1:$C$845,$CP$1:$CP$845,"",0)</f>
        <v>4.3</v>
      </c>
      <c r="AJ37" s="65" cm="1">
        <f t="array" ref="AJ37">_xlfn.XLOOKUP($G37&amp;$C37,$BY$1:$BY$845&amp;$C$1:$C$845,$CQ$1:$CQ$845,"",0)</f>
        <v>2.2000000000000002</v>
      </c>
      <c r="AK37" s="65" cm="1">
        <f t="array" ref="AK37">_xlfn.XLOOKUP($G37&amp;$C37,$BY$1:$BY$845&amp;$C$1:$C$845,$CR$1:$CR$845,"",0)</f>
        <v>6.6</v>
      </c>
      <c r="AL37" s="65" cm="1">
        <f t="array" ref="AL37">_xlfn.XLOOKUP($G37&amp;$C37,$BY$1:$BY$845&amp;$C$1:$C$845,$CM$1:$CM$845,"",0)</f>
        <v>12.6</v>
      </c>
      <c r="AM37" s="78" cm="1">
        <f t="array" ref="AM37">_xlfn.XLOOKUP($G37&amp;$C37,$BY$1:$BY$845&amp;$C$1:$C$845,BG$1:BG$845,"",0)</f>
        <v>0.85</v>
      </c>
      <c r="AN37" s="78" cm="1">
        <f t="array" ref="AN37">_xlfn.XLOOKUP($G37&amp;$C37,$BY$1:$BY$845&amp;$C$1:$C$845,BH$1:BH$845,"",0)</f>
        <v>0.15</v>
      </c>
      <c r="AO37" s="78" cm="1">
        <f t="array" ref="AO37">_xlfn.XLOOKUP($G37&amp;$C37,$BY$1:$BY$845&amp;$C$1:$C$845,BI$1:BI$845,"",0)</f>
        <v>0</v>
      </c>
      <c r="AP37" s="78" cm="1">
        <f t="array" ref="AP37">_xlfn.XLOOKUP($G37&amp;$C37,$BY$1:$BY$845&amp;$C$1:$C$845,BJ$1:BJ$845,"",0)</f>
        <v>0</v>
      </c>
      <c r="AQ37" s="78" cm="1">
        <f t="array" ref="AQ37">_xlfn.XLOOKUP($G37&amp;$C37,$BY$1:$BY$845&amp;$C$1:$C$845,BK$1:BK$845,"",0)</f>
        <v>0</v>
      </c>
      <c r="AR37" s="78">
        <f t="shared" si="8"/>
        <v>1</v>
      </c>
      <c r="AT37" s="1">
        <v>11</v>
      </c>
      <c r="AU37" s="2" t="s">
        <v>645</v>
      </c>
      <c r="AV37" s="11">
        <v>1865546</v>
      </c>
      <c r="AW37" s="6" t="s">
        <v>1484</v>
      </c>
      <c r="BB37">
        <v>11</v>
      </c>
      <c r="BC37" t="s">
        <v>614</v>
      </c>
      <c r="BD37">
        <v>35</v>
      </c>
      <c r="BE37">
        <v>20</v>
      </c>
      <c r="BF37" s="2">
        <v>397</v>
      </c>
      <c r="BI37" s="58">
        <v>0.22</v>
      </c>
      <c r="BJ37" s="58">
        <v>0.74</v>
      </c>
      <c r="BK37" s="58">
        <v>0.04</v>
      </c>
      <c r="BL37" s="2">
        <v>0.5</v>
      </c>
      <c r="BM37" s="2">
        <v>-5.8</v>
      </c>
      <c r="BN37" s="2">
        <v>1</v>
      </c>
      <c r="BO37" s="2">
        <v>1</v>
      </c>
      <c r="BP37" s="2">
        <v>20</v>
      </c>
      <c r="BQ37" s="2">
        <v>4</v>
      </c>
      <c r="BR37" s="2">
        <v>2</v>
      </c>
      <c r="BS37" s="2">
        <v>8</v>
      </c>
      <c r="BT37" s="2">
        <v>42</v>
      </c>
      <c r="BU37" s="2">
        <v>1</v>
      </c>
      <c r="BV37" s="2">
        <v>2</v>
      </c>
      <c r="BX37" s="2">
        <v>11</v>
      </c>
      <c r="BY37" s="2" t="s">
        <v>614</v>
      </c>
      <c r="BZ37" s="2">
        <v>35</v>
      </c>
      <c r="CA37" s="2">
        <v>20</v>
      </c>
      <c r="CB37" s="2">
        <v>397</v>
      </c>
      <c r="CC37" s="2">
        <v>5.7</v>
      </c>
      <c r="CD37" s="2">
        <v>0.53900000000000003</v>
      </c>
      <c r="CE37" s="2">
        <v>0.71699999999999997</v>
      </c>
      <c r="CF37" s="2">
        <v>0.109</v>
      </c>
      <c r="CG37" s="2">
        <v>4.9000000000000004</v>
      </c>
      <c r="CH37" s="2">
        <v>9.6999999999999993</v>
      </c>
      <c r="CI37" s="2">
        <v>7.4</v>
      </c>
      <c r="CJ37" s="2">
        <v>4.5999999999999996</v>
      </c>
      <c r="CK37" s="2">
        <v>1.2</v>
      </c>
      <c r="CL37" s="2">
        <v>0.4</v>
      </c>
      <c r="CM37" s="2">
        <v>12.7</v>
      </c>
      <c r="CN37" s="2">
        <v>5.8</v>
      </c>
      <c r="CP37" s="2">
        <v>0.2</v>
      </c>
      <c r="CQ37" s="2">
        <v>0.3</v>
      </c>
      <c r="CR37" s="2">
        <v>0.5</v>
      </c>
      <c r="CS37" s="2">
        <v>6.5000000000000002E-2</v>
      </c>
      <c r="CU37" s="2">
        <v>-2.9</v>
      </c>
      <c r="CV37" s="2">
        <v>0</v>
      </c>
      <c r="CW37" s="2">
        <v>-2.9</v>
      </c>
      <c r="CX37" s="2">
        <v>-0.1</v>
      </c>
    </row>
    <row r="38" spans="2:102" x14ac:dyDescent="0.2">
      <c r="B38" s="1" t="s">
        <v>18</v>
      </c>
      <c r="C38" s="1">
        <v>2021</v>
      </c>
      <c r="D38" s="1" t="s">
        <v>836</v>
      </c>
      <c r="F38" s="2">
        <v>44</v>
      </c>
      <c r="G38" s="2" t="s">
        <v>607</v>
      </c>
      <c r="H38" s="2" t="s">
        <v>570</v>
      </c>
      <c r="I38" s="4" t="s">
        <v>600</v>
      </c>
      <c r="J38" s="16">
        <f>_xlfn.XLOOKUP($I38,DASHBOARD!$I$2:$I$27,DASHBOARD!$J$2:$J$27,"",0)</f>
        <v>80</v>
      </c>
      <c r="K38" s="23">
        <f>J38/DASHBOARD!$C$3</f>
        <v>2.0320040640081283</v>
      </c>
      <c r="L38" s="2">
        <v>220</v>
      </c>
      <c r="M38" s="26">
        <f>L38/DASHBOARD!$C$4</f>
        <v>99.773242630385482</v>
      </c>
      <c r="N38" s="26">
        <f t="shared" si="6"/>
        <v>24.163783871882082</v>
      </c>
      <c r="O38" s="5">
        <v>34786</v>
      </c>
      <c r="P38" s="23">
        <f>YEARFRAC(O38,_xlfn.XLOOKUP($B38,DASHBOARD!$Q$2:$Q$40,DASHBOARD!$U$2:$U$40,"",0))</f>
        <v>26.31111111111111</v>
      </c>
      <c r="Q38" s="2" t="s">
        <v>557</v>
      </c>
      <c r="R38" s="2" t="str">
        <f>_xlfn.XLOOKUP($Q38,DASHBOARD!$L$2:$L$150,DASHBOARD!M$2:M$150,"",0)</f>
        <v>United States</v>
      </c>
      <c r="S38" s="2" t="str">
        <f>_xlfn.XLOOKUP($Q38,DASHBOARD!$L$2:$L$150,DASHBOARD!N$2:N$150,"",0)</f>
        <v>North America</v>
      </c>
      <c r="T38" s="2" t="str">
        <f>_xlfn.XLOOKUP($Q38,DASHBOARD!$L$2:$L$150,DASHBOARD!O$2:O$150,"",0)</f>
        <v>Americas</v>
      </c>
      <c r="U38" s="2">
        <v>3</v>
      </c>
      <c r="W38" s="2" t="s">
        <v>636</v>
      </c>
      <c r="X38" s="2" t="s">
        <v>636</v>
      </c>
      <c r="Z38" s="2" t="str">
        <f t="shared" si="7"/>
        <v/>
      </c>
      <c r="AA38" s="31">
        <f>_xlfn.XLOOKUP($G38,$AU$27:$AU$48,$AV$27:$AV$48,0,0)</f>
        <v>0</v>
      </c>
      <c r="AB38" s="43">
        <f>AA38/$AC$49</f>
        <v>0</v>
      </c>
      <c r="AD38" s="65" t="s">
        <v>1484</v>
      </c>
      <c r="AE38" s="65" cm="1">
        <f t="array" ref="AE38">_xlfn.XLOOKUP($G38&amp;$C38,$BY$1:$BY$845&amp;$C$1:$C$845,$CB$1:$CB$845,"",0)</f>
        <v>33</v>
      </c>
      <c r="AF38" s="65">
        <v>10.49</v>
      </c>
      <c r="AG38" s="65" t="str">
        <f>IFERROR(($AD38/SUM(AD27:AD48))*$AF38,"")</f>
        <v/>
      </c>
      <c r="AH38" s="65" cm="1">
        <f t="array" ref="AH38">_xlfn.XLOOKUP($G38&amp;$C38,$BY$1:$BY$845&amp;$C$1:$C$845,$BD$1:$BD$845,"",0)</f>
        <v>25</v>
      </c>
      <c r="AI38" s="65" cm="1">
        <f t="array" ref="AI38">_xlfn.XLOOKUP($G38&amp;$C38,$BY$1:$BY$845&amp;$C$1:$C$845,$CP$1:$CP$845,"",0)</f>
        <v>0</v>
      </c>
      <c r="AJ38" s="65" cm="1">
        <f t="array" ref="AJ38">_xlfn.XLOOKUP($G38&amp;$C38,$BY$1:$BY$845&amp;$C$1:$C$845,$CQ$1:$CQ$845,"",0)</f>
        <v>0</v>
      </c>
      <c r="AK38" s="65" cm="1">
        <f t="array" ref="AK38">_xlfn.XLOOKUP($G38&amp;$C38,$BY$1:$BY$845&amp;$C$1:$C$845,$CR$1:$CR$845,"",0)</f>
        <v>0</v>
      </c>
      <c r="AL38" s="65" cm="1">
        <f t="array" ref="AL38">_xlfn.XLOOKUP($G38&amp;$C38,$BY$1:$BY$845&amp;$C$1:$C$845,$CM$1:$CM$845,"",0)</f>
        <v>9.1999999999999993</v>
      </c>
      <c r="AM38" s="78" cm="1">
        <f t="array" ref="AM38">_xlfn.XLOOKUP($G38&amp;$C38,$BY$1:$BY$845&amp;$C$1:$C$845,BG$1:BG$845,"",0)</f>
        <v>0</v>
      </c>
      <c r="AN38" s="78" cm="1">
        <f t="array" ref="AN38">_xlfn.XLOOKUP($G38&amp;$C38,$BY$1:$BY$845&amp;$C$1:$C$845,BH$1:BH$845,"",0)</f>
        <v>0</v>
      </c>
      <c r="AO38" s="78" cm="1">
        <f t="array" ref="AO38">_xlfn.XLOOKUP($G38&amp;$C38,$BY$1:$BY$845&amp;$C$1:$C$845,BI$1:BI$845,"",0)</f>
        <v>0.65</v>
      </c>
      <c r="AP38" s="78" cm="1">
        <f t="array" ref="AP38">_xlfn.XLOOKUP($G38&amp;$C38,$BY$1:$BY$845&amp;$C$1:$C$845,BJ$1:BJ$845,"",0)</f>
        <v>0.35</v>
      </c>
      <c r="AQ38" s="78" cm="1">
        <f t="array" ref="AQ38">_xlfn.XLOOKUP($G38&amp;$C38,$BY$1:$BY$845&amp;$C$1:$C$845,BK$1:BK$845,"",0)</f>
        <v>0</v>
      </c>
      <c r="AR38" s="78">
        <f t="shared" si="8"/>
        <v>1</v>
      </c>
      <c r="AT38" s="1">
        <v>12</v>
      </c>
      <c r="AU38" s="2" t="s">
        <v>625</v>
      </c>
      <c r="AV38" s="6">
        <v>1780152</v>
      </c>
      <c r="AW38" s="6" t="s">
        <v>1484</v>
      </c>
      <c r="BB38">
        <v>12</v>
      </c>
      <c r="BC38" t="s">
        <v>617</v>
      </c>
      <c r="BD38">
        <v>32</v>
      </c>
      <c r="BE38">
        <v>21</v>
      </c>
      <c r="BF38" s="2">
        <v>334</v>
      </c>
      <c r="BG38" s="58">
        <v>1</v>
      </c>
      <c r="BL38" s="2">
        <v>1</v>
      </c>
      <c r="BM38" s="2">
        <v>-5.0999999999999996</v>
      </c>
      <c r="BN38" s="2">
        <v>17</v>
      </c>
      <c r="BO38" s="2">
        <v>7</v>
      </c>
      <c r="BP38" s="2">
        <v>8</v>
      </c>
      <c r="BQ38" s="2">
        <v>1</v>
      </c>
      <c r="BR38" s="2">
        <v>22</v>
      </c>
      <c r="BS38" s="2">
        <v>0</v>
      </c>
      <c r="BT38" s="2">
        <v>146</v>
      </c>
      <c r="BU38" s="2">
        <v>5</v>
      </c>
      <c r="BV38" s="2">
        <v>7</v>
      </c>
      <c r="BX38" s="2">
        <v>12</v>
      </c>
      <c r="BY38" s="2" t="s">
        <v>617</v>
      </c>
      <c r="BZ38" s="2">
        <v>32</v>
      </c>
      <c r="CA38" s="2">
        <v>21</v>
      </c>
      <c r="CB38" s="2">
        <v>334</v>
      </c>
      <c r="CC38" s="2">
        <v>14.1</v>
      </c>
      <c r="CD38" s="2">
        <v>0.59799999999999998</v>
      </c>
      <c r="CE38" s="2">
        <v>0.27100000000000002</v>
      </c>
      <c r="CF38" s="2">
        <v>0.45800000000000002</v>
      </c>
      <c r="CG38" s="2">
        <v>1.6</v>
      </c>
      <c r="CH38" s="2">
        <v>7.9</v>
      </c>
      <c r="CI38" s="2">
        <v>4.9000000000000004</v>
      </c>
      <c r="CJ38" s="2">
        <v>22.2</v>
      </c>
      <c r="CK38" s="2">
        <v>1.1000000000000001</v>
      </c>
      <c r="CL38" s="2">
        <v>1.3</v>
      </c>
      <c r="CM38" s="2">
        <v>17.8</v>
      </c>
      <c r="CN38" s="2">
        <v>17.600000000000001</v>
      </c>
      <c r="CP38" s="2">
        <v>0.5</v>
      </c>
      <c r="CQ38" s="2">
        <v>0.2</v>
      </c>
      <c r="CR38" s="2">
        <v>0.8</v>
      </c>
      <c r="CS38" s="2">
        <v>0.11</v>
      </c>
      <c r="CU38" s="2">
        <v>-0.5</v>
      </c>
      <c r="CV38" s="2">
        <v>-1</v>
      </c>
      <c r="CW38" s="2">
        <v>-1.4</v>
      </c>
      <c r="CX38" s="2">
        <v>0.1</v>
      </c>
    </row>
    <row r="39" spans="2:102" x14ac:dyDescent="0.2">
      <c r="B39" s="1" t="s">
        <v>18</v>
      </c>
      <c r="C39" s="1">
        <v>2021</v>
      </c>
      <c r="D39" s="1" t="s">
        <v>836</v>
      </c>
      <c r="F39" s="2">
        <v>0</v>
      </c>
      <c r="G39" s="2" t="s">
        <v>625</v>
      </c>
      <c r="H39" s="2" t="s">
        <v>570</v>
      </c>
      <c r="I39" s="4" t="s">
        <v>602</v>
      </c>
      <c r="J39" s="16">
        <f>_xlfn.XLOOKUP($I39,DASHBOARD!$I$2:$I$27,DASHBOARD!$J$2:$J$27,"",0)</f>
        <v>81</v>
      </c>
      <c r="K39" s="23">
        <f>J39/DASHBOARD!$C$3</f>
        <v>2.0574041148082296</v>
      </c>
      <c r="L39" s="2">
        <v>228</v>
      </c>
      <c r="M39" s="26">
        <f>L39/DASHBOARD!$C$4</f>
        <v>103.40136054421768</v>
      </c>
      <c r="N39" s="26">
        <f t="shared" si="6"/>
        <v>24.427951272568162</v>
      </c>
      <c r="O39" s="5">
        <v>35831</v>
      </c>
      <c r="P39" s="23">
        <f>YEARFRAC(O39,_xlfn.XLOOKUP($B39,DASHBOARD!$Q$2:$Q$40,DASHBOARD!$U$2:$U$40,"",0))</f>
        <v>23.458333333333332</v>
      </c>
      <c r="Q39" s="2" t="s">
        <v>637</v>
      </c>
      <c r="R39" s="2" t="str">
        <f>_xlfn.XLOOKUP($Q39,DASHBOARD!$L$2:$L$150,DASHBOARD!M$2:M$150,"",0)</f>
        <v>Latvia</v>
      </c>
      <c r="S39" s="2" t="str">
        <f>_xlfn.XLOOKUP($Q39,DASHBOARD!$L$2:$L$150,DASHBOARD!N$2:N$150,"",0)</f>
        <v>Europe</v>
      </c>
      <c r="T39" s="2" t="str">
        <f>_xlfn.XLOOKUP($Q39,DASHBOARD!$L$2:$L$150,DASHBOARD!O$2:O$150,"",0)</f>
        <v>Eurasia</v>
      </c>
      <c r="U39" s="2">
        <v>2</v>
      </c>
      <c r="Z39" s="2" t="str">
        <f t="shared" si="7"/>
        <v/>
      </c>
      <c r="AA39" s="31">
        <f>_xlfn.XLOOKUP($G39,$AU$27:$AU$48,$AV$27:$AV$48,0,0)</f>
        <v>1780152</v>
      </c>
      <c r="AB39" s="43">
        <f>AA39/$AC$49</f>
        <v>1.3418536073467961E-2</v>
      </c>
      <c r="AD39" s="65" t="s">
        <v>1484</v>
      </c>
      <c r="AE39" s="65" cm="1">
        <f t="array" ref="AE39">_xlfn.XLOOKUP($G39&amp;$C39,$BY$1:$BY$845&amp;$C$1:$C$845,$CB$1:$CB$845,"",0)</f>
        <v>34</v>
      </c>
      <c r="AF39" s="65">
        <v>6.36</v>
      </c>
      <c r="AG39" s="65" t="str">
        <f>IFERROR(($AD39/SUM(AD27:AD48))*$AF39,"")</f>
        <v/>
      </c>
      <c r="AH39" s="65" cm="1">
        <f t="array" ref="AH39">_xlfn.XLOOKUP($G39&amp;$C39,$BY$1:$BY$845&amp;$C$1:$C$845,$BD$1:$BD$845,"",0)</f>
        <v>22</v>
      </c>
      <c r="AI39" s="65" cm="1">
        <f t="array" ref="AI39">_xlfn.XLOOKUP($G39&amp;$C39,$BY$1:$BY$845&amp;$C$1:$C$845,$CP$1:$CP$845,"",0)</f>
        <v>0.1</v>
      </c>
      <c r="AJ39" s="65" cm="1">
        <f t="array" ref="AJ39">_xlfn.XLOOKUP($G39&amp;$C39,$BY$1:$BY$845&amp;$C$1:$C$845,$CQ$1:$CQ$845,"",0)</f>
        <v>0.1</v>
      </c>
      <c r="AK39" s="65" cm="1">
        <f t="array" ref="AK39">_xlfn.XLOOKUP($G39&amp;$C39,$BY$1:$BY$845&amp;$C$1:$C$845,$CR$1:$CR$845,"",0)</f>
        <v>0.1</v>
      </c>
      <c r="AL39" s="65" cm="1">
        <f t="array" ref="AL39">_xlfn.XLOOKUP($G39&amp;$C39,$BY$1:$BY$845&amp;$C$1:$C$845,$CM$1:$CM$845,"",0)</f>
        <v>31.1</v>
      </c>
      <c r="AM39" s="78" cm="1">
        <f t="array" ref="AM39">_xlfn.XLOOKUP($G39&amp;$C39,$BY$1:$BY$845&amp;$C$1:$C$845,BG$1:BG$845,"",0)</f>
        <v>0</v>
      </c>
      <c r="AN39" s="78" cm="1">
        <f t="array" ref="AN39">_xlfn.XLOOKUP($G39&amp;$C39,$BY$1:$BY$845&amp;$C$1:$C$845,BH$1:BH$845,"",0)</f>
        <v>0</v>
      </c>
      <c r="AO39" s="78" cm="1">
        <f t="array" ref="AO39">_xlfn.XLOOKUP($G39&amp;$C39,$BY$1:$BY$845&amp;$C$1:$C$845,BI$1:BI$845,"",0)</f>
        <v>0</v>
      </c>
      <c r="AP39" s="78" cm="1">
        <f t="array" ref="AP39">_xlfn.XLOOKUP($G39&amp;$C39,$BY$1:$BY$845&amp;$C$1:$C$845,BJ$1:BJ$845,"",0)</f>
        <v>1</v>
      </c>
      <c r="AQ39" s="78" cm="1">
        <f t="array" ref="AQ39">_xlfn.XLOOKUP($G39&amp;$C39,$BY$1:$BY$845&amp;$C$1:$C$845,BK$1:BK$845,"",0)</f>
        <v>0</v>
      </c>
      <c r="AR39" s="78">
        <f t="shared" si="8"/>
        <v>1</v>
      </c>
      <c r="AT39" s="1">
        <v>13</v>
      </c>
      <c r="AU39" s="2" t="s">
        <v>620</v>
      </c>
      <c r="AV39" s="6">
        <v>1701593</v>
      </c>
      <c r="AW39" s="6" t="s">
        <v>1484</v>
      </c>
      <c r="BB39">
        <v>13</v>
      </c>
      <c r="BC39" t="s">
        <v>621</v>
      </c>
      <c r="BD39">
        <v>22</v>
      </c>
      <c r="BE39">
        <v>30</v>
      </c>
      <c r="BF39" s="2">
        <v>274</v>
      </c>
      <c r="BI39" s="58">
        <v>0.24</v>
      </c>
      <c r="BJ39" s="58">
        <v>0.73</v>
      </c>
      <c r="BK39" s="58">
        <v>0.03</v>
      </c>
      <c r="BL39" s="2">
        <v>1</v>
      </c>
      <c r="BM39" s="2">
        <v>-5</v>
      </c>
      <c r="BN39" s="2">
        <v>10</v>
      </c>
      <c r="BO39" s="2">
        <v>7</v>
      </c>
      <c r="BP39" s="2">
        <v>11</v>
      </c>
      <c r="BQ39" s="2">
        <v>1</v>
      </c>
      <c r="BR39" s="2">
        <v>8</v>
      </c>
      <c r="BS39" s="2">
        <v>1</v>
      </c>
      <c r="BT39" s="2">
        <v>15</v>
      </c>
      <c r="BU39" s="2">
        <v>1</v>
      </c>
      <c r="BV39" s="2">
        <v>14</v>
      </c>
      <c r="BX39" s="2">
        <v>13</v>
      </c>
      <c r="BY39" s="2" t="s">
        <v>621</v>
      </c>
      <c r="BZ39" s="2">
        <v>22</v>
      </c>
      <c r="CA39" s="2">
        <v>30</v>
      </c>
      <c r="CB39" s="2">
        <v>274</v>
      </c>
      <c r="CC39" s="2">
        <v>16.100000000000001</v>
      </c>
      <c r="CD39" s="2">
        <v>0.58599999999999997</v>
      </c>
      <c r="CE39" s="2">
        <v>0.45900000000000002</v>
      </c>
      <c r="CF39" s="2">
        <v>0.185</v>
      </c>
      <c r="CG39" s="2">
        <v>3.6</v>
      </c>
      <c r="CH39" s="2">
        <v>18.899999999999999</v>
      </c>
      <c r="CI39" s="2">
        <v>11.5</v>
      </c>
      <c r="CJ39" s="2">
        <v>3.6</v>
      </c>
      <c r="CK39" s="2">
        <v>2.7</v>
      </c>
      <c r="CL39" s="2">
        <v>2.2999999999999998</v>
      </c>
      <c r="CM39" s="2">
        <v>14.1</v>
      </c>
      <c r="CN39" s="2">
        <v>26</v>
      </c>
      <c r="CP39" s="2">
        <v>0</v>
      </c>
      <c r="CQ39" s="2">
        <v>0.4</v>
      </c>
      <c r="CR39" s="2">
        <v>0.4</v>
      </c>
      <c r="CS39" s="2">
        <v>6.8000000000000005E-2</v>
      </c>
      <c r="CU39" s="2">
        <v>-0.7</v>
      </c>
      <c r="CV39" s="2">
        <v>-0.4</v>
      </c>
      <c r="CW39" s="2">
        <v>-1.1000000000000001</v>
      </c>
      <c r="CX39" s="2">
        <v>0.1</v>
      </c>
    </row>
    <row r="40" spans="2:102" x14ac:dyDescent="0.2">
      <c r="B40" s="1" t="s">
        <v>18</v>
      </c>
      <c r="C40" s="1">
        <v>2021</v>
      </c>
      <c r="D40" s="1" t="s">
        <v>836</v>
      </c>
      <c r="F40" s="2">
        <v>11</v>
      </c>
      <c r="G40" s="2" t="s">
        <v>611</v>
      </c>
      <c r="H40" s="2" t="s">
        <v>552</v>
      </c>
      <c r="I40" s="4" t="s">
        <v>1150</v>
      </c>
      <c r="J40" s="16">
        <f>_xlfn.XLOOKUP($I40,DASHBOARD!$I$2:$I$27,DASHBOARD!$J$2:$J$27,"",0)</f>
        <v>85</v>
      </c>
      <c r="K40" s="23">
        <f>J40/DASHBOARD!$C$3</f>
        <v>2.1590043180086362</v>
      </c>
      <c r="L40" s="2">
        <v>282</v>
      </c>
      <c r="M40" s="26">
        <f>L40/DASHBOARD!$C$4</f>
        <v>127.89115646258503</v>
      </c>
      <c r="N40" s="26">
        <f t="shared" si="6"/>
        <v>27.436802222065289</v>
      </c>
      <c r="O40" s="5">
        <v>32234</v>
      </c>
      <c r="P40" s="23">
        <f>YEARFRAC(O40,_xlfn.XLOOKUP($B40,DASHBOARD!$Q$2:$Q$40,DASHBOARD!$U$2:$U$40,"",0))</f>
        <v>33.302777777777777</v>
      </c>
      <c r="Q40" s="2" t="s">
        <v>557</v>
      </c>
      <c r="R40" s="2" t="str">
        <f>_xlfn.XLOOKUP($Q40,DASHBOARD!$L$2:$L$150,DASHBOARD!M$2:M$150,"",0)</f>
        <v>United States</v>
      </c>
      <c r="S40" s="2" t="str">
        <f>_xlfn.XLOOKUP($Q40,DASHBOARD!$L$2:$L$150,DASHBOARD!N$2:N$150,"",0)</f>
        <v>North America</v>
      </c>
      <c r="T40" s="2" t="str">
        <f>_xlfn.XLOOKUP($Q40,DASHBOARD!$L$2:$L$150,DASHBOARD!O$2:O$150,"",0)</f>
        <v>Americas</v>
      </c>
      <c r="U40" s="2">
        <v>12</v>
      </c>
      <c r="W40" s="2" t="s">
        <v>638</v>
      </c>
      <c r="X40" s="2" t="s">
        <v>638</v>
      </c>
      <c r="Z40" s="2" t="str">
        <f t="shared" si="7"/>
        <v/>
      </c>
      <c r="AA40" s="31">
        <f>_xlfn.XLOOKUP($G40,$AU$27:$AU$48,$AV$27:$AV$48,0,0)</f>
        <v>12697675</v>
      </c>
      <c r="AB40" s="43">
        <f>AA40/$AC$49</f>
        <v>9.5713293042769543E-2</v>
      </c>
      <c r="AD40" s="65" t="s">
        <v>1484</v>
      </c>
      <c r="AE40" s="65" cm="1">
        <f t="array" ref="AE40">_xlfn.XLOOKUP($G40&amp;$C40,$BY$1:$BY$845&amp;$C$1:$C$845,$CB$1:$CB$845,"",0)</f>
        <v>1902</v>
      </c>
      <c r="AF40" s="65">
        <v>15.46</v>
      </c>
      <c r="AG40" s="65" t="str">
        <f>IFERROR(($AD40/SUM(AD27:AD48))*$AF40,"")</f>
        <v/>
      </c>
      <c r="AH40" s="65" cm="1">
        <f t="array" ref="AH40">_xlfn.XLOOKUP($G40&amp;$C40,$BY$1:$BY$845&amp;$C$1:$C$845,$BD$1:$BD$845,"",0)</f>
        <v>32</v>
      </c>
      <c r="AI40" s="65" cm="1">
        <f t="array" ref="AI40">_xlfn.XLOOKUP($G40&amp;$C40,$BY$1:$BY$845&amp;$C$1:$C$845,$CP$1:$CP$845,"",0)</f>
        <v>3.1</v>
      </c>
      <c r="AJ40" s="65" cm="1">
        <f t="array" ref="AJ40">_xlfn.XLOOKUP($G40&amp;$C40,$BY$1:$BY$845&amp;$C$1:$C$845,$CQ$1:$CQ$845,"",0)</f>
        <v>2.2000000000000002</v>
      </c>
      <c r="AK40" s="65" cm="1">
        <f t="array" ref="AK40">_xlfn.XLOOKUP($G40&amp;$C40,$BY$1:$BY$845&amp;$C$1:$C$845,$CR$1:$CR$845,"",0)</f>
        <v>5.3</v>
      </c>
      <c r="AL40" s="65" cm="1">
        <f t="array" ref="AL40">_xlfn.XLOOKUP($G40&amp;$C40,$BY$1:$BY$845&amp;$C$1:$C$845,$CM$1:$CM$845,"",0)</f>
        <v>8.3000000000000007</v>
      </c>
      <c r="AM40" s="78" cm="1">
        <f t="array" ref="AM40">_xlfn.XLOOKUP($G40&amp;$C40,$BY$1:$BY$845&amp;$C$1:$C$845,BG$1:BG$845,"",0)</f>
        <v>0</v>
      </c>
      <c r="AN40" s="78" cm="1">
        <f t="array" ref="AN40">_xlfn.XLOOKUP($G40&amp;$C40,$BY$1:$BY$845&amp;$C$1:$C$845,BH$1:BH$845,"",0)</f>
        <v>0</v>
      </c>
      <c r="AO40" s="78" cm="1">
        <f t="array" ref="AO40">_xlfn.XLOOKUP($G40&amp;$C40,$BY$1:$BY$845&amp;$C$1:$C$845,BI$1:BI$845,"",0)</f>
        <v>0</v>
      </c>
      <c r="AP40" s="78" cm="1">
        <f t="array" ref="AP40">_xlfn.XLOOKUP($G40&amp;$C40,$BY$1:$BY$845&amp;$C$1:$C$845,BJ$1:BJ$845,"",0)</f>
        <v>0</v>
      </c>
      <c r="AQ40" s="78" cm="1">
        <f t="array" ref="AQ40">_xlfn.XLOOKUP($G40&amp;$C40,$BY$1:$BY$845&amp;$C$1:$C$845,BK$1:BK$845,"",0)</f>
        <v>1</v>
      </c>
      <c r="AR40" s="78">
        <f t="shared" si="8"/>
        <v>1</v>
      </c>
      <c r="AT40" s="1">
        <v>14</v>
      </c>
      <c r="AU40" s="2" t="s">
        <v>623</v>
      </c>
      <c r="AV40" s="6">
        <v>898310</v>
      </c>
      <c r="AW40" s="6" t="s">
        <v>1484</v>
      </c>
      <c r="BB40">
        <v>14</v>
      </c>
      <c r="BC40" t="s">
        <v>623</v>
      </c>
      <c r="BD40">
        <v>24</v>
      </c>
      <c r="BE40">
        <v>30</v>
      </c>
      <c r="BF40" s="2">
        <v>233</v>
      </c>
      <c r="BG40" s="58">
        <v>0.36</v>
      </c>
      <c r="BH40" s="58">
        <v>0.56000000000000005</v>
      </c>
      <c r="BI40" s="58">
        <v>0.08</v>
      </c>
      <c r="BL40" s="2">
        <v>-6.9</v>
      </c>
      <c r="BM40" s="2">
        <v>-13.4</v>
      </c>
      <c r="BN40" s="2">
        <v>6</v>
      </c>
      <c r="BO40" s="2">
        <v>2</v>
      </c>
      <c r="BP40" s="2">
        <v>7</v>
      </c>
      <c r="BQ40" s="2">
        <v>0</v>
      </c>
      <c r="BR40" s="2">
        <v>1</v>
      </c>
      <c r="BS40" s="2">
        <v>2</v>
      </c>
      <c r="BT40" s="2">
        <v>52</v>
      </c>
      <c r="BU40" s="2">
        <v>0</v>
      </c>
      <c r="BV40" s="2">
        <v>6</v>
      </c>
      <c r="BX40" s="2">
        <v>14</v>
      </c>
      <c r="BY40" s="2" t="s">
        <v>623</v>
      </c>
      <c r="BZ40" s="2">
        <v>24</v>
      </c>
      <c r="CA40" s="2">
        <v>30</v>
      </c>
      <c r="CB40" s="2">
        <v>233</v>
      </c>
      <c r="CC40" s="2">
        <v>11.9</v>
      </c>
      <c r="CD40" s="2">
        <v>0.60299999999999998</v>
      </c>
      <c r="CE40" s="2">
        <v>0.65300000000000002</v>
      </c>
      <c r="CF40" s="2">
        <v>5.6000000000000001E-2</v>
      </c>
      <c r="CG40" s="2">
        <v>2.8</v>
      </c>
      <c r="CH40" s="2">
        <v>10.4</v>
      </c>
      <c r="CI40" s="2">
        <v>6.8</v>
      </c>
      <c r="CJ40" s="2">
        <v>11.4</v>
      </c>
      <c r="CK40" s="2">
        <v>1.6</v>
      </c>
      <c r="CL40" s="2">
        <v>0.4</v>
      </c>
      <c r="CM40" s="2">
        <v>11.9</v>
      </c>
      <c r="CN40" s="2">
        <v>15</v>
      </c>
      <c r="CP40" s="2">
        <v>0.3</v>
      </c>
      <c r="CQ40" s="2">
        <v>0.2</v>
      </c>
      <c r="CR40" s="2">
        <v>0.5</v>
      </c>
      <c r="CS40" s="2">
        <v>0.10199999999999999</v>
      </c>
      <c r="CU40" s="2">
        <v>-0.7</v>
      </c>
      <c r="CV40" s="2">
        <v>-0.3</v>
      </c>
      <c r="CW40" s="2">
        <v>-1</v>
      </c>
      <c r="CX40" s="2">
        <v>0.1</v>
      </c>
    </row>
    <row r="41" spans="2:102" x14ac:dyDescent="0.2">
      <c r="B41" s="1" t="s">
        <v>18</v>
      </c>
      <c r="C41" s="1">
        <v>2021</v>
      </c>
      <c r="D41" s="1" t="s">
        <v>836</v>
      </c>
      <c r="F41" s="2">
        <v>15</v>
      </c>
      <c r="G41" s="2" t="s">
        <v>623</v>
      </c>
      <c r="H41" s="2" t="s">
        <v>576</v>
      </c>
      <c r="I41" s="4" t="s">
        <v>603</v>
      </c>
      <c r="J41" s="16">
        <f>_xlfn.XLOOKUP($I41,DASHBOARD!$I$2:$I$27,DASHBOARD!$J$2:$J$27,"",0)</f>
        <v>76</v>
      </c>
      <c r="K41" s="23">
        <f>J41/DASHBOARD!$C$3</f>
        <v>1.9304038608077216</v>
      </c>
      <c r="L41" s="2">
        <v>205</v>
      </c>
      <c r="M41" s="26">
        <f>L41/DASHBOARD!$C$4</f>
        <v>92.970521541950106</v>
      </c>
      <c r="N41" s="26">
        <f t="shared" si="6"/>
        <v>24.948756956614591</v>
      </c>
      <c r="O41" s="5">
        <v>35200</v>
      </c>
      <c r="P41" s="23">
        <f>YEARFRAC(O41,_xlfn.XLOOKUP($B41,DASHBOARD!$Q$2:$Q$40,DASHBOARD!$U$2:$U$40,"",0))</f>
        <v>25.180555555555557</v>
      </c>
      <c r="Q41" s="2" t="s">
        <v>557</v>
      </c>
      <c r="R41" s="2" t="str">
        <f>_xlfn.XLOOKUP($Q41,DASHBOARD!$L$2:$L$150,DASHBOARD!M$2:M$150,"",0)</f>
        <v>United States</v>
      </c>
      <c r="S41" s="2" t="str">
        <f>_xlfn.XLOOKUP($Q41,DASHBOARD!$L$2:$L$150,DASHBOARD!N$2:N$150,"",0)</f>
        <v>North America</v>
      </c>
      <c r="T41" s="2" t="str">
        <f>_xlfn.XLOOKUP($Q41,DASHBOARD!$L$2:$L$150,DASHBOARD!O$2:O$150,"",0)</f>
        <v>Americas</v>
      </c>
      <c r="U41" s="2" t="s">
        <v>563</v>
      </c>
      <c r="W41" s="2" t="s">
        <v>639</v>
      </c>
      <c r="X41" s="2" t="s">
        <v>639</v>
      </c>
      <c r="Z41" s="2" t="str">
        <f t="shared" si="7"/>
        <v/>
      </c>
      <c r="AA41" s="31">
        <f>_xlfn.XLOOKUP($G41,$AU$27:$AU$48,$AV$27:$AV$48,0,0)</f>
        <v>898310</v>
      </c>
      <c r="AB41" s="43">
        <f>AA41/$AC$49</f>
        <v>6.7713347737479741E-3</v>
      </c>
      <c r="AD41" s="65" t="s">
        <v>1484</v>
      </c>
      <c r="AE41" s="65" cm="1">
        <f t="array" ref="AE41">_xlfn.XLOOKUP($G41&amp;$C41,$BY$1:$BY$845&amp;$C$1:$C$845,$CB$1:$CB$845,"",0)</f>
        <v>233</v>
      </c>
      <c r="AF41" s="65">
        <v>11.93</v>
      </c>
      <c r="AG41" s="65" t="str">
        <f>IFERROR(($AD41/SUM(AD27:AD48))*$AF41,"")</f>
        <v/>
      </c>
      <c r="AH41" s="65" cm="1">
        <f t="array" ref="AH41">_xlfn.XLOOKUP($G41&amp;$C41,$BY$1:$BY$845&amp;$C$1:$C$845,$BD$1:$BD$845,"",0)</f>
        <v>24</v>
      </c>
      <c r="AI41" s="65" cm="1">
        <f t="array" ref="AI41">_xlfn.XLOOKUP($G41&amp;$C41,$BY$1:$BY$845&amp;$C$1:$C$845,$CP$1:$CP$845,"",0)</f>
        <v>0.3</v>
      </c>
      <c r="AJ41" s="65" cm="1">
        <f t="array" ref="AJ41">_xlfn.XLOOKUP($G41&amp;$C41,$BY$1:$BY$845&amp;$C$1:$C$845,$CQ$1:$CQ$845,"",0)</f>
        <v>0.2</v>
      </c>
      <c r="AK41" s="65" cm="1">
        <f t="array" ref="AK41">_xlfn.XLOOKUP($G41&amp;$C41,$BY$1:$BY$845&amp;$C$1:$C$845,$CR$1:$CR$845,"",0)</f>
        <v>0.5</v>
      </c>
      <c r="AL41" s="65" cm="1">
        <f t="array" ref="AL41">_xlfn.XLOOKUP($G41&amp;$C41,$BY$1:$BY$845&amp;$C$1:$C$845,$CM$1:$CM$845,"",0)</f>
        <v>11.9</v>
      </c>
      <c r="AM41" s="78" cm="1">
        <f t="array" ref="AM41">_xlfn.XLOOKUP($G41&amp;$C41,$BY$1:$BY$845&amp;$C$1:$C$845,BG$1:BG$845,"",0)</f>
        <v>0.36</v>
      </c>
      <c r="AN41" s="78" cm="1">
        <f t="array" ref="AN41">_xlfn.XLOOKUP($G41&amp;$C41,$BY$1:$BY$845&amp;$C$1:$C$845,BH$1:BH$845,"",0)</f>
        <v>0.56000000000000005</v>
      </c>
      <c r="AO41" s="78" cm="1">
        <f t="array" ref="AO41">_xlfn.XLOOKUP($G41&amp;$C41,$BY$1:$BY$845&amp;$C$1:$C$845,BI$1:BI$845,"",0)</f>
        <v>0.08</v>
      </c>
      <c r="AP41" s="78" cm="1">
        <f t="array" ref="AP41">_xlfn.XLOOKUP($G41&amp;$C41,$BY$1:$BY$845&amp;$C$1:$C$845,BJ$1:BJ$845,"",0)</f>
        <v>0</v>
      </c>
      <c r="AQ41" s="78" cm="1">
        <f t="array" ref="AQ41">_xlfn.XLOOKUP($G41&amp;$C41,$BY$1:$BY$845&amp;$C$1:$C$845,BK$1:BK$845,"",0)</f>
        <v>0</v>
      </c>
      <c r="AR41" s="78">
        <f t="shared" si="8"/>
        <v>1</v>
      </c>
      <c r="AT41" s="1">
        <v>15</v>
      </c>
      <c r="AU41" s="2" t="s">
        <v>621</v>
      </c>
      <c r="AV41" s="6">
        <v>898310</v>
      </c>
      <c r="AW41" s="6" t="s">
        <v>1484</v>
      </c>
      <c r="BB41">
        <v>15</v>
      </c>
      <c r="BC41" t="s">
        <v>618</v>
      </c>
      <c r="BD41">
        <v>30</v>
      </c>
      <c r="BE41">
        <v>18</v>
      </c>
      <c r="BF41" s="2">
        <v>201</v>
      </c>
      <c r="BH41" s="58">
        <v>0.08</v>
      </c>
      <c r="BI41" s="58">
        <v>0.57999999999999996</v>
      </c>
      <c r="BJ41" s="58">
        <v>0.34</v>
      </c>
      <c r="BL41" s="2">
        <v>-10.3</v>
      </c>
      <c r="BM41" s="2">
        <v>-16.8</v>
      </c>
      <c r="BN41" s="2">
        <v>0</v>
      </c>
      <c r="BO41" s="2">
        <v>2</v>
      </c>
      <c r="BP41" s="2">
        <v>14</v>
      </c>
      <c r="BQ41" s="2">
        <v>1</v>
      </c>
      <c r="BR41" s="2">
        <v>1</v>
      </c>
      <c r="BS41" s="2">
        <v>2</v>
      </c>
      <c r="BT41" s="2">
        <v>38</v>
      </c>
      <c r="BU41" s="2">
        <v>0</v>
      </c>
      <c r="BV41" s="2">
        <v>6</v>
      </c>
      <c r="BX41" s="2">
        <v>15</v>
      </c>
      <c r="BY41" s="2" t="s">
        <v>618</v>
      </c>
      <c r="BZ41" s="2">
        <v>30</v>
      </c>
      <c r="CA41" s="2">
        <v>18</v>
      </c>
      <c r="CB41" s="2">
        <v>201</v>
      </c>
      <c r="CC41" s="2">
        <v>10.3</v>
      </c>
      <c r="CD41" s="2">
        <v>0.48</v>
      </c>
      <c r="CE41" s="2">
        <v>0.47799999999999998</v>
      </c>
      <c r="CF41" s="2">
        <v>4.2999999999999997E-2</v>
      </c>
      <c r="CG41" s="2">
        <v>7.1</v>
      </c>
      <c r="CH41" s="2">
        <v>15.1</v>
      </c>
      <c r="CI41" s="2">
        <v>11.2</v>
      </c>
      <c r="CJ41" s="2">
        <v>9.5</v>
      </c>
      <c r="CK41" s="2">
        <v>2.1</v>
      </c>
      <c r="CL41" s="2">
        <v>3.1</v>
      </c>
      <c r="CM41" s="2">
        <v>9.6</v>
      </c>
      <c r="CN41" s="2">
        <v>10.8</v>
      </c>
      <c r="CP41" s="2">
        <v>0.1</v>
      </c>
      <c r="CQ41" s="2">
        <v>0.3</v>
      </c>
      <c r="CR41" s="2">
        <v>0.4</v>
      </c>
      <c r="CS41" s="2">
        <v>9.7000000000000003E-2</v>
      </c>
      <c r="CU41" s="2">
        <v>-2.2000000000000002</v>
      </c>
      <c r="CV41" s="2">
        <v>1.6</v>
      </c>
      <c r="CW41" s="2">
        <v>-0.6</v>
      </c>
      <c r="CX41" s="2">
        <v>0.1</v>
      </c>
    </row>
    <row r="42" spans="2:102" x14ac:dyDescent="0.2">
      <c r="B42" s="1" t="s">
        <v>18</v>
      </c>
      <c r="C42" s="1">
        <v>2021</v>
      </c>
      <c r="D42" s="1" t="s">
        <v>836</v>
      </c>
      <c r="F42" s="2">
        <v>22</v>
      </c>
      <c r="G42" s="2" t="s">
        <v>605</v>
      </c>
      <c r="H42" s="2" t="s">
        <v>570</v>
      </c>
      <c r="I42" s="4" t="s">
        <v>604</v>
      </c>
      <c r="J42" s="16">
        <f>_xlfn.XLOOKUP($I42,DASHBOARD!$I$2:$I$27,DASHBOARD!$J$2:$J$27,"",0)</f>
        <v>79</v>
      </c>
      <c r="K42" s="23">
        <f>J42/DASHBOARD!$C$3</f>
        <v>2.0066040132080265</v>
      </c>
      <c r="L42" s="2">
        <v>222</v>
      </c>
      <c r="M42" s="26">
        <f>L42/DASHBOARD!$C$4</f>
        <v>100.68027210884354</v>
      </c>
      <c r="N42" s="26">
        <f t="shared" si="6"/>
        <v>25.004664262115675</v>
      </c>
      <c r="O42" s="5">
        <v>33462</v>
      </c>
      <c r="P42" s="23">
        <f>YEARFRAC(O42,_xlfn.XLOOKUP($B42,DASHBOARD!$Q$2:$Q$40,DASHBOARD!$U$2:$U$40,"",0))</f>
        <v>29.93888888888889</v>
      </c>
      <c r="Q42" s="2" t="s">
        <v>557</v>
      </c>
      <c r="R42" s="2" t="str">
        <f>_xlfn.XLOOKUP($Q42,DASHBOARD!$L$2:$L$150,DASHBOARD!M$2:M$150,"",0)</f>
        <v>United States</v>
      </c>
      <c r="S42" s="2" t="str">
        <f>_xlfn.XLOOKUP($Q42,DASHBOARD!$L$2:$L$150,DASHBOARD!N$2:N$150,"",0)</f>
        <v>North America</v>
      </c>
      <c r="T42" s="2" t="str">
        <f>_xlfn.XLOOKUP($Q42,DASHBOARD!$L$2:$L$150,DASHBOARD!O$2:O$150,"",0)</f>
        <v>Americas</v>
      </c>
      <c r="U42" s="2">
        <v>8</v>
      </c>
      <c r="W42" s="2" t="s">
        <v>640</v>
      </c>
      <c r="X42" s="2" t="s">
        <v>640</v>
      </c>
      <c r="Z42" s="2" t="str">
        <f t="shared" si="7"/>
        <v/>
      </c>
      <c r="AA42" s="31">
        <f>_xlfn.XLOOKUP($G42,$AU$27:$AU$48,$AV$27:$AV$48,0,0)</f>
        <v>33051724</v>
      </c>
      <c r="AB42" s="43">
        <f>AA42/$AC$49</f>
        <v>0.24913925933533021</v>
      </c>
      <c r="AD42" s="65" t="s">
        <v>1484</v>
      </c>
      <c r="AE42" s="65" cm="1">
        <f t="array" ref="AE42">_xlfn.XLOOKUP($G42&amp;$C42,$BY$1:$BY$845&amp;$C$1:$C$845,$CB$1:$CB$845,"",0)</f>
        <v>2269</v>
      </c>
      <c r="AF42" s="65">
        <v>18.3</v>
      </c>
      <c r="AG42" s="65" t="str">
        <f>IFERROR(($AD42/SUM(AD27:AD48))*$AF42,"")</f>
        <v/>
      </c>
      <c r="AH42" s="65" cm="1">
        <f t="array" ref="AH42">_xlfn.XLOOKUP($G42&amp;$C42,$BY$1:$BY$845&amp;$C$1:$C$845,$BD$1:$BD$845,"",0)</f>
        <v>29</v>
      </c>
      <c r="AI42" s="65" cm="1">
        <f t="array" ref="AI42">_xlfn.XLOOKUP($G42&amp;$C42,$BY$1:$BY$845&amp;$C$1:$C$845,$CP$1:$CP$845,"",0)</f>
        <v>4.0999999999999996</v>
      </c>
      <c r="AJ42" s="65" cm="1">
        <f t="array" ref="AJ42">_xlfn.XLOOKUP($G42&amp;$C42,$BY$1:$BY$845&amp;$C$1:$C$845,$CQ$1:$CQ$845,"",0)</f>
        <v>2.2000000000000002</v>
      </c>
      <c r="AK42" s="65" cm="1">
        <f t="array" ref="AK42">_xlfn.XLOOKUP($G42&amp;$C42,$BY$1:$BY$845&amp;$C$1:$C$845,$CR$1:$CR$845,"",0)</f>
        <v>6.4</v>
      </c>
      <c r="AL42" s="65" cm="1">
        <f t="array" ref="AL42">_xlfn.XLOOKUP($G42&amp;$C42,$BY$1:$BY$845&amp;$C$1:$C$845,$CM$1:$CM$845,"",0)</f>
        <v>13.1</v>
      </c>
      <c r="AM42" s="78" cm="1">
        <f t="array" ref="AM42">_xlfn.XLOOKUP($G42&amp;$C42,$BY$1:$BY$845&amp;$C$1:$C$845,BG$1:BG$845,"",0)</f>
        <v>0</v>
      </c>
      <c r="AN42" s="78" cm="1">
        <f t="array" ref="AN42">_xlfn.XLOOKUP($G42&amp;$C42,$BY$1:$BY$845&amp;$C$1:$C$845,BH$1:BH$845,"",0)</f>
        <v>0.03</v>
      </c>
      <c r="AO42" s="78" cm="1">
        <f t="array" ref="AO42">_xlfn.XLOOKUP($G42&amp;$C42,$BY$1:$BY$845&amp;$C$1:$C$845,BI$1:BI$845,"",0)</f>
        <v>0.72</v>
      </c>
      <c r="AP42" s="78" cm="1">
        <f t="array" ref="AP42">_xlfn.XLOOKUP($G42&amp;$C42,$BY$1:$BY$845&amp;$C$1:$C$845,BJ$1:BJ$845,"",0)</f>
        <v>0.25</v>
      </c>
      <c r="AQ42" s="78" cm="1">
        <f t="array" ref="AQ42">_xlfn.XLOOKUP($G42&amp;$C42,$BY$1:$BY$845&amp;$C$1:$C$845,BK$1:BK$845,"",0)</f>
        <v>0</v>
      </c>
      <c r="AR42" s="78">
        <f t="shared" si="8"/>
        <v>1</v>
      </c>
      <c r="AT42" s="1">
        <v>16</v>
      </c>
      <c r="AU42" s="2" t="s">
        <v>617</v>
      </c>
      <c r="AV42" s="6">
        <v>510589</v>
      </c>
      <c r="AW42" s="6" t="s">
        <v>1484</v>
      </c>
      <c r="BB42">
        <v>16</v>
      </c>
      <c r="BC42" t="s">
        <v>619</v>
      </c>
      <c r="BD42">
        <v>24</v>
      </c>
      <c r="BE42">
        <v>14</v>
      </c>
      <c r="BF42" s="2">
        <v>141</v>
      </c>
      <c r="BJ42" s="58">
        <v>0.13</v>
      </c>
      <c r="BK42" s="58">
        <v>0.87</v>
      </c>
      <c r="BL42" s="2">
        <v>5.4</v>
      </c>
      <c r="BM42" s="2">
        <v>-0.2</v>
      </c>
      <c r="BN42" s="2">
        <v>1</v>
      </c>
      <c r="BO42" s="2">
        <v>1</v>
      </c>
      <c r="BP42" s="2">
        <v>10</v>
      </c>
      <c r="BQ42" s="2">
        <v>1</v>
      </c>
      <c r="BR42" s="2">
        <v>6</v>
      </c>
      <c r="BS42" s="2">
        <v>2</v>
      </c>
      <c r="BT42" s="2">
        <v>20</v>
      </c>
      <c r="BU42" s="2">
        <v>0</v>
      </c>
      <c r="BV42" s="2">
        <v>4</v>
      </c>
      <c r="BX42" s="2">
        <v>16</v>
      </c>
      <c r="BY42" s="2" t="s">
        <v>619</v>
      </c>
      <c r="BZ42" s="2">
        <v>24</v>
      </c>
      <c r="CA42" s="2">
        <v>14</v>
      </c>
      <c r="CB42" s="2">
        <v>141</v>
      </c>
      <c r="CC42" s="2">
        <v>12.3</v>
      </c>
      <c r="CD42" s="2">
        <v>0.47699999999999998</v>
      </c>
      <c r="CE42" s="2">
        <v>0.2</v>
      </c>
      <c r="CF42" s="2">
        <v>0.35</v>
      </c>
      <c r="CG42" s="2">
        <v>6.2</v>
      </c>
      <c r="CH42" s="2">
        <v>18.7</v>
      </c>
      <c r="CI42" s="2">
        <v>12.7</v>
      </c>
      <c r="CJ42" s="2">
        <v>7</v>
      </c>
      <c r="CK42" s="2">
        <v>2.2999999999999998</v>
      </c>
      <c r="CL42" s="2">
        <v>3.8</v>
      </c>
      <c r="CM42" s="2">
        <v>6.1</v>
      </c>
      <c r="CN42" s="2">
        <v>14.6</v>
      </c>
      <c r="CP42" s="2">
        <v>0.1</v>
      </c>
      <c r="CQ42" s="2">
        <v>0.2</v>
      </c>
      <c r="CR42" s="2">
        <v>0.3</v>
      </c>
      <c r="CS42" s="2">
        <v>0.10199999999999999</v>
      </c>
      <c r="CU42" s="2">
        <v>-3.3</v>
      </c>
      <c r="CV42" s="2">
        <v>0.9</v>
      </c>
      <c r="CW42" s="2">
        <v>-2.4</v>
      </c>
      <c r="CX42" s="2">
        <v>0</v>
      </c>
    </row>
    <row r="43" spans="2:102" x14ac:dyDescent="0.2">
      <c r="B43" s="1" t="s">
        <v>18</v>
      </c>
      <c r="C43" s="1">
        <v>2021</v>
      </c>
      <c r="D43" s="1" t="s">
        <v>836</v>
      </c>
      <c r="F43" s="2">
        <v>13</v>
      </c>
      <c r="G43" s="2" t="s">
        <v>621</v>
      </c>
      <c r="H43" s="2" t="s">
        <v>570</v>
      </c>
      <c r="I43" s="4" t="s">
        <v>600</v>
      </c>
      <c r="J43" s="16">
        <f>_xlfn.XLOOKUP($I43,DASHBOARD!$I$2:$I$27,DASHBOARD!$J$2:$J$27,"",0)</f>
        <v>80</v>
      </c>
      <c r="K43" s="23">
        <f>J43/DASHBOARD!$C$3</f>
        <v>2.0320040640081283</v>
      </c>
      <c r="L43" s="2">
        <v>225</v>
      </c>
      <c r="M43" s="26">
        <f>L43/DASHBOARD!$C$4</f>
        <v>102.0408163265306</v>
      </c>
      <c r="N43" s="26">
        <f t="shared" si="6"/>
        <v>24.712960778061216</v>
      </c>
      <c r="O43" s="5">
        <v>36047</v>
      </c>
      <c r="P43" s="23">
        <f>YEARFRAC(O43,_xlfn.XLOOKUP($B43,DASHBOARD!$Q$2:$Q$40,DASHBOARD!$U$2:$U$40,"",0))</f>
        <v>22.863888888888887</v>
      </c>
      <c r="Q43" s="2" t="s">
        <v>557</v>
      </c>
      <c r="R43" s="2" t="str">
        <f>_xlfn.XLOOKUP($Q43,DASHBOARD!$L$2:$L$150,DASHBOARD!M$2:M$150,"",0)</f>
        <v>United States</v>
      </c>
      <c r="S43" s="2" t="str">
        <f>_xlfn.XLOOKUP($Q43,DASHBOARD!$L$2:$L$150,DASHBOARD!N$2:N$150,"",0)</f>
        <v>North America</v>
      </c>
      <c r="T43" s="2" t="str">
        <f>_xlfn.XLOOKUP($Q43,DASHBOARD!$L$2:$L$150,DASHBOARD!O$2:O$150,"",0)</f>
        <v>Americas</v>
      </c>
      <c r="U43" s="2" t="s">
        <v>563</v>
      </c>
      <c r="W43" s="2" t="s">
        <v>641</v>
      </c>
      <c r="X43" s="2" t="s">
        <v>641</v>
      </c>
      <c r="Z43" s="2" t="str">
        <f t="shared" si="7"/>
        <v/>
      </c>
      <c r="AA43" s="31">
        <f>_xlfn.XLOOKUP($G43,$AU$27:$AU$48,$AV$27:$AV$48,0,0)</f>
        <v>898310</v>
      </c>
      <c r="AB43" s="43">
        <f>AA43/$AC$49</f>
        <v>6.7713347737479741E-3</v>
      </c>
      <c r="AD43" s="65" t="s">
        <v>1484</v>
      </c>
      <c r="AE43" s="65" cm="1">
        <f t="array" ref="AE43">_xlfn.XLOOKUP($G43&amp;$C43,$BY$1:$BY$845&amp;$C$1:$C$845,$CB$1:$CB$845,"",0)</f>
        <v>274</v>
      </c>
      <c r="AF43" s="65">
        <v>16.5</v>
      </c>
      <c r="AG43" s="65" t="str">
        <f>IFERROR(($AD43/SUM(AD27:AD48))*$AF43,"")</f>
        <v/>
      </c>
      <c r="AH43" s="65" cm="1">
        <f t="array" ref="AH43">_xlfn.XLOOKUP($G43&amp;$C43,$BY$1:$BY$845&amp;$C$1:$C$845,$BD$1:$BD$845,"",0)</f>
        <v>22</v>
      </c>
      <c r="AI43" s="65" cm="1">
        <f t="array" ref="AI43">_xlfn.XLOOKUP($G43&amp;$C43,$BY$1:$BY$845&amp;$C$1:$C$845,$CP$1:$CP$845,"",0)</f>
        <v>0</v>
      </c>
      <c r="AJ43" s="65" cm="1">
        <f t="array" ref="AJ43">_xlfn.XLOOKUP($G43&amp;$C43,$BY$1:$BY$845&amp;$C$1:$C$845,$CQ$1:$CQ$845,"",0)</f>
        <v>0.4</v>
      </c>
      <c r="AK43" s="65" cm="1">
        <f t="array" ref="AK43">_xlfn.XLOOKUP($G43&amp;$C43,$BY$1:$BY$845&amp;$C$1:$C$845,$CR$1:$CR$845,"",0)</f>
        <v>0.4</v>
      </c>
      <c r="AL43" s="65" cm="1">
        <f t="array" ref="AL43">_xlfn.XLOOKUP($G43&amp;$C43,$BY$1:$BY$845&amp;$C$1:$C$845,$CM$1:$CM$845,"",0)</f>
        <v>14.1</v>
      </c>
      <c r="AM43" s="78" cm="1">
        <f t="array" ref="AM43">_xlfn.XLOOKUP($G43&amp;$C43,$BY$1:$BY$845&amp;$C$1:$C$845,BG$1:BG$845,"",0)</f>
        <v>0</v>
      </c>
      <c r="AN43" s="78" cm="1">
        <f t="array" ref="AN43">_xlfn.XLOOKUP($G43&amp;$C43,$BY$1:$BY$845&amp;$C$1:$C$845,BH$1:BH$845,"",0)</f>
        <v>0</v>
      </c>
      <c r="AO43" s="78" cm="1">
        <f t="array" ref="AO43">_xlfn.XLOOKUP($G43&amp;$C43,$BY$1:$BY$845&amp;$C$1:$C$845,BI$1:BI$845,"",0)</f>
        <v>0.24</v>
      </c>
      <c r="AP43" s="78" cm="1">
        <f t="array" ref="AP43">_xlfn.XLOOKUP($G43&amp;$C43,$BY$1:$BY$845&amp;$C$1:$C$845,BJ$1:BJ$845,"",0)</f>
        <v>0.73</v>
      </c>
      <c r="AQ43" s="78" cm="1">
        <f t="array" ref="AQ43">_xlfn.XLOOKUP($G43&amp;$C43,$BY$1:$BY$845&amp;$C$1:$C$845,BK$1:BK$845,"",0)</f>
        <v>0.03</v>
      </c>
      <c r="AR43" s="78">
        <f t="shared" si="8"/>
        <v>1</v>
      </c>
      <c r="AT43" s="1">
        <v>17</v>
      </c>
      <c r="AU43" s="2" t="s">
        <v>619</v>
      </c>
      <c r="AV43" s="6">
        <v>160173</v>
      </c>
      <c r="AW43" s="6" t="s">
        <v>1484</v>
      </c>
      <c r="BB43">
        <v>17</v>
      </c>
      <c r="BC43" t="s">
        <v>622</v>
      </c>
      <c r="BD43">
        <v>24</v>
      </c>
      <c r="BE43">
        <v>12</v>
      </c>
      <c r="BF43" s="2">
        <v>105</v>
      </c>
      <c r="BJ43" s="58">
        <v>0.53</v>
      </c>
      <c r="BK43" s="58">
        <v>0.47</v>
      </c>
      <c r="BL43" s="2">
        <v>-13.8</v>
      </c>
      <c r="BM43" s="2">
        <v>-20</v>
      </c>
      <c r="BN43" s="2">
        <v>1</v>
      </c>
      <c r="BO43" s="2">
        <v>1</v>
      </c>
      <c r="BP43" s="2">
        <v>10</v>
      </c>
      <c r="BQ43" s="2">
        <v>1</v>
      </c>
      <c r="BR43" s="2">
        <v>1</v>
      </c>
      <c r="BS43" s="2">
        <v>0</v>
      </c>
      <c r="BT43" s="2">
        <v>8</v>
      </c>
      <c r="BU43" s="2">
        <v>0</v>
      </c>
      <c r="BV43" s="2">
        <v>2</v>
      </c>
      <c r="BX43" s="2">
        <v>17</v>
      </c>
      <c r="BY43" s="2" t="s">
        <v>622</v>
      </c>
      <c r="BZ43" s="2">
        <v>24</v>
      </c>
      <c r="CA43" s="2">
        <v>12</v>
      </c>
      <c r="CB43" s="2">
        <v>105</v>
      </c>
      <c r="CC43" s="2">
        <v>8.4</v>
      </c>
      <c r="CD43" s="2">
        <v>0.49</v>
      </c>
      <c r="CE43" s="2">
        <v>0.65100000000000002</v>
      </c>
      <c r="CF43" s="2">
        <v>4.7E-2</v>
      </c>
      <c r="CG43" s="2">
        <v>3.1</v>
      </c>
      <c r="CH43" s="2">
        <v>21.3</v>
      </c>
      <c r="CI43" s="2">
        <v>12.5</v>
      </c>
      <c r="CJ43" s="2">
        <v>3.7</v>
      </c>
      <c r="CK43" s="2">
        <v>0.4</v>
      </c>
      <c r="CL43" s="2">
        <v>3.4</v>
      </c>
      <c r="CM43" s="2">
        <v>8.4</v>
      </c>
      <c r="CN43" s="2">
        <v>19.100000000000001</v>
      </c>
      <c r="CP43" s="2">
        <v>-0.1</v>
      </c>
      <c r="CQ43" s="2">
        <v>0.1</v>
      </c>
      <c r="CR43" s="2">
        <v>0</v>
      </c>
      <c r="CS43" s="2">
        <v>2.1999999999999999E-2</v>
      </c>
      <c r="CU43" s="2">
        <v>-3.7</v>
      </c>
      <c r="CV43" s="2">
        <v>-1.4</v>
      </c>
      <c r="CW43" s="2">
        <v>-5.0999999999999996</v>
      </c>
      <c r="CX43" s="2">
        <v>-0.1</v>
      </c>
    </row>
    <row r="44" spans="2:102" x14ac:dyDescent="0.2">
      <c r="B44" s="1" t="s">
        <v>18</v>
      </c>
      <c r="C44" s="1">
        <v>2021</v>
      </c>
      <c r="D44" s="1" t="s">
        <v>836</v>
      </c>
      <c r="F44" s="2">
        <v>9</v>
      </c>
      <c r="G44" s="2" t="s">
        <v>613</v>
      </c>
      <c r="H44" s="2" t="s">
        <v>552</v>
      </c>
      <c r="I44" s="4" t="s">
        <v>595</v>
      </c>
      <c r="J44" s="16">
        <f>_xlfn.XLOOKUP($I44,DASHBOARD!$I$2:$I$27,DASHBOARD!$J$2:$J$27,"",0)</f>
        <v>82</v>
      </c>
      <c r="K44" s="23">
        <f>J44/DASHBOARD!$C$3</f>
        <v>2.0828041656083314</v>
      </c>
      <c r="L44" s="2">
        <v>250</v>
      </c>
      <c r="M44" s="26">
        <f>L44/DASHBOARD!$C$4</f>
        <v>113.37868480725623</v>
      </c>
      <c r="N44" s="26">
        <f t="shared" si="6"/>
        <v>26.135724267894741</v>
      </c>
      <c r="O44" s="5">
        <v>34740</v>
      </c>
      <c r="P44" s="23">
        <f>YEARFRAC(O44,_xlfn.XLOOKUP($B44,DASHBOARD!$Q$2:$Q$40,DASHBOARD!$U$2:$U$40,"",0))</f>
        <v>26.444444444444443</v>
      </c>
      <c r="Q44" s="2" t="s">
        <v>557</v>
      </c>
      <c r="R44" s="2" t="str">
        <f>_xlfn.XLOOKUP($Q44,DASHBOARD!$L$2:$L$150,DASHBOARD!M$2:M$150,"",0)</f>
        <v>United States</v>
      </c>
      <c r="S44" s="2" t="str">
        <f>_xlfn.XLOOKUP($Q44,DASHBOARD!$L$2:$L$150,DASHBOARD!N$2:N$150,"",0)</f>
        <v>North America</v>
      </c>
      <c r="T44" s="2" t="str">
        <f>_xlfn.XLOOKUP($Q44,DASHBOARD!$L$2:$L$150,DASHBOARD!O$2:O$150,"",0)</f>
        <v>Americas</v>
      </c>
      <c r="U44" s="2">
        <v>5</v>
      </c>
      <c r="W44" s="2" t="s">
        <v>580</v>
      </c>
      <c r="X44" s="2" t="s">
        <v>580</v>
      </c>
      <c r="Z44" s="2" t="str">
        <f t="shared" si="7"/>
        <v/>
      </c>
      <c r="AA44" s="31">
        <f>_xlfn.XLOOKUP($G44,$AU$27:$AU$48,$AV$27:$AV$48,0,0)</f>
        <v>3623000</v>
      </c>
      <c r="AB44" s="43">
        <f>AA44/$AC$49</f>
        <v>2.7309665800546484E-2</v>
      </c>
      <c r="AD44" s="65" t="s">
        <v>1484</v>
      </c>
      <c r="AE44" s="65" cm="1">
        <f t="array" ref="AE44">_xlfn.XLOOKUP($G44&amp;$C44,$BY$1:$BY$845&amp;$C$1:$C$845,$CB$1:$CB$845,"",0)</f>
        <v>1372</v>
      </c>
      <c r="AF44" s="65">
        <v>20</v>
      </c>
      <c r="AG44" s="65" t="str">
        <f>IFERROR(($AD44/SUM(AD27:AD48))*$AF44,"")</f>
        <v/>
      </c>
      <c r="AH44" s="65" cm="1">
        <f t="array" ref="AH44">_xlfn.XLOOKUP($G44&amp;$C44,$BY$1:$BY$845&amp;$C$1:$C$845,$BD$1:$BD$845,"",0)</f>
        <v>25</v>
      </c>
      <c r="AI44" s="65" cm="1">
        <f t="array" ref="AI44">_xlfn.XLOOKUP($G44&amp;$C44,$BY$1:$BY$845&amp;$C$1:$C$845,$CP$1:$CP$845,"",0)</f>
        <v>2.8</v>
      </c>
      <c r="AJ44" s="65" cm="1">
        <f t="array" ref="AJ44">_xlfn.XLOOKUP($G44&amp;$C44,$BY$1:$BY$845&amp;$C$1:$C$845,$CQ$1:$CQ$845,"",0)</f>
        <v>2</v>
      </c>
      <c r="AK44" s="65" cm="1">
        <f t="array" ref="AK44">_xlfn.XLOOKUP($G44&amp;$C44,$BY$1:$BY$845&amp;$C$1:$C$845,$CR$1:$CR$845,"",0)</f>
        <v>4.8</v>
      </c>
      <c r="AL44" s="65" cm="1">
        <f t="array" ref="AL44">_xlfn.XLOOKUP($G44&amp;$C44,$BY$1:$BY$845&amp;$C$1:$C$845,$CM$1:$CM$845,"",0)</f>
        <v>8.1999999999999993</v>
      </c>
      <c r="AM44" s="78" cm="1">
        <f t="array" ref="AM44">_xlfn.XLOOKUP($G44&amp;$C44,$BY$1:$BY$845&amp;$C$1:$C$845,BG$1:BG$845,"",0)</f>
        <v>0</v>
      </c>
      <c r="AN44" s="78" cm="1">
        <f t="array" ref="AN44">_xlfn.XLOOKUP($G44&amp;$C44,$BY$1:$BY$845&amp;$C$1:$C$845,BH$1:BH$845,"",0)</f>
        <v>0</v>
      </c>
      <c r="AO44" s="78" cm="1">
        <f t="array" ref="AO44">_xlfn.XLOOKUP($G44&amp;$C44,$BY$1:$BY$845&amp;$C$1:$C$845,BI$1:BI$845,"",0)</f>
        <v>0</v>
      </c>
      <c r="AP44" s="78" cm="1">
        <f t="array" ref="AP44">_xlfn.XLOOKUP($G44&amp;$C44,$BY$1:$BY$845&amp;$C$1:$C$845,BJ$1:BJ$845,"",0)</f>
        <v>0.19</v>
      </c>
      <c r="AQ44" s="78" cm="1">
        <f t="array" ref="AQ44">_xlfn.XLOOKUP($G44&amp;$C44,$BY$1:$BY$845&amp;$C$1:$C$845,BK$1:BK$845,"",0)</f>
        <v>0.81</v>
      </c>
      <c r="AR44" s="78">
        <f t="shared" si="8"/>
        <v>1</v>
      </c>
      <c r="AT44" s="1">
        <v>18</v>
      </c>
      <c r="AU44" s="2" t="s">
        <v>609</v>
      </c>
      <c r="AV44" s="6">
        <v>24611</v>
      </c>
      <c r="AW44" s="6" t="s">
        <v>1484</v>
      </c>
      <c r="BB44">
        <v>18</v>
      </c>
      <c r="BC44" t="s">
        <v>624</v>
      </c>
      <c r="BD44">
        <v>28</v>
      </c>
      <c r="BE44">
        <v>8</v>
      </c>
      <c r="BF44" s="2">
        <v>61</v>
      </c>
      <c r="BG44" s="58">
        <v>0.01</v>
      </c>
      <c r="BH44" s="58">
        <v>0.64</v>
      </c>
      <c r="BI44" s="58">
        <v>0.33</v>
      </c>
      <c r="BJ44" s="58">
        <v>0.03</v>
      </c>
      <c r="BL44" s="2">
        <v>1.6</v>
      </c>
      <c r="BM44" s="2">
        <v>-4.0999999999999996</v>
      </c>
      <c r="BN44" s="2">
        <v>0</v>
      </c>
      <c r="BO44" s="2">
        <v>0</v>
      </c>
      <c r="BP44" s="2">
        <v>0</v>
      </c>
      <c r="BQ44" s="2">
        <v>0</v>
      </c>
      <c r="BR44" s="2">
        <v>2</v>
      </c>
      <c r="BS44" s="2">
        <v>0</v>
      </c>
      <c r="BT44" s="2">
        <v>10</v>
      </c>
      <c r="BU44" s="2">
        <v>1</v>
      </c>
      <c r="BV44" s="2">
        <v>2</v>
      </c>
      <c r="BX44" s="2">
        <v>18</v>
      </c>
      <c r="BY44" s="2" t="s">
        <v>624</v>
      </c>
      <c r="BZ44" s="2">
        <v>28</v>
      </c>
      <c r="CA44" s="2">
        <v>8</v>
      </c>
      <c r="CB44" s="2">
        <v>61</v>
      </c>
      <c r="CC44" s="2">
        <v>9</v>
      </c>
      <c r="CD44" s="2">
        <v>0.497</v>
      </c>
      <c r="CE44" s="2">
        <v>0.182</v>
      </c>
      <c r="CF44" s="2">
        <v>0.63600000000000001</v>
      </c>
      <c r="CG44" s="2">
        <v>0</v>
      </c>
      <c r="CH44" s="2">
        <v>10</v>
      </c>
      <c r="CI44" s="2">
        <v>5.2</v>
      </c>
      <c r="CJ44" s="2">
        <v>7.6</v>
      </c>
      <c r="CK44" s="2">
        <v>1.5</v>
      </c>
      <c r="CL44" s="2">
        <v>4.4000000000000004</v>
      </c>
      <c r="CM44" s="2">
        <v>0</v>
      </c>
      <c r="CN44" s="2">
        <v>9.6999999999999993</v>
      </c>
      <c r="CP44" s="2">
        <v>0.1</v>
      </c>
      <c r="CQ44" s="2">
        <v>0.1</v>
      </c>
      <c r="CR44" s="2">
        <v>0.1</v>
      </c>
      <c r="CS44" s="2">
        <v>9.7000000000000003E-2</v>
      </c>
      <c r="CU44" s="2">
        <v>-4.0999999999999996</v>
      </c>
      <c r="CV44" s="2">
        <v>1.1000000000000001</v>
      </c>
      <c r="CW44" s="2">
        <v>-3</v>
      </c>
      <c r="CX44" s="2">
        <v>0</v>
      </c>
    </row>
    <row r="45" spans="2:102" x14ac:dyDescent="0.2">
      <c r="B45" s="1" t="s">
        <v>18</v>
      </c>
      <c r="C45" s="1">
        <v>2021</v>
      </c>
      <c r="D45" s="1" t="s">
        <v>836</v>
      </c>
      <c r="F45" s="2">
        <v>5</v>
      </c>
      <c r="G45" s="2" t="s">
        <v>617</v>
      </c>
      <c r="H45" s="2" t="s">
        <v>556</v>
      </c>
      <c r="I45" s="4" t="s">
        <v>598</v>
      </c>
      <c r="J45" s="16">
        <f>_xlfn.XLOOKUP($I45,DASHBOARD!$I$2:$I$27,DASHBOARD!$J$2:$J$27,"",0)</f>
        <v>75</v>
      </c>
      <c r="K45" s="23">
        <f>J45/DASHBOARD!$C$3</f>
        <v>1.9050038100076201</v>
      </c>
      <c r="L45" s="2">
        <v>195</v>
      </c>
      <c r="M45" s="26">
        <f>L45/DASHBOARD!$C$4</f>
        <v>88.435374149659864</v>
      </c>
      <c r="N45" s="26">
        <f t="shared" si="6"/>
        <v>24.368809916855628</v>
      </c>
      <c r="O45" s="5">
        <v>32304</v>
      </c>
      <c r="P45" s="23">
        <f>YEARFRAC(O45,_xlfn.XLOOKUP($B45,DASHBOARD!$Q$2:$Q$40,DASHBOARD!$U$2:$U$40,"",0))</f>
        <v>33.111111111111114</v>
      </c>
      <c r="Q45" s="2" t="s">
        <v>557</v>
      </c>
      <c r="R45" s="2" t="str">
        <f>_xlfn.XLOOKUP($Q45,DASHBOARD!$L$2:$L$150,DASHBOARD!M$2:M$150,"",0)</f>
        <v>United States</v>
      </c>
      <c r="S45" s="2" t="str">
        <f>_xlfn.XLOOKUP($Q45,DASHBOARD!$L$2:$L$150,DASHBOARD!N$2:N$150,"",0)</f>
        <v>North America</v>
      </c>
      <c r="T45" s="2" t="str">
        <f>_xlfn.XLOOKUP($Q45,DASHBOARD!$L$2:$L$150,DASHBOARD!O$2:O$150,"",0)</f>
        <v>Americas</v>
      </c>
      <c r="U45" s="2">
        <v>11</v>
      </c>
      <c r="W45" s="2" t="s">
        <v>642</v>
      </c>
      <c r="X45" s="2" t="s">
        <v>642</v>
      </c>
      <c r="Z45" s="2" t="str">
        <f t="shared" si="7"/>
        <v/>
      </c>
      <c r="AA45" s="31">
        <f>_xlfn.XLOOKUP($G45,$AU$27:$AU$48,$AV$27:$AV$48,0,0)</f>
        <v>510589</v>
      </c>
      <c r="AB45" s="43">
        <f>AA45/$AC$49</f>
        <v>3.8487482615057211E-3</v>
      </c>
      <c r="AD45" s="65" t="s">
        <v>1484</v>
      </c>
      <c r="AE45" s="65" cm="1">
        <f t="array" ref="AE45">_xlfn.XLOOKUP($G45&amp;$C45,$BY$1:$BY$845&amp;$C$1:$C$845,$CB$1:$CB$845,"",0)</f>
        <v>334</v>
      </c>
      <c r="AF45" s="65">
        <v>12.34</v>
      </c>
      <c r="AG45" s="65" t="str">
        <f>IFERROR(($AD45/SUM(AD27:AD48))*$AF45,"")</f>
        <v/>
      </c>
      <c r="AH45" s="65" cm="1">
        <f t="array" ref="AH45">_xlfn.XLOOKUP($G45&amp;$C45,$BY$1:$BY$845&amp;$C$1:$C$845,$BD$1:$BD$845,"",0)</f>
        <v>32</v>
      </c>
      <c r="AI45" s="65" cm="1">
        <f t="array" ref="AI45">_xlfn.XLOOKUP($G45&amp;$C45,$BY$1:$BY$845&amp;$C$1:$C$845,$CP$1:$CP$845,"",0)</f>
        <v>0.5</v>
      </c>
      <c r="AJ45" s="65" cm="1">
        <f t="array" ref="AJ45">_xlfn.XLOOKUP($G45&amp;$C45,$BY$1:$BY$845&amp;$C$1:$C$845,$CQ$1:$CQ$845,"",0)</f>
        <v>0.2</v>
      </c>
      <c r="AK45" s="65" cm="1">
        <f t="array" ref="AK45">_xlfn.XLOOKUP($G45&amp;$C45,$BY$1:$BY$845&amp;$C$1:$C$845,$CR$1:$CR$845,"",0)</f>
        <v>0.8</v>
      </c>
      <c r="AL45" s="65" cm="1">
        <f t="array" ref="AL45">_xlfn.XLOOKUP($G45&amp;$C45,$BY$1:$BY$845&amp;$C$1:$C$845,$CM$1:$CM$845,"",0)</f>
        <v>17.8</v>
      </c>
      <c r="AM45" s="78" cm="1">
        <f t="array" ref="AM45">_xlfn.XLOOKUP($G45&amp;$C45,$BY$1:$BY$845&amp;$C$1:$C$845,BG$1:BG$845,"",0)</f>
        <v>1</v>
      </c>
      <c r="AN45" s="78" cm="1">
        <f t="array" ref="AN45">_xlfn.XLOOKUP($G45&amp;$C45,$BY$1:$BY$845&amp;$C$1:$C$845,BH$1:BH$845,"",0)</f>
        <v>0</v>
      </c>
      <c r="AO45" s="78" cm="1">
        <f t="array" ref="AO45">_xlfn.XLOOKUP($G45&amp;$C45,$BY$1:$BY$845&amp;$C$1:$C$845,BI$1:BI$845,"",0)</f>
        <v>0</v>
      </c>
      <c r="AP45" s="78" cm="1">
        <f t="array" ref="AP45">_xlfn.XLOOKUP($G45&amp;$C45,$BY$1:$BY$845&amp;$C$1:$C$845,BJ$1:BJ$845,"",0)</f>
        <v>0</v>
      </c>
      <c r="AQ45" s="78" cm="1">
        <f t="array" ref="AQ45">_xlfn.XLOOKUP($G45&amp;$C45,$BY$1:$BY$845&amp;$C$1:$C$845,BK$1:BK$845,"",0)</f>
        <v>0</v>
      </c>
      <c r="AR45" s="78">
        <f t="shared" si="8"/>
        <v>1</v>
      </c>
      <c r="AT45" s="1">
        <v>19</v>
      </c>
      <c r="AU45" s="2" t="s">
        <v>607</v>
      </c>
      <c r="AV45" s="6">
        <v>0</v>
      </c>
      <c r="AW45" s="6" t="s">
        <v>1484</v>
      </c>
      <c r="BB45">
        <v>19</v>
      </c>
      <c r="BC45" t="s">
        <v>625</v>
      </c>
      <c r="BD45">
        <v>22</v>
      </c>
      <c r="BE45">
        <v>5</v>
      </c>
      <c r="BF45" s="2">
        <v>34</v>
      </c>
      <c r="BJ45" s="58">
        <v>1</v>
      </c>
      <c r="BL45" s="2">
        <v>13</v>
      </c>
      <c r="BM45" s="2">
        <v>7.5</v>
      </c>
      <c r="BN45" s="2">
        <v>2</v>
      </c>
      <c r="BO45" s="2">
        <v>2</v>
      </c>
      <c r="BP45" s="2">
        <v>3</v>
      </c>
      <c r="BQ45" s="2">
        <v>0</v>
      </c>
      <c r="BR45" s="2">
        <v>0</v>
      </c>
      <c r="BS45" s="2">
        <v>0</v>
      </c>
      <c r="BT45" s="2">
        <v>11</v>
      </c>
      <c r="BU45" s="2">
        <v>0</v>
      </c>
      <c r="BV45" s="2">
        <v>1</v>
      </c>
      <c r="BX45" s="2">
        <v>19</v>
      </c>
      <c r="BY45" s="2" t="s">
        <v>625</v>
      </c>
      <c r="BZ45" s="2">
        <v>22</v>
      </c>
      <c r="CA45" s="2">
        <v>5</v>
      </c>
      <c r="CB45" s="2">
        <v>34</v>
      </c>
      <c r="CC45" s="2">
        <v>17.899999999999999</v>
      </c>
      <c r="CD45" s="2">
        <v>0.84499999999999997</v>
      </c>
      <c r="CE45" s="2">
        <v>0.5</v>
      </c>
      <c r="CF45" s="2">
        <v>0.25</v>
      </c>
      <c r="CG45" s="2">
        <v>9.6</v>
      </c>
      <c r="CH45" s="2">
        <v>17.899999999999999</v>
      </c>
      <c r="CI45" s="2">
        <v>13.9</v>
      </c>
      <c r="CJ45" s="2">
        <v>15</v>
      </c>
      <c r="CK45" s="2">
        <v>4.0999999999999996</v>
      </c>
      <c r="CL45" s="2">
        <v>0</v>
      </c>
      <c r="CM45" s="2">
        <v>31.1</v>
      </c>
      <c r="CN45" s="2">
        <v>15.9</v>
      </c>
      <c r="CP45" s="2">
        <v>0.1</v>
      </c>
      <c r="CQ45" s="2">
        <v>0.1</v>
      </c>
      <c r="CR45" s="2">
        <v>0.1</v>
      </c>
      <c r="CS45" s="2">
        <v>0.19900000000000001</v>
      </c>
      <c r="CU45" s="2">
        <v>-0.9</v>
      </c>
      <c r="CV45" s="2">
        <v>3.1</v>
      </c>
      <c r="CW45" s="2">
        <v>2.2000000000000002</v>
      </c>
      <c r="CX45" s="2">
        <v>0</v>
      </c>
    </row>
    <row r="46" spans="2:102" x14ac:dyDescent="0.2">
      <c r="B46" s="1" t="s">
        <v>18</v>
      </c>
      <c r="C46" s="1">
        <v>2021</v>
      </c>
      <c r="D46" s="1" t="s">
        <v>836</v>
      </c>
      <c r="F46" s="2">
        <v>66</v>
      </c>
      <c r="G46" s="2" t="s">
        <v>624</v>
      </c>
      <c r="H46" s="2" t="s">
        <v>570</v>
      </c>
      <c r="I46" s="4" t="s">
        <v>604</v>
      </c>
      <c r="J46" s="16">
        <f>_xlfn.XLOOKUP($I46,DASHBOARD!$I$2:$I$27,DASHBOARD!$J$2:$J$27,"",0)</f>
        <v>79</v>
      </c>
      <c r="K46" s="23">
        <f>J46/DASHBOARD!$C$3</f>
        <v>2.0066040132080265</v>
      </c>
      <c r="L46" s="2">
        <v>197</v>
      </c>
      <c r="M46" s="26">
        <f>L46/DASHBOARD!$C$4</f>
        <v>89.342403628117907</v>
      </c>
      <c r="N46" s="26">
        <f t="shared" si="6"/>
        <v>22.1888236920576</v>
      </c>
      <c r="O46" s="5">
        <v>33808</v>
      </c>
      <c r="P46" s="23">
        <f>YEARFRAC(O46,_xlfn.XLOOKUP($B46,DASHBOARD!$Q$2:$Q$40,DASHBOARD!$U$2:$U$40,"",0))</f>
        <v>28.991666666666667</v>
      </c>
      <c r="Q46" s="2" t="s">
        <v>643</v>
      </c>
      <c r="R46" s="2" t="str">
        <f>_xlfn.XLOOKUP($Q46,DASHBOARD!$L$2:$L$150,DASHBOARD!M$2:M$150,"",0)</f>
        <v>France</v>
      </c>
      <c r="S46" s="2" t="str">
        <f>_xlfn.XLOOKUP($Q46,DASHBOARD!$L$2:$L$150,DASHBOARD!N$2:N$150,"",0)</f>
        <v>Europe</v>
      </c>
      <c r="T46" s="2" t="str">
        <f>_xlfn.XLOOKUP($Q46,DASHBOARD!$L$2:$L$150,DASHBOARD!O$2:O$150,"",0)</f>
        <v>Eurasia</v>
      </c>
      <c r="U46" s="2">
        <v>2</v>
      </c>
      <c r="Z46" s="2" t="str">
        <f t="shared" si="7"/>
        <v/>
      </c>
      <c r="AA46" s="31">
        <f>_xlfn.XLOOKUP($G46,$AU$27:$AU$48,$AV$27:$AV$48,0,0)</f>
        <v>0</v>
      </c>
      <c r="AB46" s="43">
        <f>AA46/$AC$49</f>
        <v>0</v>
      </c>
      <c r="AD46" s="65" t="s">
        <v>1484</v>
      </c>
      <c r="AE46" s="65" cm="1">
        <f t="array" ref="AE46">_xlfn.XLOOKUP($G46&amp;$C46,$BY$1:$BY$845&amp;$C$1:$C$845,$CB$1:$CB$845,"",0)</f>
        <v>61</v>
      </c>
      <c r="AF46" s="65">
        <v>9.0500000000000007</v>
      </c>
      <c r="AG46" s="65" t="str">
        <f>IFERROR(($AD46/SUM(AD27:AD48))*$AF46,"")</f>
        <v/>
      </c>
      <c r="AH46" s="65" cm="1">
        <f t="array" ref="AH46">_xlfn.XLOOKUP($G46&amp;$C46,$BY$1:$BY$845&amp;$C$1:$C$845,$BD$1:$BD$845,"",0)</f>
        <v>28</v>
      </c>
      <c r="AI46" s="65" cm="1">
        <f t="array" ref="AI46">_xlfn.XLOOKUP($G46&amp;$C46,$BY$1:$BY$845&amp;$C$1:$C$845,$CP$1:$CP$845,"",0)</f>
        <v>0.1</v>
      </c>
      <c r="AJ46" s="65" cm="1">
        <f t="array" ref="AJ46">_xlfn.XLOOKUP($G46&amp;$C46,$BY$1:$BY$845&amp;$C$1:$C$845,$CQ$1:$CQ$845,"",0)</f>
        <v>0.1</v>
      </c>
      <c r="AK46" s="65" cm="1">
        <f t="array" ref="AK46">_xlfn.XLOOKUP($G46&amp;$C46,$BY$1:$BY$845&amp;$C$1:$C$845,$CR$1:$CR$845,"",0)</f>
        <v>0.1</v>
      </c>
      <c r="AL46" s="65" cm="1">
        <f t="array" ref="AL46">_xlfn.XLOOKUP($G46&amp;$C46,$BY$1:$BY$845&amp;$C$1:$C$845,$CM$1:$CM$845,"",0)</f>
        <v>0</v>
      </c>
      <c r="AM46" s="78" cm="1">
        <f t="array" ref="AM46">_xlfn.XLOOKUP($G46&amp;$C46,$BY$1:$BY$845&amp;$C$1:$C$845,BG$1:BG$845,"",0)</f>
        <v>0.01</v>
      </c>
      <c r="AN46" s="78" cm="1">
        <f t="array" ref="AN46">_xlfn.XLOOKUP($G46&amp;$C46,$BY$1:$BY$845&amp;$C$1:$C$845,BH$1:BH$845,"",0)</f>
        <v>0.64</v>
      </c>
      <c r="AO46" s="78" cm="1">
        <f t="array" ref="AO46">_xlfn.XLOOKUP($G46&amp;$C46,$BY$1:$BY$845&amp;$C$1:$C$845,BI$1:BI$845,"",0)</f>
        <v>0.33</v>
      </c>
      <c r="AP46" s="78" cm="1">
        <f t="array" ref="AP46">_xlfn.XLOOKUP($G46&amp;$C46,$BY$1:$BY$845&amp;$C$1:$C$845,BJ$1:BJ$845,"",0)</f>
        <v>0.03</v>
      </c>
      <c r="AQ46" s="78" cm="1">
        <f t="array" ref="AQ46">_xlfn.XLOOKUP($G46&amp;$C46,$BY$1:$BY$845&amp;$C$1:$C$845,BK$1:BK$845,"",0)</f>
        <v>0</v>
      </c>
      <c r="AR46" s="78">
        <f t="shared" si="8"/>
        <v>1.01</v>
      </c>
      <c r="AT46" s="1">
        <v>20</v>
      </c>
      <c r="AU46" s="2" t="s">
        <v>622</v>
      </c>
      <c r="AV46" s="12">
        <f>AV37/2</f>
        <v>932773</v>
      </c>
      <c r="AW46" s="6" t="s">
        <v>1484</v>
      </c>
      <c r="BB46">
        <v>20</v>
      </c>
      <c r="BC46" t="s">
        <v>607</v>
      </c>
      <c r="BD46">
        <v>25</v>
      </c>
      <c r="BE46">
        <v>1</v>
      </c>
      <c r="BF46" s="2">
        <v>33</v>
      </c>
      <c r="BI46" s="58">
        <v>0.65</v>
      </c>
      <c r="BJ46" s="58">
        <v>0.35</v>
      </c>
      <c r="BL46" s="2">
        <v>5.6</v>
      </c>
      <c r="BM46" s="2">
        <v>0</v>
      </c>
      <c r="BN46" s="2">
        <v>1</v>
      </c>
      <c r="BO46" s="2">
        <v>0</v>
      </c>
      <c r="BP46" s="2">
        <v>1</v>
      </c>
      <c r="BQ46" s="2">
        <v>0</v>
      </c>
      <c r="BR46" s="2">
        <v>0</v>
      </c>
      <c r="BS46" s="2">
        <v>0</v>
      </c>
      <c r="BT46" s="2">
        <v>3</v>
      </c>
      <c r="BU46" s="2">
        <v>0</v>
      </c>
      <c r="BV46" s="2">
        <v>0</v>
      </c>
      <c r="BX46" s="2">
        <v>20</v>
      </c>
      <c r="BY46" s="2" t="s">
        <v>607</v>
      </c>
      <c r="BZ46" s="2">
        <v>25</v>
      </c>
      <c r="CA46" s="2">
        <v>1</v>
      </c>
      <c r="CB46" s="2">
        <v>33</v>
      </c>
      <c r="CC46" s="2">
        <v>5.8</v>
      </c>
      <c r="CD46" s="2">
        <v>0.45500000000000002</v>
      </c>
      <c r="CE46" s="2">
        <v>0.66700000000000004</v>
      </c>
      <c r="CF46" s="2">
        <v>0.222</v>
      </c>
      <c r="CG46" s="2">
        <v>6.6</v>
      </c>
      <c r="CH46" s="2">
        <v>12.3</v>
      </c>
      <c r="CI46" s="2">
        <v>9.6</v>
      </c>
      <c r="CJ46" s="2">
        <v>3.6</v>
      </c>
      <c r="CK46" s="2">
        <v>0</v>
      </c>
      <c r="CL46" s="2">
        <v>0</v>
      </c>
      <c r="CM46" s="2">
        <v>9.1999999999999993</v>
      </c>
      <c r="CN46" s="2">
        <v>13.8</v>
      </c>
      <c r="CP46" s="2">
        <v>0</v>
      </c>
      <c r="CQ46" s="2">
        <v>0</v>
      </c>
      <c r="CR46" s="2">
        <v>0</v>
      </c>
      <c r="CS46" s="2">
        <v>6.0000000000000001E-3</v>
      </c>
      <c r="CU46" s="2">
        <v>-3.2</v>
      </c>
      <c r="CV46" s="2">
        <v>-4.8</v>
      </c>
      <c r="CW46" s="2">
        <v>-8</v>
      </c>
      <c r="CX46" s="2">
        <v>0</v>
      </c>
    </row>
    <row r="47" spans="2:102" x14ac:dyDescent="0.2">
      <c r="B47" s="1" t="s">
        <v>18</v>
      </c>
      <c r="C47" s="1">
        <v>2021</v>
      </c>
      <c r="D47" s="1" t="s">
        <v>836</v>
      </c>
      <c r="F47" s="2">
        <v>17</v>
      </c>
      <c r="G47" s="2" t="s">
        <v>614</v>
      </c>
      <c r="H47" s="2" t="s">
        <v>566</v>
      </c>
      <c r="I47" s="4" t="s">
        <v>601</v>
      </c>
      <c r="J47" s="16">
        <f>_xlfn.XLOOKUP($I47,DASHBOARD!$I$2:$I$27,DASHBOARD!$J$2:$J$27,"",0)</f>
        <v>77</v>
      </c>
      <c r="K47" s="23">
        <f>J47/DASHBOARD!$C$3</f>
        <v>1.9558039116078234</v>
      </c>
      <c r="L47" s="2">
        <v>245</v>
      </c>
      <c r="M47" s="26">
        <f>L47/DASHBOARD!$C$4</f>
        <v>111.11111111111111</v>
      </c>
      <c r="N47" s="26">
        <f t="shared" si="6"/>
        <v>29.047373549970949</v>
      </c>
      <c r="O47" s="5">
        <v>31172</v>
      </c>
      <c r="P47" s="23">
        <f>YEARFRAC(O47,_xlfn.XLOOKUP($B47,DASHBOARD!$Q$2:$Q$40,DASHBOARD!$U$2:$U$40,"",0))</f>
        <v>36.208333333333336</v>
      </c>
      <c r="Q47" s="2" t="s">
        <v>557</v>
      </c>
      <c r="R47" s="2" t="str">
        <f>_xlfn.XLOOKUP($Q47,DASHBOARD!$L$2:$L$150,DASHBOARD!M$2:M$150,"",0)</f>
        <v>United States</v>
      </c>
      <c r="S47" s="2" t="str">
        <f>_xlfn.XLOOKUP($Q47,DASHBOARD!$L$2:$L$150,DASHBOARD!N$2:N$150,"",0)</f>
        <v>North America</v>
      </c>
      <c r="T47" s="2" t="str">
        <f>_xlfn.XLOOKUP($Q47,DASHBOARD!$L$2:$L$150,DASHBOARD!O$2:O$150,"",0)</f>
        <v>Americas</v>
      </c>
      <c r="U47" s="2">
        <v>9</v>
      </c>
      <c r="W47" s="2" t="s">
        <v>629</v>
      </c>
      <c r="X47" s="2" t="s">
        <v>629</v>
      </c>
      <c r="Z47" s="2" t="str">
        <f t="shared" si="7"/>
        <v/>
      </c>
      <c r="AA47" s="31">
        <f>_xlfn.XLOOKUP($G47,$AU$27:$AU$48,$AV$27:$AV$48,0,0)</f>
        <v>7969537</v>
      </c>
      <c r="AB47" s="43">
        <f>AA47/$AC$49</f>
        <v>6.0073252016309635E-2</v>
      </c>
      <c r="AD47" s="65" t="s">
        <v>1484</v>
      </c>
      <c r="AE47" s="65" cm="1">
        <f t="array" ref="AE47">_xlfn.XLOOKUP($G47&amp;$C47,$BY$1:$BY$845&amp;$C$1:$C$845,$CB$1:$CB$845,"",0)</f>
        <v>397</v>
      </c>
      <c r="AF47" s="65">
        <v>5.55</v>
      </c>
      <c r="AG47" s="65" t="str">
        <f>IFERROR(($AD47/SUM(AD27:AD48))*$AF47,"")</f>
        <v/>
      </c>
      <c r="AH47" s="65" cm="1">
        <f t="array" ref="AH47">_xlfn.XLOOKUP($G47&amp;$C47,$BY$1:$BY$845&amp;$C$1:$C$845,$BD$1:$BD$845,"",0)</f>
        <v>35</v>
      </c>
      <c r="AI47" s="65" cm="1">
        <f t="array" ref="AI47">_xlfn.XLOOKUP($G47&amp;$C47,$BY$1:$BY$845&amp;$C$1:$C$845,$CP$1:$CP$845,"",0)</f>
        <v>0.2</v>
      </c>
      <c r="AJ47" s="65" cm="1">
        <f t="array" ref="AJ47">_xlfn.XLOOKUP($G47&amp;$C47,$BY$1:$BY$845&amp;$C$1:$C$845,$CQ$1:$CQ$845,"",0)</f>
        <v>0.3</v>
      </c>
      <c r="AK47" s="65" cm="1">
        <f t="array" ref="AK47">_xlfn.XLOOKUP($G47&amp;$C47,$BY$1:$BY$845&amp;$C$1:$C$845,$CR$1:$CR$845,"",0)</f>
        <v>0.5</v>
      </c>
      <c r="AL47" s="65" cm="1">
        <f t="array" ref="AL47">_xlfn.XLOOKUP($G47&amp;$C47,$BY$1:$BY$845&amp;$C$1:$C$845,$CM$1:$CM$845,"",0)</f>
        <v>12.7</v>
      </c>
      <c r="AM47" s="78" cm="1">
        <f t="array" ref="AM47">_xlfn.XLOOKUP($G47&amp;$C47,$BY$1:$BY$845&amp;$C$1:$C$845,BG$1:BG$845,"",0)</f>
        <v>0</v>
      </c>
      <c r="AN47" s="78" cm="1">
        <f t="array" ref="AN47">_xlfn.XLOOKUP($G47&amp;$C47,$BY$1:$BY$845&amp;$C$1:$C$845,BH$1:BH$845,"",0)</f>
        <v>0</v>
      </c>
      <c r="AO47" s="78" cm="1">
        <f t="array" ref="AO47">_xlfn.XLOOKUP($G47&amp;$C47,$BY$1:$BY$845&amp;$C$1:$C$845,BI$1:BI$845,"",0)</f>
        <v>0.22</v>
      </c>
      <c r="AP47" s="78" cm="1">
        <f t="array" ref="AP47">_xlfn.XLOOKUP($G47&amp;$C47,$BY$1:$BY$845&amp;$C$1:$C$845,BJ$1:BJ$845,"",0)</f>
        <v>0.74</v>
      </c>
      <c r="AQ47" s="78" cm="1">
        <f t="array" ref="AQ47">_xlfn.XLOOKUP($G47&amp;$C47,$BY$1:$BY$845&amp;$C$1:$C$845,BK$1:BK$845,"",0)</f>
        <v>0.04</v>
      </c>
      <c r="AR47" s="78">
        <f t="shared" si="8"/>
        <v>1</v>
      </c>
      <c r="AT47" s="1">
        <v>21</v>
      </c>
      <c r="AU47" s="2" t="s">
        <v>616</v>
      </c>
      <c r="AV47" s="12">
        <f>AV34</f>
        <v>3169348</v>
      </c>
      <c r="AW47" s="6" t="s">
        <v>1484</v>
      </c>
      <c r="BB47">
        <v>21</v>
      </c>
      <c r="BC47" t="s">
        <v>609</v>
      </c>
      <c r="BD47">
        <v>25</v>
      </c>
      <c r="BE47">
        <v>1</v>
      </c>
      <c r="BF47" s="2">
        <v>32</v>
      </c>
      <c r="BG47" s="58">
        <v>0.12</v>
      </c>
      <c r="BH47" s="58">
        <v>0.57999999999999996</v>
      </c>
      <c r="BI47" s="58">
        <v>0.2</v>
      </c>
      <c r="BJ47" s="58">
        <v>0.1</v>
      </c>
      <c r="BL47" s="2">
        <v>14.4</v>
      </c>
      <c r="BM47" s="2">
        <v>8.9</v>
      </c>
      <c r="BN47" s="2">
        <v>1</v>
      </c>
      <c r="BO47" s="2">
        <v>2</v>
      </c>
      <c r="BP47" s="2">
        <v>2</v>
      </c>
      <c r="BQ47" s="2">
        <v>0</v>
      </c>
      <c r="BR47" s="2">
        <v>2</v>
      </c>
      <c r="BS47" s="2">
        <v>0</v>
      </c>
      <c r="BT47" s="2">
        <v>8</v>
      </c>
      <c r="BU47" s="2">
        <v>1</v>
      </c>
      <c r="BV47" s="2">
        <v>0</v>
      </c>
      <c r="BX47" s="2">
        <v>21</v>
      </c>
      <c r="BY47" s="2" t="s">
        <v>609</v>
      </c>
      <c r="BZ47" s="2">
        <v>25</v>
      </c>
      <c r="CA47" s="2">
        <v>1</v>
      </c>
      <c r="CB47" s="2">
        <v>32</v>
      </c>
      <c r="CC47" s="2">
        <v>10.6</v>
      </c>
      <c r="CD47" s="2">
        <v>0.55900000000000005</v>
      </c>
      <c r="CE47" s="2">
        <v>0.38500000000000001</v>
      </c>
      <c r="CF47" s="2">
        <v>0.23100000000000001</v>
      </c>
      <c r="CG47" s="2">
        <v>6.8</v>
      </c>
      <c r="CH47" s="2">
        <v>12.7</v>
      </c>
      <c r="CI47" s="2">
        <v>9.9</v>
      </c>
      <c r="CJ47" s="2">
        <v>12.6</v>
      </c>
      <c r="CK47" s="2">
        <v>0</v>
      </c>
      <c r="CL47" s="2">
        <v>2.8</v>
      </c>
      <c r="CM47" s="2">
        <v>21.8</v>
      </c>
      <c r="CN47" s="2">
        <v>24</v>
      </c>
      <c r="CP47" s="2">
        <v>0</v>
      </c>
      <c r="CQ47" s="2">
        <v>0</v>
      </c>
      <c r="CR47" s="2">
        <v>0</v>
      </c>
      <c r="CS47" s="2">
        <v>8.0000000000000002E-3</v>
      </c>
      <c r="CU47" s="2">
        <v>-3.9</v>
      </c>
      <c r="CV47" s="2">
        <v>-3.4</v>
      </c>
      <c r="CW47" s="2">
        <v>-7.3</v>
      </c>
      <c r="CX47" s="2">
        <v>0</v>
      </c>
    </row>
    <row r="48" spans="2:102" x14ac:dyDescent="0.2">
      <c r="B48" s="1" t="s">
        <v>18</v>
      </c>
      <c r="C48" s="1">
        <v>2021</v>
      </c>
      <c r="D48" s="1" t="s">
        <v>836</v>
      </c>
      <c r="F48" s="2">
        <v>5</v>
      </c>
      <c r="G48" s="2" t="s">
        <v>622</v>
      </c>
      <c r="H48" s="2" t="s">
        <v>566</v>
      </c>
      <c r="I48" s="4" t="s">
        <v>595</v>
      </c>
      <c r="J48" s="16">
        <f>_xlfn.XLOOKUP($I48,DASHBOARD!$I$2:$I$27,DASHBOARD!$J$2:$J$27,"",0)</f>
        <v>82</v>
      </c>
      <c r="K48" s="23">
        <f>J48/DASHBOARD!$C$3</f>
        <v>2.0828041656083314</v>
      </c>
      <c r="L48" s="2">
        <v>231</v>
      </c>
      <c r="M48" s="26">
        <f>L48/DASHBOARD!$C$4</f>
        <v>104.76190476190476</v>
      </c>
      <c r="N48" s="26">
        <f t="shared" si="6"/>
        <v>24.14940922353474</v>
      </c>
      <c r="O48" s="5">
        <v>35114</v>
      </c>
      <c r="P48" s="23">
        <f>YEARFRAC(O48,_xlfn.XLOOKUP($B48,DASHBOARD!$Q$2:$Q$40,DASHBOARD!$U$2:$U$40,"",0))</f>
        <v>25.419444444444444</v>
      </c>
      <c r="Q48" s="2" t="s">
        <v>557</v>
      </c>
      <c r="R48" s="2" t="str">
        <f>_xlfn.XLOOKUP($Q48,DASHBOARD!$L$2:$L$150,DASHBOARD!M$2:M$150,"",0)</f>
        <v>United States</v>
      </c>
      <c r="S48" s="2" t="str">
        <f>_xlfn.XLOOKUP($Q48,DASHBOARD!$L$2:$L$150,DASHBOARD!N$2:N$150,"",0)</f>
        <v>North America</v>
      </c>
      <c r="T48" s="2" t="str">
        <f>_xlfn.XLOOKUP($Q48,DASHBOARD!$L$2:$L$150,DASHBOARD!O$2:O$150,"",0)</f>
        <v>Americas</v>
      </c>
      <c r="U48" s="2">
        <v>3</v>
      </c>
      <c r="W48" s="2" t="s">
        <v>585</v>
      </c>
      <c r="X48" s="2" t="s">
        <v>585</v>
      </c>
      <c r="Z48" s="2" t="str">
        <f t="shared" si="7"/>
        <v/>
      </c>
      <c r="AA48" s="31">
        <f>_xlfn.XLOOKUP($G48,$AU$27:$AU$48,$AV$27:$AV$48,0,0)</f>
        <v>932773</v>
      </c>
      <c r="AB48" s="43">
        <f>AA48/$AC$49</f>
        <v>7.0311120336111355E-3</v>
      </c>
      <c r="AD48" s="65" t="s">
        <v>1484</v>
      </c>
      <c r="AE48" s="65" cm="1">
        <f t="array" ref="AE48">_xlfn.XLOOKUP($G48&amp;$C48,$BY$1:$BY$845&amp;$C$1:$C$845,$CB$1:$CB$845,"",0)</f>
        <v>105</v>
      </c>
      <c r="AF48" s="65">
        <v>11.58</v>
      </c>
      <c r="AG48" s="65" t="str">
        <f>IFERROR(($AD48/SUM(AD27:AD48))*$AF48,"")</f>
        <v/>
      </c>
      <c r="AH48" s="65" cm="1">
        <f t="array" ref="AH48">_xlfn.XLOOKUP($G48&amp;$C48,$BY$1:$BY$845&amp;$C$1:$C$845,$BD$1:$BD$845,"",0)</f>
        <v>24</v>
      </c>
      <c r="AI48" s="65" cm="1">
        <f t="array" ref="AI48">_xlfn.XLOOKUP($G48&amp;$C48,$BY$1:$BY$845&amp;$C$1:$C$845,$CP$1:$CP$845,"",0)</f>
        <v>-0.1</v>
      </c>
      <c r="AJ48" s="65" cm="1">
        <f t="array" ref="AJ48">_xlfn.XLOOKUP($G48&amp;$C48,$BY$1:$BY$845&amp;$C$1:$C$845,$CQ$1:$CQ$845,"",0)</f>
        <v>0.1</v>
      </c>
      <c r="AK48" s="65" cm="1">
        <f t="array" ref="AK48">_xlfn.XLOOKUP($G48&amp;$C48,$BY$1:$BY$845&amp;$C$1:$C$845,$CR$1:$CR$845,"",0)</f>
        <v>0</v>
      </c>
      <c r="AL48" s="65" cm="1">
        <f t="array" ref="AL48">_xlfn.XLOOKUP($G48&amp;$C48,$BY$1:$BY$845&amp;$C$1:$C$845,$CM$1:$CM$845,"",0)</f>
        <v>8.4</v>
      </c>
      <c r="AM48" s="78" cm="1">
        <f t="array" ref="AM48">_xlfn.XLOOKUP($G48&amp;$C48,$BY$1:$BY$845&amp;$C$1:$C$845,BG$1:BG$845,"",0)</f>
        <v>0</v>
      </c>
      <c r="AN48" s="78" cm="1">
        <f t="array" ref="AN48">_xlfn.XLOOKUP($G48&amp;$C48,$BY$1:$BY$845&amp;$C$1:$C$845,BH$1:BH$845,"",0)</f>
        <v>0</v>
      </c>
      <c r="AO48" s="78" cm="1">
        <f t="array" ref="AO48">_xlfn.XLOOKUP($G48&amp;$C48,$BY$1:$BY$845&amp;$C$1:$C$845,BI$1:BI$845,"",0)</f>
        <v>0</v>
      </c>
      <c r="AP48" s="78" cm="1">
        <f t="array" ref="AP48">_xlfn.XLOOKUP($G48&amp;$C48,$BY$1:$BY$845&amp;$C$1:$C$845,BJ$1:BJ$845,"",0)</f>
        <v>0.53</v>
      </c>
      <c r="AQ48" s="78" cm="1">
        <f t="array" ref="AQ48">_xlfn.XLOOKUP($G48&amp;$C48,$BY$1:$BY$845&amp;$C$1:$C$845,BK$1:BK$845,"",0)</f>
        <v>0.47</v>
      </c>
      <c r="AR48" s="78">
        <f t="shared" si="8"/>
        <v>1</v>
      </c>
      <c r="AT48" s="1">
        <v>22</v>
      </c>
      <c r="AU48" s="2" t="s">
        <v>618</v>
      </c>
      <c r="AV48" s="12">
        <f>AV35/2</f>
        <v>1522080</v>
      </c>
      <c r="AW48" s="6" t="s">
        <v>1484</v>
      </c>
      <c r="BB48">
        <v>22</v>
      </c>
      <c r="BC48" t="s">
        <v>626</v>
      </c>
      <c r="BD48">
        <v>24</v>
      </c>
      <c r="BE48">
        <v>7</v>
      </c>
      <c r="BF48" s="2">
        <v>18</v>
      </c>
      <c r="BG48" s="58">
        <v>0.97</v>
      </c>
      <c r="BH48" s="58">
        <v>0.03</v>
      </c>
      <c r="BL48" s="2">
        <v>-38.299999999999997</v>
      </c>
      <c r="BM48" s="2">
        <v>-44.1</v>
      </c>
      <c r="BN48" s="2">
        <v>0</v>
      </c>
      <c r="BO48" s="2">
        <v>0</v>
      </c>
      <c r="BP48" s="2">
        <v>1</v>
      </c>
      <c r="BQ48" s="2">
        <v>0</v>
      </c>
      <c r="BR48" s="2">
        <v>0</v>
      </c>
      <c r="BS48" s="2">
        <v>0</v>
      </c>
      <c r="BT48" s="2">
        <v>5</v>
      </c>
      <c r="BU48" s="2">
        <v>0</v>
      </c>
      <c r="BV48" s="2">
        <v>0</v>
      </c>
      <c r="BX48" s="2">
        <v>22</v>
      </c>
      <c r="BY48" s="2" t="s">
        <v>626</v>
      </c>
      <c r="BZ48" s="2">
        <v>24</v>
      </c>
      <c r="CA48" s="2">
        <v>7</v>
      </c>
      <c r="CB48" s="2">
        <v>18</v>
      </c>
      <c r="CC48" s="2">
        <v>-6.5</v>
      </c>
      <c r="CD48" s="2">
        <v>0.125</v>
      </c>
      <c r="CE48" s="2">
        <v>0.25</v>
      </c>
      <c r="CF48" s="2">
        <v>0</v>
      </c>
      <c r="CG48" s="2">
        <v>0</v>
      </c>
      <c r="CH48" s="2">
        <v>16.899999999999999</v>
      </c>
      <c r="CI48" s="2">
        <v>8.8000000000000007</v>
      </c>
      <c r="CJ48" s="2">
        <v>12.7</v>
      </c>
      <c r="CK48" s="2">
        <v>0</v>
      </c>
      <c r="CL48" s="2">
        <v>0</v>
      </c>
      <c r="CM48" s="2">
        <v>0</v>
      </c>
      <c r="CN48" s="2">
        <v>18.600000000000001</v>
      </c>
      <c r="CP48" s="2">
        <v>-0.1</v>
      </c>
      <c r="CQ48" s="2">
        <v>0</v>
      </c>
      <c r="CR48" s="2">
        <v>-0.1</v>
      </c>
      <c r="CS48" s="2">
        <v>-0.252</v>
      </c>
      <c r="CU48" s="2">
        <v>-15.1</v>
      </c>
      <c r="CV48" s="2">
        <v>-4.5999999999999996</v>
      </c>
      <c r="CW48" s="2">
        <v>-19.8</v>
      </c>
      <c r="CX48" s="2">
        <v>-0.1</v>
      </c>
    </row>
    <row r="49" spans="1:102" x14ac:dyDescent="0.2">
      <c r="B49" s="1" t="s">
        <v>18</v>
      </c>
      <c r="C49" s="1">
        <v>2021</v>
      </c>
      <c r="D49" s="1" t="s">
        <v>836</v>
      </c>
      <c r="E49" s="1"/>
      <c r="F49" s="1"/>
      <c r="G49" s="1" t="str">
        <f>$G24</f>
        <v>TOTAL / WTD AVG</v>
      </c>
      <c r="H49" s="1"/>
      <c r="I49" s="1"/>
      <c r="J49" s="36"/>
      <c r="K49" s="36"/>
      <c r="L49" s="1"/>
      <c r="M49" s="1"/>
      <c r="N49" s="1"/>
      <c r="O49" s="1"/>
      <c r="P49" s="36"/>
      <c r="Q49" s="1"/>
      <c r="R49" s="1"/>
      <c r="S49" s="1"/>
      <c r="T49" s="1"/>
      <c r="U49" s="1"/>
      <c r="V49" s="1"/>
      <c r="W49" s="1"/>
      <c r="X49" s="1"/>
      <c r="Y49" s="1"/>
      <c r="Z49" s="1"/>
      <c r="AB49" s="41">
        <f>SUM(AB27:AB48)</f>
        <v>1.0000000000000002</v>
      </c>
      <c r="AC49" s="37">
        <f>SUM(AA27:AA48)</f>
        <v>132663652</v>
      </c>
      <c r="AD49" s="66">
        <v>0</v>
      </c>
      <c r="AE49" s="66">
        <f>SUM(AE27:AE48)</f>
        <v>17333</v>
      </c>
      <c r="AF49" s="66">
        <v>0</v>
      </c>
      <c r="AG49" s="66">
        <f>SUM(AG27:AG48)</f>
        <v>0</v>
      </c>
      <c r="AH49" s="66">
        <f>SUMPRODUCT(AH27:AH48,AE27:AE48)/AE49</f>
        <v>28.057116483009288</v>
      </c>
      <c r="AI49" s="66">
        <f>SUM(AI27:AI48)</f>
        <v>28.5</v>
      </c>
      <c r="AJ49" s="66">
        <f>SUM(AJ27:AJ48)</f>
        <v>19.3</v>
      </c>
      <c r="AK49" s="66">
        <f>SUM(AK27:AK48)</f>
        <v>47.999999999999993</v>
      </c>
      <c r="AL49" s="66">
        <f>SUM(AL27:AL48)</f>
        <v>260.69999999999993</v>
      </c>
      <c r="AM49" s="80">
        <f>SUM(AM27:AM48)</f>
        <v>4.7999999999999989</v>
      </c>
      <c r="AN49" s="80">
        <f>SUM(AN27:AN48)</f>
        <v>3.9299999999999997</v>
      </c>
      <c r="AO49" s="80">
        <f>SUM(AO27:AO48)</f>
        <v>4.3499999999999996</v>
      </c>
      <c r="AP49" s="80">
        <f>SUM(AP27:AP48)</f>
        <v>5.6000000000000014</v>
      </c>
      <c r="AQ49" s="80">
        <f>SUM(AQ27:AQ48)</f>
        <v>3.3499999999999996</v>
      </c>
      <c r="AR49" s="80">
        <f>SUM(AR27:AR48)</f>
        <v>22.03</v>
      </c>
      <c r="AS49" s="1"/>
      <c r="AU49" s="37">
        <f>AW49-AV49</f>
        <v>-132663652</v>
      </c>
      <c r="AV49" s="37">
        <f>SUM(AV27:AV48)-AV34-AV37</f>
        <v>132663652</v>
      </c>
      <c r="AW49" s="37">
        <v>0</v>
      </c>
    </row>
    <row r="50" spans="1:102" ht="17" thickBot="1" x14ac:dyDescent="0.25">
      <c r="I50" s="4"/>
      <c r="O50" s="5"/>
      <c r="AA50" s="6"/>
      <c r="AV50" s="6"/>
      <c r="AW50" s="6"/>
    </row>
    <row r="51" spans="1:102" ht="17" thickBot="1" x14ac:dyDescent="0.25">
      <c r="A51" s="3">
        <v>3</v>
      </c>
      <c r="B51" s="1" t="str">
        <f>B$1</f>
        <v>YEAR</v>
      </c>
      <c r="C51" s="1" t="str">
        <f>C$1</f>
        <v>YEAR</v>
      </c>
      <c r="D51" s="1" t="str">
        <f>D$1</f>
        <v>TEAM</v>
      </c>
      <c r="F51" s="1" t="str">
        <f t="shared" ref="F51:AA51" si="9">F$1</f>
        <v>NUMBER</v>
      </c>
      <c r="G51" s="1" t="str">
        <f t="shared" si="9"/>
        <v>PLAYER</v>
      </c>
      <c r="H51" s="1" t="str">
        <f t="shared" si="9"/>
        <v>POS</v>
      </c>
      <c r="I51" s="1" t="str">
        <f t="shared" si="9"/>
        <v>HEIGHT</v>
      </c>
      <c r="J51" s="1" t="str">
        <f t="shared" si="9"/>
        <v>HEIGHT (IN)</v>
      </c>
      <c r="K51" s="1" t="str">
        <f t="shared" si="9"/>
        <v>HEIGHT (M)</v>
      </c>
      <c r="L51" s="1" t="str">
        <f t="shared" si="9"/>
        <v>WEIGHT (LBS)</v>
      </c>
      <c r="M51" s="1" t="str">
        <f t="shared" si="9"/>
        <v>WEIGHT (KG)</v>
      </c>
      <c r="N51" s="1" t="str">
        <f t="shared" si="9"/>
        <v>BMI</v>
      </c>
      <c r="O51" s="1" t="str">
        <f t="shared" si="9"/>
        <v>BIRTH DATE</v>
      </c>
      <c r="P51" s="1" t="str">
        <f t="shared" si="9"/>
        <v>AGE</v>
      </c>
      <c r="Q51" s="1" t="str">
        <f t="shared" si="9"/>
        <v>NATION</v>
      </c>
      <c r="R51" s="1" t="str">
        <f t="shared" si="9"/>
        <v>COUNTRY</v>
      </c>
      <c r="S51" s="1" t="str">
        <f t="shared" si="9"/>
        <v>CONTINENT</v>
      </c>
      <c r="T51" s="1" t="str">
        <f t="shared" si="9"/>
        <v>GLOBAL REGION</v>
      </c>
      <c r="U51" s="1" t="str">
        <f t="shared" si="9"/>
        <v>EXPERIENCE</v>
      </c>
      <c r="V51" s="1"/>
      <c r="W51" s="1" t="str">
        <f t="shared" si="9"/>
        <v>COLLEGE</v>
      </c>
      <c r="X51" s="1" t="str">
        <f t="shared" si="9"/>
        <v>COLLEGE1</v>
      </c>
      <c r="Y51" s="1" t="str">
        <f t="shared" si="9"/>
        <v>COLLEGE2</v>
      </c>
      <c r="Z51" s="1" t="str">
        <f t="shared" si="9"/>
        <v>TRANSFER</v>
      </c>
      <c r="AA51" s="1" t="str">
        <f t="shared" si="9"/>
        <v>SALARY</v>
      </c>
      <c r="AB51" s="1" t="s">
        <v>1262</v>
      </c>
      <c r="AD51" s="64" t="s">
        <v>1496</v>
      </c>
      <c r="AE51" s="64" t="str">
        <f>AE$1</f>
        <v>MP</v>
      </c>
      <c r="AF51" s="64" t="s">
        <v>1424</v>
      </c>
      <c r="AG51" s="64" t="str">
        <f>AG$1</f>
        <v>WTD-MP-PER</v>
      </c>
      <c r="AH51" s="64" t="str">
        <f t="shared" ref="AH51:AR51" si="10">AH$1</f>
        <v>AGE</v>
      </c>
      <c r="AI51" s="64" t="str">
        <f t="shared" si="10"/>
        <v>D-WS</v>
      </c>
      <c r="AJ51" s="64" t="str">
        <f t="shared" si="10"/>
        <v>O-WS</v>
      </c>
      <c r="AK51" s="64" t="str">
        <f t="shared" si="10"/>
        <v>WS</v>
      </c>
      <c r="AL51" s="64" t="str">
        <f t="shared" si="10"/>
        <v>USG%</v>
      </c>
      <c r="AM51" s="64" t="str">
        <f t="shared" si="10"/>
        <v>PG%</v>
      </c>
      <c r="AN51" s="64" t="str">
        <f t="shared" si="10"/>
        <v>SG%</v>
      </c>
      <c r="AO51" s="64" t="str">
        <f t="shared" si="10"/>
        <v>SF%</v>
      </c>
      <c r="AP51" s="64" t="str">
        <f t="shared" si="10"/>
        <v>PF%</v>
      </c>
      <c r="AQ51" s="64" t="str">
        <f t="shared" si="10"/>
        <v>C%</v>
      </c>
      <c r="AR51" s="64" t="str">
        <f t="shared" si="10"/>
        <v>TTL%</v>
      </c>
      <c r="AT51" s="1" t="str">
        <f>AT$1</f>
        <v>Rk</v>
      </c>
      <c r="AU51" s="1" t="str">
        <f>AU$1</f>
        <v>PLAYER</v>
      </c>
      <c r="AV51" s="1" t="str">
        <f>AV$1</f>
        <v>SALARY - BR</v>
      </c>
      <c r="AW51" s="1" t="s">
        <v>1495</v>
      </c>
      <c r="BB51" t="s">
        <v>550</v>
      </c>
      <c r="BC51" t="s">
        <v>1376</v>
      </c>
      <c r="BD51" t="s">
        <v>1377</v>
      </c>
      <c r="BE51" t="s">
        <v>1340</v>
      </c>
      <c r="BF51" s="2" t="s">
        <v>1378</v>
      </c>
      <c r="BG51" s="2" t="s">
        <v>1379</v>
      </c>
      <c r="BH51" s="2" t="s">
        <v>1380</v>
      </c>
      <c r="BI51" s="2" t="s">
        <v>1381</v>
      </c>
      <c r="BJ51" s="2" t="s">
        <v>1382</v>
      </c>
      <c r="BK51" s="2" t="s">
        <v>1383</v>
      </c>
      <c r="BL51" s="2" t="s">
        <v>1384</v>
      </c>
      <c r="BM51" s="2" t="s">
        <v>1385</v>
      </c>
      <c r="BN51" s="2" t="s">
        <v>1386</v>
      </c>
      <c r="BO51" s="2" t="s">
        <v>1387</v>
      </c>
      <c r="BP51" s="2" t="s">
        <v>1388</v>
      </c>
      <c r="BQ51" s="2" t="s">
        <v>1389</v>
      </c>
      <c r="BR51" s="2" t="s">
        <v>1388</v>
      </c>
      <c r="BS51" s="2" t="s">
        <v>1389</v>
      </c>
      <c r="BT51" s="2" t="s">
        <v>1390</v>
      </c>
      <c r="BU51" s="2" t="s">
        <v>1391</v>
      </c>
      <c r="BV51" s="2" t="s">
        <v>1392</v>
      </c>
      <c r="BX51" s="2" t="s">
        <v>550</v>
      </c>
      <c r="BY51" s="2" t="s">
        <v>1376</v>
      </c>
      <c r="BZ51" s="2" t="s">
        <v>1377</v>
      </c>
      <c r="CA51" s="2" t="s">
        <v>1340</v>
      </c>
      <c r="CB51" s="2" t="s">
        <v>1378</v>
      </c>
      <c r="CC51" s="2" t="s">
        <v>1424</v>
      </c>
      <c r="CD51" s="2" t="s">
        <v>1425</v>
      </c>
      <c r="CE51" s="2" t="s">
        <v>1426</v>
      </c>
      <c r="CF51" s="2" t="s">
        <v>1427</v>
      </c>
      <c r="CG51" s="2" t="s">
        <v>1428</v>
      </c>
      <c r="CH51" s="2" t="s">
        <v>1429</v>
      </c>
      <c r="CI51" s="2" t="s">
        <v>1430</v>
      </c>
      <c r="CJ51" s="2" t="s">
        <v>1431</v>
      </c>
      <c r="CK51" s="2" t="s">
        <v>1432</v>
      </c>
      <c r="CL51" s="2" t="s">
        <v>1433</v>
      </c>
      <c r="CM51" s="2" t="s">
        <v>1434</v>
      </c>
      <c r="CN51" s="2" t="s">
        <v>1435</v>
      </c>
      <c r="CO51" s="2" t="s">
        <v>1376</v>
      </c>
      <c r="CP51" s="2" t="s">
        <v>1436</v>
      </c>
      <c r="CQ51" s="2" t="s">
        <v>1437</v>
      </c>
      <c r="CR51" s="2" t="s">
        <v>1438</v>
      </c>
      <c r="CS51" s="2" t="s">
        <v>1439</v>
      </c>
      <c r="CT51" s="2" t="s">
        <v>1376</v>
      </c>
      <c r="CU51" s="2" t="s">
        <v>1440</v>
      </c>
      <c r="CV51" s="2" t="s">
        <v>1441</v>
      </c>
      <c r="CW51" s="2" t="s">
        <v>1442</v>
      </c>
      <c r="CX51" s="2" t="s">
        <v>1443</v>
      </c>
    </row>
    <row r="52" spans="1:102" ht="17" thickBot="1" x14ac:dyDescent="0.25">
      <c r="A52" s="3" t="s">
        <v>837</v>
      </c>
      <c r="B52" s="1" t="s">
        <v>25</v>
      </c>
      <c r="C52" s="1">
        <v>2020</v>
      </c>
      <c r="D52" s="1" t="s">
        <v>837</v>
      </c>
      <c r="F52" s="2">
        <v>37</v>
      </c>
      <c r="G52" s="2" t="s">
        <v>668</v>
      </c>
      <c r="H52" s="2" t="s">
        <v>566</v>
      </c>
      <c r="I52" s="4" t="s">
        <v>595</v>
      </c>
      <c r="J52" s="16">
        <f>_xlfn.XLOOKUP($I52,DASHBOARD!$I$2:$I$27,DASHBOARD!$J$2:$J$27,"",0)</f>
        <v>82</v>
      </c>
      <c r="K52" s="23">
        <f>J52/DASHBOARD!$C$3</f>
        <v>2.0828041656083314</v>
      </c>
      <c r="L52" s="2">
        <v>200</v>
      </c>
      <c r="M52" s="26">
        <f>L52/DASHBOARD!$C$4</f>
        <v>90.702947845804985</v>
      </c>
      <c r="N52" s="26">
        <f t="shared" ref="N52:N71" si="11">M52/(K52^2)</f>
        <v>20.908579414315792</v>
      </c>
      <c r="O52" s="5">
        <v>35754</v>
      </c>
      <c r="P52" s="23">
        <f>YEARFRAC(O52,_xlfn.XLOOKUP($B52,DASHBOARD!$Q$2:$Q$40,DASHBOARD!$U$2:$U$40,"",0))</f>
        <v>22.891666666666666</v>
      </c>
      <c r="Q52" s="2" t="s">
        <v>628</v>
      </c>
      <c r="R52" s="2" t="str">
        <f>_xlfn.XLOOKUP($Q52,DASHBOARD!$L$2:$L$150,DASHBOARD!M$2:M$150,"",0)</f>
        <v>Greece</v>
      </c>
      <c r="S52" s="2" t="str">
        <f>_xlfn.XLOOKUP($Q52,DASHBOARD!$L$2:$L$150,DASHBOARD!N$2:N$150,"",0)</f>
        <v>Europe</v>
      </c>
      <c r="T52" s="2" t="str">
        <f>_xlfn.XLOOKUP($Q52,DASHBOARD!$L$2:$L$150,DASHBOARD!O$2:O$150,"",0)</f>
        <v>Eurasia</v>
      </c>
      <c r="U52" s="2">
        <v>1</v>
      </c>
      <c r="W52" s="2" t="s">
        <v>670</v>
      </c>
      <c r="X52" s="2" t="s">
        <v>670</v>
      </c>
      <c r="Z52" s="2" t="str">
        <f t="shared" ref="Z52:Z73" si="12">IF(Y52="","","X")</f>
        <v/>
      </c>
      <c r="AA52" s="6">
        <f>_xlfn.XLOOKUP($G52,$AU$52:$AU$73,$AV$52:$AV$73,0,0)</f>
        <v>0</v>
      </c>
      <c r="AB52" s="43">
        <f>AA52/$AC$74</f>
        <v>0</v>
      </c>
      <c r="AD52" s="65" t="s">
        <v>1484</v>
      </c>
      <c r="AE52" s="65" cm="1">
        <f t="array" ref="AE52">_xlfn.XLOOKUP($G52&amp;$C52,$BY$1:$BY$845&amp;$C$1:$C$845,$CB$1:$CB$845,"",0)</f>
        <v>20</v>
      </c>
      <c r="AF52" s="65">
        <v>18.29</v>
      </c>
      <c r="AG52" s="65" t="str">
        <f>IFERROR(($AD52/SUM(AD52:AD73))*$AF52,"")</f>
        <v/>
      </c>
      <c r="AH52" s="65" cm="1">
        <f t="array" ref="AH52">_xlfn.XLOOKUP($G52&amp;$C52,$BY$1:$BY$845&amp;$C$1:$C$845,$BD$1:$BD$845,"",0)</f>
        <v>22</v>
      </c>
      <c r="AI52" s="65" cm="1">
        <f t="array" ref="AI52">_xlfn.XLOOKUP($G52&amp;$C52,$BY$1:$BY$845&amp;$C$1:$C$845,$CP$1:$CP$845,"",0)</f>
        <v>0.1</v>
      </c>
      <c r="AJ52" s="65" cm="1">
        <f t="array" ref="AJ52">_xlfn.XLOOKUP($G52&amp;$C52,$BY$1:$BY$845&amp;$C$1:$C$845,$CQ$1:$CQ$845,"",0)</f>
        <v>0</v>
      </c>
      <c r="AK52" s="65" cm="1">
        <f t="array" ref="AK52">_xlfn.XLOOKUP($G52&amp;$C52,$BY$1:$BY$845&amp;$C$1:$C$845,$CR$1:$CR$845,"",0)</f>
        <v>0.1</v>
      </c>
      <c r="AL52" s="65" cm="1">
        <f t="array" ref="AL52">_xlfn.XLOOKUP($G52&amp;$C52,$BY$1:$BY$845&amp;$C$1:$C$845,$CM$1:$CM$845,"",0)</f>
        <v>20.5</v>
      </c>
      <c r="AM52" s="78" cm="1">
        <f t="array" ref="AM52">_xlfn.XLOOKUP($G52&amp;$C52,$BY$1:$BY$845&amp;$C$1:$C$845,BG$1:BG$845,"",0)</f>
        <v>0</v>
      </c>
      <c r="AN52" s="78" cm="1">
        <f t="array" ref="AN52">_xlfn.XLOOKUP($G52&amp;$C52,$BY$1:$BY$845&amp;$C$1:$C$845,BH$1:BH$845,"",0)</f>
        <v>0</v>
      </c>
      <c r="AO52" s="78" cm="1">
        <f t="array" ref="AO52">_xlfn.XLOOKUP($G52&amp;$C52,$BY$1:$BY$845&amp;$C$1:$C$845,BI$1:BI$845,"",0)</f>
        <v>0</v>
      </c>
      <c r="AP52" s="78" cm="1">
        <f t="array" ref="AP52">_xlfn.XLOOKUP($G52&amp;$C52,$BY$1:$BY$845&amp;$C$1:$C$845,BJ$1:BJ$845,"",0)</f>
        <v>0.28000000000000003</v>
      </c>
      <c r="AQ52" s="78" cm="1">
        <f t="array" ref="AQ52">_xlfn.XLOOKUP($G52&amp;$C52,$BY$1:$BY$845&amp;$C$1:$C$845,BK$1:BK$845,"",0)</f>
        <v>0.72</v>
      </c>
      <c r="AR52" s="78">
        <f>SUM(AM52:AQ52)</f>
        <v>1</v>
      </c>
      <c r="AT52" s="1">
        <v>1</v>
      </c>
      <c r="AU52" s="2" t="s">
        <v>647</v>
      </c>
      <c r="AV52" s="6">
        <v>37436858</v>
      </c>
      <c r="AW52" s="6" t="s">
        <v>1484</v>
      </c>
      <c r="BB52">
        <v>1</v>
      </c>
      <c r="BC52" t="s">
        <v>647</v>
      </c>
      <c r="BD52">
        <v>35</v>
      </c>
      <c r="BE52">
        <v>67</v>
      </c>
      <c r="BF52" s="2">
        <v>2316</v>
      </c>
      <c r="BG52" s="58">
        <v>0.56999999999999995</v>
      </c>
      <c r="BH52" s="58">
        <v>0.37</v>
      </c>
      <c r="BI52" s="58">
        <v>7.0000000000000007E-2</v>
      </c>
      <c r="BL52" s="2">
        <v>9</v>
      </c>
      <c r="BM52" s="2">
        <v>9.9</v>
      </c>
      <c r="BN52" s="2">
        <v>165</v>
      </c>
      <c r="BO52" s="2">
        <v>50</v>
      </c>
      <c r="BP52" s="2">
        <v>33</v>
      </c>
      <c r="BQ52" s="2">
        <v>28</v>
      </c>
      <c r="BR52" s="2">
        <v>184</v>
      </c>
      <c r="BS52" s="2">
        <v>19</v>
      </c>
      <c r="BT52" s="2">
        <v>1602</v>
      </c>
      <c r="BU52" s="2">
        <v>68</v>
      </c>
      <c r="BV52" s="2">
        <v>59</v>
      </c>
      <c r="BX52" s="2">
        <v>1</v>
      </c>
      <c r="BY52" s="2" t="s">
        <v>647</v>
      </c>
      <c r="BZ52" s="2">
        <v>35</v>
      </c>
      <c r="CA52" s="2">
        <v>67</v>
      </c>
      <c r="CB52" s="2">
        <v>2316</v>
      </c>
      <c r="CC52" s="2">
        <v>25.5</v>
      </c>
      <c r="CD52" s="2">
        <v>0.57699999999999996</v>
      </c>
      <c r="CE52" s="2">
        <v>0.32600000000000001</v>
      </c>
      <c r="CF52" s="2">
        <v>0.29199999999999998</v>
      </c>
      <c r="CG52" s="2">
        <v>3.2</v>
      </c>
      <c r="CH52" s="2">
        <v>21.5</v>
      </c>
      <c r="CI52" s="2">
        <v>12.4</v>
      </c>
      <c r="CJ52" s="2">
        <v>49.1</v>
      </c>
      <c r="CK52" s="2">
        <v>1.6</v>
      </c>
      <c r="CL52" s="2">
        <v>1.4</v>
      </c>
      <c r="CM52" s="2">
        <v>15.1</v>
      </c>
      <c r="CN52" s="2">
        <v>31.5</v>
      </c>
      <c r="CP52" s="2">
        <v>6.2</v>
      </c>
      <c r="CQ52" s="2">
        <v>3.6</v>
      </c>
      <c r="CR52" s="2">
        <v>9.8000000000000007</v>
      </c>
      <c r="CS52" s="2">
        <v>0.20399999999999999</v>
      </c>
      <c r="CU52" s="2">
        <v>6.6</v>
      </c>
      <c r="CV52" s="2">
        <v>1.8</v>
      </c>
      <c r="CW52" s="2">
        <v>8.4</v>
      </c>
      <c r="CX52" s="2">
        <v>6.1</v>
      </c>
    </row>
    <row r="53" spans="1:102" x14ac:dyDescent="0.2">
      <c r="B53" s="1" t="s">
        <v>25</v>
      </c>
      <c r="C53" s="1">
        <v>2020</v>
      </c>
      <c r="D53" s="1" t="s">
        <v>837</v>
      </c>
      <c r="F53" s="2">
        <v>11</v>
      </c>
      <c r="G53" s="2" t="s">
        <v>652</v>
      </c>
      <c r="H53" s="2" t="s">
        <v>576</v>
      </c>
      <c r="I53" s="4" t="s">
        <v>598</v>
      </c>
      <c r="J53" s="16">
        <f>_xlfn.XLOOKUP($I53,DASHBOARD!$I$2:$I$27,DASHBOARD!$J$2:$J$27,"",0)</f>
        <v>75</v>
      </c>
      <c r="K53" s="23">
        <f>J53/DASHBOARD!$C$3</f>
        <v>1.9050038100076201</v>
      </c>
      <c r="L53" s="2">
        <v>180</v>
      </c>
      <c r="M53" s="26">
        <f>L53/DASHBOARD!$C$4</f>
        <v>81.632653061224488</v>
      </c>
      <c r="N53" s="26">
        <f t="shared" si="11"/>
        <v>22.494286077097502</v>
      </c>
      <c r="O53" s="5">
        <v>33203</v>
      </c>
      <c r="P53" s="23">
        <f>YEARFRAC(O53,_xlfn.XLOOKUP($B53,DASHBOARD!$Q$2:$Q$40,DASHBOARD!$U$2:$U$40,"",0))</f>
        <v>29.875</v>
      </c>
      <c r="Q53" s="2" t="s">
        <v>557</v>
      </c>
      <c r="R53" s="2" t="str">
        <f>_xlfn.XLOOKUP($Q53,DASHBOARD!$L$2:$L$150,DASHBOARD!M$2:M$150,"",0)</f>
        <v>United States</v>
      </c>
      <c r="S53" s="2" t="str">
        <f>_xlfn.XLOOKUP($Q53,DASHBOARD!$L$2:$L$150,DASHBOARD!N$2:N$150,"",0)</f>
        <v>North America</v>
      </c>
      <c r="T53" s="2" t="str">
        <f>_xlfn.XLOOKUP($Q53,DASHBOARD!$L$2:$L$150,DASHBOARD!O$2:O$150,"",0)</f>
        <v>Americas</v>
      </c>
      <c r="U53" s="2">
        <v>9</v>
      </c>
      <c r="W53" s="2" t="s">
        <v>629</v>
      </c>
      <c r="X53" s="2" t="s">
        <v>629</v>
      </c>
      <c r="Z53" s="2" t="str">
        <f t="shared" si="12"/>
        <v/>
      </c>
      <c r="AA53" s="6">
        <f>_xlfn.XLOOKUP($G53,$AU$52:$AU$73,$AV$52:$AV$73,0,0)</f>
        <v>4767000</v>
      </c>
      <c r="AB53" s="43">
        <f>AA53/$AC$74</f>
        <v>3.9589890590634079E-2</v>
      </c>
      <c r="AD53" s="65" t="s">
        <v>1484</v>
      </c>
      <c r="AE53" s="65" cm="1">
        <f t="array" ref="AE53">_xlfn.XLOOKUP($G53&amp;$C53,$BY$1:$BY$845&amp;$C$1:$C$845,$CB$1:$CB$845,"",0)</f>
        <v>1186</v>
      </c>
      <c r="AF53" s="65">
        <v>8.92</v>
      </c>
      <c r="AG53" s="65" t="str">
        <f>IFERROR(($AD53/SUM(AD52:AD73))*$AF53,"")</f>
        <v/>
      </c>
      <c r="AH53" s="65" cm="1">
        <f t="array" ref="AH53">_xlfn.XLOOKUP($G53&amp;$C53,$BY$1:$BY$845&amp;$C$1:$C$845,$BD$1:$BD$845,"",0)</f>
        <v>29</v>
      </c>
      <c r="AI53" s="65" cm="1">
        <f t="array" ref="AI53">_xlfn.XLOOKUP($G53&amp;$C53,$BY$1:$BY$845&amp;$C$1:$C$845,$CP$1:$CP$845,"",0)</f>
        <v>0.2</v>
      </c>
      <c r="AJ53" s="65" cm="1">
        <f t="array" ref="AJ53">_xlfn.XLOOKUP($G53&amp;$C53,$BY$1:$BY$845&amp;$C$1:$C$845,$CQ$1:$CQ$845,"",0)</f>
        <v>1.4</v>
      </c>
      <c r="AK53" s="65" cm="1">
        <f t="array" ref="AK53">_xlfn.XLOOKUP($G53&amp;$C53,$BY$1:$BY$845&amp;$C$1:$C$845,$CR$1:$CR$845,"",0)</f>
        <v>1.5</v>
      </c>
      <c r="AL53" s="65" cm="1">
        <f t="array" ref="AL53">_xlfn.XLOOKUP($G53&amp;$C53,$BY$1:$BY$845&amp;$C$1:$C$845,$CM$1:$CM$845,"",0)</f>
        <v>10.7</v>
      </c>
      <c r="AM53" s="78" cm="1">
        <f t="array" ref="AM53">_xlfn.XLOOKUP($G53&amp;$C53,$BY$1:$BY$845&amp;$C$1:$C$845,BG$1:BG$845,"",0)</f>
        <v>0</v>
      </c>
      <c r="AN53" s="78" cm="1">
        <f t="array" ref="AN53">_xlfn.XLOOKUP($G53&amp;$C53,$BY$1:$BY$845&amp;$C$1:$C$845,BH$1:BH$845,"",0)</f>
        <v>0.85</v>
      </c>
      <c r="AO53" s="78" cm="1">
        <f t="array" ref="AO53">_xlfn.XLOOKUP($G53&amp;$C53,$BY$1:$BY$845&amp;$C$1:$C$845,BI$1:BI$845,"",0)</f>
        <v>0.14000000000000001</v>
      </c>
      <c r="AP53" s="78" cm="1">
        <f t="array" ref="AP53">_xlfn.XLOOKUP($G53&amp;$C53,$BY$1:$BY$845&amp;$C$1:$C$845,BJ$1:BJ$845,"",0)</f>
        <v>0.01</v>
      </c>
      <c r="AQ53" s="78" cm="1">
        <f t="array" ref="AQ53">_xlfn.XLOOKUP($G53&amp;$C53,$BY$1:$BY$845&amp;$C$1:$C$845,BK$1:BK$845,"",0)</f>
        <v>0</v>
      </c>
      <c r="AR53" s="78">
        <f t="shared" ref="AR53:AR73" si="13">SUM(AM53:AQ53)</f>
        <v>1</v>
      </c>
      <c r="AT53" s="1">
        <v>2</v>
      </c>
      <c r="AU53" s="2" t="s">
        <v>648</v>
      </c>
      <c r="AV53" s="6">
        <v>27093019</v>
      </c>
      <c r="AW53" s="6" t="s">
        <v>1484</v>
      </c>
      <c r="BB53">
        <v>2</v>
      </c>
      <c r="BC53" t="s">
        <v>648</v>
      </c>
      <c r="BD53">
        <v>26</v>
      </c>
      <c r="BE53">
        <v>62</v>
      </c>
      <c r="BF53" s="2">
        <v>2131</v>
      </c>
      <c r="BJ53" s="58">
        <v>0.6</v>
      </c>
      <c r="BK53" s="58">
        <v>0.4</v>
      </c>
      <c r="BL53" s="2">
        <v>4.7</v>
      </c>
      <c r="BM53" s="2">
        <v>-3</v>
      </c>
      <c r="BN53" s="2">
        <v>70</v>
      </c>
      <c r="BO53" s="2">
        <v>47</v>
      </c>
      <c r="BP53" s="2">
        <v>99</v>
      </c>
      <c r="BQ53" s="2">
        <v>16</v>
      </c>
      <c r="BR53" s="2">
        <v>179</v>
      </c>
      <c r="BS53" s="2">
        <v>16</v>
      </c>
      <c r="BT53" s="2">
        <v>487</v>
      </c>
      <c r="BU53" s="2">
        <v>54</v>
      </c>
      <c r="BV53" s="2">
        <v>41</v>
      </c>
      <c r="BX53" s="2">
        <v>2</v>
      </c>
      <c r="BY53" s="2" t="s">
        <v>648</v>
      </c>
      <c r="BZ53" s="2">
        <v>26</v>
      </c>
      <c r="CA53" s="2">
        <v>62</v>
      </c>
      <c r="CB53" s="2">
        <v>2131</v>
      </c>
      <c r="CC53" s="2">
        <v>27.4</v>
      </c>
      <c r="CD53" s="2">
        <v>0.61</v>
      </c>
      <c r="CE53" s="2">
        <v>0.19900000000000001</v>
      </c>
      <c r="CF53" s="2">
        <v>0.47899999999999998</v>
      </c>
      <c r="CG53" s="2">
        <v>7.4</v>
      </c>
      <c r="CH53" s="2">
        <v>22.1</v>
      </c>
      <c r="CI53" s="2">
        <v>14.8</v>
      </c>
      <c r="CJ53" s="2">
        <v>15.1</v>
      </c>
      <c r="CK53" s="2">
        <v>2</v>
      </c>
      <c r="CL53" s="2">
        <v>6</v>
      </c>
      <c r="CM53" s="2">
        <v>10.4</v>
      </c>
      <c r="CN53" s="2">
        <v>29.3</v>
      </c>
      <c r="CP53" s="2">
        <v>6.7</v>
      </c>
      <c r="CQ53" s="2">
        <v>4.4000000000000004</v>
      </c>
      <c r="CR53" s="2">
        <v>11.1</v>
      </c>
      <c r="CS53" s="2">
        <v>0.25</v>
      </c>
      <c r="CU53" s="2">
        <v>5.4</v>
      </c>
      <c r="CV53" s="2">
        <v>2.6</v>
      </c>
      <c r="CW53" s="2">
        <v>8</v>
      </c>
      <c r="CX53" s="2">
        <v>5.4</v>
      </c>
    </row>
    <row r="54" spans="1:102" x14ac:dyDescent="0.2">
      <c r="B54" s="1" t="s">
        <v>25</v>
      </c>
      <c r="C54" s="1">
        <v>2020</v>
      </c>
      <c r="D54" s="1" t="s">
        <v>837</v>
      </c>
      <c r="F54" s="2">
        <v>12</v>
      </c>
      <c r="G54" s="2" t="s">
        <v>669</v>
      </c>
      <c r="H54" s="2" t="s">
        <v>552</v>
      </c>
      <c r="I54" s="4" t="s">
        <v>604</v>
      </c>
      <c r="J54" s="16">
        <f>_xlfn.XLOOKUP($I54,DASHBOARD!$I$2:$I$27,DASHBOARD!$J$2:$J$27,"",0)</f>
        <v>79</v>
      </c>
      <c r="K54" s="23">
        <f>J54/DASHBOARD!$C$3</f>
        <v>2.0066040132080265</v>
      </c>
      <c r="L54" s="2">
        <v>240</v>
      </c>
      <c r="M54" s="26">
        <f>L54/DASHBOARD!$C$4</f>
        <v>108.84353741496598</v>
      </c>
      <c r="N54" s="26">
        <f t="shared" si="11"/>
        <v>27.032069472557485</v>
      </c>
      <c r="O54" s="5">
        <v>35346</v>
      </c>
      <c r="P54" s="23">
        <f>YEARFRAC(O54,_xlfn.XLOOKUP($B54,DASHBOARD!$Q$2:$Q$40,DASHBOARD!$U$2:$U$40,"",0))</f>
        <v>24.008333333333333</v>
      </c>
      <c r="Q54" s="2" t="s">
        <v>557</v>
      </c>
      <c r="R54" s="2" t="str">
        <f>_xlfn.XLOOKUP($Q54,DASHBOARD!$L$2:$L$150,DASHBOARD!M$2:M$150,"",0)</f>
        <v>United States</v>
      </c>
      <c r="S54" s="2" t="str">
        <f>_xlfn.XLOOKUP($Q54,DASHBOARD!$L$2:$L$150,DASHBOARD!N$2:N$150,"",0)</f>
        <v>North America</v>
      </c>
      <c r="T54" s="2" t="str">
        <f>_xlfn.XLOOKUP($Q54,DASHBOARD!$L$2:$L$150,DASHBOARD!O$2:O$150,"",0)</f>
        <v>Americas</v>
      </c>
      <c r="U54" s="2" t="s">
        <v>563</v>
      </c>
      <c r="W54" s="2" t="s">
        <v>671</v>
      </c>
      <c r="X54" s="2" t="s">
        <v>671</v>
      </c>
      <c r="Z54" s="2" t="str">
        <f t="shared" si="12"/>
        <v/>
      </c>
      <c r="AA54" s="6">
        <f>_xlfn.XLOOKUP($G54,$AU$52:$AU$73,$AV$52:$AV$73,0,0)</f>
        <v>0</v>
      </c>
      <c r="AB54" s="43">
        <f>AA54/$AC$74</f>
        <v>0</v>
      </c>
      <c r="AD54" s="65" t="s">
        <v>1484</v>
      </c>
      <c r="AE54" s="65" cm="1">
        <f t="array" ref="AE54">_xlfn.XLOOKUP($G54&amp;$C54,$BY$1:$BY$845&amp;$C$1:$C$845,$CB$1:$CB$845,"",0)</f>
        <v>9</v>
      </c>
      <c r="AF54" s="65">
        <v>28.72</v>
      </c>
      <c r="AG54" s="65" t="str">
        <f>IFERROR(($AD54/SUM(AD52:AD73))*$AF54,"")</f>
        <v/>
      </c>
      <c r="AH54" s="65" cm="1">
        <f t="array" ref="AH54">_xlfn.XLOOKUP($G54&amp;$C54,$BY$1:$BY$845&amp;$C$1:$C$845,$BD$1:$BD$845,"",0)</f>
        <v>23</v>
      </c>
      <c r="AI54" s="65" cm="1">
        <f t="array" ref="AI54">_xlfn.XLOOKUP($G54&amp;$C54,$BY$1:$BY$845&amp;$C$1:$C$845,$CP$1:$CP$845,"",0)</f>
        <v>0</v>
      </c>
      <c r="AJ54" s="65" cm="1">
        <f t="array" ref="AJ54">_xlfn.XLOOKUP($G54&amp;$C54,$BY$1:$BY$845&amp;$C$1:$C$845,$CQ$1:$CQ$845,"",0)</f>
        <v>0</v>
      </c>
      <c r="AK54" s="65" cm="1">
        <f t="array" ref="AK54">_xlfn.XLOOKUP($G54&amp;$C54,$BY$1:$BY$845&amp;$C$1:$C$845,$CR$1:$CR$845,"",0)</f>
        <v>0</v>
      </c>
      <c r="AL54" s="65" cm="1">
        <f t="array" ref="AL54">_xlfn.XLOOKUP($G54&amp;$C54,$BY$1:$BY$845&amp;$C$1:$C$845,$CM$1:$CM$845,"",0)</f>
        <v>0</v>
      </c>
      <c r="AM54" s="78" cm="1">
        <f t="array" ref="AM54">_xlfn.XLOOKUP($G54&amp;$C54,$BY$1:$BY$845&amp;$C$1:$C$845,BG$1:BG$845,"",0)</f>
        <v>0</v>
      </c>
      <c r="AN54" s="78" cm="1">
        <f t="array" ref="AN54">_xlfn.XLOOKUP($G54&amp;$C54,$BY$1:$BY$845&amp;$C$1:$C$845,BH$1:BH$845,"",0)</f>
        <v>0</v>
      </c>
      <c r="AO54" s="78" cm="1">
        <f t="array" ref="AO54">_xlfn.XLOOKUP($G54&amp;$C54,$BY$1:$BY$845&amp;$C$1:$C$845,BI$1:BI$845,"",0)</f>
        <v>0</v>
      </c>
      <c r="AP54" s="78" cm="1">
        <f t="array" ref="AP54">_xlfn.XLOOKUP($G54&amp;$C54,$BY$1:$BY$845&amp;$C$1:$C$845,BJ$1:BJ$845,"",0)</f>
        <v>0</v>
      </c>
      <c r="AQ54" s="78" cm="1">
        <f t="array" ref="AQ54">_xlfn.XLOOKUP($G54&amp;$C54,$BY$1:$BY$845&amp;$C$1:$C$845,BK$1:BK$845,"",0)</f>
        <v>1</v>
      </c>
      <c r="AR54" s="78">
        <f t="shared" si="13"/>
        <v>1</v>
      </c>
      <c r="AT54" s="1">
        <v>3</v>
      </c>
      <c r="AU54" s="2" t="s">
        <v>649</v>
      </c>
      <c r="AV54" s="6">
        <v>14634146</v>
      </c>
      <c r="AW54" s="6" t="s">
        <v>1484</v>
      </c>
      <c r="BB54">
        <v>3</v>
      </c>
      <c r="BC54" t="s">
        <v>650</v>
      </c>
      <c r="BD54">
        <v>26</v>
      </c>
      <c r="BE54">
        <v>69</v>
      </c>
      <c r="BF54" s="2">
        <v>1762</v>
      </c>
      <c r="BH54" s="58">
        <v>0.35</v>
      </c>
      <c r="BI54" s="58">
        <v>0.57999999999999996</v>
      </c>
      <c r="BJ54" s="58">
        <v>7.0000000000000007E-2</v>
      </c>
      <c r="BL54" s="2">
        <v>4.5</v>
      </c>
      <c r="BM54" s="2">
        <v>-2.6</v>
      </c>
      <c r="BN54" s="2">
        <v>39</v>
      </c>
      <c r="BO54" s="2">
        <v>15</v>
      </c>
      <c r="BP54" s="2">
        <v>65</v>
      </c>
      <c r="BQ54" s="2">
        <v>3</v>
      </c>
      <c r="BR54" s="2">
        <v>41</v>
      </c>
      <c r="BS54" s="2">
        <v>21</v>
      </c>
      <c r="BT54" s="2">
        <v>267</v>
      </c>
      <c r="BU54" s="2">
        <v>9</v>
      </c>
      <c r="BV54" s="2">
        <v>15</v>
      </c>
      <c r="BX54" s="2">
        <v>3</v>
      </c>
      <c r="BY54" s="2" t="s">
        <v>650</v>
      </c>
      <c r="BZ54" s="2">
        <v>26</v>
      </c>
      <c r="CA54" s="2">
        <v>69</v>
      </c>
      <c r="CB54" s="2">
        <v>1762</v>
      </c>
      <c r="CC54" s="2">
        <v>11</v>
      </c>
      <c r="CD54" s="2">
        <v>0.58399999999999996</v>
      </c>
      <c r="CE54" s="2">
        <v>0.47099999999999997</v>
      </c>
      <c r="CF54" s="2">
        <v>0.20100000000000001</v>
      </c>
      <c r="CG54" s="2">
        <v>2.4</v>
      </c>
      <c r="CH54" s="2">
        <v>6.4</v>
      </c>
      <c r="CI54" s="2">
        <v>4.4000000000000004</v>
      </c>
      <c r="CJ54" s="2">
        <v>8.5</v>
      </c>
      <c r="CK54" s="2">
        <v>1.5</v>
      </c>
      <c r="CL54" s="2">
        <v>0.7</v>
      </c>
      <c r="CM54" s="2">
        <v>10.1</v>
      </c>
      <c r="CN54" s="2">
        <v>14.7</v>
      </c>
      <c r="CP54" s="2">
        <v>1.9</v>
      </c>
      <c r="CQ54" s="2">
        <v>1.9</v>
      </c>
      <c r="CR54" s="2">
        <v>3.7</v>
      </c>
      <c r="CS54" s="2">
        <v>0.10199999999999999</v>
      </c>
      <c r="CU54" s="2">
        <v>-1.2</v>
      </c>
      <c r="CV54" s="2">
        <v>0.4</v>
      </c>
      <c r="CW54" s="2">
        <v>-0.8</v>
      </c>
      <c r="CX54" s="2">
        <v>0.5</v>
      </c>
    </row>
    <row r="55" spans="1:102" x14ac:dyDescent="0.2">
      <c r="B55" s="1" t="s">
        <v>25</v>
      </c>
      <c r="C55" s="1">
        <v>2020</v>
      </c>
      <c r="D55" s="1" t="s">
        <v>837</v>
      </c>
      <c r="F55" s="2">
        <v>1</v>
      </c>
      <c r="G55" s="2" t="s">
        <v>650</v>
      </c>
      <c r="H55" s="2" t="s">
        <v>576</v>
      </c>
      <c r="I55" s="4" t="s">
        <v>601</v>
      </c>
      <c r="J55" s="16">
        <f>_xlfn.XLOOKUP($I55,DASHBOARD!$I$2:$I$27,DASHBOARD!$J$2:$J$27,"",0)</f>
        <v>77</v>
      </c>
      <c r="K55" s="23">
        <f>J55/DASHBOARD!$C$3</f>
        <v>1.9558039116078234</v>
      </c>
      <c r="L55" s="2">
        <v>204</v>
      </c>
      <c r="M55" s="26">
        <f>L55/DASHBOARD!$C$4</f>
        <v>92.517006802721085</v>
      </c>
      <c r="N55" s="26">
        <f t="shared" si="11"/>
        <v>24.186384506914585</v>
      </c>
      <c r="O55" s="5">
        <v>34018</v>
      </c>
      <c r="P55" s="23">
        <f>YEARFRAC(O55,_xlfn.XLOOKUP($B55,DASHBOARD!$Q$2:$Q$40,DASHBOARD!$U$2:$U$40,"",0))</f>
        <v>27.647222222222222</v>
      </c>
      <c r="Q55" s="2" t="s">
        <v>557</v>
      </c>
      <c r="R55" s="2" t="str">
        <f>_xlfn.XLOOKUP($Q55,DASHBOARD!$L$2:$L$150,DASHBOARD!M$2:M$150,"",0)</f>
        <v>United States</v>
      </c>
      <c r="S55" s="2" t="str">
        <f>_xlfn.XLOOKUP($Q55,DASHBOARD!$L$2:$L$150,DASHBOARD!N$2:N$150,"",0)</f>
        <v>North America</v>
      </c>
      <c r="T55" s="2" t="str">
        <f>_xlfn.XLOOKUP($Q55,DASHBOARD!$L$2:$L$150,DASHBOARD!O$2:O$150,"",0)</f>
        <v>Americas</v>
      </c>
      <c r="U55" s="2">
        <v>6</v>
      </c>
      <c r="W55" s="2" t="s">
        <v>672</v>
      </c>
      <c r="X55" s="2" t="s">
        <v>672</v>
      </c>
      <c r="Z55" s="2" t="str">
        <f t="shared" si="12"/>
        <v/>
      </c>
      <c r="AA55" s="6">
        <f>_xlfn.XLOOKUP($G55,$AU$52:$AU$73,$AV$52:$AV$73,0,0)</f>
        <v>8089282</v>
      </c>
      <c r="AB55" s="43">
        <f>AA55/$AC$74</f>
        <v>6.7181411650259204E-2</v>
      </c>
      <c r="AD55" s="65" t="s">
        <v>1484</v>
      </c>
      <c r="AE55" s="65" cm="1">
        <f t="array" ref="AE55">_xlfn.XLOOKUP($G55&amp;$C55,$BY$1:$BY$845&amp;$C$1:$C$845,$CB$1:$CB$845,"",0)</f>
        <v>1762</v>
      </c>
      <c r="AF55" s="65">
        <v>11.01</v>
      </c>
      <c r="AG55" s="65" t="str">
        <f>IFERROR(($AD55/SUM(AD52:AD73))*$AF55,"")</f>
        <v/>
      </c>
      <c r="AH55" s="65" cm="1">
        <f t="array" ref="AH55">_xlfn.XLOOKUP($G55&amp;$C55,$BY$1:$BY$845&amp;$C$1:$C$845,$BD$1:$BD$845,"",0)</f>
        <v>26</v>
      </c>
      <c r="AI55" s="65" cm="1">
        <f t="array" ref="AI55">_xlfn.XLOOKUP($G55&amp;$C55,$BY$1:$BY$845&amp;$C$1:$C$845,$CP$1:$CP$845,"",0)</f>
        <v>1.9</v>
      </c>
      <c r="AJ55" s="65" cm="1">
        <f t="array" ref="AJ55">_xlfn.XLOOKUP($G55&amp;$C55,$BY$1:$BY$845&amp;$C$1:$C$845,$CQ$1:$CQ$845,"",0)</f>
        <v>1.9</v>
      </c>
      <c r="AK55" s="65" cm="1">
        <f t="array" ref="AK55">_xlfn.XLOOKUP($G55&amp;$C55,$BY$1:$BY$845&amp;$C$1:$C$845,$CR$1:$CR$845,"",0)</f>
        <v>3.7</v>
      </c>
      <c r="AL55" s="65" cm="1">
        <f t="array" ref="AL55">_xlfn.XLOOKUP($G55&amp;$C55,$BY$1:$BY$845&amp;$C$1:$C$845,$CM$1:$CM$845,"",0)</f>
        <v>10.1</v>
      </c>
      <c r="AM55" s="78" cm="1">
        <f t="array" ref="AM55">_xlfn.XLOOKUP($G55&amp;$C55,$BY$1:$BY$845&amp;$C$1:$C$845,BG$1:BG$845,"",0)</f>
        <v>0</v>
      </c>
      <c r="AN55" s="78" cm="1">
        <f t="array" ref="AN55">_xlfn.XLOOKUP($G55&amp;$C55,$BY$1:$BY$845&amp;$C$1:$C$845,BH$1:BH$845,"",0)</f>
        <v>0.35</v>
      </c>
      <c r="AO55" s="78" cm="1">
        <f t="array" ref="AO55">_xlfn.XLOOKUP($G55&amp;$C55,$BY$1:$BY$845&amp;$C$1:$C$845,BI$1:BI$845,"",0)</f>
        <v>0.57999999999999996</v>
      </c>
      <c r="AP55" s="78" cm="1">
        <f t="array" ref="AP55">_xlfn.XLOOKUP($G55&amp;$C55,$BY$1:$BY$845&amp;$C$1:$C$845,BJ$1:BJ$845,"",0)</f>
        <v>7.0000000000000007E-2</v>
      </c>
      <c r="AQ55" s="78" cm="1">
        <f t="array" ref="AQ55">_xlfn.XLOOKUP($G55&amp;$C55,$BY$1:$BY$845&amp;$C$1:$C$845,BK$1:BK$845,"",0)</f>
        <v>0</v>
      </c>
      <c r="AR55" s="78">
        <f t="shared" si="13"/>
        <v>1</v>
      </c>
      <c r="AT55" s="1">
        <v>4</v>
      </c>
      <c r="AU55" s="2" t="s">
        <v>650</v>
      </c>
      <c r="AV55" s="6">
        <v>8089282</v>
      </c>
      <c r="AW55" s="6" t="s">
        <v>1484</v>
      </c>
      <c r="BB55">
        <v>4</v>
      </c>
      <c r="BC55" t="s">
        <v>649</v>
      </c>
      <c r="BD55">
        <v>32</v>
      </c>
      <c r="BE55">
        <v>68</v>
      </c>
      <c r="BF55" s="2">
        <v>1687</v>
      </c>
      <c r="BH55" s="58">
        <v>0.02</v>
      </c>
      <c r="BI55" s="58">
        <v>0.86</v>
      </c>
      <c r="BJ55" s="58">
        <v>0.12</v>
      </c>
      <c r="BL55" s="2">
        <v>6.4</v>
      </c>
      <c r="BM55" s="2">
        <v>1.3</v>
      </c>
      <c r="BN55" s="2">
        <v>32</v>
      </c>
      <c r="BO55" s="2">
        <v>12</v>
      </c>
      <c r="BP55" s="2">
        <v>59</v>
      </c>
      <c r="BQ55" s="2">
        <v>9</v>
      </c>
      <c r="BR55" s="2">
        <v>16</v>
      </c>
      <c r="BS55" s="2">
        <v>19</v>
      </c>
      <c r="BT55" s="2">
        <v>209</v>
      </c>
      <c r="BU55" s="2">
        <v>4</v>
      </c>
      <c r="BV55" s="2">
        <v>7</v>
      </c>
      <c r="BX55" s="2">
        <v>4</v>
      </c>
      <c r="BY55" s="2" t="s">
        <v>649</v>
      </c>
      <c r="BZ55" s="2">
        <v>32</v>
      </c>
      <c r="CA55" s="2">
        <v>68</v>
      </c>
      <c r="CB55" s="2">
        <v>1687</v>
      </c>
      <c r="CC55" s="2">
        <v>10.8</v>
      </c>
      <c r="CD55" s="2">
        <v>0.55200000000000005</v>
      </c>
      <c r="CE55" s="2">
        <v>0.69</v>
      </c>
      <c r="CF55" s="2">
        <v>0.10100000000000001</v>
      </c>
      <c r="CG55" s="2">
        <v>3.3</v>
      </c>
      <c r="CH55" s="2">
        <v>11.2</v>
      </c>
      <c r="CI55" s="2">
        <v>7.3</v>
      </c>
      <c r="CJ55" s="2">
        <v>7.1</v>
      </c>
      <c r="CK55" s="2">
        <v>2.4</v>
      </c>
      <c r="CL55" s="2">
        <v>1.7</v>
      </c>
      <c r="CM55" s="2">
        <v>11.3</v>
      </c>
      <c r="CN55" s="2">
        <v>13.9</v>
      </c>
      <c r="CP55" s="2">
        <v>0.8</v>
      </c>
      <c r="CQ55" s="2">
        <v>2.5</v>
      </c>
      <c r="CR55" s="2">
        <v>3.4</v>
      </c>
      <c r="CS55" s="2">
        <v>9.6000000000000002E-2</v>
      </c>
      <c r="CU55" s="2">
        <v>-1.1000000000000001</v>
      </c>
      <c r="CV55" s="2">
        <v>1.5</v>
      </c>
      <c r="CW55" s="2">
        <v>0.5</v>
      </c>
      <c r="CX55" s="2">
        <v>1.1000000000000001</v>
      </c>
    </row>
    <row r="56" spans="1:102" x14ac:dyDescent="0.2">
      <c r="B56" s="1" t="s">
        <v>25</v>
      </c>
      <c r="C56" s="1">
        <v>2020</v>
      </c>
      <c r="D56" s="1" t="s">
        <v>837</v>
      </c>
      <c r="F56" s="2">
        <v>4</v>
      </c>
      <c r="G56" s="2" t="s">
        <v>656</v>
      </c>
      <c r="H56" s="2" t="s">
        <v>556</v>
      </c>
      <c r="I56" s="4" t="s">
        <v>603</v>
      </c>
      <c r="J56" s="16">
        <f>_xlfn.XLOOKUP($I56,DASHBOARD!$I$2:$I$27,DASHBOARD!$J$2:$J$27,"",0)</f>
        <v>76</v>
      </c>
      <c r="K56" s="23">
        <f>J56/DASHBOARD!$C$3</f>
        <v>1.9304038608077216</v>
      </c>
      <c r="L56" s="2">
        <v>186</v>
      </c>
      <c r="M56" s="26">
        <f>L56/DASHBOARD!$C$4</f>
        <v>84.35374149659863</v>
      </c>
      <c r="N56" s="26">
        <f t="shared" si="11"/>
        <v>22.636433141123483</v>
      </c>
      <c r="O56" s="5">
        <v>34393</v>
      </c>
      <c r="P56" s="23">
        <f>YEARFRAC(O56,_xlfn.XLOOKUP($B56,DASHBOARD!$Q$2:$Q$40,DASHBOARD!$U$2:$U$40,"",0))</f>
        <v>26.613888888888887</v>
      </c>
      <c r="Q56" s="2" t="s">
        <v>557</v>
      </c>
      <c r="R56" s="2" t="str">
        <f>_xlfn.XLOOKUP($Q56,DASHBOARD!$L$2:$L$150,DASHBOARD!M$2:M$150,"",0)</f>
        <v>United States</v>
      </c>
      <c r="S56" s="2" t="str">
        <f>_xlfn.XLOOKUP($Q56,DASHBOARD!$L$2:$L$150,DASHBOARD!N$2:N$150,"",0)</f>
        <v>North America</v>
      </c>
      <c r="T56" s="2" t="str">
        <f>_xlfn.XLOOKUP($Q56,DASHBOARD!$L$2:$L$150,DASHBOARD!O$2:O$150,"",0)</f>
        <v>Americas</v>
      </c>
      <c r="U56" s="2">
        <v>2</v>
      </c>
      <c r="W56" s="2" t="s">
        <v>640</v>
      </c>
      <c r="X56" s="2" t="s">
        <v>640</v>
      </c>
      <c r="Z56" s="2" t="str">
        <f t="shared" si="12"/>
        <v/>
      </c>
      <c r="AA56" s="6">
        <f>_xlfn.XLOOKUP($G56,$AU$52:$AU$73,$AV$52:$AV$73,0,0)</f>
        <v>2750000</v>
      </c>
      <c r="AB56" s="43">
        <f>AA56/$AC$74</f>
        <v>2.2838724381003508E-2</v>
      </c>
      <c r="AD56" s="65" t="s">
        <v>1484</v>
      </c>
      <c r="AE56" s="65" cm="1">
        <f t="array" ref="AE56">_xlfn.XLOOKUP($G56&amp;$C56,$BY$1:$BY$845&amp;$C$1:$C$845,$CB$1:$CB$845,"",0)</f>
        <v>1175</v>
      </c>
      <c r="AF56" s="65">
        <v>10.79</v>
      </c>
      <c r="AG56" s="65" t="str">
        <f>IFERROR(($AD56/SUM(AD52:AD73))*$AF56,"")</f>
        <v/>
      </c>
      <c r="AH56" s="65" cm="1">
        <f t="array" ref="AH56">_xlfn.XLOOKUP($G56&amp;$C56,$BY$1:$BY$845&amp;$C$1:$C$845,$BD$1:$BD$845,"",0)</f>
        <v>25</v>
      </c>
      <c r="AI56" s="65" cm="1">
        <f t="array" ref="AI56">_xlfn.XLOOKUP($G56&amp;$C56,$BY$1:$BY$845&amp;$C$1:$C$845,$CP$1:$CP$845,"",0)</f>
        <v>0.5</v>
      </c>
      <c r="AJ56" s="65" cm="1">
        <f t="array" ref="AJ56">_xlfn.XLOOKUP($G56&amp;$C56,$BY$1:$BY$845&amp;$C$1:$C$845,$CQ$1:$CQ$845,"",0)</f>
        <v>1.8</v>
      </c>
      <c r="AK56" s="65" cm="1">
        <f t="array" ref="AK56">_xlfn.XLOOKUP($G56&amp;$C56,$BY$1:$BY$845&amp;$C$1:$C$845,$CR$1:$CR$845,"",0)</f>
        <v>2.2999999999999998</v>
      </c>
      <c r="AL56" s="65" cm="1">
        <f t="array" ref="AL56">_xlfn.XLOOKUP($G56&amp;$C56,$BY$1:$BY$845&amp;$C$1:$C$845,$CM$1:$CM$845,"",0)</f>
        <v>13.8</v>
      </c>
      <c r="AM56" s="78" cm="1">
        <f t="array" ref="AM56">_xlfn.XLOOKUP($G56&amp;$C56,$BY$1:$BY$845&amp;$C$1:$C$845,BG$1:BG$845,"",0)</f>
        <v>0.53</v>
      </c>
      <c r="AN56" s="78" cm="1">
        <f t="array" ref="AN56">_xlfn.XLOOKUP($G56&amp;$C56,$BY$1:$BY$845&amp;$C$1:$C$845,BH$1:BH$845,"",0)</f>
        <v>0.46</v>
      </c>
      <c r="AO56" s="78" cm="1">
        <f t="array" ref="AO56">_xlfn.XLOOKUP($G56&amp;$C56,$BY$1:$BY$845&amp;$C$1:$C$845,BI$1:BI$845,"",0)</f>
        <v>0.01</v>
      </c>
      <c r="AP56" s="78" cm="1">
        <f t="array" ref="AP56">_xlfn.XLOOKUP($G56&amp;$C56,$BY$1:$BY$845&amp;$C$1:$C$845,BJ$1:BJ$845,"",0)</f>
        <v>0</v>
      </c>
      <c r="AQ56" s="78" cm="1">
        <f t="array" ref="AQ56">_xlfn.XLOOKUP($G56&amp;$C56,$BY$1:$BY$845&amp;$C$1:$C$845,BK$1:BK$845,"",0)</f>
        <v>0</v>
      </c>
      <c r="AR56" s="78">
        <f t="shared" si="13"/>
        <v>1</v>
      </c>
      <c r="AT56" s="1">
        <v>5</v>
      </c>
      <c r="AU56" s="2" t="s">
        <v>651</v>
      </c>
      <c r="AV56" s="11">
        <v>5000000</v>
      </c>
      <c r="AW56" s="6" t="s">
        <v>1484</v>
      </c>
      <c r="BB56">
        <v>5</v>
      </c>
      <c r="BC56" t="s">
        <v>661</v>
      </c>
      <c r="BD56">
        <v>24</v>
      </c>
      <c r="BE56">
        <v>61</v>
      </c>
      <c r="BF56" s="2">
        <v>1526</v>
      </c>
      <c r="BI56" s="58">
        <v>0.09</v>
      </c>
      <c r="BJ56" s="58">
        <v>0.88</v>
      </c>
      <c r="BK56" s="58">
        <v>0.04</v>
      </c>
      <c r="BL56" s="2">
        <v>5.7</v>
      </c>
      <c r="BM56" s="2">
        <v>-0.2</v>
      </c>
      <c r="BN56" s="2">
        <v>36</v>
      </c>
      <c r="BO56" s="2">
        <v>21</v>
      </c>
      <c r="BP56" s="2">
        <v>73</v>
      </c>
      <c r="BQ56" s="2">
        <v>17</v>
      </c>
      <c r="BR56" s="2">
        <v>77</v>
      </c>
      <c r="BS56" s="2">
        <v>10</v>
      </c>
      <c r="BT56" s="2">
        <v>194</v>
      </c>
      <c r="BU56" s="2">
        <v>18</v>
      </c>
      <c r="BV56" s="2">
        <v>22</v>
      </c>
      <c r="BX56" s="2">
        <v>5</v>
      </c>
      <c r="BY56" s="2" t="s">
        <v>661</v>
      </c>
      <c r="BZ56" s="2">
        <v>24</v>
      </c>
      <c r="CA56" s="2">
        <v>61</v>
      </c>
      <c r="CB56" s="2">
        <v>1526</v>
      </c>
      <c r="CC56" s="2">
        <v>12.2</v>
      </c>
      <c r="CD56" s="2">
        <v>0.53100000000000003</v>
      </c>
      <c r="CE56" s="2">
        <v>0.40699999999999997</v>
      </c>
      <c r="CF56" s="2">
        <v>0.23200000000000001</v>
      </c>
      <c r="CG56" s="2">
        <v>3.8</v>
      </c>
      <c r="CH56" s="2">
        <v>15.7</v>
      </c>
      <c r="CI56" s="2">
        <v>9.8000000000000007</v>
      </c>
      <c r="CJ56" s="2">
        <v>7.6</v>
      </c>
      <c r="CK56" s="2">
        <v>0.9</v>
      </c>
      <c r="CL56" s="2">
        <v>1.5</v>
      </c>
      <c r="CM56" s="2">
        <v>11</v>
      </c>
      <c r="CN56" s="2">
        <v>22.9</v>
      </c>
      <c r="CP56" s="2">
        <v>0.1</v>
      </c>
      <c r="CQ56" s="2">
        <v>1.9</v>
      </c>
      <c r="CR56" s="2">
        <v>2</v>
      </c>
      <c r="CS56" s="2">
        <v>6.3E-2</v>
      </c>
      <c r="CU56" s="2">
        <v>-1.6</v>
      </c>
      <c r="CV56" s="2">
        <v>-1</v>
      </c>
      <c r="CW56" s="2">
        <v>-2.6</v>
      </c>
      <c r="CX56" s="2">
        <v>-0.2</v>
      </c>
    </row>
    <row r="57" spans="1:102" x14ac:dyDescent="0.2">
      <c r="B57" s="1" t="s">
        <v>25</v>
      </c>
      <c r="C57" s="1">
        <v>2020</v>
      </c>
      <c r="D57" s="1" t="s">
        <v>837</v>
      </c>
      <c r="F57" s="2" t="s">
        <v>673</v>
      </c>
      <c r="G57" s="2" t="s">
        <v>655</v>
      </c>
      <c r="H57" s="2" t="s">
        <v>556</v>
      </c>
      <c r="I57" s="4" t="s">
        <v>1149</v>
      </c>
      <c r="J57" s="16">
        <f>_xlfn.XLOOKUP($I57,DASHBOARD!$I$2:$I$27,DASHBOARD!$J$2:$J$27,"",0)</f>
        <v>73</v>
      </c>
      <c r="K57" s="23">
        <f>J57/DASHBOARD!$C$3</f>
        <v>1.854203708407417</v>
      </c>
      <c r="L57" s="2">
        <v>180</v>
      </c>
      <c r="M57" s="26">
        <f>L57/DASHBOARD!$C$4</f>
        <v>81.632653061224488</v>
      </c>
      <c r="N57" s="26">
        <f t="shared" si="11"/>
        <v>23.743734130920142</v>
      </c>
      <c r="O57" s="5">
        <v>34051</v>
      </c>
      <c r="P57" s="23">
        <f>YEARFRAC(O57,_xlfn.XLOOKUP($B57,DASHBOARD!$Q$2:$Q$40,DASHBOARD!$U$2:$U$40,"",0))</f>
        <v>27.55</v>
      </c>
      <c r="Q57" s="2" t="s">
        <v>557</v>
      </c>
      <c r="R57" s="2" t="str">
        <f>_xlfn.XLOOKUP($Q57,DASHBOARD!$L$2:$L$150,DASHBOARD!M$2:M$150,"",0)</f>
        <v>United States</v>
      </c>
      <c r="S57" s="2" t="str">
        <f>_xlfn.XLOOKUP($Q57,DASHBOARD!$L$2:$L$150,DASHBOARD!N$2:N$150,"",0)</f>
        <v>North America</v>
      </c>
      <c r="T57" s="2" t="str">
        <f>_xlfn.XLOOKUP($Q57,DASHBOARD!$L$2:$L$150,DASHBOARD!O$2:O$150,"",0)</f>
        <v>Americas</v>
      </c>
      <c r="U57" s="2">
        <v>3</v>
      </c>
      <c r="W57" s="2" t="s">
        <v>674</v>
      </c>
      <c r="X57" s="2" t="s">
        <v>674</v>
      </c>
      <c r="Z57" s="2" t="str">
        <f t="shared" si="12"/>
        <v/>
      </c>
      <c r="AA57" s="6">
        <f>_xlfn.XLOOKUP($G57,$AU$52:$AU$73,$AV$52:$AV$73,0,0)</f>
        <v>3000000</v>
      </c>
      <c r="AB57" s="43">
        <f>AA57/$AC$74</f>
        <v>2.4914972052003825E-2</v>
      </c>
      <c r="AD57" s="65" t="s">
        <v>1484</v>
      </c>
      <c r="AE57" s="65" cm="1">
        <f t="array" ref="AE57">_xlfn.XLOOKUP($G57&amp;$C57,$BY$1:$BY$845&amp;$C$1:$C$845,$CB$1:$CB$845,"",0)</f>
        <v>508</v>
      </c>
      <c r="AF57" s="65">
        <v>10.01</v>
      </c>
      <c r="AG57" s="65" t="str">
        <f>IFERROR(($AD57/SUM(AD52:AD73))*$AF57,"")</f>
        <v/>
      </c>
      <c r="AH57" s="65" cm="1">
        <f t="array" ref="AH57">_xlfn.XLOOKUP($G57&amp;$C57,$BY$1:$BY$845&amp;$C$1:$C$845,$BD$1:$BD$845,"",0)</f>
        <v>26</v>
      </c>
      <c r="AI57" s="65" cm="1">
        <f t="array" ref="AI57">_xlfn.XLOOKUP($G57&amp;$C57,$BY$1:$BY$845&amp;$C$1:$C$845,$CP$1:$CP$845,"",0)</f>
        <v>-0.2</v>
      </c>
      <c r="AJ57" s="65" cm="1">
        <f t="array" ref="AJ57">_xlfn.XLOOKUP($G57&amp;$C57,$BY$1:$BY$845&amp;$C$1:$C$845,$CQ$1:$CQ$845,"",0)</f>
        <v>0.5</v>
      </c>
      <c r="AK57" s="65" cm="1">
        <f t="array" ref="AK57">_xlfn.XLOOKUP($G57&amp;$C57,$BY$1:$BY$845&amp;$C$1:$C$845,$CR$1:$CR$845,"",0)</f>
        <v>0.3</v>
      </c>
      <c r="AL57" s="65" cm="1">
        <f t="array" ref="AL57">_xlfn.XLOOKUP($G57&amp;$C57,$BY$1:$BY$845&amp;$C$1:$C$845,$CM$1:$CM$845,"",0)</f>
        <v>13</v>
      </c>
      <c r="AM57" s="78" cm="1">
        <f t="array" ref="AM57">_xlfn.XLOOKUP($G57&amp;$C57,$BY$1:$BY$845&amp;$C$1:$C$845,BG$1:BG$845,"",0)</f>
        <v>0.92</v>
      </c>
      <c r="AN57" s="78" cm="1">
        <f t="array" ref="AN57">_xlfn.XLOOKUP($G57&amp;$C57,$BY$1:$BY$845&amp;$C$1:$C$845,BH$1:BH$845,"",0)</f>
        <v>0.08</v>
      </c>
      <c r="AO57" s="78" cm="1">
        <f t="array" ref="AO57">_xlfn.XLOOKUP($G57&amp;$C57,$BY$1:$BY$845&amp;$C$1:$C$845,BI$1:BI$845,"",0)</f>
        <v>0</v>
      </c>
      <c r="AP57" s="78" cm="1">
        <f t="array" ref="AP57">_xlfn.XLOOKUP($G57&amp;$C57,$BY$1:$BY$845&amp;$C$1:$C$845,BJ$1:BJ$845,"",0)</f>
        <v>0</v>
      </c>
      <c r="AQ57" s="78" cm="1">
        <f t="array" ref="AQ57">_xlfn.XLOOKUP($G57&amp;$C57,$BY$1:$BY$845&amp;$C$1:$C$845,BK$1:BK$845,"",0)</f>
        <v>0</v>
      </c>
      <c r="AR57" s="78">
        <f t="shared" si="13"/>
        <v>1</v>
      </c>
      <c r="AT57" s="1">
        <v>6</v>
      </c>
      <c r="AU57" s="2" t="s">
        <v>652</v>
      </c>
      <c r="AV57" s="6">
        <v>4767000</v>
      </c>
      <c r="AW57" s="6" t="s">
        <v>1484</v>
      </c>
      <c r="BB57">
        <v>6</v>
      </c>
      <c r="BC57" t="s">
        <v>659</v>
      </c>
      <c r="BD57">
        <v>34</v>
      </c>
      <c r="BE57">
        <v>69</v>
      </c>
      <c r="BF57" s="2">
        <v>1306</v>
      </c>
      <c r="BK57" s="58">
        <v>1</v>
      </c>
      <c r="BL57" s="2">
        <v>6.6</v>
      </c>
      <c r="BM57" s="2">
        <v>1.2</v>
      </c>
      <c r="BN57" s="2">
        <v>18</v>
      </c>
      <c r="BO57" s="2">
        <v>17</v>
      </c>
      <c r="BP57" s="2">
        <v>103</v>
      </c>
      <c r="BQ57" s="2">
        <v>35</v>
      </c>
      <c r="BR57" s="2">
        <v>92</v>
      </c>
      <c r="BS57" s="2">
        <v>2</v>
      </c>
      <c r="BT57" s="2">
        <v>105</v>
      </c>
      <c r="BU57" s="2">
        <v>23</v>
      </c>
      <c r="BV57" s="2">
        <v>14</v>
      </c>
      <c r="BX57" s="2">
        <v>6</v>
      </c>
      <c r="BY57" s="2" t="s">
        <v>659</v>
      </c>
      <c r="BZ57" s="2">
        <v>34</v>
      </c>
      <c r="CA57" s="2">
        <v>69</v>
      </c>
      <c r="CB57" s="2">
        <v>1306</v>
      </c>
      <c r="CC57" s="2">
        <v>18.7</v>
      </c>
      <c r="CD57" s="2">
        <v>0.69599999999999995</v>
      </c>
      <c r="CE57" s="2">
        <v>1.7999999999999999E-2</v>
      </c>
      <c r="CF57" s="2">
        <v>0.77300000000000002</v>
      </c>
      <c r="CG57" s="2">
        <v>14.6</v>
      </c>
      <c r="CH57" s="2">
        <v>27.8</v>
      </c>
      <c r="CI57" s="2">
        <v>21.2</v>
      </c>
      <c r="CJ57" s="2">
        <v>4.8</v>
      </c>
      <c r="CK57" s="2">
        <v>1.1000000000000001</v>
      </c>
      <c r="CL57" s="2">
        <v>5.4</v>
      </c>
      <c r="CM57" s="2">
        <v>18.5</v>
      </c>
      <c r="CN57" s="2">
        <v>14.7</v>
      </c>
      <c r="CP57" s="2">
        <v>2.8</v>
      </c>
      <c r="CQ57" s="2">
        <v>2.6</v>
      </c>
      <c r="CR57" s="2">
        <v>5.4</v>
      </c>
      <c r="CS57" s="2">
        <v>0.19700000000000001</v>
      </c>
      <c r="CU57" s="2">
        <v>-1</v>
      </c>
      <c r="CV57" s="2">
        <v>1.2</v>
      </c>
      <c r="CW57" s="2">
        <v>0.2</v>
      </c>
      <c r="CX57" s="2">
        <v>0.7</v>
      </c>
    </row>
    <row r="58" spans="1:102" x14ac:dyDescent="0.2">
      <c r="B58" s="1" t="s">
        <v>25</v>
      </c>
      <c r="C58" s="1">
        <v>2020</v>
      </c>
      <c r="D58" s="1" t="s">
        <v>837</v>
      </c>
      <c r="F58" s="2">
        <v>30</v>
      </c>
      <c r="G58" s="2" t="s">
        <v>660</v>
      </c>
      <c r="H58" s="2" t="s">
        <v>576</v>
      </c>
      <c r="I58" s="4" t="s">
        <v>603</v>
      </c>
      <c r="J58" s="16">
        <f>_xlfn.XLOOKUP($I58,DASHBOARD!$I$2:$I$27,DASHBOARD!$J$2:$J$27,"",0)</f>
        <v>76</v>
      </c>
      <c r="K58" s="23">
        <f>J58/DASHBOARD!$C$3</f>
        <v>1.9304038608077216</v>
      </c>
      <c r="L58" s="2">
        <v>200</v>
      </c>
      <c r="M58" s="26">
        <f>L58/DASHBOARD!$C$4</f>
        <v>90.702947845804985</v>
      </c>
      <c r="N58" s="26">
        <f t="shared" si="11"/>
        <v>24.340250689380092</v>
      </c>
      <c r="O58" s="5">
        <v>33434</v>
      </c>
      <c r="P58" s="23">
        <f>YEARFRAC(O58,_xlfn.XLOOKUP($B58,DASHBOARD!$Q$2:$Q$40,DASHBOARD!$U$2:$U$40,"",0))</f>
        <v>29.238888888888887</v>
      </c>
      <c r="Q58" s="2" t="s">
        <v>557</v>
      </c>
      <c r="R58" s="2" t="str">
        <f>_xlfn.XLOOKUP($Q58,DASHBOARD!$L$2:$L$150,DASHBOARD!M$2:M$150,"",0)</f>
        <v>United States</v>
      </c>
      <c r="S58" s="2" t="str">
        <f>_xlfn.XLOOKUP($Q58,DASHBOARD!$L$2:$L$150,DASHBOARD!N$2:N$150,"",0)</f>
        <v>North America</v>
      </c>
      <c r="T58" s="2" t="str">
        <f>_xlfn.XLOOKUP($Q58,DASHBOARD!$L$2:$L$150,DASHBOARD!O$2:O$150,"",0)</f>
        <v>Americas</v>
      </c>
      <c r="U58" s="2">
        <v>6</v>
      </c>
      <c r="W58" s="2" t="s">
        <v>675</v>
      </c>
      <c r="X58" s="2" t="s">
        <v>675</v>
      </c>
      <c r="Z58" s="2" t="str">
        <f t="shared" si="12"/>
        <v/>
      </c>
      <c r="AA58" s="6">
        <f>_xlfn.XLOOKUP($G58,$AU$52:$AU$73,$AV$52:$AV$73,0,0)</f>
        <v>2028594</v>
      </c>
      <c r="AB58" s="43">
        <f>AA58/$AC$74</f>
        <v>1.6847454271620883E-2</v>
      </c>
      <c r="AD58" s="65" t="s">
        <v>1484</v>
      </c>
      <c r="AE58" s="65" cm="1">
        <f t="array" ref="AE58">_xlfn.XLOOKUP($G58&amp;$C58,$BY$1:$BY$845&amp;$C$1:$C$845,$CB$1:$CB$845,"",0)</f>
        <v>456</v>
      </c>
      <c r="AF58" s="65">
        <v>8.48</v>
      </c>
      <c r="AG58" s="65" t="str">
        <f>IFERROR(($AD58/SUM(AD52:AD73))*$AF58,"")</f>
        <v/>
      </c>
      <c r="AH58" s="65" cm="1">
        <f t="array" ref="AH58">_xlfn.XLOOKUP($G58&amp;$C58,$BY$1:$BY$845&amp;$C$1:$C$845,$BD$1:$BD$845,"",0)</f>
        <v>28</v>
      </c>
      <c r="AI58" s="65" cm="1">
        <f t="array" ref="AI58">_xlfn.XLOOKUP($G58&amp;$C58,$BY$1:$BY$845&amp;$C$1:$C$845,$CP$1:$CP$845,"",0)</f>
        <v>0.2</v>
      </c>
      <c r="AJ58" s="65" cm="1">
        <f t="array" ref="AJ58">_xlfn.XLOOKUP($G58&amp;$C58,$BY$1:$BY$845&amp;$C$1:$C$845,$CQ$1:$CQ$845,"",0)</f>
        <v>0.4</v>
      </c>
      <c r="AK58" s="65" cm="1">
        <f t="array" ref="AK58">_xlfn.XLOOKUP($G58&amp;$C58,$BY$1:$BY$845&amp;$C$1:$C$845,$CR$1:$CR$845,"",0)</f>
        <v>0.7</v>
      </c>
      <c r="AL58" s="65" cm="1">
        <f t="array" ref="AL58">_xlfn.XLOOKUP($G58&amp;$C58,$BY$1:$BY$845&amp;$C$1:$C$845,$CM$1:$CM$845,"",0)</f>
        <v>5.2</v>
      </c>
      <c r="AM58" s="78" cm="1">
        <f t="array" ref="AM58">_xlfn.XLOOKUP($G58&amp;$C58,$BY$1:$BY$845&amp;$C$1:$C$845,BG$1:BG$845,"",0)</f>
        <v>0</v>
      </c>
      <c r="AN58" s="78" cm="1">
        <f t="array" ref="AN58">_xlfn.XLOOKUP($G58&amp;$C58,$BY$1:$BY$845&amp;$C$1:$C$845,BH$1:BH$845,"",0)</f>
        <v>0.37</v>
      </c>
      <c r="AO58" s="78" cm="1">
        <f t="array" ref="AO58">_xlfn.XLOOKUP($G58&amp;$C58,$BY$1:$BY$845&amp;$C$1:$C$845,BI$1:BI$845,"",0)</f>
        <v>0.61</v>
      </c>
      <c r="AP58" s="78" cm="1">
        <f t="array" ref="AP58">_xlfn.XLOOKUP($G58&amp;$C58,$BY$1:$BY$845&amp;$C$1:$C$845,BJ$1:BJ$845,"",0)</f>
        <v>0.02</v>
      </c>
      <c r="AQ58" s="78" cm="1">
        <f t="array" ref="AQ58">_xlfn.XLOOKUP($G58&amp;$C58,$BY$1:$BY$845&amp;$C$1:$C$845,BK$1:BK$845,"",0)</f>
        <v>0</v>
      </c>
      <c r="AR58" s="78">
        <f t="shared" si="13"/>
        <v>1</v>
      </c>
      <c r="AT58" s="1">
        <v>7</v>
      </c>
      <c r="AU58" s="2" t="s">
        <v>653</v>
      </c>
      <c r="AV58" s="6">
        <v>4000000</v>
      </c>
      <c r="AW58" s="6" t="s">
        <v>1484</v>
      </c>
      <c r="BB58">
        <v>7</v>
      </c>
      <c r="BC58" t="s">
        <v>652</v>
      </c>
      <c r="BD58">
        <v>29</v>
      </c>
      <c r="BE58">
        <v>49</v>
      </c>
      <c r="BF58" s="2">
        <v>1186</v>
      </c>
      <c r="BH58" s="58">
        <v>0.85</v>
      </c>
      <c r="BI58" s="58">
        <v>0.14000000000000001</v>
      </c>
      <c r="BJ58" s="58">
        <v>0.01</v>
      </c>
      <c r="BL58" s="2">
        <v>7.6</v>
      </c>
      <c r="BM58" s="2">
        <v>2.8</v>
      </c>
      <c r="BN58" s="2">
        <v>26</v>
      </c>
      <c r="BO58" s="2">
        <v>11</v>
      </c>
      <c r="BP58" s="2">
        <v>41</v>
      </c>
      <c r="BQ58" s="2">
        <v>4</v>
      </c>
      <c r="BR58" s="2">
        <v>9</v>
      </c>
      <c r="BS58" s="2">
        <v>7</v>
      </c>
      <c r="BT58" s="2">
        <v>141</v>
      </c>
      <c r="BU58" s="2">
        <v>2</v>
      </c>
      <c r="BV58" s="2">
        <v>23</v>
      </c>
      <c r="BX58" s="2">
        <v>7</v>
      </c>
      <c r="BY58" s="2" t="s">
        <v>652</v>
      </c>
      <c r="BZ58" s="2">
        <v>29</v>
      </c>
      <c r="CA58" s="2">
        <v>49</v>
      </c>
      <c r="CB58" s="2">
        <v>1186</v>
      </c>
      <c r="CC58" s="2">
        <v>8.9</v>
      </c>
      <c r="CD58" s="2">
        <v>0.53700000000000003</v>
      </c>
      <c r="CE58" s="2">
        <v>0.45200000000000001</v>
      </c>
      <c r="CF58" s="2">
        <v>6.3E-2</v>
      </c>
      <c r="CG58" s="2">
        <v>1.7</v>
      </c>
      <c r="CH58" s="2">
        <v>8.9</v>
      </c>
      <c r="CI58" s="2">
        <v>5.3</v>
      </c>
      <c r="CJ58" s="2">
        <v>7.2</v>
      </c>
      <c r="CK58" s="2">
        <v>1.7</v>
      </c>
      <c r="CL58" s="2">
        <v>0.4</v>
      </c>
      <c r="CM58" s="2">
        <v>10.7</v>
      </c>
      <c r="CN58" s="2">
        <v>15.7</v>
      </c>
      <c r="CP58" s="2">
        <v>0.2</v>
      </c>
      <c r="CQ58" s="2">
        <v>1.4</v>
      </c>
      <c r="CR58" s="2">
        <v>1.5</v>
      </c>
      <c r="CS58" s="2">
        <v>6.2E-2</v>
      </c>
      <c r="CU58" s="2">
        <v>-3</v>
      </c>
      <c r="CV58" s="2">
        <v>0.5</v>
      </c>
      <c r="CW58" s="2">
        <v>-2.5</v>
      </c>
      <c r="CX58" s="2">
        <v>-0.2</v>
      </c>
    </row>
    <row r="59" spans="1:102" x14ac:dyDescent="0.2">
      <c r="B59" s="1" t="s">
        <v>25</v>
      </c>
      <c r="C59" s="1">
        <v>2020</v>
      </c>
      <c r="D59" s="1" t="s">
        <v>837</v>
      </c>
      <c r="F59" s="2">
        <v>3</v>
      </c>
      <c r="G59" s="2" t="s">
        <v>648</v>
      </c>
      <c r="H59" s="2" t="s">
        <v>566</v>
      </c>
      <c r="I59" s="4" t="s">
        <v>595</v>
      </c>
      <c r="J59" s="16">
        <f>_xlfn.XLOOKUP($I59,DASHBOARD!$I$2:$I$27,DASHBOARD!$J$2:$J$27,"",0)</f>
        <v>82</v>
      </c>
      <c r="K59" s="23">
        <f>J59/DASHBOARD!$C$3</f>
        <v>2.0828041656083314</v>
      </c>
      <c r="L59" s="2">
        <v>253</v>
      </c>
      <c r="M59" s="26">
        <f>L59/DASHBOARD!$C$4</f>
        <v>114.73922902494331</v>
      </c>
      <c r="N59" s="26">
        <f t="shared" si="11"/>
        <v>26.449352959109479</v>
      </c>
      <c r="O59" s="5">
        <v>34039</v>
      </c>
      <c r="P59" s="23">
        <f>YEARFRAC(O59,_xlfn.XLOOKUP($B59,DASHBOARD!$Q$2:$Q$40,DASHBOARD!$U$2:$U$40,"",0))</f>
        <v>27.583333333333332</v>
      </c>
      <c r="Q59" s="2" t="s">
        <v>557</v>
      </c>
      <c r="R59" s="2" t="str">
        <f>_xlfn.XLOOKUP($Q59,DASHBOARD!$L$2:$L$150,DASHBOARD!M$2:M$150,"",0)</f>
        <v>United States</v>
      </c>
      <c r="S59" s="2" t="str">
        <f>_xlfn.XLOOKUP($Q59,DASHBOARD!$L$2:$L$150,DASHBOARD!N$2:N$150,"",0)</f>
        <v>North America</v>
      </c>
      <c r="T59" s="2" t="str">
        <f>_xlfn.XLOOKUP($Q59,DASHBOARD!$L$2:$L$150,DASHBOARD!O$2:O$150,"",0)</f>
        <v>Americas</v>
      </c>
      <c r="U59" s="2">
        <v>7</v>
      </c>
      <c r="W59" s="2" t="s">
        <v>676</v>
      </c>
      <c r="X59" s="2" t="s">
        <v>676</v>
      </c>
      <c r="Z59" s="2" t="str">
        <f t="shared" si="12"/>
        <v/>
      </c>
      <c r="AA59" s="6">
        <f>_xlfn.XLOOKUP($G59,$AU$52:$AU$73,$AV$52:$AV$73,0,0)</f>
        <v>27093019</v>
      </c>
      <c r="AB59" s="43">
        <f>AA59/$AC$74</f>
        <v>0.22500727039646953</v>
      </c>
      <c r="AD59" s="65" t="s">
        <v>1484</v>
      </c>
      <c r="AE59" s="65" cm="1">
        <f t="array" ref="AE59">_xlfn.XLOOKUP($G59&amp;$C59,$BY$1:$BY$845&amp;$C$1:$C$845,$CB$1:$CB$845,"",0)</f>
        <v>2131</v>
      </c>
      <c r="AF59" s="65">
        <v>27.5</v>
      </c>
      <c r="AG59" s="65" t="str">
        <f>IFERROR(($AD59/SUM(AD52:AD73))*$AF59,"")</f>
        <v/>
      </c>
      <c r="AH59" s="65" cm="1">
        <f t="array" ref="AH59">_xlfn.XLOOKUP($G59&amp;$C59,$BY$1:$BY$845&amp;$C$1:$C$845,$BD$1:$BD$845,"",0)</f>
        <v>26</v>
      </c>
      <c r="AI59" s="65" cm="1">
        <f t="array" ref="AI59">_xlfn.XLOOKUP($G59&amp;$C59,$BY$1:$BY$845&amp;$C$1:$C$845,$CP$1:$CP$845,"",0)</f>
        <v>6.7</v>
      </c>
      <c r="AJ59" s="65" cm="1">
        <f t="array" ref="AJ59">_xlfn.XLOOKUP($G59&amp;$C59,$BY$1:$BY$845&amp;$C$1:$C$845,$CQ$1:$CQ$845,"",0)</f>
        <v>4.4000000000000004</v>
      </c>
      <c r="AK59" s="65" cm="1">
        <f t="array" ref="AK59">_xlfn.XLOOKUP($G59&amp;$C59,$BY$1:$BY$845&amp;$C$1:$C$845,$CR$1:$CR$845,"",0)</f>
        <v>11.1</v>
      </c>
      <c r="AL59" s="65" cm="1">
        <f t="array" ref="AL59">_xlfn.XLOOKUP($G59&amp;$C59,$BY$1:$BY$845&amp;$C$1:$C$845,$CM$1:$CM$845,"",0)</f>
        <v>10.4</v>
      </c>
      <c r="AM59" s="78" cm="1">
        <f t="array" ref="AM59">_xlfn.XLOOKUP($G59&amp;$C59,$BY$1:$BY$845&amp;$C$1:$C$845,BG$1:BG$845,"",0)</f>
        <v>0</v>
      </c>
      <c r="AN59" s="78" cm="1">
        <f t="array" ref="AN59">_xlfn.XLOOKUP($G59&amp;$C59,$BY$1:$BY$845&amp;$C$1:$C$845,BH$1:BH$845,"",0)</f>
        <v>0</v>
      </c>
      <c r="AO59" s="78" cm="1">
        <f t="array" ref="AO59">_xlfn.XLOOKUP($G59&amp;$C59,$BY$1:$BY$845&amp;$C$1:$C$845,BI$1:BI$845,"",0)</f>
        <v>0</v>
      </c>
      <c r="AP59" s="78" cm="1">
        <f t="array" ref="AP59">_xlfn.XLOOKUP($G59&amp;$C59,$BY$1:$BY$845&amp;$C$1:$C$845,BJ$1:BJ$845,"",0)</f>
        <v>0.6</v>
      </c>
      <c r="AQ59" s="78" cm="1">
        <f t="array" ref="AQ59">_xlfn.XLOOKUP($G59&amp;$C59,$BY$1:$BY$845&amp;$C$1:$C$845,BK$1:BK$845,"",0)</f>
        <v>0.4</v>
      </c>
      <c r="AR59" s="78">
        <f t="shared" si="13"/>
        <v>1</v>
      </c>
      <c r="AT59" s="1">
        <v>8</v>
      </c>
      <c r="AU59" s="2" t="s">
        <v>654</v>
      </c>
      <c r="AV59" s="11">
        <v>3500000</v>
      </c>
      <c r="AW59" s="6" t="s">
        <v>1484</v>
      </c>
      <c r="BB59">
        <v>8</v>
      </c>
      <c r="BC59" t="s">
        <v>656</v>
      </c>
      <c r="BD59">
        <v>25</v>
      </c>
      <c r="BE59">
        <v>64</v>
      </c>
      <c r="BF59" s="2">
        <v>1175</v>
      </c>
      <c r="BG59" s="58">
        <v>0.53</v>
      </c>
      <c r="BH59" s="58">
        <v>0.46</v>
      </c>
      <c r="BI59" s="58">
        <v>0.01</v>
      </c>
      <c r="BL59" s="2">
        <v>10.4</v>
      </c>
      <c r="BM59" s="2">
        <v>7.1</v>
      </c>
      <c r="BN59" s="2">
        <v>34</v>
      </c>
      <c r="BO59" s="2">
        <v>15</v>
      </c>
      <c r="BP59" s="2">
        <v>37</v>
      </c>
      <c r="BQ59" s="2">
        <v>3</v>
      </c>
      <c r="BR59" s="2">
        <v>34</v>
      </c>
      <c r="BS59" s="2">
        <v>26</v>
      </c>
      <c r="BT59" s="2">
        <v>291</v>
      </c>
      <c r="BU59" s="2">
        <v>9</v>
      </c>
      <c r="BV59" s="2">
        <v>24</v>
      </c>
      <c r="BX59" s="2">
        <v>8</v>
      </c>
      <c r="BY59" s="2" t="s">
        <v>656</v>
      </c>
      <c r="BZ59" s="2">
        <v>25</v>
      </c>
      <c r="CA59" s="2">
        <v>64</v>
      </c>
      <c r="CB59" s="2">
        <v>1175</v>
      </c>
      <c r="CC59" s="2">
        <v>10.8</v>
      </c>
      <c r="CD59" s="2">
        <v>0.52500000000000002</v>
      </c>
      <c r="CE59" s="2">
        <v>0.41199999999999998</v>
      </c>
      <c r="CF59" s="2">
        <v>0.32300000000000001</v>
      </c>
      <c r="CG59" s="2">
        <v>1.6</v>
      </c>
      <c r="CH59" s="2">
        <v>9.8000000000000007</v>
      </c>
      <c r="CI59" s="2">
        <v>5.7</v>
      </c>
      <c r="CJ59" s="2">
        <v>13.6</v>
      </c>
      <c r="CK59" s="2">
        <v>2.8</v>
      </c>
      <c r="CL59" s="2">
        <v>1.4</v>
      </c>
      <c r="CM59" s="2">
        <v>13.8</v>
      </c>
      <c r="CN59" s="2">
        <v>13.8</v>
      </c>
      <c r="CP59" s="2">
        <v>0.5</v>
      </c>
      <c r="CQ59" s="2">
        <v>1.8</v>
      </c>
      <c r="CR59" s="2">
        <v>2.2999999999999998</v>
      </c>
      <c r="CS59" s="2">
        <v>9.5000000000000001E-2</v>
      </c>
      <c r="CU59" s="2">
        <v>-2.6</v>
      </c>
      <c r="CV59" s="2">
        <v>2.4</v>
      </c>
      <c r="CW59" s="2">
        <v>-0.2</v>
      </c>
      <c r="CX59" s="2">
        <v>0.5</v>
      </c>
    </row>
    <row r="60" spans="1:102" x14ac:dyDescent="0.2">
      <c r="B60" s="1" t="s">
        <v>25</v>
      </c>
      <c r="C60" s="1">
        <v>2020</v>
      </c>
      <c r="D60" s="1" t="s">
        <v>837</v>
      </c>
      <c r="F60" s="2">
        <v>10</v>
      </c>
      <c r="G60" s="2" t="s">
        <v>657</v>
      </c>
      <c r="H60" s="2" t="s">
        <v>566</v>
      </c>
      <c r="I60" s="4" t="s">
        <v>599</v>
      </c>
      <c r="J60" s="16">
        <f>_xlfn.XLOOKUP($I60,DASHBOARD!$I$2:$I$27,DASHBOARD!$J$2:$J$27,"",0)</f>
        <v>78</v>
      </c>
      <c r="K60" s="23">
        <f>J60/DASHBOARD!$C$3</f>
        <v>1.981203962407925</v>
      </c>
      <c r="L60" s="2">
        <v>237</v>
      </c>
      <c r="M60" s="26">
        <f>L60/DASHBOARD!$C$4</f>
        <v>107.4829931972789</v>
      </c>
      <c r="N60" s="26">
        <f t="shared" si="11"/>
        <v>27.383022067472613</v>
      </c>
      <c r="O60" s="5">
        <v>31238</v>
      </c>
      <c r="P60" s="23">
        <f>YEARFRAC(O60,_xlfn.XLOOKUP($B60,DASHBOARD!$Q$2:$Q$40,DASHBOARD!$U$2:$U$40,"",0))</f>
        <v>35.25277777777778</v>
      </c>
      <c r="Q60" s="2" t="s">
        <v>557</v>
      </c>
      <c r="R60" s="2" t="str">
        <f>_xlfn.XLOOKUP($Q60,DASHBOARD!$L$2:$L$150,DASHBOARD!M$2:M$150,"",0)</f>
        <v>United States</v>
      </c>
      <c r="S60" s="2" t="str">
        <f>_xlfn.XLOOKUP($Q60,DASHBOARD!$L$2:$L$150,DASHBOARD!N$2:N$150,"",0)</f>
        <v>North America</v>
      </c>
      <c r="T60" s="2" t="str">
        <f>_xlfn.XLOOKUP($Q60,DASHBOARD!$L$2:$L$150,DASHBOARD!O$2:O$150,"",0)</f>
        <v>Americas</v>
      </c>
      <c r="U60" s="2">
        <v>12</v>
      </c>
      <c r="W60" s="2" t="s">
        <v>677</v>
      </c>
      <c r="X60" s="2" t="s">
        <v>677</v>
      </c>
      <c r="Z60" s="2" t="str">
        <f t="shared" si="12"/>
        <v/>
      </c>
      <c r="AA60" s="6">
        <f>_xlfn.XLOOKUP($G60,$AU$52:$AU$73,$AV$52:$AV$73,0,0)</f>
        <v>2564753</v>
      </c>
      <c r="AB60" s="43">
        <f>AA60/$AC$74</f>
        <v>2.1300249771764323E-2</v>
      </c>
      <c r="AD60" s="65" t="s">
        <v>1484</v>
      </c>
      <c r="AE60" s="65" cm="1">
        <f t="array" ref="AE60">_xlfn.XLOOKUP($G60&amp;$C60,$BY$1:$BY$845&amp;$C$1:$C$845,$CB$1:$CB$845,"",0)</f>
        <v>364</v>
      </c>
      <c r="AF60" s="65">
        <v>7.82</v>
      </c>
      <c r="AG60" s="65" t="str">
        <f>IFERROR(($AD60/SUM(AD52:AD73))*$AF60,"")</f>
        <v/>
      </c>
      <c r="AH60" s="65" cm="1">
        <f t="array" ref="AH60">_xlfn.XLOOKUP($G60&amp;$C60,$BY$1:$BY$845&amp;$C$1:$C$845,$BD$1:$BD$845,"",0)</f>
        <v>34</v>
      </c>
      <c r="AI60" s="65" cm="1">
        <f t="array" ref="AI60">_xlfn.XLOOKUP($G60&amp;$C60,$BY$1:$BY$845&amp;$C$1:$C$845,$CP$1:$CP$845,"",0)</f>
        <v>0.3</v>
      </c>
      <c r="AJ60" s="65" cm="1">
        <f t="array" ref="AJ60">_xlfn.XLOOKUP($G60&amp;$C60,$BY$1:$BY$845&amp;$C$1:$C$845,$CQ$1:$CQ$845,"",0)</f>
        <v>0.5</v>
      </c>
      <c r="AK60" s="65" cm="1">
        <f t="array" ref="AK60">_xlfn.XLOOKUP($G60&amp;$C60,$BY$1:$BY$845&amp;$C$1:$C$845,$CR$1:$CR$845,"",0)</f>
        <v>0.8</v>
      </c>
      <c r="AL60" s="65" cm="1">
        <f t="array" ref="AL60">_xlfn.XLOOKUP($G60&amp;$C60,$BY$1:$BY$845&amp;$C$1:$C$845,$CM$1:$CM$845,"",0)</f>
        <v>11.6</v>
      </c>
      <c r="AM60" s="78" cm="1">
        <f t="array" ref="AM60">_xlfn.XLOOKUP($G60&amp;$C60,$BY$1:$BY$845&amp;$C$1:$C$845,BG$1:BG$845,"",0)</f>
        <v>0</v>
      </c>
      <c r="AN60" s="78" cm="1">
        <f t="array" ref="AN60">_xlfn.XLOOKUP($G60&amp;$C60,$BY$1:$BY$845&amp;$C$1:$C$845,BH$1:BH$845,"",0)</f>
        <v>0</v>
      </c>
      <c r="AO60" s="78" cm="1">
        <f t="array" ref="AO60">_xlfn.XLOOKUP($G60&amp;$C60,$BY$1:$BY$845&amp;$C$1:$C$845,BI$1:BI$845,"",0)</f>
        <v>0.18</v>
      </c>
      <c r="AP60" s="78" cm="1">
        <f t="array" ref="AP60">_xlfn.XLOOKUP($G60&amp;$C60,$BY$1:$BY$845&amp;$C$1:$C$845,BJ$1:BJ$845,"",0)</f>
        <v>0.79</v>
      </c>
      <c r="AQ60" s="78" cm="1">
        <f t="array" ref="AQ60">_xlfn.XLOOKUP($G60&amp;$C60,$BY$1:$BY$845&amp;$C$1:$C$845,BK$1:BK$845,"",0)</f>
        <v>0.03</v>
      </c>
      <c r="AR60" s="78">
        <f t="shared" si="13"/>
        <v>1</v>
      </c>
      <c r="AT60" s="1">
        <v>9</v>
      </c>
      <c r="AU60" s="2" t="s">
        <v>655</v>
      </c>
      <c r="AV60" s="6">
        <v>3000000</v>
      </c>
      <c r="AW60" s="6" t="s">
        <v>1484</v>
      </c>
      <c r="BB60">
        <v>9</v>
      </c>
      <c r="BC60" t="s">
        <v>653</v>
      </c>
      <c r="BD60">
        <v>32</v>
      </c>
      <c r="BE60">
        <v>68</v>
      </c>
      <c r="BF60" s="2">
        <v>1130</v>
      </c>
      <c r="BK60" s="58">
        <v>1</v>
      </c>
      <c r="BL60" s="2">
        <v>5.7</v>
      </c>
      <c r="BM60" s="2">
        <v>-0.1</v>
      </c>
      <c r="BN60" s="2">
        <v>19</v>
      </c>
      <c r="BO60" s="2">
        <v>11</v>
      </c>
      <c r="BP60" s="2">
        <v>74</v>
      </c>
      <c r="BQ60" s="2">
        <v>13</v>
      </c>
      <c r="BR60" s="2">
        <v>42</v>
      </c>
      <c r="BS60" s="2">
        <v>1</v>
      </c>
      <c r="BT60" s="2">
        <v>83</v>
      </c>
      <c r="BU60" s="2">
        <v>12</v>
      </c>
      <c r="BV60" s="2">
        <v>19</v>
      </c>
      <c r="BX60" s="2">
        <v>9</v>
      </c>
      <c r="BY60" s="2" t="s">
        <v>653</v>
      </c>
      <c r="BZ60" s="2">
        <v>32</v>
      </c>
      <c r="CA60" s="2">
        <v>68</v>
      </c>
      <c r="CB60" s="2">
        <v>1130</v>
      </c>
      <c r="CC60" s="2">
        <v>19.399999999999999</v>
      </c>
      <c r="CD60" s="2">
        <v>0.65200000000000002</v>
      </c>
      <c r="CE60" s="2">
        <v>0.02</v>
      </c>
      <c r="CF60" s="2">
        <v>0.26800000000000002</v>
      </c>
      <c r="CG60" s="2">
        <v>12.2</v>
      </c>
      <c r="CH60" s="2">
        <v>25.4</v>
      </c>
      <c r="CI60" s="2">
        <v>18.899999999999999</v>
      </c>
      <c r="CJ60" s="2">
        <v>4.5999999999999996</v>
      </c>
      <c r="CK60" s="2">
        <v>1.5</v>
      </c>
      <c r="CL60" s="2">
        <v>7.5</v>
      </c>
      <c r="CM60" s="2">
        <v>13.9</v>
      </c>
      <c r="CN60" s="2">
        <v>14.8</v>
      </c>
      <c r="CP60" s="2">
        <v>2.2000000000000002</v>
      </c>
      <c r="CQ60" s="2">
        <v>2.4</v>
      </c>
      <c r="CR60" s="2">
        <v>4.7</v>
      </c>
      <c r="CS60" s="2">
        <v>0.19800000000000001</v>
      </c>
      <c r="CU60" s="2">
        <v>-0.6</v>
      </c>
      <c r="CV60" s="2">
        <v>2.1</v>
      </c>
      <c r="CW60" s="2">
        <v>1.5</v>
      </c>
      <c r="CX60" s="2">
        <v>1</v>
      </c>
    </row>
    <row r="61" spans="1:102" x14ac:dyDescent="0.2">
      <c r="B61" s="1" t="s">
        <v>25</v>
      </c>
      <c r="C61" s="1">
        <v>2020</v>
      </c>
      <c r="D61" s="1" t="s">
        <v>837</v>
      </c>
      <c r="F61" s="2">
        <v>14</v>
      </c>
      <c r="G61" s="2" t="s">
        <v>649</v>
      </c>
      <c r="H61" s="2" t="s">
        <v>570</v>
      </c>
      <c r="I61" s="4" t="s">
        <v>599</v>
      </c>
      <c r="J61" s="16">
        <f>_xlfn.XLOOKUP($I61,DASHBOARD!$I$2:$I$27,DASHBOARD!$J$2:$J$27,"",0)</f>
        <v>78</v>
      </c>
      <c r="K61" s="23">
        <f>J61/DASHBOARD!$C$3</f>
        <v>1.981203962407925</v>
      </c>
      <c r="L61" s="2">
        <v>215</v>
      </c>
      <c r="M61" s="26">
        <f>L61/DASHBOARD!$C$4</f>
        <v>97.505668934240362</v>
      </c>
      <c r="N61" s="26">
        <f t="shared" si="11"/>
        <v>24.841138162475154</v>
      </c>
      <c r="O61" s="5">
        <v>31950</v>
      </c>
      <c r="P61" s="23">
        <f>YEARFRAC(O61,_xlfn.XLOOKUP($B61,DASHBOARD!$Q$2:$Q$40,DASHBOARD!$U$2:$U$40,"",0))</f>
        <v>33.302777777777777</v>
      </c>
      <c r="Q61" s="2" t="s">
        <v>557</v>
      </c>
      <c r="R61" s="2" t="str">
        <f>_xlfn.XLOOKUP($Q61,DASHBOARD!$L$2:$L$150,DASHBOARD!M$2:M$150,"",0)</f>
        <v>United States</v>
      </c>
      <c r="S61" s="2" t="str">
        <f>_xlfn.XLOOKUP($Q61,DASHBOARD!$L$2:$L$150,DASHBOARD!N$2:N$150,"",0)</f>
        <v>North America</v>
      </c>
      <c r="T61" s="2" t="str">
        <f>_xlfn.XLOOKUP($Q61,DASHBOARD!$L$2:$L$150,DASHBOARD!O$2:O$150,"",0)</f>
        <v>Americas</v>
      </c>
      <c r="U61" s="2">
        <v>10</v>
      </c>
      <c r="W61" s="2" t="s">
        <v>636</v>
      </c>
      <c r="X61" s="2" t="s">
        <v>636</v>
      </c>
      <c r="Z61" s="2" t="str">
        <f t="shared" si="12"/>
        <v/>
      </c>
      <c r="AA61" s="6">
        <f>_xlfn.XLOOKUP($G61,$AU$52:$AU$73,$AV$52:$AV$73,0,0)</f>
        <v>14634146</v>
      </c>
      <c r="AB61" s="43">
        <f>AA61/$AC$74</f>
        <v>0.12153644619831452</v>
      </c>
      <c r="AD61" s="65" t="s">
        <v>1484</v>
      </c>
      <c r="AE61" s="65" cm="1">
        <f t="array" ref="AE61">_xlfn.XLOOKUP($G61&amp;$C61,$BY$1:$BY$845&amp;$C$1:$C$845,$CB$1:$CB$845,"",0)</f>
        <v>1687</v>
      </c>
      <c r="AF61" s="65">
        <v>10.79</v>
      </c>
      <c r="AG61" s="65" t="str">
        <f>IFERROR(($AD61/SUM(AD52:AD73))*$AF61,"")</f>
        <v/>
      </c>
      <c r="AH61" s="65" cm="1">
        <f t="array" ref="AH61">_xlfn.XLOOKUP($G61&amp;$C61,$BY$1:$BY$845&amp;$C$1:$C$845,$BD$1:$BD$845,"",0)</f>
        <v>32</v>
      </c>
      <c r="AI61" s="65" cm="1">
        <f t="array" ref="AI61">_xlfn.XLOOKUP($G61&amp;$C61,$BY$1:$BY$845&amp;$C$1:$C$845,$CP$1:$CP$845,"",0)</f>
        <v>0.8</v>
      </c>
      <c r="AJ61" s="65" cm="1">
        <f t="array" ref="AJ61">_xlfn.XLOOKUP($G61&amp;$C61,$BY$1:$BY$845&amp;$C$1:$C$845,$CQ$1:$CQ$845,"",0)</f>
        <v>2.5</v>
      </c>
      <c r="AK61" s="65" cm="1">
        <f t="array" ref="AK61">_xlfn.XLOOKUP($G61&amp;$C61,$BY$1:$BY$845&amp;$C$1:$C$845,$CR$1:$CR$845,"",0)</f>
        <v>3.4</v>
      </c>
      <c r="AL61" s="65" cm="1">
        <f t="array" ref="AL61">_xlfn.XLOOKUP($G61&amp;$C61,$BY$1:$BY$845&amp;$C$1:$C$845,$CM$1:$CM$845,"",0)</f>
        <v>11.3</v>
      </c>
      <c r="AM61" s="78" cm="1">
        <f t="array" ref="AM61">_xlfn.XLOOKUP($G61&amp;$C61,$BY$1:$BY$845&amp;$C$1:$C$845,BG$1:BG$845,"",0)</f>
        <v>0</v>
      </c>
      <c r="AN61" s="78" cm="1">
        <f t="array" ref="AN61">_xlfn.XLOOKUP($G61&amp;$C61,$BY$1:$BY$845&amp;$C$1:$C$845,BH$1:BH$845,"",0)</f>
        <v>0.02</v>
      </c>
      <c r="AO61" s="78" cm="1">
        <f t="array" ref="AO61">_xlfn.XLOOKUP($G61&amp;$C61,$BY$1:$BY$845&amp;$C$1:$C$845,BI$1:BI$845,"",0)</f>
        <v>0.86</v>
      </c>
      <c r="AP61" s="78" cm="1">
        <f t="array" ref="AP61">_xlfn.XLOOKUP($G61&amp;$C61,$BY$1:$BY$845&amp;$C$1:$C$845,BJ$1:BJ$845,"",0)</f>
        <v>0.12</v>
      </c>
      <c r="AQ61" s="78" cm="1">
        <f t="array" ref="AQ61">_xlfn.XLOOKUP($G61&amp;$C61,$BY$1:$BY$845&amp;$C$1:$C$845,BK$1:BK$845,"",0)</f>
        <v>0</v>
      </c>
      <c r="AR61" s="78">
        <f t="shared" si="13"/>
        <v>1</v>
      </c>
      <c r="AT61" s="1">
        <v>10</v>
      </c>
      <c r="AU61" s="2" t="s">
        <v>656</v>
      </c>
      <c r="AV61" s="6">
        <v>2750000</v>
      </c>
      <c r="AW61" s="6" t="s">
        <v>1484</v>
      </c>
      <c r="BB61">
        <v>10</v>
      </c>
      <c r="BC61" t="s">
        <v>658</v>
      </c>
      <c r="BD61">
        <v>33</v>
      </c>
      <c r="BE61">
        <v>48</v>
      </c>
      <c r="BF61" s="2">
        <v>984</v>
      </c>
      <c r="BG61" s="58">
        <v>1</v>
      </c>
      <c r="BL61" s="2">
        <v>1.9</v>
      </c>
      <c r="BM61" s="2">
        <v>-5.5</v>
      </c>
      <c r="BN61" s="2">
        <v>67</v>
      </c>
      <c r="BO61" s="2">
        <v>7</v>
      </c>
      <c r="BP61" s="2">
        <v>16</v>
      </c>
      <c r="BQ61" s="2">
        <v>6</v>
      </c>
      <c r="BR61" s="2">
        <v>13</v>
      </c>
      <c r="BS61" s="2">
        <v>11</v>
      </c>
      <c r="BT61" s="2">
        <v>566</v>
      </c>
      <c r="BU61" s="2">
        <v>1</v>
      </c>
      <c r="BV61" s="2">
        <v>15</v>
      </c>
      <c r="BX61" s="2">
        <v>10</v>
      </c>
      <c r="BY61" s="2" t="s">
        <v>658</v>
      </c>
      <c r="BZ61" s="2">
        <v>33</v>
      </c>
      <c r="CA61" s="2">
        <v>48</v>
      </c>
      <c r="CB61" s="2">
        <v>984</v>
      </c>
      <c r="CC61" s="2">
        <v>12.4</v>
      </c>
      <c r="CD61" s="2">
        <v>0.49399999999999999</v>
      </c>
      <c r="CE61" s="2">
        <v>0.38100000000000001</v>
      </c>
      <c r="CF61" s="2">
        <v>0.125</v>
      </c>
      <c r="CG61" s="2">
        <v>2.6</v>
      </c>
      <c r="CH61" s="2">
        <v>13.1</v>
      </c>
      <c r="CI61" s="2">
        <v>7.9</v>
      </c>
      <c r="CJ61" s="2">
        <v>32.9</v>
      </c>
      <c r="CK61" s="2">
        <v>1.9</v>
      </c>
      <c r="CL61" s="2">
        <v>0.2</v>
      </c>
      <c r="CM61" s="2">
        <v>20.8</v>
      </c>
      <c r="CN61" s="2">
        <v>18.7</v>
      </c>
      <c r="CP61" s="2">
        <v>0.1</v>
      </c>
      <c r="CQ61" s="2">
        <v>1.3</v>
      </c>
      <c r="CR61" s="2">
        <v>1.4</v>
      </c>
      <c r="CS61" s="2">
        <v>6.8000000000000005E-2</v>
      </c>
      <c r="CU61" s="2">
        <v>-1.2</v>
      </c>
      <c r="CV61" s="2">
        <v>-0.1</v>
      </c>
      <c r="CW61" s="2">
        <v>-1.4</v>
      </c>
      <c r="CX61" s="2">
        <v>0.2</v>
      </c>
    </row>
    <row r="62" spans="1:102" x14ac:dyDescent="0.2">
      <c r="B62" s="1" t="s">
        <v>25</v>
      </c>
      <c r="C62" s="1">
        <v>2020</v>
      </c>
      <c r="D62" s="1" t="s">
        <v>837</v>
      </c>
      <c r="F62" s="2">
        <v>5</v>
      </c>
      <c r="G62" s="2" t="s">
        <v>663</v>
      </c>
      <c r="H62" s="2" t="s">
        <v>576</v>
      </c>
      <c r="I62" s="4" t="s">
        <v>603</v>
      </c>
      <c r="J62" s="16">
        <f>_xlfn.XLOOKUP($I62,DASHBOARD!$I$2:$I$27,DASHBOARD!$J$2:$J$27,"",0)</f>
        <v>76</v>
      </c>
      <c r="K62" s="23">
        <f>J62/DASHBOARD!$C$3</f>
        <v>1.9304038608077216</v>
      </c>
      <c r="L62" s="2">
        <v>234</v>
      </c>
      <c r="M62" s="26">
        <f>L62/DASHBOARD!$C$4</f>
        <v>106.12244897959184</v>
      </c>
      <c r="N62" s="26">
        <f t="shared" si="11"/>
        <v>28.478093306574706</v>
      </c>
      <c r="O62" s="5">
        <v>36855</v>
      </c>
      <c r="P62" s="23">
        <f>YEARFRAC(O62,_xlfn.XLOOKUP($B62,DASHBOARD!$Q$2:$Q$40,DASHBOARD!$U$2:$U$40,"",0))</f>
        <v>19.877777777777776</v>
      </c>
      <c r="Q62" s="2" t="s">
        <v>557</v>
      </c>
      <c r="R62" s="2" t="str">
        <f>_xlfn.XLOOKUP($Q62,DASHBOARD!$L$2:$L$150,DASHBOARD!M$2:M$150,"",0)</f>
        <v>United States</v>
      </c>
      <c r="S62" s="2" t="str">
        <f>_xlfn.XLOOKUP($Q62,DASHBOARD!$L$2:$L$150,DASHBOARD!N$2:N$150,"",0)</f>
        <v>North America</v>
      </c>
      <c r="T62" s="2" t="str">
        <f>_xlfn.XLOOKUP($Q62,DASHBOARD!$L$2:$L$150,DASHBOARD!O$2:O$150,"",0)</f>
        <v>Americas</v>
      </c>
      <c r="U62" s="2" t="s">
        <v>563</v>
      </c>
      <c r="W62" s="2" t="s">
        <v>678</v>
      </c>
      <c r="X62" s="2" t="s">
        <v>678</v>
      </c>
      <c r="Z62" s="2" t="str">
        <f t="shared" si="12"/>
        <v/>
      </c>
      <c r="AA62" s="6">
        <f>_xlfn.XLOOKUP($G62,$AU$52:$AU$73,$AV$52:$AV$73,0,0)</f>
        <v>898310</v>
      </c>
      <c r="AB62" s="43">
        <f>AA62/$AC$74</f>
        <v>7.4604561813451853E-3</v>
      </c>
      <c r="AD62" s="65" t="s">
        <v>1484</v>
      </c>
      <c r="AE62" s="65" cm="1">
        <f t="array" ref="AE62">_xlfn.XLOOKUP($G62&amp;$C62,$BY$1:$BY$845&amp;$C$1:$C$845,$CB$1:$CB$845,"",0)</f>
        <v>81</v>
      </c>
      <c r="AF62" s="65">
        <v>12.31</v>
      </c>
      <c r="AG62" s="65" t="str">
        <f>IFERROR(($AD62/SUM(AD52:AD73))*$AF62,"")</f>
        <v/>
      </c>
      <c r="AH62" s="65" cm="1">
        <f t="array" ref="AH62">_xlfn.XLOOKUP($G62&amp;$C62,$BY$1:$BY$845&amp;$C$1:$C$845,$BD$1:$BD$845,"",0)</f>
        <v>19</v>
      </c>
      <c r="AI62" s="65" cm="1">
        <f t="array" ref="AI62">_xlfn.XLOOKUP($G62&amp;$C62,$BY$1:$BY$845&amp;$C$1:$C$845,$CP$1:$CP$845,"",0)</f>
        <v>0</v>
      </c>
      <c r="AJ62" s="65" cm="1">
        <f t="array" ref="AJ62">_xlfn.XLOOKUP($G62&amp;$C62,$BY$1:$BY$845&amp;$C$1:$C$845,$CQ$1:$CQ$845,"",0)</f>
        <v>0.2</v>
      </c>
      <c r="AK62" s="65" cm="1">
        <f t="array" ref="AK62">_xlfn.XLOOKUP($G62&amp;$C62,$BY$1:$BY$845&amp;$C$1:$C$845,$CR$1:$CR$845,"",0)</f>
        <v>0.1</v>
      </c>
      <c r="AL62" s="65" cm="1">
        <f t="array" ref="AL62">_xlfn.XLOOKUP($G62&amp;$C62,$BY$1:$BY$845&amp;$C$1:$C$845,$CM$1:$CM$845,"",0)</f>
        <v>15.9</v>
      </c>
      <c r="AM62" s="78" cm="1">
        <f t="array" ref="AM62">_xlfn.XLOOKUP($G62&amp;$C62,$BY$1:$BY$845&amp;$C$1:$C$845,BG$1:BG$845,"",0)</f>
        <v>0</v>
      </c>
      <c r="AN62" s="78" cm="1">
        <f t="array" ref="AN62">_xlfn.XLOOKUP($G62&amp;$C62,$BY$1:$BY$845&amp;$C$1:$C$845,BH$1:BH$845,"",0)</f>
        <v>0.61</v>
      </c>
      <c r="AO62" s="78" cm="1">
        <f t="array" ref="AO62">_xlfn.XLOOKUP($G62&amp;$C62,$BY$1:$BY$845&amp;$C$1:$C$845,BI$1:BI$845,"",0)</f>
        <v>0.39</v>
      </c>
      <c r="AP62" s="78" cm="1">
        <f t="array" ref="AP62">_xlfn.XLOOKUP($G62&amp;$C62,$BY$1:$BY$845&amp;$C$1:$C$845,BJ$1:BJ$845,"",0)</f>
        <v>0</v>
      </c>
      <c r="AQ62" s="78" cm="1">
        <f t="array" ref="AQ62">_xlfn.XLOOKUP($G62&amp;$C62,$BY$1:$BY$845&amp;$C$1:$C$845,BK$1:BK$845,"",0)</f>
        <v>0</v>
      </c>
      <c r="AR62" s="78">
        <f t="shared" si="13"/>
        <v>1</v>
      </c>
      <c r="AT62" s="1">
        <v>11</v>
      </c>
      <c r="AU62" s="2" t="s">
        <v>657</v>
      </c>
      <c r="AV62" s="6">
        <v>2564753</v>
      </c>
      <c r="AW62" s="6" t="s">
        <v>1484</v>
      </c>
      <c r="BB62">
        <v>11</v>
      </c>
      <c r="BC62" t="s">
        <v>655</v>
      </c>
      <c r="BD62">
        <v>26</v>
      </c>
      <c r="BE62">
        <v>44</v>
      </c>
      <c r="BF62" s="2">
        <v>508</v>
      </c>
      <c r="BG62" s="58">
        <v>0.92</v>
      </c>
      <c r="BH62" s="58">
        <v>0.08</v>
      </c>
      <c r="BL62" s="2">
        <v>5</v>
      </c>
      <c r="BM62" s="2">
        <v>-1</v>
      </c>
      <c r="BN62" s="2">
        <v>16</v>
      </c>
      <c r="BO62" s="2">
        <v>11</v>
      </c>
      <c r="BP62" s="2">
        <v>11</v>
      </c>
      <c r="BQ62" s="2">
        <v>1</v>
      </c>
      <c r="BR62" s="2">
        <v>7</v>
      </c>
      <c r="BS62" s="2">
        <v>4</v>
      </c>
      <c r="BT62" s="2">
        <v>119</v>
      </c>
      <c r="BU62" s="2">
        <v>2</v>
      </c>
      <c r="BV62" s="2">
        <v>12</v>
      </c>
      <c r="BX62" s="2">
        <v>11</v>
      </c>
      <c r="BY62" s="2" t="s">
        <v>655</v>
      </c>
      <c r="BZ62" s="2">
        <v>26</v>
      </c>
      <c r="CA62" s="2">
        <v>44</v>
      </c>
      <c r="CB62" s="2">
        <v>508</v>
      </c>
      <c r="CC62" s="2">
        <v>10</v>
      </c>
      <c r="CD62" s="2">
        <v>0.50900000000000001</v>
      </c>
      <c r="CE62" s="2">
        <v>0.39700000000000002</v>
      </c>
      <c r="CF62" s="2">
        <v>6.5000000000000002E-2</v>
      </c>
      <c r="CG62" s="2">
        <v>2.4</v>
      </c>
      <c r="CH62" s="2">
        <v>8.5</v>
      </c>
      <c r="CI62" s="2">
        <v>5.5</v>
      </c>
      <c r="CJ62" s="2">
        <v>13.8</v>
      </c>
      <c r="CK62" s="2">
        <v>1.1000000000000001</v>
      </c>
      <c r="CL62" s="2">
        <v>0.4</v>
      </c>
      <c r="CM62" s="2">
        <v>13</v>
      </c>
      <c r="CN62" s="2">
        <v>21</v>
      </c>
      <c r="CP62" s="2">
        <v>-0.2</v>
      </c>
      <c r="CQ62" s="2">
        <v>0.5</v>
      </c>
      <c r="CR62" s="2">
        <v>0.3</v>
      </c>
      <c r="CS62" s="2">
        <v>0.03</v>
      </c>
      <c r="CU62" s="2">
        <v>-2.2999999999999998</v>
      </c>
      <c r="CV62" s="2">
        <v>-1.4</v>
      </c>
      <c r="CW62" s="2">
        <v>-3.8</v>
      </c>
      <c r="CX62" s="2">
        <v>-0.2</v>
      </c>
    </row>
    <row r="63" spans="1:102" x14ac:dyDescent="0.2">
      <c r="B63" s="1" t="s">
        <v>25</v>
      </c>
      <c r="C63" s="1">
        <v>2020</v>
      </c>
      <c r="D63" s="1" t="s">
        <v>837</v>
      </c>
      <c r="F63" s="2">
        <v>39</v>
      </c>
      <c r="G63" s="2" t="s">
        <v>659</v>
      </c>
      <c r="H63" s="2" t="s">
        <v>552</v>
      </c>
      <c r="I63" s="4" t="s">
        <v>595</v>
      </c>
      <c r="J63" s="16">
        <f>_xlfn.XLOOKUP($I63,DASHBOARD!$I$2:$I$27,DASHBOARD!$J$2:$J$27,"",0)</f>
        <v>82</v>
      </c>
      <c r="K63" s="23">
        <f>J63/DASHBOARD!$C$3</f>
        <v>2.0828041656083314</v>
      </c>
      <c r="L63" s="2">
        <v>265</v>
      </c>
      <c r="M63" s="26">
        <f>L63/DASHBOARD!$C$4</f>
        <v>120.18140589569161</v>
      </c>
      <c r="N63" s="26">
        <f t="shared" si="11"/>
        <v>27.703867723968425</v>
      </c>
      <c r="O63" s="5">
        <v>31389</v>
      </c>
      <c r="P63" s="23">
        <f>YEARFRAC(O63,_xlfn.XLOOKUP($B63,DASHBOARD!$Q$2:$Q$40,DASHBOARD!$U$2:$U$40,"",0))</f>
        <v>34.841666666666669</v>
      </c>
      <c r="Q63" s="2" t="s">
        <v>557</v>
      </c>
      <c r="R63" s="2" t="str">
        <f>_xlfn.XLOOKUP($Q63,DASHBOARD!$L$2:$L$150,DASHBOARD!M$2:M$150,"",0)</f>
        <v>United States</v>
      </c>
      <c r="S63" s="2" t="str">
        <f>_xlfn.XLOOKUP($Q63,DASHBOARD!$L$2:$L$150,DASHBOARD!N$2:N$150,"",0)</f>
        <v>North America</v>
      </c>
      <c r="T63" s="2" t="str">
        <f>_xlfn.XLOOKUP($Q63,DASHBOARD!$L$2:$L$150,DASHBOARD!O$2:O$150,"",0)</f>
        <v>Americas</v>
      </c>
      <c r="U63" s="2">
        <v>15</v>
      </c>
      <c r="Z63" s="2" t="str">
        <f t="shared" si="12"/>
        <v/>
      </c>
      <c r="AA63" s="6">
        <f>_xlfn.XLOOKUP($G63,$AU$52:$AU$73,$AV$52:$AV$73,0,0)</f>
        <v>2564753</v>
      </c>
      <c r="AB63" s="43">
        <f>AA63/$AC$74</f>
        <v>2.1300249771764323E-2</v>
      </c>
      <c r="AD63" s="65" t="s">
        <v>1484</v>
      </c>
      <c r="AE63" s="65" cm="1">
        <f t="array" ref="AE63">_xlfn.XLOOKUP($G63&amp;$C63,$BY$1:$BY$845&amp;$C$1:$C$845,$CB$1:$CB$845,"",0)</f>
        <v>1306</v>
      </c>
      <c r="AF63" s="65">
        <v>18.7</v>
      </c>
      <c r="AG63" s="65" t="str">
        <f>IFERROR(($AD63/SUM(AD52:AD73))*$AF63,"")</f>
        <v/>
      </c>
      <c r="AH63" s="65" cm="1">
        <f t="array" ref="AH63">_xlfn.XLOOKUP($G63&amp;$C63,$BY$1:$BY$845&amp;$C$1:$C$845,$BD$1:$BD$845,"",0)</f>
        <v>34</v>
      </c>
      <c r="AI63" s="65" cm="1">
        <f t="array" ref="AI63">_xlfn.XLOOKUP($G63&amp;$C63,$BY$1:$BY$845&amp;$C$1:$C$845,$CP$1:$CP$845,"",0)</f>
        <v>2.8</v>
      </c>
      <c r="AJ63" s="65" cm="1">
        <f t="array" ref="AJ63">_xlfn.XLOOKUP($G63&amp;$C63,$BY$1:$BY$845&amp;$C$1:$C$845,$CQ$1:$CQ$845,"",0)</f>
        <v>2.6</v>
      </c>
      <c r="AK63" s="65" cm="1">
        <f t="array" ref="AK63">_xlfn.XLOOKUP($G63&amp;$C63,$BY$1:$BY$845&amp;$C$1:$C$845,$CR$1:$CR$845,"",0)</f>
        <v>5.4</v>
      </c>
      <c r="AL63" s="65" cm="1">
        <f t="array" ref="AL63">_xlfn.XLOOKUP($G63&amp;$C63,$BY$1:$BY$845&amp;$C$1:$C$845,$CM$1:$CM$845,"",0)</f>
        <v>18.5</v>
      </c>
      <c r="AM63" s="78" cm="1">
        <f t="array" ref="AM63">_xlfn.XLOOKUP($G63&amp;$C63,$BY$1:$BY$845&amp;$C$1:$C$845,BG$1:BG$845,"",0)</f>
        <v>0</v>
      </c>
      <c r="AN63" s="78" cm="1">
        <f t="array" ref="AN63">_xlfn.XLOOKUP($G63&amp;$C63,$BY$1:$BY$845&amp;$C$1:$C$845,BH$1:BH$845,"",0)</f>
        <v>0</v>
      </c>
      <c r="AO63" s="78" cm="1">
        <f t="array" ref="AO63">_xlfn.XLOOKUP($G63&amp;$C63,$BY$1:$BY$845&amp;$C$1:$C$845,BI$1:BI$845,"",0)</f>
        <v>0</v>
      </c>
      <c r="AP63" s="78" cm="1">
        <f t="array" ref="AP63">_xlfn.XLOOKUP($G63&amp;$C63,$BY$1:$BY$845&amp;$C$1:$C$845,BJ$1:BJ$845,"",0)</f>
        <v>0</v>
      </c>
      <c r="AQ63" s="78" cm="1">
        <f t="array" ref="AQ63">_xlfn.XLOOKUP($G63&amp;$C63,$BY$1:$BY$845&amp;$C$1:$C$845,BK$1:BK$845,"",0)</f>
        <v>1</v>
      </c>
      <c r="AR63" s="78">
        <f t="shared" si="13"/>
        <v>1</v>
      </c>
      <c r="AT63" s="1">
        <v>12</v>
      </c>
      <c r="AU63" s="2" t="s">
        <v>658</v>
      </c>
      <c r="AV63" s="6">
        <v>2564753</v>
      </c>
      <c r="AW63" s="6" t="s">
        <v>1484</v>
      </c>
      <c r="BB63">
        <v>12</v>
      </c>
      <c r="BC63" t="s">
        <v>660</v>
      </c>
      <c r="BD63">
        <v>28</v>
      </c>
      <c r="BE63">
        <v>41</v>
      </c>
      <c r="BF63" s="2">
        <v>456</v>
      </c>
      <c r="BH63" s="58">
        <v>0.37</v>
      </c>
      <c r="BI63" s="58">
        <v>0.61</v>
      </c>
      <c r="BJ63" s="58">
        <v>0.02</v>
      </c>
      <c r="BL63" s="2">
        <v>3</v>
      </c>
      <c r="BM63" s="2">
        <v>-3.3</v>
      </c>
      <c r="BN63" s="2">
        <v>2</v>
      </c>
      <c r="BO63" s="2">
        <v>3</v>
      </c>
      <c r="BP63" s="2">
        <v>15</v>
      </c>
      <c r="BQ63" s="2">
        <v>1</v>
      </c>
      <c r="BR63" s="2">
        <v>7</v>
      </c>
      <c r="BS63" s="2">
        <v>1</v>
      </c>
      <c r="BT63" s="2">
        <v>35</v>
      </c>
      <c r="BU63" s="2">
        <v>4</v>
      </c>
      <c r="BV63" s="2">
        <v>4</v>
      </c>
      <c r="BX63" s="2">
        <v>12</v>
      </c>
      <c r="BY63" s="2" t="s">
        <v>660</v>
      </c>
      <c r="BZ63" s="2">
        <v>28</v>
      </c>
      <c r="CA63" s="2">
        <v>41</v>
      </c>
      <c r="CB63" s="2">
        <v>456</v>
      </c>
      <c r="CC63" s="2">
        <v>9</v>
      </c>
      <c r="CD63" s="2">
        <v>0.52700000000000002</v>
      </c>
      <c r="CE63" s="2">
        <v>0.70899999999999996</v>
      </c>
      <c r="CF63" s="2">
        <v>0.10100000000000001</v>
      </c>
      <c r="CG63" s="2">
        <v>2.9</v>
      </c>
      <c r="CH63" s="2">
        <v>8.1</v>
      </c>
      <c r="CI63" s="2">
        <v>5.5</v>
      </c>
      <c r="CJ63" s="2">
        <v>4.0999999999999996</v>
      </c>
      <c r="CK63" s="2">
        <v>0.8</v>
      </c>
      <c r="CL63" s="2">
        <v>0.6</v>
      </c>
      <c r="CM63" s="2">
        <v>5.2</v>
      </c>
      <c r="CN63" s="2">
        <v>16.100000000000001</v>
      </c>
      <c r="CP63" s="2">
        <v>0.2</v>
      </c>
      <c r="CQ63" s="2">
        <v>0.4</v>
      </c>
      <c r="CR63" s="2">
        <v>0.7</v>
      </c>
      <c r="CS63" s="2">
        <v>6.9000000000000006E-2</v>
      </c>
      <c r="CU63" s="2">
        <v>-1.2</v>
      </c>
      <c r="CV63" s="2">
        <v>-1.1000000000000001</v>
      </c>
      <c r="CW63" s="2">
        <v>-2.2000000000000002</v>
      </c>
      <c r="CX63" s="2">
        <v>0</v>
      </c>
    </row>
    <row r="64" spans="1:102" x14ac:dyDescent="0.2">
      <c r="B64" s="1" t="s">
        <v>25</v>
      </c>
      <c r="C64" s="1">
        <v>2020</v>
      </c>
      <c r="D64" s="1" t="s">
        <v>837</v>
      </c>
      <c r="F64" s="2">
        <v>23</v>
      </c>
      <c r="G64" s="2" t="s">
        <v>647</v>
      </c>
      <c r="H64" s="2" t="s">
        <v>556</v>
      </c>
      <c r="I64" s="4" t="s">
        <v>602</v>
      </c>
      <c r="J64" s="16">
        <f>_xlfn.XLOOKUP($I64,DASHBOARD!$I$2:$I$27,DASHBOARD!$J$2:$J$27,"",0)</f>
        <v>81</v>
      </c>
      <c r="K64" s="23">
        <f>J64/DASHBOARD!$C$3</f>
        <v>2.0574041148082296</v>
      </c>
      <c r="L64" s="2">
        <v>250</v>
      </c>
      <c r="M64" s="26">
        <f>L64/DASHBOARD!$C$4</f>
        <v>113.37868480725623</v>
      </c>
      <c r="N64" s="26">
        <f t="shared" si="11"/>
        <v>26.785034290096672</v>
      </c>
      <c r="O64" s="5">
        <v>31046</v>
      </c>
      <c r="P64" s="23">
        <f>YEARFRAC(O64,_xlfn.XLOOKUP($B64,DASHBOARD!$Q$2:$Q$40,DASHBOARD!$U$2:$U$40,"",0))</f>
        <v>35.780555555555559</v>
      </c>
      <c r="Q64" s="2" t="s">
        <v>557</v>
      </c>
      <c r="R64" s="2" t="str">
        <f>_xlfn.XLOOKUP($Q64,DASHBOARD!$L$2:$L$150,DASHBOARD!M$2:M$150,"",0)</f>
        <v>United States</v>
      </c>
      <c r="S64" s="2" t="str">
        <f>_xlfn.XLOOKUP($Q64,DASHBOARD!$L$2:$L$150,DASHBOARD!N$2:N$150,"",0)</f>
        <v>North America</v>
      </c>
      <c r="T64" s="2" t="str">
        <f>_xlfn.XLOOKUP($Q64,DASHBOARD!$L$2:$L$150,DASHBOARD!O$2:O$150,"",0)</f>
        <v>Americas</v>
      </c>
      <c r="U64" s="2">
        <v>16</v>
      </c>
      <c r="Z64" s="2" t="str">
        <f t="shared" si="12"/>
        <v/>
      </c>
      <c r="AA64" s="6">
        <f>_xlfn.XLOOKUP($G64,$AU$52:$AU$73,$AV$52:$AV$73,0,0)</f>
        <v>37436858</v>
      </c>
      <c r="AB64" s="43">
        <f>AA64/$AC$74</f>
        <v>0.31091275692827863</v>
      </c>
      <c r="AD64" s="65" t="s">
        <v>1484</v>
      </c>
      <c r="AE64" s="65" cm="1">
        <f t="array" ref="AE64">_xlfn.XLOOKUP($G64&amp;$C64,$BY$1:$BY$845&amp;$C$1:$C$845,$CB$1:$CB$845,"",0)</f>
        <v>2316</v>
      </c>
      <c r="AF64" s="65">
        <v>25.55</v>
      </c>
      <c r="AG64" s="65" t="str">
        <f>IFERROR(($AD64/SUM(AD52:AD73))*$AF64,"")</f>
        <v/>
      </c>
      <c r="AH64" s="65" cm="1">
        <f t="array" ref="AH64">_xlfn.XLOOKUP($G64&amp;$C64,$BY$1:$BY$845&amp;$C$1:$C$845,$BD$1:$BD$845,"",0)</f>
        <v>35</v>
      </c>
      <c r="AI64" s="65" cm="1">
        <f t="array" ref="AI64">_xlfn.XLOOKUP($G64&amp;$C64,$BY$1:$BY$845&amp;$C$1:$C$845,$CP$1:$CP$845,"",0)</f>
        <v>6.2</v>
      </c>
      <c r="AJ64" s="65" cm="1">
        <f t="array" ref="AJ64">_xlfn.XLOOKUP($G64&amp;$C64,$BY$1:$BY$845&amp;$C$1:$C$845,$CQ$1:$CQ$845,"",0)</f>
        <v>3.6</v>
      </c>
      <c r="AK64" s="65" cm="1">
        <f t="array" ref="AK64">_xlfn.XLOOKUP($G64&amp;$C64,$BY$1:$BY$845&amp;$C$1:$C$845,$CR$1:$CR$845,"",0)</f>
        <v>9.8000000000000007</v>
      </c>
      <c r="AL64" s="65" cm="1">
        <f t="array" ref="AL64">_xlfn.XLOOKUP($G64&amp;$C64,$BY$1:$BY$845&amp;$C$1:$C$845,$CM$1:$CM$845,"",0)</f>
        <v>15.1</v>
      </c>
      <c r="AM64" s="78" cm="1">
        <f t="array" ref="AM64">_xlfn.XLOOKUP($G64&amp;$C64,$BY$1:$BY$845&amp;$C$1:$C$845,BG$1:BG$845,"",0)</f>
        <v>0.56999999999999995</v>
      </c>
      <c r="AN64" s="78" cm="1">
        <f t="array" ref="AN64">_xlfn.XLOOKUP($G64&amp;$C64,$BY$1:$BY$845&amp;$C$1:$C$845,BH$1:BH$845,"",0)</f>
        <v>0.37</v>
      </c>
      <c r="AO64" s="78" cm="1">
        <f t="array" ref="AO64">_xlfn.XLOOKUP($G64&amp;$C64,$BY$1:$BY$845&amp;$C$1:$C$845,BI$1:BI$845,"",0)</f>
        <v>7.0000000000000007E-2</v>
      </c>
      <c r="AP64" s="78" cm="1">
        <f t="array" ref="AP64">_xlfn.XLOOKUP($G64&amp;$C64,$BY$1:$BY$845&amp;$C$1:$C$845,BJ$1:BJ$845,"",0)</f>
        <v>0</v>
      </c>
      <c r="AQ64" s="78" cm="1">
        <f t="array" ref="AQ64">_xlfn.XLOOKUP($G64&amp;$C64,$BY$1:$BY$845&amp;$C$1:$C$845,BK$1:BK$845,"",0)</f>
        <v>0</v>
      </c>
      <c r="AR64" s="78">
        <f t="shared" si="13"/>
        <v>1.01</v>
      </c>
      <c r="AT64" s="1">
        <v>13</v>
      </c>
      <c r="AU64" s="2" t="s">
        <v>659</v>
      </c>
      <c r="AV64" s="6">
        <v>2564753</v>
      </c>
      <c r="AW64" s="6" t="s">
        <v>1484</v>
      </c>
      <c r="BB64">
        <v>13</v>
      </c>
      <c r="BC64" t="s">
        <v>657</v>
      </c>
      <c r="BD64">
        <v>34</v>
      </c>
      <c r="BE64">
        <v>45</v>
      </c>
      <c r="BF64" s="2">
        <v>364</v>
      </c>
      <c r="BI64" s="58">
        <v>0.18</v>
      </c>
      <c r="BJ64" s="58">
        <v>0.79</v>
      </c>
      <c r="BK64" s="58">
        <v>0.03</v>
      </c>
      <c r="BL64" s="2">
        <v>3.7</v>
      </c>
      <c r="BM64" s="2">
        <v>-2.2999999999999998</v>
      </c>
      <c r="BN64" s="2">
        <v>6</v>
      </c>
      <c r="BO64" s="2">
        <v>1</v>
      </c>
      <c r="BP64" s="2">
        <v>19</v>
      </c>
      <c r="BQ64" s="2">
        <v>0</v>
      </c>
      <c r="BR64" s="2">
        <v>0</v>
      </c>
      <c r="BS64" s="2">
        <v>5</v>
      </c>
      <c r="BT64" s="2">
        <v>67</v>
      </c>
      <c r="BU64" s="2">
        <v>0</v>
      </c>
      <c r="BV64" s="2">
        <v>2</v>
      </c>
      <c r="BX64" s="2">
        <v>13</v>
      </c>
      <c r="BY64" s="2" t="s">
        <v>657</v>
      </c>
      <c r="BZ64" s="2">
        <v>34</v>
      </c>
      <c r="CA64" s="2">
        <v>45</v>
      </c>
      <c r="CB64" s="2">
        <v>364</v>
      </c>
      <c r="CC64" s="2">
        <v>7.8</v>
      </c>
      <c r="CD64" s="2">
        <v>0.55800000000000005</v>
      </c>
      <c r="CE64" s="2">
        <v>0.7</v>
      </c>
      <c r="CF64" s="2">
        <v>3.3000000000000002E-2</v>
      </c>
      <c r="CG64" s="2">
        <v>1.8</v>
      </c>
      <c r="CH64" s="2">
        <v>13.7</v>
      </c>
      <c r="CI64" s="2">
        <v>7.8</v>
      </c>
      <c r="CJ64" s="2">
        <v>9.5</v>
      </c>
      <c r="CK64" s="2">
        <v>2</v>
      </c>
      <c r="CL64" s="2">
        <v>0.7</v>
      </c>
      <c r="CM64" s="2">
        <v>11.6</v>
      </c>
      <c r="CN64" s="2">
        <v>8</v>
      </c>
      <c r="CP64" s="2">
        <v>0.3</v>
      </c>
      <c r="CQ64" s="2">
        <v>0.5</v>
      </c>
      <c r="CR64" s="2">
        <v>0.8</v>
      </c>
      <c r="CS64" s="2">
        <v>0.10199999999999999</v>
      </c>
      <c r="CU64" s="2">
        <v>-2.7</v>
      </c>
      <c r="CV64" s="2">
        <v>2</v>
      </c>
      <c r="CW64" s="2">
        <v>-0.7</v>
      </c>
      <c r="CX64" s="2">
        <v>0.1</v>
      </c>
    </row>
    <row r="65" spans="1:102" x14ac:dyDescent="0.2">
      <c r="B65" s="1" t="s">
        <v>25</v>
      </c>
      <c r="C65" s="1">
        <v>2020</v>
      </c>
      <c r="D65" s="1" t="s">
        <v>837</v>
      </c>
      <c r="F65" s="2">
        <v>0</v>
      </c>
      <c r="G65" s="2" t="s">
        <v>661</v>
      </c>
      <c r="H65" s="2" t="s">
        <v>566</v>
      </c>
      <c r="I65" s="4" t="s">
        <v>602</v>
      </c>
      <c r="J65" s="16">
        <f>_xlfn.XLOOKUP($I65,DASHBOARD!$I$2:$I$27,DASHBOARD!$J$2:$J$27,"",0)</f>
        <v>81</v>
      </c>
      <c r="K65" s="23">
        <f>J65/DASHBOARD!$C$3</f>
        <v>2.0574041148082296</v>
      </c>
      <c r="L65" s="2">
        <v>221</v>
      </c>
      <c r="M65" s="26">
        <f>L65/DASHBOARD!$C$4</f>
        <v>100.2267573696145</v>
      </c>
      <c r="N65" s="26">
        <f t="shared" si="11"/>
        <v>23.677970312445456</v>
      </c>
      <c r="O65" s="5">
        <v>34904</v>
      </c>
      <c r="P65" s="23">
        <f>YEARFRAC(O65,_xlfn.XLOOKUP($B65,DASHBOARD!$Q$2:$Q$40,DASHBOARD!$U$2:$U$40,"",0))</f>
        <v>25.213888888888889</v>
      </c>
      <c r="Q65" s="2" t="s">
        <v>557</v>
      </c>
      <c r="R65" s="2" t="str">
        <f>_xlfn.XLOOKUP($Q65,DASHBOARD!$L$2:$L$150,DASHBOARD!M$2:M$150,"",0)</f>
        <v>United States</v>
      </c>
      <c r="S65" s="2" t="str">
        <f>_xlfn.XLOOKUP($Q65,DASHBOARD!$L$2:$L$150,DASHBOARD!N$2:N$150,"",0)</f>
        <v>North America</v>
      </c>
      <c r="T65" s="2" t="str">
        <f>_xlfn.XLOOKUP($Q65,DASHBOARD!$L$2:$L$150,DASHBOARD!O$2:O$150,"",0)</f>
        <v>Americas</v>
      </c>
      <c r="U65" s="2">
        <v>2</v>
      </c>
      <c r="W65" s="2" t="s">
        <v>679</v>
      </c>
      <c r="X65" s="2" t="s">
        <v>679</v>
      </c>
      <c r="Z65" s="2" t="str">
        <f t="shared" si="12"/>
        <v/>
      </c>
      <c r="AA65" s="6">
        <f>_xlfn.XLOOKUP($G65,$AU$52:$AU$73,$AV$52:$AV$73,0,0)</f>
        <v>1974600</v>
      </c>
      <c r="AB65" s="43">
        <f>AA65/$AC$74</f>
        <v>1.6399034604628916E-2</v>
      </c>
      <c r="AD65" s="65" t="s">
        <v>1484</v>
      </c>
      <c r="AE65" s="65" cm="1">
        <f t="array" ref="AE65">_xlfn.XLOOKUP($G65&amp;$C65,$BY$1:$BY$845&amp;$C$1:$C$845,$CB$1:$CB$845,"",0)</f>
        <v>1526</v>
      </c>
      <c r="AF65" s="65">
        <v>12.25</v>
      </c>
      <c r="AG65" s="65" t="str">
        <f>IFERROR(($AD65/SUM(AD52:AD73))*$AF65,"")</f>
        <v/>
      </c>
      <c r="AH65" s="65" cm="1">
        <f t="array" ref="AH65">_xlfn.XLOOKUP($G65&amp;$C65,$BY$1:$BY$845&amp;$C$1:$C$845,$BD$1:$BD$845,"",0)</f>
        <v>24</v>
      </c>
      <c r="AI65" s="65" cm="1">
        <f t="array" ref="AI65">_xlfn.XLOOKUP($G65&amp;$C65,$BY$1:$BY$845&amp;$C$1:$C$845,$CP$1:$CP$845,"",0)</f>
        <v>0.1</v>
      </c>
      <c r="AJ65" s="65" cm="1">
        <f t="array" ref="AJ65">_xlfn.XLOOKUP($G65&amp;$C65,$BY$1:$BY$845&amp;$C$1:$C$845,$CQ$1:$CQ$845,"",0)</f>
        <v>1.9</v>
      </c>
      <c r="AK65" s="65" cm="1">
        <f t="array" ref="AK65">_xlfn.XLOOKUP($G65&amp;$C65,$BY$1:$BY$845&amp;$C$1:$C$845,$CR$1:$CR$845,"",0)</f>
        <v>2</v>
      </c>
      <c r="AL65" s="65" cm="1">
        <f t="array" ref="AL65">_xlfn.XLOOKUP($G65&amp;$C65,$BY$1:$BY$845&amp;$C$1:$C$845,$CM$1:$CM$845,"",0)</f>
        <v>11</v>
      </c>
      <c r="AM65" s="78" cm="1">
        <f t="array" ref="AM65">_xlfn.XLOOKUP($G65&amp;$C65,$BY$1:$BY$845&amp;$C$1:$C$845,BG$1:BG$845,"",0)</f>
        <v>0</v>
      </c>
      <c r="AN65" s="78" cm="1">
        <f t="array" ref="AN65">_xlfn.XLOOKUP($G65&amp;$C65,$BY$1:$BY$845&amp;$C$1:$C$845,BH$1:BH$845,"",0)</f>
        <v>0</v>
      </c>
      <c r="AO65" s="78" cm="1">
        <f t="array" ref="AO65">_xlfn.XLOOKUP($G65&amp;$C65,$BY$1:$BY$845&amp;$C$1:$C$845,BI$1:BI$845,"",0)</f>
        <v>0.09</v>
      </c>
      <c r="AP65" s="78" cm="1">
        <f t="array" ref="AP65">_xlfn.XLOOKUP($G65&amp;$C65,$BY$1:$BY$845&amp;$C$1:$C$845,BJ$1:BJ$845,"",0)</f>
        <v>0.88</v>
      </c>
      <c r="AQ65" s="78" cm="1">
        <f t="array" ref="AQ65">_xlfn.XLOOKUP($G65&amp;$C65,$BY$1:$BY$845&amp;$C$1:$C$845,BK$1:BK$845,"",0)</f>
        <v>0.04</v>
      </c>
      <c r="AR65" s="78">
        <f t="shared" si="13"/>
        <v>1.01</v>
      </c>
      <c r="AT65" s="1">
        <v>14</v>
      </c>
      <c r="AU65" s="2" t="s">
        <v>660</v>
      </c>
      <c r="AV65" s="6">
        <v>2028594</v>
      </c>
      <c r="AW65" s="6" t="s">
        <v>1484</v>
      </c>
      <c r="BB65">
        <v>14</v>
      </c>
      <c r="BC65" t="s">
        <v>662</v>
      </c>
      <c r="BD65">
        <v>30</v>
      </c>
      <c r="BE65">
        <v>14</v>
      </c>
      <c r="BF65" s="2">
        <v>199</v>
      </c>
      <c r="BJ65" s="58">
        <v>0.81</v>
      </c>
      <c r="BK65" s="58">
        <v>0.19</v>
      </c>
      <c r="BL65" s="2">
        <v>-8</v>
      </c>
      <c r="BM65" s="2">
        <v>-14.7</v>
      </c>
      <c r="BN65" s="2">
        <v>4</v>
      </c>
      <c r="BO65" s="2">
        <v>2</v>
      </c>
      <c r="BP65" s="2">
        <v>16</v>
      </c>
      <c r="BQ65" s="2">
        <v>0</v>
      </c>
      <c r="BR65" s="2">
        <v>3</v>
      </c>
      <c r="BS65" s="2">
        <v>1</v>
      </c>
      <c r="BT65" s="2">
        <v>17</v>
      </c>
      <c r="BU65" s="2">
        <v>0</v>
      </c>
      <c r="BV65" s="2">
        <v>2</v>
      </c>
      <c r="BX65" s="2">
        <v>14</v>
      </c>
      <c r="BY65" s="2" t="s">
        <v>662</v>
      </c>
      <c r="BZ65" s="2">
        <v>30</v>
      </c>
      <c r="CA65" s="2">
        <v>14</v>
      </c>
      <c r="CB65" s="2">
        <v>199</v>
      </c>
      <c r="CC65" s="2">
        <v>11.5</v>
      </c>
      <c r="CD65" s="2">
        <v>0.51600000000000001</v>
      </c>
      <c r="CE65" s="2">
        <v>0.56499999999999995</v>
      </c>
      <c r="CF65" s="2">
        <v>8.6999999999999994E-2</v>
      </c>
      <c r="CG65" s="2">
        <v>8.9</v>
      </c>
      <c r="CH65" s="2">
        <v>15.8</v>
      </c>
      <c r="CI65" s="2">
        <v>12.4</v>
      </c>
      <c r="CJ65" s="2">
        <v>5.4</v>
      </c>
      <c r="CK65" s="2">
        <v>1.2</v>
      </c>
      <c r="CL65" s="2">
        <v>2.7</v>
      </c>
      <c r="CM65" s="2">
        <v>7.7</v>
      </c>
      <c r="CN65" s="2">
        <v>16.5</v>
      </c>
      <c r="CP65" s="2">
        <v>0.2</v>
      </c>
      <c r="CQ65" s="2">
        <v>0.3</v>
      </c>
      <c r="CR65" s="2">
        <v>0.4</v>
      </c>
      <c r="CS65" s="2">
        <v>0.106</v>
      </c>
      <c r="CU65" s="2">
        <v>-1.3</v>
      </c>
      <c r="CV65" s="2">
        <v>-0.1</v>
      </c>
      <c r="CW65" s="2">
        <v>-1.4</v>
      </c>
      <c r="CX65" s="2">
        <v>0</v>
      </c>
    </row>
    <row r="66" spans="1:102" x14ac:dyDescent="0.2">
      <c r="B66" s="1" t="s">
        <v>25</v>
      </c>
      <c r="C66" s="1">
        <v>2020</v>
      </c>
      <c r="D66" s="1" t="s">
        <v>837</v>
      </c>
      <c r="F66" s="2">
        <v>7</v>
      </c>
      <c r="G66" s="2" t="s">
        <v>653</v>
      </c>
      <c r="H66" s="2" t="s">
        <v>552</v>
      </c>
      <c r="I66" s="4" t="s">
        <v>1150</v>
      </c>
      <c r="J66" s="16">
        <f>_xlfn.XLOOKUP($I66,DASHBOARD!$I$2:$I$27,DASHBOARD!$J$2:$J$27,"",0)</f>
        <v>85</v>
      </c>
      <c r="K66" s="23">
        <f>J66/DASHBOARD!$C$3</f>
        <v>2.1590043180086362</v>
      </c>
      <c r="L66" s="2">
        <v>270</v>
      </c>
      <c r="M66" s="26">
        <f>L66/DASHBOARD!$C$4</f>
        <v>122.44897959183673</v>
      </c>
      <c r="N66" s="26">
        <f t="shared" si="11"/>
        <v>26.269278723254001</v>
      </c>
      <c r="O66" s="5">
        <v>32161</v>
      </c>
      <c r="P66" s="23">
        <f>YEARFRAC(O66,_xlfn.XLOOKUP($B66,DASHBOARD!$Q$2:$Q$40,DASHBOARD!$U$2:$U$40,"",0))</f>
        <v>32.727777777777774</v>
      </c>
      <c r="Q66" s="2" t="s">
        <v>557</v>
      </c>
      <c r="R66" s="2" t="str">
        <f>_xlfn.XLOOKUP($Q66,DASHBOARD!$L$2:$L$150,DASHBOARD!M$2:M$150,"",0)</f>
        <v>United States</v>
      </c>
      <c r="S66" s="2" t="str">
        <f>_xlfn.XLOOKUP($Q66,DASHBOARD!$L$2:$L$150,DASHBOARD!N$2:N$150,"",0)</f>
        <v>North America</v>
      </c>
      <c r="T66" s="2" t="str">
        <f>_xlfn.XLOOKUP($Q66,DASHBOARD!$L$2:$L$150,DASHBOARD!O$2:O$150,"",0)</f>
        <v>Americas</v>
      </c>
      <c r="U66" s="2">
        <v>11</v>
      </c>
      <c r="W66" s="2" t="s">
        <v>680</v>
      </c>
      <c r="X66" s="2" t="s">
        <v>680</v>
      </c>
      <c r="Z66" s="2" t="str">
        <f t="shared" si="12"/>
        <v/>
      </c>
      <c r="AA66" s="6">
        <f>_xlfn.XLOOKUP($G66,$AU$52:$AU$73,$AV$52:$AV$73,0,0)</f>
        <v>4000000</v>
      </c>
      <c r="AB66" s="43">
        <f>AA66/$AC$74</f>
        <v>3.3219962736005103E-2</v>
      </c>
      <c r="AD66" s="65" t="s">
        <v>1484</v>
      </c>
      <c r="AE66" s="65" cm="1">
        <f t="array" ref="AE66">_xlfn.XLOOKUP($G66&amp;$C66,$BY$1:$BY$845&amp;$C$1:$C$845,$CB$1:$CB$845,"",0)</f>
        <v>1130</v>
      </c>
      <c r="AF66" s="65">
        <v>19.39</v>
      </c>
      <c r="AG66" s="65" t="str">
        <f>IFERROR(($AD66/SUM(AD52:AD73))*$AF66,"")</f>
        <v/>
      </c>
      <c r="AH66" s="65" cm="1">
        <f t="array" ref="AH66">_xlfn.XLOOKUP($G66&amp;$C66,$BY$1:$BY$845&amp;$C$1:$C$845,$BD$1:$BD$845,"",0)</f>
        <v>32</v>
      </c>
      <c r="AI66" s="65" cm="1">
        <f t="array" ref="AI66">_xlfn.XLOOKUP($G66&amp;$C66,$BY$1:$BY$845&amp;$C$1:$C$845,$CP$1:$CP$845,"",0)</f>
        <v>2.2000000000000002</v>
      </c>
      <c r="AJ66" s="65" cm="1">
        <f t="array" ref="AJ66">_xlfn.XLOOKUP($G66&amp;$C66,$BY$1:$BY$845&amp;$C$1:$C$845,$CQ$1:$CQ$845,"",0)</f>
        <v>2.4</v>
      </c>
      <c r="AK66" s="65" cm="1">
        <f t="array" ref="AK66">_xlfn.XLOOKUP($G66&amp;$C66,$BY$1:$BY$845&amp;$C$1:$C$845,$CR$1:$CR$845,"",0)</f>
        <v>4.7</v>
      </c>
      <c r="AL66" s="65" cm="1">
        <f t="array" ref="AL66">_xlfn.XLOOKUP($G66&amp;$C66,$BY$1:$BY$845&amp;$C$1:$C$845,$CM$1:$CM$845,"",0)</f>
        <v>13.9</v>
      </c>
      <c r="AM66" s="78" cm="1">
        <f t="array" ref="AM66">_xlfn.XLOOKUP($G66&amp;$C66,$BY$1:$BY$845&amp;$C$1:$C$845,BG$1:BG$845,"",0)</f>
        <v>0</v>
      </c>
      <c r="AN66" s="78" cm="1">
        <f t="array" ref="AN66">_xlfn.XLOOKUP($G66&amp;$C66,$BY$1:$BY$845&amp;$C$1:$C$845,BH$1:BH$845,"",0)</f>
        <v>0</v>
      </c>
      <c r="AO66" s="78" cm="1">
        <f t="array" ref="AO66">_xlfn.XLOOKUP($G66&amp;$C66,$BY$1:$BY$845&amp;$C$1:$C$845,BI$1:BI$845,"",0)</f>
        <v>0</v>
      </c>
      <c r="AP66" s="78" cm="1">
        <f t="array" ref="AP66">_xlfn.XLOOKUP($G66&amp;$C66,$BY$1:$BY$845&amp;$C$1:$C$845,BJ$1:BJ$845,"",0)</f>
        <v>0</v>
      </c>
      <c r="AQ66" s="78" cm="1">
        <f t="array" ref="AQ66">_xlfn.XLOOKUP($G66&amp;$C66,$BY$1:$BY$845&amp;$C$1:$C$845,BK$1:BK$845,"",0)</f>
        <v>1</v>
      </c>
      <c r="AR66" s="78">
        <f t="shared" si="13"/>
        <v>1</v>
      </c>
      <c r="AT66" s="1">
        <v>15</v>
      </c>
      <c r="AU66" s="2" t="s">
        <v>661</v>
      </c>
      <c r="AV66" s="6">
        <v>1974600</v>
      </c>
      <c r="AW66" s="6" t="s">
        <v>1484</v>
      </c>
      <c r="BB66">
        <v>15</v>
      </c>
      <c r="BC66" t="s">
        <v>664</v>
      </c>
      <c r="BD66">
        <v>28</v>
      </c>
      <c r="BE66">
        <v>7</v>
      </c>
      <c r="BF66" s="2">
        <v>165</v>
      </c>
      <c r="BG66" s="58">
        <v>0.17</v>
      </c>
      <c r="BH66" s="58">
        <v>0.68</v>
      </c>
      <c r="BI66" s="58">
        <v>0.15</v>
      </c>
      <c r="BL66" s="2">
        <v>3.6</v>
      </c>
      <c r="BM66" s="2">
        <v>-2.2999999999999998</v>
      </c>
      <c r="BN66" s="2">
        <v>8</v>
      </c>
      <c r="BO66" s="2">
        <v>3</v>
      </c>
      <c r="BP66" s="2">
        <v>2</v>
      </c>
      <c r="BQ66" s="2">
        <v>2</v>
      </c>
      <c r="BR66" s="2">
        <v>7</v>
      </c>
      <c r="BS66" s="2">
        <v>1</v>
      </c>
      <c r="BT66" s="2">
        <v>45</v>
      </c>
      <c r="BU66" s="2">
        <v>4</v>
      </c>
      <c r="BV66" s="2">
        <v>3</v>
      </c>
      <c r="BX66" s="2">
        <v>15</v>
      </c>
      <c r="BY66" s="2" t="s">
        <v>664</v>
      </c>
      <c r="BZ66" s="2">
        <v>28</v>
      </c>
      <c r="CA66" s="2">
        <v>7</v>
      </c>
      <c r="CB66" s="2">
        <v>165</v>
      </c>
      <c r="CC66" s="2">
        <v>11</v>
      </c>
      <c r="CD66" s="2">
        <v>0.51800000000000002</v>
      </c>
      <c r="CE66" s="2">
        <v>0.41099999999999998</v>
      </c>
      <c r="CF66" s="2">
        <v>0.219</v>
      </c>
      <c r="CG66" s="2">
        <v>1.3</v>
      </c>
      <c r="CH66" s="2">
        <v>7.2</v>
      </c>
      <c r="CI66" s="2">
        <v>4.3</v>
      </c>
      <c r="CJ66" s="2">
        <v>14.9</v>
      </c>
      <c r="CK66" s="2">
        <v>1.2</v>
      </c>
      <c r="CL66" s="2">
        <v>2.2000000000000002</v>
      </c>
      <c r="CM66" s="2">
        <v>14</v>
      </c>
      <c r="CN66" s="2">
        <v>23.8</v>
      </c>
      <c r="CP66" s="2">
        <v>-0.1</v>
      </c>
      <c r="CQ66" s="2">
        <v>0.2</v>
      </c>
      <c r="CR66" s="2">
        <v>0.1</v>
      </c>
      <c r="CS66" s="2">
        <v>3.7999999999999999E-2</v>
      </c>
      <c r="CU66" s="2">
        <v>-1.4</v>
      </c>
      <c r="CV66" s="2">
        <v>-0.6</v>
      </c>
      <c r="CW66" s="2">
        <v>-2</v>
      </c>
      <c r="CX66" s="2">
        <v>0</v>
      </c>
    </row>
    <row r="67" spans="1:102" x14ac:dyDescent="0.2">
      <c r="B67" s="1" t="s">
        <v>25</v>
      </c>
      <c r="C67" s="1">
        <v>2020</v>
      </c>
      <c r="D67" s="1" t="s">
        <v>837</v>
      </c>
      <c r="F67" s="2">
        <v>88</v>
      </c>
      <c r="G67" s="2" t="s">
        <v>662</v>
      </c>
      <c r="H67" s="2" t="s">
        <v>566</v>
      </c>
      <c r="I67" s="4" t="s">
        <v>602</v>
      </c>
      <c r="J67" s="16">
        <f>_xlfn.XLOOKUP($I67,DASHBOARD!$I$2:$I$27,DASHBOARD!$J$2:$J$27,"",0)</f>
        <v>81</v>
      </c>
      <c r="K67" s="23">
        <f>J67/DASHBOARD!$C$3</f>
        <v>2.0574041148082296</v>
      </c>
      <c r="L67" s="2">
        <v>245</v>
      </c>
      <c r="M67" s="26">
        <f>L67/DASHBOARD!$C$4</f>
        <v>111.11111111111111</v>
      </c>
      <c r="N67" s="26">
        <f t="shared" si="11"/>
        <v>26.24933360429474</v>
      </c>
      <c r="O67" s="5">
        <v>32753</v>
      </c>
      <c r="P67" s="23">
        <f>YEARFRAC(O67,_xlfn.XLOOKUP($B67,DASHBOARD!$Q$2:$Q$40,DASHBOARD!$U$2:$U$40,"",0))</f>
        <v>31.108333333333334</v>
      </c>
      <c r="Q67" s="2" t="s">
        <v>557</v>
      </c>
      <c r="R67" s="2" t="str">
        <f>_xlfn.XLOOKUP($Q67,DASHBOARD!$L$2:$L$150,DASHBOARD!M$2:M$150,"",0)</f>
        <v>United States</v>
      </c>
      <c r="S67" s="2" t="str">
        <f>_xlfn.XLOOKUP($Q67,DASHBOARD!$L$2:$L$150,DASHBOARD!N$2:N$150,"",0)</f>
        <v>North America</v>
      </c>
      <c r="T67" s="2" t="str">
        <f>_xlfn.XLOOKUP($Q67,DASHBOARD!$L$2:$L$150,DASHBOARD!O$2:O$150,"",0)</f>
        <v>Americas</v>
      </c>
      <c r="U67" s="2">
        <v>8</v>
      </c>
      <c r="W67" s="2" t="s">
        <v>594</v>
      </c>
      <c r="X67" s="2" t="s">
        <v>594</v>
      </c>
      <c r="Z67" s="2" t="str">
        <f t="shared" si="12"/>
        <v/>
      </c>
      <c r="AA67" s="6">
        <f>_xlfn.XLOOKUP($G67,$AU$52:$AU$73,$AV$52:$AV$73,0,0)</f>
        <v>1750000</v>
      </c>
      <c r="AB67" s="43">
        <f>AA67/$AC$74</f>
        <v>1.4533733697002232E-2</v>
      </c>
      <c r="AD67" s="65" t="s">
        <v>1484</v>
      </c>
      <c r="AE67" s="65" cm="1">
        <f t="array" ref="AE67">_xlfn.XLOOKUP($G67&amp;$C67,$BY$1:$BY$845&amp;$C$1:$C$845,$CB$1:$CB$845,"",0)</f>
        <v>199</v>
      </c>
      <c r="AF67" s="65">
        <v>12.57</v>
      </c>
      <c r="AG67" s="65" t="str">
        <f>IFERROR(($AD67/SUM(AD52:AD73))*$AF67,"")</f>
        <v/>
      </c>
      <c r="AH67" s="65" cm="1">
        <f t="array" ref="AH67">_xlfn.XLOOKUP($G67&amp;$C67,$BY$1:$BY$845&amp;$C$1:$C$845,$BD$1:$BD$845,"",0)</f>
        <v>30</v>
      </c>
      <c r="AI67" s="65" cm="1">
        <f t="array" ref="AI67">_xlfn.XLOOKUP($G67&amp;$C67,$BY$1:$BY$845&amp;$C$1:$C$845,$CP$1:$CP$845,"",0)</f>
        <v>0.2</v>
      </c>
      <c r="AJ67" s="65" cm="1">
        <f t="array" ref="AJ67">_xlfn.XLOOKUP($G67&amp;$C67,$BY$1:$BY$845&amp;$C$1:$C$845,$CQ$1:$CQ$845,"",0)</f>
        <v>0.3</v>
      </c>
      <c r="AK67" s="65" cm="1">
        <f t="array" ref="AK67">_xlfn.XLOOKUP($G67&amp;$C67,$BY$1:$BY$845&amp;$C$1:$C$845,$CR$1:$CR$845,"",0)</f>
        <v>0.4</v>
      </c>
      <c r="AL67" s="65" cm="1">
        <f t="array" ref="AL67">_xlfn.XLOOKUP($G67&amp;$C67,$BY$1:$BY$845&amp;$C$1:$C$845,$CM$1:$CM$845,"",0)</f>
        <v>7.7</v>
      </c>
      <c r="AM67" s="78" cm="1">
        <f t="array" ref="AM67">_xlfn.XLOOKUP($G67&amp;$C67,$BY$1:$BY$845&amp;$C$1:$C$845,BG$1:BG$845,"",0)</f>
        <v>0</v>
      </c>
      <c r="AN67" s="78" cm="1">
        <f t="array" ref="AN67">_xlfn.XLOOKUP($G67&amp;$C67,$BY$1:$BY$845&amp;$C$1:$C$845,BH$1:BH$845,"",0)</f>
        <v>0</v>
      </c>
      <c r="AO67" s="78" cm="1">
        <f t="array" ref="AO67">_xlfn.XLOOKUP($G67&amp;$C67,$BY$1:$BY$845&amp;$C$1:$C$845,BI$1:BI$845,"",0)</f>
        <v>0</v>
      </c>
      <c r="AP67" s="78" cm="1">
        <f t="array" ref="AP67">_xlfn.XLOOKUP($G67&amp;$C67,$BY$1:$BY$845&amp;$C$1:$C$845,BJ$1:BJ$845,"",0)</f>
        <v>0.81</v>
      </c>
      <c r="AQ67" s="78" cm="1">
        <f t="array" ref="AQ67">_xlfn.XLOOKUP($G67&amp;$C67,$BY$1:$BY$845&amp;$C$1:$C$845,BK$1:BK$845,"",0)</f>
        <v>0.19</v>
      </c>
      <c r="AR67" s="78">
        <f t="shared" si="13"/>
        <v>1</v>
      </c>
      <c r="AT67" s="1">
        <v>16</v>
      </c>
      <c r="AU67" s="2" t="s">
        <v>662</v>
      </c>
      <c r="AV67" s="6">
        <v>1750000</v>
      </c>
      <c r="AW67" s="6" t="s">
        <v>1484</v>
      </c>
      <c r="BB67">
        <v>16</v>
      </c>
      <c r="BC67" t="s">
        <v>663</v>
      </c>
      <c r="BD67">
        <v>19</v>
      </c>
      <c r="BE67">
        <v>6</v>
      </c>
      <c r="BF67" s="2">
        <v>81</v>
      </c>
      <c r="BH67" s="58">
        <v>0.61</v>
      </c>
      <c r="BI67" s="58">
        <v>0.39</v>
      </c>
      <c r="BL67" s="2">
        <v>-9.6</v>
      </c>
      <c r="BM67" s="2">
        <v>-15.8</v>
      </c>
      <c r="BN67" s="2">
        <v>4</v>
      </c>
      <c r="BO67" s="2">
        <v>1</v>
      </c>
      <c r="BP67" s="2">
        <v>6</v>
      </c>
      <c r="BQ67" s="2">
        <v>0</v>
      </c>
      <c r="BR67" s="2">
        <v>2</v>
      </c>
      <c r="BS67" s="2">
        <v>0</v>
      </c>
      <c r="BT67" s="2">
        <v>13</v>
      </c>
      <c r="BU67" s="2">
        <v>0</v>
      </c>
      <c r="BV67" s="2">
        <v>1</v>
      </c>
      <c r="BX67" s="2">
        <v>16</v>
      </c>
      <c r="BY67" s="2" t="s">
        <v>663</v>
      </c>
      <c r="BZ67" s="2">
        <v>19</v>
      </c>
      <c r="CA67" s="2">
        <v>6</v>
      </c>
      <c r="CB67" s="2">
        <v>81</v>
      </c>
      <c r="CC67" s="2">
        <v>12.3</v>
      </c>
      <c r="CD67" s="2">
        <v>0.53500000000000003</v>
      </c>
      <c r="CE67" s="2">
        <v>0.433</v>
      </c>
      <c r="CF67" s="2">
        <v>0.13300000000000001</v>
      </c>
      <c r="CG67" s="2">
        <v>2.7</v>
      </c>
      <c r="CH67" s="2">
        <v>6.7</v>
      </c>
      <c r="CI67" s="2">
        <v>4.7</v>
      </c>
      <c r="CJ67" s="2">
        <v>10.5</v>
      </c>
      <c r="CK67" s="2">
        <v>4.7</v>
      </c>
      <c r="CL67" s="2">
        <v>1.1000000000000001</v>
      </c>
      <c r="CM67" s="2">
        <v>15.9</v>
      </c>
      <c r="CN67" s="2">
        <v>19.7</v>
      </c>
      <c r="CP67" s="2">
        <v>0</v>
      </c>
      <c r="CQ67" s="2">
        <v>0.2</v>
      </c>
      <c r="CR67" s="2">
        <v>0.1</v>
      </c>
      <c r="CS67" s="2">
        <v>7.0000000000000007E-2</v>
      </c>
      <c r="CU67" s="2">
        <v>-4</v>
      </c>
      <c r="CV67" s="2">
        <v>2</v>
      </c>
      <c r="CW67" s="2">
        <v>-2.1</v>
      </c>
      <c r="CX67" s="2">
        <v>0</v>
      </c>
    </row>
    <row r="68" spans="1:102" x14ac:dyDescent="0.2">
      <c r="B68" s="1" t="s">
        <v>25</v>
      </c>
      <c r="C68" s="1">
        <v>2020</v>
      </c>
      <c r="D68" s="1" t="s">
        <v>837</v>
      </c>
      <c r="F68" s="2">
        <v>21</v>
      </c>
      <c r="G68" s="2" t="s">
        <v>681</v>
      </c>
      <c r="H68" s="2" t="s">
        <v>576</v>
      </c>
      <c r="I68" s="4" t="s">
        <v>601</v>
      </c>
      <c r="J68" s="16">
        <f>_xlfn.XLOOKUP($I68,DASHBOARD!$I$2:$I$27,DASHBOARD!$J$2:$J$27,"",0)</f>
        <v>77</v>
      </c>
      <c r="K68" s="23">
        <f>J68/DASHBOARD!$C$3</f>
        <v>1.9558039116078234</v>
      </c>
      <c r="L68" s="2">
        <v>206</v>
      </c>
      <c r="M68" s="26">
        <f>L68/DASHBOARD!$C$4</f>
        <v>93.424036281179141</v>
      </c>
      <c r="N68" s="26">
        <f t="shared" si="11"/>
        <v>24.423505923649042</v>
      </c>
      <c r="O68" s="5">
        <v>35773</v>
      </c>
      <c r="P68" s="23">
        <f>YEARFRAC(O68,_xlfn.XLOOKUP($B68,DASHBOARD!$Q$2:$Q$40,DASHBOARD!$U$2:$U$40,"",0))</f>
        <v>22.838888888888889</v>
      </c>
      <c r="Q68" s="2" t="s">
        <v>557</v>
      </c>
      <c r="R68" s="2" t="str">
        <f>_xlfn.XLOOKUP($Q68,DASHBOARD!$L$2:$L$150,DASHBOARD!M$2:M$150,"",0)</f>
        <v>United States</v>
      </c>
      <c r="S68" s="2" t="str">
        <f>_xlfn.XLOOKUP($Q68,DASHBOARD!$L$2:$L$150,DASHBOARD!N$2:N$150,"",0)</f>
        <v>North America</v>
      </c>
      <c r="T68" s="2" t="str">
        <f>_xlfn.XLOOKUP($Q68,DASHBOARD!$L$2:$L$150,DASHBOARD!O$2:O$150,"",0)</f>
        <v>Americas</v>
      </c>
      <c r="U68" s="2" t="s">
        <v>563</v>
      </c>
      <c r="W68" s="2" t="s">
        <v>682</v>
      </c>
      <c r="X68" s="2" t="s">
        <v>682</v>
      </c>
      <c r="Z68" s="2" t="str">
        <f t="shared" si="12"/>
        <v/>
      </c>
      <c r="AA68" s="6">
        <f>_xlfn.XLOOKUP($G68,$AU$52:$AU$73,$AV$52:$AV$73,0,0)</f>
        <v>0</v>
      </c>
      <c r="AB68" s="43">
        <f>AA68/$AC$74</f>
        <v>0</v>
      </c>
      <c r="AD68" s="65" t="s">
        <v>1484</v>
      </c>
      <c r="AE68" s="65" cm="1">
        <f t="array" ref="AE68">_xlfn.XLOOKUP($G68&amp;$C68,$BY$1:$BY$845&amp;$C$1:$C$845,$CB$1:$CB$845,"",0)</f>
        <v>5</v>
      </c>
      <c r="AF68" s="65">
        <v>2.59</v>
      </c>
      <c r="AG68" s="65" t="str">
        <f>IFERROR(($AD68/SUM(AD52:AD73))*$AF68,"")</f>
        <v/>
      </c>
      <c r="AH68" s="65" cm="1">
        <f t="array" ref="AH68">_xlfn.XLOOKUP($G68&amp;$C68,$BY$1:$BY$845&amp;$C$1:$C$845,$BD$1:$BD$845,"",0)</f>
        <v>22</v>
      </c>
      <c r="AI68" s="65" cm="1">
        <f t="array" ref="AI68">_xlfn.XLOOKUP($G68&amp;$C68,$BY$1:$BY$845&amp;$C$1:$C$845,$CP$1:$CP$845,"",0)</f>
        <v>0</v>
      </c>
      <c r="AJ68" s="65" cm="1">
        <f t="array" ref="AJ68">_xlfn.XLOOKUP($G68&amp;$C68,$BY$1:$BY$845&amp;$C$1:$C$845,$CQ$1:$CQ$845,"",0)</f>
        <v>0</v>
      </c>
      <c r="AK68" s="65" cm="1">
        <f t="array" ref="AK68">_xlfn.XLOOKUP($G68&amp;$C68,$BY$1:$BY$845&amp;$C$1:$C$845,$CR$1:$CR$845,"",0)</f>
        <v>0</v>
      </c>
      <c r="AL68" s="65" cm="1">
        <f t="array" ref="AL68">_xlfn.XLOOKUP($G68&amp;$C68,$BY$1:$BY$845&amp;$C$1:$C$845,$CM$1:$CM$845,"",0)</f>
        <v>0</v>
      </c>
      <c r="AM68" s="78" cm="1">
        <f t="array" ref="AM68">_xlfn.XLOOKUP($G68&amp;$C68,$BY$1:$BY$845&amp;$C$1:$C$845,BG$1:BG$845,"",0)</f>
        <v>0</v>
      </c>
      <c r="AN68" s="78" cm="1">
        <f t="array" ref="AN68">_xlfn.XLOOKUP($G68&amp;$C68,$BY$1:$BY$845&amp;$C$1:$C$845,BH$1:BH$845,"",0)</f>
        <v>0</v>
      </c>
      <c r="AO68" s="78" cm="1">
        <f t="array" ref="AO68">_xlfn.XLOOKUP($G68&amp;$C68,$BY$1:$BY$845&amp;$C$1:$C$845,BI$1:BI$845,"",0)</f>
        <v>0</v>
      </c>
      <c r="AP68" s="78" cm="1">
        <f t="array" ref="AP68">_xlfn.XLOOKUP($G68&amp;$C68,$BY$1:$BY$845&amp;$C$1:$C$845,BJ$1:BJ$845,"",0)</f>
        <v>1</v>
      </c>
      <c r="AQ68" s="78" cm="1">
        <f t="array" ref="AQ68">_xlfn.XLOOKUP($G68&amp;$C68,$BY$1:$BY$845&amp;$C$1:$C$845,BK$1:BK$845,"",0)</f>
        <v>0</v>
      </c>
      <c r="AR68" s="78">
        <f t="shared" si="13"/>
        <v>1</v>
      </c>
      <c r="AT68" s="1">
        <v>17</v>
      </c>
      <c r="AU68" s="2" t="s">
        <v>663</v>
      </c>
      <c r="AV68" s="6">
        <v>898310</v>
      </c>
      <c r="AW68" s="6" t="s">
        <v>1484</v>
      </c>
      <c r="BB68">
        <v>17</v>
      </c>
      <c r="BC68" t="s">
        <v>665</v>
      </c>
      <c r="BD68">
        <v>34</v>
      </c>
      <c r="BE68">
        <v>6</v>
      </c>
      <c r="BF68" s="2">
        <v>79</v>
      </c>
      <c r="BI68" s="58">
        <v>0.98</v>
      </c>
      <c r="BJ68" s="58">
        <v>0.02</v>
      </c>
      <c r="BL68" s="2">
        <v>-16.399999999999999</v>
      </c>
      <c r="BM68" s="2">
        <v>-22.7</v>
      </c>
      <c r="BN68" s="2">
        <v>3</v>
      </c>
      <c r="BO68" s="2">
        <v>0</v>
      </c>
      <c r="BP68" s="2">
        <v>2</v>
      </c>
      <c r="BQ68" s="2">
        <v>1</v>
      </c>
      <c r="BR68" s="2">
        <v>1</v>
      </c>
      <c r="BS68" s="2">
        <v>0</v>
      </c>
      <c r="BT68" s="2">
        <v>8</v>
      </c>
      <c r="BU68" s="2">
        <v>0</v>
      </c>
      <c r="BV68" s="2">
        <v>0</v>
      </c>
      <c r="BX68" s="2">
        <v>17</v>
      </c>
      <c r="BY68" s="2" t="s">
        <v>665</v>
      </c>
      <c r="BZ68" s="2">
        <v>34</v>
      </c>
      <c r="CA68" s="2">
        <v>6</v>
      </c>
      <c r="CB68" s="2">
        <v>79</v>
      </c>
      <c r="CC68" s="2">
        <v>0</v>
      </c>
      <c r="CD68" s="2">
        <v>0.372</v>
      </c>
      <c r="CE68" s="2">
        <v>0.5</v>
      </c>
      <c r="CF68" s="2">
        <v>9.0999999999999998E-2</v>
      </c>
      <c r="CG68" s="2">
        <v>0</v>
      </c>
      <c r="CH68" s="2">
        <v>6.9</v>
      </c>
      <c r="CI68" s="2">
        <v>3.5</v>
      </c>
      <c r="CJ68" s="2">
        <v>4.8</v>
      </c>
      <c r="CK68" s="2">
        <v>0.6</v>
      </c>
      <c r="CL68" s="2">
        <v>0</v>
      </c>
      <c r="CM68" s="2">
        <v>14.9</v>
      </c>
      <c r="CN68" s="2">
        <v>14.3</v>
      </c>
      <c r="CP68" s="2">
        <v>-0.2</v>
      </c>
      <c r="CQ68" s="2">
        <v>0.1</v>
      </c>
      <c r="CR68" s="2">
        <v>-0.1</v>
      </c>
      <c r="CS68" s="2">
        <v>-7.6999999999999999E-2</v>
      </c>
      <c r="CU68" s="2">
        <v>-7.8</v>
      </c>
      <c r="CV68" s="2">
        <v>-2</v>
      </c>
      <c r="CW68" s="2">
        <v>-9.8000000000000007</v>
      </c>
      <c r="CX68" s="2">
        <v>-0.2</v>
      </c>
    </row>
    <row r="69" spans="1:102" x14ac:dyDescent="0.2">
      <c r="B69" s="1" t="s">
        <v>25</v>
      </c>
      <c r="C69" s="1">
        <v>2020</v>
      </c>
      <c r="D69" s="1" t="s">
        <v>837</v>
      </c>
      <c r="F69" s="2">
        <v>9</v>
      </c>
      <c r="G69" s="2" t="s">
        <v>658</v>
      </c>
      <c r="H69" s="2" t="s">
        <v>556</v>
      </c>
      <c r="I69" s="4" t="s">
        <v>1149</v>
      </c>
      <c r="J69" s="16">
        <f>_xlfn.XLOOKUP($I69,DASHBOARD!$I$2:$I$27,DASHBOARD!$J$2:$J$27,"",0)</f>
        <v>73</v>
      </c>
      <c r="K69" s="23">
        <f>J69/DASHBOARD!$C$3</f>
        <v>1.854203708407417</v>
      </c>
      <c r="L69" s="2">
        <v>180</v>
      </c>
      <c r="M69" s="26">
        <f>L69/DASHBOARD!$C$4</f>
        <v>81.632653061224488</v>
      </c>
      <c r="N69" s="26">
        <f t="shared" si="11"/>
        <v>23.743734130920142</v>
      </c>
      <c r="O69" s="5">
        <v>31465</v>
      </c>
      <c r="P69" s="23">
        <f>YEARFRAC(O69,_xlfn.XLOOKUP($B69,DASHBOARD!$Q$2:$Q$40,DASHBOARD!$U$2:$U$40,"",0))</f>
        <v>34.636111111111113</v>
      </c>
      <c r="Q69" s="2" t="s">
        <v>557</v>
      </c>
      <c r="R69" s="2" t="str">
        <f>_xlfn.XLOOKUP($Q69,DASHBOARD!$L$2:$L$150,DASHBOARD!M$2:M$150,"",0)</f>
        <v>United States</v>
      </c>
      <c r="S69" s="2" t="str">
        <f>_xlfn.XLOOKUP($Q69,DASHBOARD!$L$2:$L$150,DASHBOARD!N$2:N$150,"",0)</f>
        <v>North America</v>
      </c>
      <c r="T69" s="2" t="str">
        <f>_xlfn.XLOOKUP($Q69,DASHBOARD!$L$2:$L$150,DASHBOARD!O$2:O$150,"",0)</f>
        <v>Americas</v>
      </c>
      <c r="U69" s="2">
        <v>13</v>
      </c>
      <c r="W69" s="2" t="s">
        <v>676</v>
      </c>
      <c r="X69" s="2" t="s">
        <v>676</v>
      </c>
      <c r="Z69" s="2" t="str">
        <f t="shared" si="12"/>
        <v/>
      </c>
      <c r="AA69" s="6">
        <f>_xlfn.XLOOKUP($G69,$AU$52:$AU$73,$AV$52:$AV$73,0,0)</f>
        <v>2564753</v>
      </c>
      <c r="AB69" s="43">
        <f>AA69/$AC$74</f>
        <v>2.1300249771764323E-2</v>
      </c>
      <c r="AD69" s="65" t="s">
        <v>1484</v>
      </c>
      <c r="AE69" s="65" cm="1">
        <f t="array" ref="AE69">_xlfn.XLOOKUP($G69&amp;$C69,$BY$1:$BY$845&amp;$C$1:$C$845,$CB$1:$CB$845,"",0)</f>
        <v>984</v>
      </c>
      <c r="AF69" s="65">
        <v>12.45</v>
      </c>
      <c r="AG69" s="65" t="str">
        <f>IFERROR(($AD69/SUM(AD52:AD73))*$AF69,"")</f>
        <v/>
      </c>
      <c r="AH69" s="65" cm="1">
        <f t="array" ref="AH69">_xlfn.XLOOKUP($G69&amp;$C69,$BY$1:$BY$845&amp;$C$1:$C$845,$BD$1:$BD$845,"",0)</f>
        <v>33</v>
      </c>
      <c r="AI69" s="65" cm="1">
        <f t="array" ref="AI69">_xlfn.XLOOKUP($G69&amp;$C69,$BY$1:$BY$845&amp;$C$1:$C$845,$CP$1:$CP$845,"",0)</f>
        <v>0.1</v>
      </c>
      <c r="AJ69" s="65" cm="1">
        <f t="array" ref="AJ69">_xlfn.XLOOKUP($G69&amp;$C69,$BY$1:$BY$845&amp;$C$1:$C$845,$CQ$1:$CQ$845,"",0)</f>
        <v>1.3</v>
      </c>
      <c r="AK69" s="65" cm="1">
        <f t="array" ref="AK69">_xlfn.XLOOKUP($G69&amp;$C69,$BY$1:$BY$845&amp;$C$1:$C$845,$CR$1:$CR$845,"",0)</f>
        <v>1.4</v>
      </c>
      <c r="AL69" s="65" cm="1">
        <f t="array" ref="AL69">_xlfn.XLOOKUP($G69&amp;$C69,$BY$1:$BY$845&amp;$C$1:$C$845,$CM$1:$CM$845,"",0)</f>
        <v>20.8</v>
      </c>
      <c r="AM69" s="78" cm="1">
        <f t="array" ref="AM69">_xlfn.XLOOKUP($G69&amp;$C69,$BY$1:$BY$845&amp;$C$1:$C$845,BG$1:BG$845,"",0)</f>
        <v>1</v>
      </c>
      <c r="AN69" s="78" cm="1">
        <f t="array" ref="AN69">_xlfn.XLOOKUP($G69&amp;$C69,$BY$1:$BY$845&amp;$C$1:$C$845,BH$1:BH$845,"",0)</f>
        <v>0</v>
      </c>
      <c r="AO69" s="78" cm="1">
        <f t="array" ref="AO69">_xlfn.XLOOKUP($G69&amp;$C69,$BY$1:$BY$845&amp;$C$1:$C$845,BI$1:BI$845,"",0)</f>
        <v>0</v>
      </c>
      <c r="AP69" s="78" cm="1">
        <f t="array" ref="AP69">_xlfn.XLOOKUP($G69&amp;$C69,$BY$1:$BY$845&amp;$C$1:$C$845,BJ$1:BJ$845,"",0)</f>
        <v>0</v>
      </c>
      <c r="AQ69" s="78" cm="1">
        <f t="array" ref="AQ69">_xlfn.XLOOKUP($G69&amp;$C69,$BY$1:$BY$845&amp;$C$1:$C$845,BK$1:BK$845,"",0)</f>
        <v>0</v>
      </c>
      <c r="AR69" s="78">
        <f t="shared" si="13"/>
        <v>1</v>
      </c>
      <c r="AT69" s="1">
        <v>18</v>
      </c>
      <c r="AU69" s="2" t="s">
        <v>664</v>
      </c>
      <c r="AV69" s="6">
        <v>503656</v>
      </c>
      <c r="AW69" s="6" t="s">
        <v>1484</v>
      </c>
      <c r="BB69">
        <v>18</v>
      </c>
      <c r="BC69" t="s">
        <v>668</v>
      </c>
      <c r="BD69">
        <v>22</v>
      </c>
      <c r="BE69">
        <v>5</v>
      </c>
      <c r="BF69" s="2">
        <v>20</v>
      </c>
      <c r="BJ69" s="58">
        <v>0.28000000000000003</v>
      </c>
      <c r="BK69" s="58">
        <v>0.72</v>
      </c>
      <c r="BL69" s="2">
        <v>18.3</v>
      </c>
      <c r="BM69" s="2">
        <v>12.6</v>
      </c>
      <c r="BN69" s="2">
        <v>0</v>
      </c>
      <c r="BO69" s="2">
        <v>1</v>
      </c>
      <c r="BP69" s="2">
        <v>1</v>
      </c>
      <c r="BQ69" s="2">
        <v>0</v>
      </c>
      <c r="BR69" s="2">
        <v>1</v>
      </c>
      <c r="BS69" s="2">
        <v>0</v>
      </c>
      <c r="BT69" s="2">
        <v>5</v>
      </c>
      <c r="BU69" s="2">
        <v>0</v>
      </c>
      <c r="BV69" s="2">
        <v>0</v>
      </c>
      <c r="BX69" s="2">
        <v>18</v>
      </c>
      <c r="BY69" s="2" t="s">
        <v>668</v>
      </c>
      <c r="BZ69" s="2">
        <v>22</v>
      </c>
      <c r="CA69" s="2">
        <v>5</v>
      </c>
      <c r="CB69" s="2">
        <v>20</v>
      </c>
      <c r="CC69" s="2">
        <v>16.3</v>
      </c>
      <c r="CD69" s="2">
        <v>0.90200000000000002</v>
      </c>
      <c r="CE69" s="2">
        <v>0</v>
      </c>
      <c r="CF69" s="2">
        <v>0.66700000000000004</v>
      </c>
      <c r="CG69" s="2">
        <v>11.1</v>
      </c>
      <c r="CH69" s="2">
        <v>5.4</v>
      </c>
      <c r="CI69" s="2">
        <v>8.1999999999999993</v>
      </c>
      <c r="CJ69" s="2">
        <v>13.7</v>
      </c>
      <c r="CK69" s="2">
        <v>0</v>
      </c>
      <c r="CL69" s="2">
        <v>0</v>
      </c>
      <c r="CM69" s="2">
        <v>20.5</v>
      </c>
      <c r="CN69" s="2">
        <v>10.3</v>
      </c>
      <c r="CP69" s="2">
        <v>0.1</v>
      </c>
      <c r="CQ69" s="2">
        <v>0</v>
      </c>
      <c r="CR69" s="2">
        <v>0.1</v>
      </c>
      <c r="CS69" s="2">
        <v>0.193</v>
      </c>
      <c r="CU69" s="2">
        <v>0.2</v>
      </c>
      <c r="CV69" s="2">
        <v>-0.9</v>
      </c>
      <c r="CW69" s="2">
        <v>-0.7</v>
      </c>
      <c r="CX69" s="2">
        <v>0</v>
      </c>
    </row>
    <row r="70" spans="1:102" x14ac:dyDescent="0.2">
      <c r="B70" s="1" t="s">
        <v>25</v>
      </c>
      <c r="C70" s="1">
        <v>2020</v>
      </c>
      <c r="D70" s="1" t="s">
        <v>837</v>
      </c>
      <c r="F70" s="2">
        <v>21</v>
      </c>
      <c r="G70" s="2" t="s">
        <v>665</v>
      </c>
      <c r="H70" s="2" t="s">
        <v>576</v>
      </c>
      <c r="I70" s="4" t="s">
        <v>599</v>
      </c>
      <c r="J70" s="16">
        <f>_xlfn.XLOOKUP($I70,DASHBOARD!$I$2:$I$27,DASHBOARD!$J$2:$J$27,"",0)</f>
        <v>78</v>
      </c>
      <c r="K70" s="23">
        <f>J70/DASHBOARD!$C$3</f>
        <v>1.981203962407925</v>
      </c>
      <c r="L70" s="2">
        <v>225</v>
      </c>
      <c r="M70" s="26">
        <f>L70/DASHBOARD!$C$4</f>
        <v>102.0408163265306</v>
      </c>
      <c r="N70" s="26">
        <f t="shared" si="11"/>
        <v>25.996539937473997</v>
      </c>
      <c r="O70" s="5">
        <v>31299</v>
      </c>
      <c r="P70" s="23">
        <f>YEARFRAC(O70,_xlfn.XLOOKUP($B70,DASHBOARD!$Q$2:$Q$40,DASHBOARD!$U$2:$U$40,"",0))</f>
        <v>35.088888888888889</v>
      </c>
      <c r="Q70" s="2" t="s">
        <v>557</v>
      </c>
      <c r="R70" s="2" t="str">
        <f>_xlfn.XLOOKUP($Q70,DASHBOARD!$L$2:$L$150,DASHBOARD!M$2:M$150,"",0)</f>
        <v>United States</v>
      </c>
      <c r="S70" s="2" t="str">
        <f>_xlfn.XLOOKUP($Q70,DASHBOARD!$L$2:$L$150,DASHBOARD!N$2:N$150,"",0)</f>
        <v>North America</v>
      </c>
      <c r="T70" s="2" t="str">
        <f>_xlfn.XLOOKUP($Q70,DASHBOARD!$L$2:$L$150,DASHBOARD!O$2:O$150,"",0)</f>
        <v>Americas</v>
      </c>
      <c r="U70" s="2">
        <v>15</v>
      </c>
      <c r="Z70" s="2" t="str">
        <f t="shared" si="12"/>
        <v/>
      </c>
      <c r="AA70" s="6">
        <f>_xlfn.XLOOKUP($G70,$AU$52:$AU$73,$AV$52:$AV$73,0,0)</f>
        <v>289803</v>
      </c>
      <c r="AB70" s="43">
        <f>AA70/$AC$74</f>
        <v>2.4068112151956213E-3</v>
      </c>
      <c r="AD70" s="65" t="s">
        <v>1484</v>
      </c>
      <c r="AE70" s="65" cm="1">
        <f t="array" ref="AE70">_xlfn.XLOOKUP($G70&amp;$C70,$BY$1:$BY$845&amp;$C$1:$C$845,$CB$1:$CB$845,"",0)</f>
        <v>79</v>
      </c>
      <c r="AF70" s="65">
        <v>0.06</v>
      </c>
      <c r="AG70" s="65" t="str">
        <f>IFERROR(($AD70/SUM(AD52:AD73))*$AF70,"")</f>
        <v/>
      </c>
      <c r="AH70" s="65" cm="1">
        <f t="array" ref="AH70">_xlfn.XLOOKUP($G70&amp;$C70,$BY$1:$BY$845&amp;$C$1:$C$845,$BD$1:$BD$845,"",0)</f>
        <v>34</v>
      </c>
      <c r="AI70" s="65" cm="1">
        <f t="array" ref="AI70">_xlfn.XLOOKUP($G70&amp;$C70,$BY$1:$BY$845&amp;$C$1:$C$845,$CP$1:$CP$845,"",0)</f>
        <v>-0.2</v>
      </c>
      <c r="AJ70" s="65" cm="1">
        <f t="array" ref="AJ70">_xlfn.XLOOKUP($G70&amp;$C70,$BY$1:$BY$845&amp;$C$1:$C$845,$CQ$1:$CQ$845,"",0)</f>
        <v>0.1</v>
      </c>
      <c r="AK70" s="65" cm="1">
        <f t="array" ref="AK70">_xlfn.XLOOKUP($G70&amp;$C70,$BY$1:$BY$845&amp;$C$1:$C$845,$CR$1:$CR$845,"",0)</f>
        <v>-0.1</v>
      </c>
      <c r="AL70" s="65" cm="1">
        <f t="array" ref="AL70">_xlfn.XLOOKUP($G70&amp;$C70,$BY$1:$BY$845&amp;$C$1:$C$845,$CM$1:$CM$845,"",0)</f>
        <v>14.9</v>
      </c>
      <c r="AM70" s="78" cm="1">
        <f t="array" ref="AM70">_xlfn.XLOOKUP($G70&amp;$C70,$BY$1:$BY$845&amp;$C$1:$C$845,BG$1:BG$845,"",0)</f>
        <v>0</v>
      </c>
      <c r="AN70" s="78" cm="1">
        <f t="array" ref="AN70">_xlfn.XLOOKUP($G70&amp;$C70,$BY$1:$BY$845&amp;$C$1:$C$845,BH$1:BH$845,"",0)</f>
        <v>0</v>
      </c>
      <c r="AO70" s="78" cm="1">
        <f t="array" ref="AO70">_xlfn.XLOOKUP($G70&amp;$C70,$BY$1:$BY$845&amp;$C$1:$C$845,BI$1:BI$845,"",0)</f>
        <v>0.98</v>
      </c>
      <c r="AP70" s="78" cm="1">
        <f t="array" ref="AP70">_xlfn.XLOOKUP($G70&amp;$C70,$BY$1:$BY$845&amp;$C$1:$C$845,BJ$1:BJ$845,"",0)</f>
        <v>0.02</v>
      </c>
      <c r="AQ70" s="78" cm="1">
        <f t="array" ref="AQ70">_xlfn.XLOOKUP($G70&amp;$C70,$BY$1:$BY$845&amp;$C$1:$C$845,BK$1:BK$845,"",0)</f>
        <v>0</v>
      </c>
      <c r="AR70" s="78">
        <f t="shared" si="13"/>
        <v>1</v>
      </c>
      <c r="AT70" s="1">
        <v>19</v>
      </c>
      <c r="AU70" s="2" t="s">
        <v>665</v>
      </c>
      <c r="AV70" s="6">
        <v>289803</v>
      </c>
      <c r="AW70" s="6" t="s">
        <v>1484</v>
      </c>
      <c r="BB70">
        <v>19</v>
      </c>
      <c r="BC70" t="s">
        <v>669</v>
      </c>
      <c r="BD70">
        <v>23</v>
      </c>
      <c r="BE70">
        <v>1</v>
      </c>
      <c r="BF70" s="2">
        <v>9</v>
      </c>
      <c r="BK70" s="58">
        <v>1</v>
      </c>
      <c r="BL70" s="2">
        <v>17.5</v>
      </c>
      <c r="BM70" s="2">
        <v>11.8</v>
      </c>
      <c r="BN70" s="2">
        <v>0</v>
      </c>
      <c r="BO70" s="2">
        <v>0</v>
      </c>
      <c r="BP70" s="2">
        <v>0</v>
      </c>
      <c r="BQ70" s="2">
        <v>0</v>
      </c>
      <c r="BR70" s="2">
        <v>0</v>
      </c>
      <c r="BS70" s="2">
        <v>0</v>
      </c>
      <c r="BT70" s="2">
        <v>2</v>
      </c>
      <c r="BU70" s="2">
        <v>0</v>
      </c>
      <c r="BV70" s="2">
        <v>0</v>
      </c>
      <c r="BX70" s="2">
        <v>19</v>
      </c>
      <c r="BY70" s="2" t="s">
        <v>669</v>
      </c>
      <c r="BZ70" s="2">
        <v>23</v>
      </c>
      <c r="CA70" s="2">
        <v>1</v>
      </c>
      <c r="CB70" s="2">
        <v>9</v>
      </c>
      <c r="CC70" s="2">
        <v>28.6</v>
      </c>
      <c r="CD70" s="2">
        <v>0.5</v>
      </c>
      <c r="CE70" s="2">
        <v>0</v>
      </c>
      <c r="CF70" s="2">
        <v>0</v>
      </c>
      <c r="CG70" s="2">
        <v>24.6</v>
      </c>
      <c r="CH70" s="2">
        <v>36.1</v>
      </c>
      <c r="CI70" s="2">
        <v>30.4</v>
      </c>
      <c r="CJ70" s="2">
        <v>20.3</v>
      </c>
      <c r="CK70" s="2">
        <v>0</v>
      </c>
      <c r="CL70" s="2">
        <v>0</v>
      </c>
      <c r="CM70" s="2">
        <v>0</v>
      </c>
      <c r="CN70" s="2">
        <v>28.1</v>
      </c>
      <c r="CP70" s="2">
        <v>0</v>
      </c>
      <c r="CQ70" s="2">
        <v>0</v>
      </c>
      <c r="CR70" s="2">
        <v>0</v>
      </c>
      <c r="CS70" s="2">
        <v>0.22600000000000001</v>
      </c>
      <c r="CU70" s="2">
        <v>4.8</v>
      </c>
      <c r="CV70" s="2">
        <v>-4.5999999999999996</v>
      </c>
      <c r="CW70" s="2">
        <v>0.2</v>
      </c>
      <c r="CX70" s="2">
        <v>0</v>
      </c>
    </row>
    <row r="71" spans="1:102" x14ac:dyDescent="0.2">
      <c r="B71" s="1" t="s">
        <v>25</v>
      </c>
      <c r="C71" s="1">
        <v>2020</v>
      </c>
      <c r="D71" s="1" t="s">
        <v>837</v>
      </c>
      <c r="F71" s="2">
        <v>18</v>
      </c>
      <c r="G71" s="2" t="s">
        <v>664</v>
      </c>
      <c r="H71" s="2" t="s">
        <v>576</v>
      </c>
      <c r="I71" s="4" t="s">
        <v>598</v>
      </c>
      <c r="J71" s="16">
        <f>_xlfn.XLOOKUP($I71,DASHBOARD!$I$2:$I$27,DASHBOARD!$J$2:$J$27,"",0)</f>
        <v>75</v>
      </c>
      <c r="K71" s="23">
        <f>J71/DASHBOARD!$C$3</f>
        <v>1.9050038100076201</v>
      </c>
      <c r="L71" s="2">
        <v>215</v>
      </c>
      <c r="M71" s="26">
        <f>L71/DASHBOARD!$C$4</f>
        <v>97.505668934240362</v>
      </c>
      <c r="N71" s="26">
        <f t="shared" si="11"/>
        <v>26.868175036533128</v>
      </c>
      <c r="O71" s="5">
        <v>33582</v>
      </c>
      <c r="P71" s="23">
        <f>YEARFRAC(O71,_xlfn.XLOOKUP($B71,DASHBOARD!$Q$2:$Q$40,DASHBOARD!$U$2:$U$40,"",0))</f>
        <v>28.836111111111112</v>
      </c>
      <c r="Q71" s="2" t="s">
        <v>557</v>
      </c>
      <c r="R71" s="2" t="str">
        <f>_xlfn.XLOOKUP($Q71,DASHBOARD!$L$2:$L$150,DASHBOARD!M$2:M$150,"",0)</f>
        <v>United States</v>
      </c>
      <c r="S71" s="2" t="str">
        <f>_xlfn.XLOOKUP($Q71,DASHBOARD!$L$2:$L$150,DASHBOARD!N$2:N$150,"",0)</f>
        <v>North America</v>
      </c>
      <c r="T71" s="2" t="str">
        <f>_xlfn.XLOOKUP($Q71,DASHBOARD!$L$2:$L$150,DASHBOARD!O$2:O$150,"",0)</f>
        <v>Americas</v>
      </c>
      <c r="U71" s="2">
        <v>7</v>
      </c>
      <c r="W71" s="2" t="s">
        <v>683</v>
      </c>
      <c r="X71" s="2" t="s">
        <v>683</v>
      </c>
      <c r="Z71" s="2" t="str">
        <f t="shared" si="12"/>
        <v/>
      </c>
      <c r="AA71" s="6">
        <f>_xlfn.XLOOKUP($G71,$AU$52:$AU$73,$AV$52:$AV$73,0,0)</f>
        <v>503656</v>
      </c>
      <c r="AB71" s="43">
        <f>AA71/$AC$74</f>
        <v>4.1828583879413459E-3</v>
      </c>
      <c r="AD71" s="65" t="s">
        <v>1484</v>
      </c>
      <c r="AE71" s="65" cm="1">
        <f t="array" ref="AE71">_xlfn.XLOOKUP($G71&amp;$C71,$BY$1:$BY$845&amp;$C$1:$C$845,$CB$1:$CB$845,"",0)</f>
        <v>165</v>
      </c>
      <c r="AF71" s="65">
        <v>11.53</v>
      </c>
      <c r="AG71" s="65" t="str">
        <f>IFERROR(($AD71/SUM(AD52:AD73))*$AF71,"")</f>
        <v/>
      </c>
      <c r="AH71" s="65" cm="1">
        <f t="array" ref="AH71">_xlfn.XLOOKUP($G71&amp;$C71,$BY$1:$BY$845&amp;$C$1:$C$845,$BD$1:$BD$845,"",0)</f>
        <v>28</v>
      </c>
      <c r="AI71" s="65" cm="1">
        <f t="array" ref="AI71">_xlfn.XLOOKUP($G71&amp;$C71,$BY$1:$BY$845&amp;$C$1:$C$845,$CP$1:$CP$845,"",0)</f>
        <v>-0.1</v>
      </c>
      <c r="AJ71" s="65" cm="1">
        <f t="array" ref="AJ71">_xlfn.XLOOKUP($G71&amp;$C71,$BY$1:$BY$845&amp;$C$1:$C$845,$CQ$1:$CQ$845,"",0)</f>
        <v>0.2</v>
      </c>
      <c r="AK71" s="65" cm="1">
        <f t="array" ref="AK71">_xlfn.XLOOKUP($G71&amp;$C71,$BY$1:$BY$845&amp;$C$1:$C$845,$CR$1:$CR$845,"",0)</f>
        <v>0.1</v>
      </c>
      <c r="AL71" s="65" cm="1">
        <f t="array" ref="AL71">_xlfn.XLOOKUP($G71&amp;$C71,$BY$1:$BY$845&amp;$C$1:$C$845,$CM$1:$CM$845,"",0)</f>
        <v>14</v>
      </c>
      <c r="AM71" s="78" cm="1">
        <f t="array" ref="AM71">_xlfn.XLOOKUP($G71&amp;$C71,$BY$1:$BY$845&amp;$C$1:$C$845,BG$1:BG$845,"",0)</f>
        <v>0.17</v>
      </c>
      <c r="AN71" s="78" cm="1">
        <f t="array" ref="AN71">_xlfn.XLOOKUP($G71&amp;$C71,$BY$1:$BY$845&amp;$C$1:$C$845,BH$1:BH$845,"",0)</f>
        <v>0.68</v>
      </c>
      <c r="AO71" s="78" cm="1">
        <f t="array" ref="AO71">_xlfn.XLOOKUP($G71&amp;$C71,$BY$1:$BY$845&amp;$C$1:$C$845,BI$1:BI$845,"",0)</f>
        <v>0.15</v>
      </c>
      <c r="AP71" s="78" cm="1">
        <f t="array" ref="AP71">_xlfn.XLOOKUP($G71&amp;$C71,$BY$1:$BY$845&amp;$C$1:$C$845,BJ$1:BJ$845,"",0)</f>
        <v>0</v>
      </c>
      <c r="AQ71" s="78" cm="1">
        <f t="array" ref="AQ71">_xlfn.XLOOKUP($G71&amp;$C71,$BY$1:$BY$845&amp;$C$1:$C$845,BK$1:BK$845,"",0)</f>
        <v>0</v>
      </c>
      <c r="AR71" s="78">
        <f t="shared" si="13"/>
        <v>1</v>
      </c>
      <c r="AT71" s="1">
        <v>20</v>
      </c>
      <c r="AU71" s="2" t="s">
        <v>666</v>
      </c>
      <c r="AV71" s="11">
        <v>18312</v>
      </c>
      <c r="AW71" s="6" t="s">
        <v>1484</v>
      </c>
      <c r="BB71">
        <v>20</v>
      </c>
      <c r="BC71" t="s">
        <v>681</v>
      </c>
      <c r="BD71">
        <v>22</v>
      </c>
      <c r="BE71">
        <v>2</v>
      </c>
      <c r="BF71" s="2">
        <v>5</v>
      </c>
      <c r="BJ71" s="58">
        <v>1</v>
      </c>
      <c r="BL71" s="2">
        <v>-18.2</v>
      </c>
      <c r="BM71" s="2">
        <v>-24</v>
      </c>
      <c r="BN71" s="2">
        <v>0</v>
      </c>
      <c r="BO71" s="2">
        <v>0</v>
      </c>
      <c r="BP71" s="2">
        <v>0</v>
      </c>
      <c r="BQ71" s="2">
        <v>0</v>
      </c>
      <c r="BR71" s="2">
        <v>0</v>
      </c>
      <c r="BS71" s="2">
        <v>0</v>
      </c>
      <c r="BT71" s="2">
        <v>0</v>
      </c>
      <c r="BU71" s="2">
        <v>0</v>
      </c>
      <c r="BV71" s="2">
        <v>0</v>
      </c>
      <c r="BX71" s="2">
        <v>20</v>
      </c>
      <c r="BY71" s="2" t="s">
        <v>681</v>
      </c>
      <c r="BZ71" s="2">
        <v>22</v>
      </c>
      <c r="CA71" s="2">
        <v>2</v>
      </c>
      <c r="CB71" s="2">
        <v>5</v>
      </c>
      <c r="CC71" s="2">
        <v>-5.6</v>
      </c>
      <c r="CD71" s="2">
        <v>0</v>
      </c>
      <c r="CE71" s="2">
        <v>0</v>
      </c>
      <c r="CF71" s="2">
        <v>0</v>
      </c>
      <c r="CG71" s="2">
        <v>0</v>
      </c>
      <c r="CH71" s="2">
        <v>21.6</v>
      </c>
      <c r="CI71" s="2">
        <v>10.9</v>
      </c>
      <c r="CJ71" s="2">
        <v>0</v>
      </c>
      <c r="CK71" s="2">
        <v>0</v>
      </c>
      <c r="CL71" s="2">
        <v>0</v>
      </c>
      <c r="CM71" s="2">
        <v>0</v>
      </c>
      <c r="CN71" s="2">
        <v>8.4</v>
      </c>
      <c r="CP71" s="2">
        <v>0</v>
      </c>
      <c r="CQ71" s="2">
        <v>0</v>
      </c>
      <c r="CR71" s="2">
        <v>0</v>
      </c>
      <c r="CS71" s="2">
        <v>-0.152</v>
      </c>
      <c r="CU71" s="2">
        <v>-10.3</v>
      </c>
      <c r="CV71" s="2">
        <v>-2.5</v>
      </c>
      <c r="CW71" s="2">
        <v>-12.8</v>
      </c>
      <c r="CX71" s="2">
        <v>0</v>
      </c>
    </row>
    <row r="72" spans="1:102" x14ac:dyDescent="0.2">
      <c r="B72" s="1" t="s">
        <v>25</v>
      </c>
      <c r="C72" s="1">
        <v>2020</v>
      </c>
      <c r="D72" s="1" t="s">
        <v>837</v>
      </c>
      <c r="G72" s="2" t="s">
        <v>654</v>
      </c>
      <c r="I72" s="4"/>
      <c r="O72" s="5"/>
      <c r="Z72" s="2" t="str">
        <f t="shared" si="12"/>
        <v/>
      </c>
      <c r="AA72" s="6">
        <f>_xlfn.XLOOKUP($G72,$AU$52:$AU$73,$AV$52:$AV$73,0,0)</f>
        <v>3500000</v>
      </c>
      <c r="AB72" s="43">
        <f>AA72/$AC$74</f>
        <v>2.9067467394004464E-2</v>
      </c>
      <c r="AD72" s="65" t="s">
        <v>1484</v>
      </c>
      <c r="AE72" s="65" t="str" cm="1">
        <f t="array" ref="AE72">_xlfn.XLOOKUP($G72&amp;$C72,$BY$1:$BY$845&amp;$C$1:$C$845,$CB$1:$CB$845,"",0)</f>
        <v/>
      </c>
      <c r="AF72" s="65" t="s">
        <v>1484</v>
      </c>
      <c r="AG72" s="65" t="str">
        <f>IFERROR(($AD72/SUM(AD52:AD73))*$AF72,"")</f>
        <v/>
      </c>
      <c r="AH72" s="65" t="str" cm="1">
        <f t="array" ref="AH72">_xlfn.XLOOKUP($G72&amp;$C72,$BY$1:$BY$845&amp;$C$1:$C$845,$BD$1:$BD$845,"",0)</f>
        <v/>
      </c>
      <c r="AI72" s="65" t="str" cm="1">
        <f t="array" ref="AI72">_xlfn.XLOOKUP($G72&amp;$C72,$BY$1:$BY$845&amp;$C$1:$C$845,$CP$1:$CP$845,"",0)</f>
        <v/>
      </c>
      <c r="AJ72" s="65" t="str" cm="1">
        <f t="array" ref="AJ72">_xlfn.XLOOKUP($G72&amp;$C72,$BY$1:$BY$845&amp;$C$1:$C$845,$CQ$1:$CQ$845,"",0)</f>
        <v/>
      </c>
      <c r="AK72" s="65" t="str" cm="1">
        <f t="array" ref="AK72">_xlfn.XLOOKUP($G72&amp;$C72,$BY$1:$BY$845&amp;$C$1:$C$845,$CR$1:$CR$845,"",0)</f>
        <v/>
      </c>
      <c r="AL72" s="65" t="str" cm="1">
        <f t="array" ref="AL72">_xlfn.XLOOKUP($G72&amp;$C72,$BY$1:$BY$845&amp;$C$1:$C$845,$CM$1:$CM$845,"",0)</f>
        <v/>
      </c>
      <c r="AM72" s="78" t="str" cm="1">
        <f t="array" ref="AM72">_xlfn.XLOOKUP($G72&amp;$C72,$BY$1:$BY$845&amp;$C$1:$C$845,BG$1:BG$845,"",0)</f>
        <v/>
      </c>
      <c r="AN72" s="78" t="str" cm="1">
        <f t="array" ref="AN72">_xlfn.XLOOKUP($G72&amp;$C72,$BY$1:$BY$845&amp;$C$1:$C$845,BH$1:BH$845,"",0)</f>
        <v/>
      </c>
      <c r="AO72" s="78" t="str" cm="1">
        <f t="array" ref="AO72">_xlfn.XLOOKUP($G72&amp;$C72,$BY$1:$BY$845&amp;$C$1:$C$845,BI$1:BI$845,"",0)</f>
        <v/>
      </c>
      <c r="AP72" s="78" t="str" cm="1">
        <f t="array" ref="AP72">_xlfn.XLOOKUP($G72&amp;$C72,$BY$1:$BY$845&amp;$C$1:$C$845,BJ$1:BJ$845,"",0)</f>
        <v/>
      </c>
      <c r="AQ72" s="78" t="str" cm="1">
        <f t="array" ref="AQ72">_xlfn.XLOOKUP($G72&amp;$C72,$BY$1:$BY$845&amp;$C$1:$C$845,BK$1:BK$845,"",0)</f>
        <v/>
      </c>
      <c r="AR72" s="78">
        <f t="shared" si="13"/>
        <v>0</v>
      </c>
      <c r="AT72" s="1">
        <v>21</v>
      </c>
      <c r="AU72" s="2" t="s">
        <v>667</v>
      </c>
      <c r="AV72" s="11">
        <v>6000</v>
      </c>
      <c r="AW72" s="6" t="s">
        <v>1484</v>
      </c>
      <c r="BX72" s="2">
        <v>21</v>
      </c>
      <c r="BY72" s="2" t="s">
        <v>609</v>
      </c>
      <c r="BZ72" s="2">
        <v>25</v>
      </c>
      <c r="CA72" s="2">
        <v>1</v>
      </c>
      <c r="CB72" s="2">
        <v>32</v>
      </c>
      <c r="CC72" s="2">
        <v>10.6</v>
      </c>
      <c r="CD72" s="2">
        <v>0.55900000000000005</v>
      </c>
      <c r="CE72" s="2">
        <v>0.38500000000000001</v>
      </c>
      <c r="CF72" s="2">
        <v>0.23100000000000001</v>
      </c>
      <c r="CG72" s="2">
        <v>6.8</v>
      </c>
      <c r="CH72" s="2">
        <v>12.7</v>
      </c>
      <c r="CI72" s="2">
        <v>9.9</v>
      </c>
      <c r="CJ72" s="2">
        <v>12.6</v>
      </c>
      <c r="CK72" s="2">
        <v>0</v>
      </c>
      <c r="CL72" s="2">
        <v>2.8</v>
      </c>
      <c r="CM72" s="2">
        <v>21.8</v>
      </c>
      <c r="CN72" s="2">
        <v>24</v>
      </c>
      <c r="CP72" s="2">
        <v>0</v>
      </c>
      <c r="CQ72" s="2">
        <v>0</v>
      </c>
      <c r="CR72" s="2">
        <v>0</v>
      </c>
      <c r="CS72" s="2">
        <v>8.0000000000000002E-3</v>
      </c>
      <c r="CU72" s="2">
        <v>-3.9</v>
      </c>
      <c r="CV72" s="2">
        <v>-3.4</v>
      </c>
      <c r="CW72" s="2">
        <v>-7.3</v>
      </c>
      <c r="CX72" s="2">
        <v>0</v>
      </c>
    </row>
    <row r="73" spans="1:102" x14ac:dyDescent="0.2">
      <c r="I73" s="4"/>
      <c r="O73" s="5"/>
      <c r="Z73" s="2" t="str">
        <f t="shared" si="12"/>
        <v/>
      </c>
      <c r="AA73" s="6"/>
      <c r="AB73" s="43">
        <f>AA73/$AC$74</f>
        <v>0</v>
      </c>
      <c r="AD73" s="65" t="s">
        <v>1484</v>
      </c>
      <c r="AE73" s="65" cm="1">
        <f t="array" ref="AE73">_xlfn.XLOOKUP($G73&amp;$C73,$BY$1:$BY$845&amp;$C$1:$C$845,$CB$1:$CB$845,"",0)</f>
        <v>0</v>
      </c>
      <c r="AF73" s="65" t="s">
        <v>1484</v>
      </c>
      <c r="AG73" s="65" t="str">
        <f>IFERROR(($AD73/SUM(AD52:AD73))*$AF73,"")</f>
        <v/>
      </c>
      <c r="AH73" s="65" cm="1">
        <f t="array" ref="AH73">_xlfn.XLOOKUP($G73&amp;$C73,$BY$1:$BY$845&amp;$C$1:$C$845,$BD$1:$BD$845,"",0)</f>
        <v>0</v>
      </c>
      <c r="AI73" s="65" cm="1">
        <f t="array" ref="AI73">_xlfn.XLOOKUP($G73&amp;$C73,$BY$1:$BY$845&amp;$C$1:$C$845,$CP$1:$CP$845,"",0)</f>
        <v>0</v>
      </c>
      <c r="AJ73" s="65" cm="1">
        <f t="array" ref="AJ73">_xlfn.XLOOKUP($G73&amp;$C73,$BY$1:$BY$845&amp;$C$1:$C$845,$CQ$1:$CQ$845,"",0)</f>
        <v>0</v>
      </c>
      <c r="AK73" s="65" cm="1">
        <f t="array" ref="AK73">_xlfn.XLOOKUP($G73&amp;$C73,$BY$1:$BY$845&amp;$C$1:$C$845,$CR$1:$CR$845,"",0)</f>
        <v>0</v>
      </c>
      <c r="AL73" s="65" cm="1">
        <f t="array" ref="AL73">_xlfn.XLOOKUP($G73&amp;$C73,$BY$1:$BY$845&amp;$C$1:$C$845,$CM$1:$CM$845,"",0)</f>
        <v>0</v>
      </c>
      <c r="AM73" s="78" cm="1">
        <f t="array" ref="AM73">_xlfn.XLOOKUP($G73&amp;$C73,$BY$1:$BY$845&amp;$C$1:$C$845,BG$1:BG$845,"",0)</f>
        <v>0</v>
      </c>
      <c r="AN73" s="78" cm="1">
        <f t="array" ref="AN73">_xlfn.XLOOKUP($G73&amp;$C73,$BY$1:$BY$845&amp;$C$1:$C$845,BH$1:BH$845,"",0)</f>
        <v>0</v>
      </c>
      <c r="AO73" s="78" cm="1">
        <f t="array" ref="AO73">_xlfn.XLOOKUP($G73&amp;$C73,$BY$1:$BY$845&amp;$C$1:$C$845,BI$1:BI$845,"",0)</f>
        <v>0</v>
      </c>
      <c r="AP73" s="78" cm="1">
        <f t="array" ref="AP73">_xlfn.XLOOKUP($G73&amp;$C73,$BY$1:$BY$845&amp;$C$1:$C$845,BJ$1:BJ$845,"",0)</f>
        <v>0</v>
      </c>
      <c r="AQ73" s="78" cm="1">
        <f t="array" ref="AQ73">_xlfn.XLOOKUP($G73&amp;$C73,$BY$1:$BY$845&amp;$C$1:$C$845,BK$1:BK$845,"",0)</f>
        <v>0</v>
      </c>
      <c r="AR73" s="78">
        <f t="shared" si="13"/>
        <v>0</v>
      </c>
      <c r="AT73" s="1">
        <v>22</v>
      </c>
      <c r="AU73" s="2" t="s">
        <v>668</v>
      </c>
      <c r="AV73" s="6">
        <v>0</v>
      </c>
      <c r="AW73" s="6" t="s">
        <v>1484</v>
      </c>
      <c r="BX73" s="2">
        <v>22</v>
      </c>
      <c r="BY73" s="2" t="s">
        <v>626</v>
      </c>
      <c r="BZ73" s="2">
        <v>24</v>
      </c>
      <c r="CA73" s="2">
        <v>7</v>
      </c>
      <c r="CB73" s="2">
        <v>18</v>
      </c>
      <c r="CC73" s="2">
        <v>-6.5</v>
      </c>
      <c r="CD73" s="2">
        <v>0.125</v>
      </c>
      <c r="CE73" s="2">
        <v>0.25</v>
      </c>
      <c r="CF73" s="2">
        <v>0</v>
      </c>
      <c r="CG73" s="2">
        <v>0</v>
      </c>
      <c r="CH73" s="2">
        <v>16.899999999999999</v>
      </c>
      <c r="CI73" s="2">
        <v>8.8000000000000007</v>
      </c>
      <c r="CJ73" s="2">
        <v>12.7</v>
      </c>
      <c r="CK73" s="2">
        <v>0</v>
      </c>
      <c r="CL73" s="2">
        <v>0</v>
      </c>
      <c r="CM73" s="2">
        <v>0</v>
      </c>
      <c r="CN73" s="2">
        <v>18.600000000000001</v>
      </c>
      <c r="CP73" s="2">
        <v>-0.1</v>
      </c>
      <c r="CQ73" s="2">
        <v>0</v>
      </c>
      <c r="CR73" s="2">
        <v>-0.1</v>
      </c>
      <c r="CS73" s="2">
        <v>-0.252</v>
      </c>
      <c r="CU73" s="2">
        <v>-15.1</v>
      </c>
      <c r="CV73" s="2">
        <v>-4.5999999999999996</v>
      </c>
      <c r="CW73" s="2">
        <v>-19.8</v>
      </c>
      <c r="CX73" s="2">
        <v>-0.1</v>
      </c>
    </row>
    <row r="74" spans="1:102" x14ac:dyDescent="0.2">
      <c r="B74" s="1" t="s">
        <v>25</v>
      </c>
      <c r="C74" s="1">
        <v>2020</v>
      </c>
      <c r="D74" s="1" t="s">
        <v>837</v>
      </c>
      <c r="E74" s="1"/>
      <c r="F74" s="1"/>
      <c r="G74" s="1"/>
      <c r="H74" s="1"/>
      <c r="I74" s="1"/>
      <c r="J74" s="36"/>
      <c r="K74" s="36"/>
      <c r="L74" s="1"/>
      <c r="M74" s="1"/>
      <c r="N74" s="1"/>
      <c r="O74" s="1"/>
      <c r="P74" s="36"/>
      <c r="Q74" s="1"/>
      <c r="R74" s="1"/>
      <c r="S74" s="1"/>
      <c r="T74" s="1"/>
      <c r="U74" s="1"/>
      <c r="V74" s="1"/>
      <c r="W74" s="1"/>
      <c r="X74" s="1"/>
      <c r="Y74" s="1"/>
      <c r="Z74" s="1"/>
      <c r="AB74" s="41">
        <f>SUM(AB52:AB73)</f>
        <v>1.0000000000000002</v>
      </c>
      <c r="AC74" s="37">
        <f>SUM(AA52:AA73)</f>
        <v>120409527</v>
      </c>
      <c r="AD74" s="66">
        <v>0</v>
      </c>
      <c r="AE74" s="66">
        <f>SUM(AE52:AE73)</f>
        <v>17089</v>
      </c>
      <c r="AF74" s="66">
        <v>0</v>
      </c>
      <c r="AG74" s="66">
        <f>SUM(AG52:AG73)</f>
        <v>0</v>
      </c>
      <c r="AH74" s="66">
        <f>SUMPRODUCT(AH52:AH73,AE52:AE73)/AE74</f>
        <v>29.470126982269296</v>
      </c>
      <c r="AI74" s="66">
        <f>SUM(AI52:AI73)</f>
        <v>21.8</v>
      </c>
      <c r="AJ74" s="66">
        <f>SUM(AJ52:AJ73)</f>
        <v>26</v>
      </c>
      <c r="AK74" s="66">
        <f>SUM(AK52:AK73)</f>
        <v>47.7</v>
      </c>
      <c r="AL74" s="66">
        <f>SUMPRODUCT(AL52:AL73,AE52:AE73)/AE74</f>
        <v>12.869951430744925</v>
      </c>
      <c r="AM74" s="80">
        <f>SUM(AM52:AM73)</f>
        <v>3.19</v>
      </c>
      <c r="AN74" s="80">
        <f>SUM(AN52:AN73)</f>
        <v>3.79</v>
      </c>
      <c r="AO74" s="80">
        <f>SUM(AO52:AO73)</f>
        <v>4.0599999999999996</v>
      </c>
      <c r="AP74" s="80">
        <f>SUM(AP52:AP73)</f>
        <v>4.5999999999999996</v>
      </c>
      <c r="AQ74" s="80">
        <f>SUM(AQ52:AQ73)</f>
        <v>4.38</v>
      </c>
      <c r="AR74" s="80">
        <f>SUM(AR52:AR73)</f>
        <v>20.02</v>
      </c>
      <c r="AS74" s="1"/>
      <c r="AU74" s="37">
        <f>AW74-AV74</f>
        <v>-120409527</v>
      </c>
      <c r="AV74" s="37">
        <f>SUM(AV52:AV73)-AV56-AV71-AV72</f>
        <v>120409527</v>
      </c>
      <c r="AW74" s="37">
        <v>0</v>
      </c>
    </row>
    <row r="75" spans="1:102" x14ac:dyDescent="0.2">
      <c r="AV75" s="6"/>
      <c r="AW75" s="6"/>
    </row>
    <row r="76" spans="1:102" x14ac:dyDescent="0.2">
      <c r="AV76" s="6"/>
      <c r="AW76" s="6"/>
    </row>
    <row r="77" spans="1:102" ht="17" thickBot="1" x14ac:dyDescent="0.25"/>
    <row r="78" spans="1:102" ht="17" thickBot="1" x14ac:dyDescent="0.25">
      <c r="A78" s="3">
        <v>4</v>
      </c>
      <c r="B78" s="1" t="str">
        <f>B$1</f>
        <v>YEAR</v>
      </c>
      <c r="C78" s="1" t="str">
        <f>C$1</f>
        <v>YEAR</v>
      </c>
      <c r="D78" s="1" t="str">
        <f>D$1</f>
        <v>TEAM</v>
      </c>
      <c r="F78" s="1" t="str">
        <f t="shared" ref="F78:AA78" si="14">F$1</f>
        <v>NUMBER</v>
      </c>
      <c r="G78" s="1" t="str">
        <f t="shared" si="14"/>
        <v>PLAYER</v>
      </c>
      <c r="H78" s="1" t="str">
        <f t="shared" si="14"/>
        <v>POS</v>
      </c>
      <c r="I78" s="1" t="str">
        <f t="shared" si="14"/>
        <v>HEIGHT</v>
      </c>
      <c r="J78" s="1" t="str">
        <f t="shared" si="14"/>
        <v>HEIGHT (IN)</v>
      </c>
      <c r="K78" s="1" t="str">
        <f t="shared" si="14"/>
        <v>HEIGHT (M)</v>
      </c>
      <c r="L78" s="1" t="str">
        <f t="shared" si="14"/>
        <v>WEIGHT (LBS)</v>
      </c>
      <c r="M78" s="1" t="str">
        <f t="shared" si="14"/>
        <v>WEIGHT (KG)</v>
      </c>
      <c r="N78" s="1" t="str">
        <f t="shared" si="14"/>
        <v>BMI</v>
      </c>
      <c r="O78" s="1" t="str">
        <f t="shared" si="14"/>
        <v>BIRTH DATE</v>
      </c>
      <c r="P78" s="1" t="str">
        <f t="shared" si="14"/>
        <v>AGE</v>
      </c>
      <c r="Q78" s="1" t="str">
        <f t="shared" si="14"/>
        <v>NATION</v>
      </c>
      <c r="R78" s="1" t="str">
        <f t="shared" si="14"/>
        <v>COUNTRY</v>
      </c>
      <c r="S78" s="1" t="str">
        <f t="shared" si="14"/>
        <v>CONTINENT</v>
      </c>
      <c r="T78" s="1" t="str">
        <f t="shared" si="14"/>
        <v>GLOBAL REGION</v>
      </c>
      <c r="U78" s="1" t="str">
        <f t="shared" si="14"/>
        <v>EXPERIENCE</v>
      </c>
      <c r="V78" s="1"/>
      <c r="W78" s="1" t="str">
        <f t="shared" si="14"/>
        <v>COLLEGE</v>
      </c>
      <c r="X78" s="1" t="str">
        <f t="shared" si="14"/>
        <v>COLLEGE1</v>
      </c>
      <c r="Y78" s="1" t="str">
        <f t="shared" si="14"/>
        <v>COLLEGE2</v>
      </c>
      <c r="Z78" s="1" t="str">
        <f t="shared" si="14"/>
        <v>TRANSFER</v>
      </c>
      <c r="AA78" s="1" t="str">
        <f t="shared" si="14"/>
        <v>SALARY</v>
      </c>
      <c r="AB78" s="1" t="s">
        <v>1262</v>
      </c>
      <c r="AC78" s="1"/>
      <c r="AD78" s="64" t="s">
        <v>1496</v>
      </c>
      <c r="AE78" s="64" t="str">
        <f>AE$1</f>
        <v>MP</v>
      </c>
      <c r="AF78" s="64" t="s">
        <v>1424</v>
      </c>
      <c r="AG78" s="64" t="str">
        <f>AG$1</f>
        <v>WTD-MP-PER</v>
      </c>
      <c r="AH78" s="64" t="str">
        <f t="shared" ref="AH78:AR78" si="15">AH$1</f>
        <v>AGE</v>
      </c>
      <c r="AI78" s="64" t="str">
        <f t="shared" si="15"/>
        <v>D-WS</v>
      </c>
      <c r="AJ78" s="64" t="str">
        <f t="shared" si="15"/>
        <v>O-WS</v>
      </c>
      <c r="AK78" s="64" t="str">
        <f t="shared" si="15"/>
        <v>WS</v>
      </c>
      <c r="AL78" s="64" t="str">
        <f t="shared" si="15"/>
        <v>USG%</v>
      </c>
      <c r="AM78" s="64" t="str">
        <f t="shared" si="15"/>
        <v>PG%</v>
      </c>
      <c r="AN78" s="64" t="str">
        <f t="shared" si="15"/>
        <v>SG%</v>
      </c>
      <c r="AO78" s="64" t="str">
        <f t="shared" si="15"/>
        <v>SF%</v>
      </c>
      <c r="AP78" s="64" t="str">
        <f t="shared" si="15"/>
        <v>PF%</v>
      </c>
      <c r="AQ78" s="64" t="str">
        <f t="shared" si="15"/>
        <v>C%</v>
      </c>
      <c r="AR78" s="64" t="str">
        <f t="shared" si="15"/>
        <v>TTL%</v>
      </c>
      <c r="AT78" s="1" t="str">
        <f>AT$1</f>
        <v>Rk</v>
      </c>
      <c r="AU78" s="1" t="str">
        <f>AU$1</f>
        <v>PLAYER</v>
      </c>
      <c r="AV78" s="1" t="str">
        <f>AV$1</f>
        <v>SALARY - BR</v>
      </c>
      <c r="AW78" s="1" t="s">
        <v>1495</v>
      </c>
      <c r="BB78" t="s">
        <v>550</v>
      </c>
      <c r="BC78" t="s">
        <v>1376</v>
      </c>
      <c r="BD78" t="s">
        <v>1377</v>
      </c>
      <c r="BE78" t="s">
        <v>1340</v>
      </c>
      <c r="BF78" s="2" t="s">
        <v>1378</v>
      </c>
      <c r="BG78" s="2" t="s">
        <v>1379</v>
      </c>
      <c r="BH78" s="2" t="s">
        <v>1380</v>
      </c>
      <c r="BI78" s="2" t="s">
        <v>1381</v>
      </c>
      <c r="BJ78" s="2" t="s">
        <v>1382</v>
      </c>
      <c r="BK78" s="2" t="s">
        <v>1383</v>
      </c>
      <c r="BL78" s="2" t="s">
        <v>1384</v>
      </c>
      <c r="BM78" s="2" t="s">
        <v>1385</v>
      </c>
      <c r="BN78" s="2" t="s">
        <v>1386</v>
      </c>
      <c r="BO78" s="2" t="s">
        <v>1387</v>
      </c>
      <c r="BP78" s="2" t="s">
        <v>1388</v>
      </c>
      <c r="BQ78" s="2" t="s">
        <v>1389</v>
      </c>
      <c r="BR78" s="2" t="s">
        <v>1388</v>
      </c>
      <c r="BS78" s="2" t="s">
        <v>1389</v>
      </c>
      <c r="BT78" s="2" t="s">
        <v>1390</v>
      </c>
      <c r="BU78" s="2" t="s">
        <v>1391</v>
      </c>
      <c r="BV78" s="2" t="s">
        <v>1392</v>
      </c>
      <c r="BX78" s="2" t="s">
        <v>550</v>
      </c>
      <c r="BY78" s="2" t="s">
        <v>1376</v>
      </c>
      <c r="BZ78" s="2" t="s">
        <v>1377</v>
      </c>
      <c r="CA78" s="2" t="s">
        <v>1340</v>
      </c>
      <c r="CB78" s="2" t="s">
        <v>1378</v>
      </c>
      <c r="CC78" s="2" t="s">
        <v>1424</v>
      </c>
      <c r="CD78" s="2" t="s">
        <v>1425</v>
      </c>
      <c r="CE78" s="2" t="s">
        <v>1426</v>
      </c>
      <c r="CF78" s="2" t="s">
        <v>1427</v>
      </c>
      <c r="CG78" s="2" t="s">
        <v>1428</v>
      </c>
      <c r="CH78" s="2" t="s">
        <v>1429</v>
      </c>
      <c r="CI78" s="2" t="s">
        <v>1430</v>
      </c>
      <c r="CJ78" s="2" t="s">
        <v>1431</v>
      </c>
      <c r="CK78" s="2" t="s">
        <v>1432</v>
      </c>
      <c r="CL78" s="2" t="s">
        <v>1433</v>
      </c>
      <c r="CM78" s="2" t="s">
        <v>1434</v>
      </c>
      <c r="CN78" s="2" t="s">
        <v>1435</v>
      </c>
      <c r="CO78" s="2" t="s">
        <v>1376</v>
      </c>
      <c r="CP78" s="2" t="s">
        <v>1436</v>
      </c>
      <c r="CQ78" s="2" t="s">
        <v>1437</v>
      </c>
      <c r="CR78" s="2" t="s">
        <v>1438</v>
      </c>
      <c r="CS78" s="2" t="s">
        <v>1439</v>
      </c>
      <c r="CT78" s="2" t="s">
        <v>1376</v>
      </c>
      <c r="CU78" s="2" t="s">
        <v>1440</v>
      </c>
      <c r="CV78" s="2" t="s">
        <v>1441</v>
      </c>
      <c r="CW78" s="2" t="s">
        <v>1442</v>
      </c>
      <c r="CX78" s="2" t="s">
        <v>1443</v>
      </c>
    </row>
    <row r="79" spans="1:102" ht="17" thickBot="1" x14ac:dyDescent="0.25">
      <c r="A79" s="3" t="s">
        <v>835</v>
      </c>
      <c r="B79" s="1" t="s">
        <v>33</v>
      </c>
      <c r="C79" s="1">
        <v>2019</v>
      </c>
      <c r="D79" s="1" t="s">
        <v>835</v>
      </c>
      <c r="F79" s="2">
        <v>3</v>
      </c>
      <c r="G79" s="2" t="s">
        <v>684</v>
      </c>
      <c r="H79" s="2" t="s">
        <v>570</v>
      </c>
      <c r="I79" s="4" t="s">
        <v>604</v>
      </c>
      <c r="J79" s="16">
        <f>_xlfn.XLOOKUP($I79,DASHBOARD!$I$2:$I$27,DASHBOARD!$J$2:$J$27,"",0)</f>
        <v>79</v>
      </c>
      <c r="K79" s="23">
        <f>J79/DASHBOARD!$C$3</f>
        <v>2.0066040132080265</v>
      </c>
      <c r="L79" s="2">
        <v>232</v>
      </c>
      <c r="M79" s="26">
        <f>L79/DASHBOARD!$C$4</f>
        <v>105.21541950113378</v>
      </c>
      <c r="N79" s="26">
        <f t="shared" ref="N79:N100" si="16">M79/(K79^2)</f>
        <v>26.131000490138902</v>
      </c>
      <c r="O79" s="5">
        <v>35628</v>
      </c>
      <c r="P79" s="23">
        <f>YEARFRAC(O79,_xlfn.XLOOKUP($B79,DASHBOARD!$Q$2:$Q$40,DASHBOARD!$U$2:$U$40,"",0))</f>
        <v>21.905555555555555</v>
      </c>
      <c r="Q79" s="2" t="s">
        <v>685</v>
      </c>
      <c r="R79" s="2" t="str">
        <f>_xlfn.XLOOKUP($Q79,DASHBOARD!$L$2:$L$150,DASHBOARD!M$2:M$150,"",0)</f>
        <v>United Kingdom</v>
      </c>
      <c r="S79" s="2" t="str">
        <f>_xlfn.XLOOKUP($Q79,DASHBOARD!$L$2:$L$150,DASHBOARD!N$2:N$150,"",0)</f>
        <v>Europe</v>
      </c>
      <c r="T79" s="2" t="str">
        <f>_xlfn.XLOOKUP($Q79,DASHBOARD!$L$2:$L$150,DASHBOARD!O$2:O$150,"",0)</f>
        <v>Eurasia</v>
      </c>
      <c r="U79" s="2">
        <v>1</v>
      </c>
      <c r="W79" s="2" t="s">
        <v>686</v>
      </c>
      <c r="X79" s="2" t="s">
        <v>686</v>
      </c>
      <c r="Z79" s="2" t="str">
        <f t="shared" ref="Z79:Z100" si="17">IF(Y79="","","X")</f>
        <v/>
      </c>
      <c r="AA79" s="6">
        <f>_xlfn.XLOOKUP($G79,$AU$79:$AU$100,$AV$79:$AV$100,0,0)</f>
        <v>1952760</v>
      </c>
      <c r="AB79" s="43">
        <f>AA79/$AC$101</f>
        <v>1.4438954601231131E-2</v>
      </c>
      <c r="AC79" s="43"/>
      <c r="AD79" s="65">
        <v>2210</v>
      </c>
      <c r="AE79" s="65" cm="1">
        <f t="array" ref="AE79">_xlfn.XLOOKUP($G79&amp;$C79,$BY$1:$BY$845&amp;$C$1:$C$845,$CB$1:$CB$845,"",0)</f>
        <v>1352</v>
      </c>
      <c r="AF79" s="65">
        <v>16.5</v>
      </c>
      <c r="AG79" s="65">
        <f>IFERROR(($AD79/SUM(AD79:AD100))*$AF79,"")</f>
        <v>2.2971525765402543</v>
      </c>
      <c r="AH79" s="65" cm="1">
        <f t="array" ref="AH79">_xlfn.XLOOKUP($G79&amp;$C79,$BY$1:$BY$845&amp;$C$1:$C$845,$BD$1:$BD$845,"",0)</f>
        <v>21</v>
      </c>
      <c r="AI79" s="65" cm="1">
        <f t="array" ref="AI79">_xlfn.XLOOKUP($G79&amp;$C79,$BY$1:$BY$845&amp;$C$1:$C$845,$CP$1:$CP$845,"",0)</f>
        <v>0.3</v>
      </c>
      <c r="AJ79" s="65" cm="1">
        <f t="array" ref="AJ79">_xlfn.XLOOKUP($G79&amp;$C79,$BY$1:$BY$845&amp;$C$1:$C$845,$CQ$1:$CQ$845,"",0)</f>
        <v>1.7</v>
      </c>
      <c r="AK79" s="65" cm="1">
        <f t="array" ref="AK79">_xlfn.XLOOKUP($G79&amp;$C79,$BY$1:$BY$845&amp;$C$1:$C$845,$CR$1:$CR$845,"",0)</f>
        <v>2</v>
      </c>
      <c r="AL79" s="65" cm="1">
        <f t="array" ref="AL79">_xlfn.XLOOKUP($G79&amp;$C79,$BY$1:$BY$845&amp;$C$1:$C$845,$CM$1:$CM$845,"",0)</f>
        <v>11.3</v>
      </c>
      <c r="AM79" s="78" cm="1">
        <f t="array" ref="AM79">_xlfn.XLOOKUP($G79&amp;$C79,$BY$1:$BY$845&amp;$C$1:$C$845,BG$1:BG$845,"",0)</f>
        <v>0</v>
      </c>
      <c r="AN79" s="78" cm="1">
        <f t="array" ref="AN79">_xlfn.XLOOKUP($G79&amp;$C79,$BY$1:$BY$845&amp;$C$1:$C$845,BH$1:BH$845,"",0)</f>
        <v>0</v>
      </c>
      <c r="AO79" s="78" cm="1">
        <f t="array" ref="AO79">_xlfn.XLOOKUP($G79&amp;$C79,$BY$1:$BY$845&amp;$C$1:$C$845,BI$1:BI$845,"",0)</f>
        <v>0.23</v>
      </c>
      <c r="AP79" s="78" cm="1">
        <f t="array" ref="AP79">_xlfn.XLOOKUP($G79&amp;$C79,$BY$1:$BY$845&amp;$C$1:$C$845,BJ$1:BJ$845,"",0)</f>
        <v>0.75</v>
      </c>
      <c r="AQ79" s="78" cm="1">
        <f t="array" ref="AQ79">_xlfn.XLOOKUP($G79&amp;$C79,$BY$1:$BY$845&amp;$C$1:$C$845,BK$1:BK$845,"",0)</f>
        <v>0.02</v>
      </c>
      <c r="AR79" s="78">
        <f>SUM(AM79:AQ79)</f>
        <v>1</v>
      </c>
      <c r="AT79" s="1">
        <v>1</v>
      </c>
      <c r="AU79" s="6" t="s">
        <v>700</v>
      </c>
      <c r="AV79" s="6">
        <v>31200000</v>
      </c>
      <c r="AW79" s="6">
        <v>31200000</v>
      </c>
      <c r="BB79">
        <v>1</v>
      </c>
      <c r="BC79" t="s">
        <v>713</v>
      </c>
      <c r="BD79">
        <v>24</v>
      </c>
      <c r="BE79">
        <v>80</v>
      </c>
      <c r="BF79" s="2">
        <v>2548</v>
      </c>
      <c r="BJ79" s="58">
        <v>0.91</v>
      </c>
      <c r="BK79" s="58">
        <v>0.09</v>
      </c>
      <c r="BL79" s="2">
        <v>11.1</v>
      </c>
      <c r="BM79" s="2">
        <v>14.4</v>
      </c>
      <c r="BN79" s="2">
        <v>63</v>
      </c>
      <c r="BO79" s="2">
        <v>46</v>
      </c>
      <c r="BP79" s="2">
        <v>75</v>
      </c>
      <c r="BQ79" s="2">
        <v>31</v>
      </c>
      <c r="BR79" s="2">
        <v>149</v>
      </c>
      <c r="BS79" s="2">
        <v>5</v>
      </c>
      <c r="BT79" s="2">
        <v>624</v>
      </c>
      <c r="BU79" s="2">
        <v>47</v>
      </c>
      <c r="BV79" s="2">
        <v>42</v>
      </c>
      <c r="BX79" s="2">
        <v>1</v>
      </c>
      <c r="BY79" s="2" t="s">
        <v>713</v>
      </c>
      <c r="BZ79" s="2">
        <v>24</v>
      </c>
      <c r="CA79" s="2">
        <v>80</v>
      </c>
      <c r="CB79" s="2">
        <v>2548</v>
      </c>
      <c r="CC79" s="2">
        <v>18.7</v>
      </c>
      <c r="CD79" s="2">
        <v>0.628</v>
      </c>
      <c r="CE79" s="2">
        <v>0.22600000000000001</v>
      </c>
      <c r="CF79" s="2">
        <v>0.32</v>
      </c>
      <c r="CG79" s="2">
        <v>5.4</v>
      </c>
      <c r="CH79" s="2">
        <v>17.5</v>
      </c>
      <c r="CI79" s="2">
        <v>11.6</v>
      </c>
      <c r="CJ79" s="2">
        <v>14.6</v>
      </c>
      <c r="CK79" s="2">
        <v>1.4</v>
      </c>
      <c r="CL79" s="2">
        <v>1.7</v>
      </c>
      <c r="CM79" s="2">
        <v>12.5</v>
      </c>
      <c r="CN79" s="2">
        <v>20.8</v>
      </c>
      <c r="CP79" s="2">
        <v>5.7</v>
      </c>
      <c r="CQ79" s="2">
        <v>3.6</v>
      </c>
      <c r="CR79" s="2">
        <v>9.3000000000000007</v>
      </c>
      <c r="CS79" s="2">
        <v>0.17499999999999999</v>
      </c>
      <c r="CU79" s="2">
        <v>1.6</v>
      </c>
      <c r="CV79" s="2">
        <v>0.8</v>
      </c>
      <c r="CW79" s="2">
        <v>2.4</v>
      </c>
      <c r="CX79" s="2">
        <v>2.8</v>
      </c>
    </row>
    <row r="80" spans="1:102" x14ac:dyDescent="0.2">
      <c r="B80" s="1" t="s">
        <v>33</v>
      </c>
      <c r="C80" s="1">
        <v>2019</v>
      </c>
      <c r="D80" s="1" t="s">
        <v>835</v>
      </c>
      <c r="F80" s="2">
        <v>25</v>
      </c>
      <c r="G80" s="2" t="s">
        <v>687</v>
      </c>
      <c r="H80" s="2" t="s">
        <v>566</v>
      </c>
      <c r="I80" s="4" t="s">
        <v>602</v>
      </c>
      <c r="J80" s="16">
        <f>_xlfn.XLOOKUP($I80,DASHBOARD!$I$2:$I$27,DASHBOARD!$J$2:$J$27,"",0)</f>
        <v>81</v>
      </c>
      <c r="K80" s="23">
        <f>J80/DASHBOARD!$C$3</f>
        <v>2.0574041148082296</v>
      </c>
      <c r="L80" s="2">
        <v>200</v>
      </c>
      <c r="M80" s="26">
        <f>L80/DASHBOARD!$C$4</f>
        <v>90.702947845804985</v>
      </c>
      <c r="N80" s="26">
        <f t="shared" si="16"/>
        <v>21.428027432077336</v>
      </c>
      <c r="O80" s="5">
        <v>33980</v>
      </c>
      <c r="P80" s="23">
        <f>YEARFRAC(O80,_xlfn.XLOOKUP($B80,DASHBOARD!$Q$2:$Q$40,DASHBOARD!$U$2:$U$40,"",0))</f>
        <v>26.422222222222221</v>
      </c>
      <c r="Q80" s="2" t="s">
        <v>688</v>
      </c>
      <c r="R80" s="2" t="str">
        <f>_xlfn.XLOOKUP($Q80,DASHBOARD!$L$2:$L$150,DASHBOARD!M$2:M$150,"",0)</f>
        <v>Saint Lucia</v>
      </c>
      <c r="S80" s="2" t="str">
        <f>_xlfn.XLOOKUP($Q80,DASHBOARD!$L$2:$L$150,DASHBOARD!N$2:N$150,"",0)</f>
        <v>North America</v>
      </c>
      <c r="T80" s="2" t="str">
        <f>_xlfn.XLOOKUP($Q80,DASHBOARD!$L$2:$L$150,DASHBOARD!O$2:O$150,"",0)</f>
        <v>Caribbean</v>
      </c>
      <c r="U80" s="2">
        <v>1</v>
      </c>
      <c r="W80" s="2" t="s">
        <v>689</v>
      </c>
      <c r="X80" s="2" t="s">
        <v>689</v>
      </c>
      <c r="Z80" s="2" t="str">
        <f t="shared" si="17"/>
        <v/>
      </c>
      <c r="AA80" s="6">
        <f>_xlfn.XLOOKUP($G80,$AU$79:$AU$100,$AV$79:$AV$100,0,0)</f>
        <v>457418</v>
      </c>
      <c r="AB80" s="43">
        <f>AA80/$AC$101</f>
        <v>3.382206587489472E-3</v>
      </c>
      <c r="AC80" s="43"/>
      <c r="AD80" s="65" t="s">
        <v>1484</v>
      </c>
      <c r="AE80" s="65" cm="1">
        <f t="array" ref="AE80">_xlfn.XLOOKUP($G80&amp;$C80,$BY$1:$BY$845&amp;$C$1:$C$845,$CB$1:$CB$845,"",0)</f>
        <v>163</v>
      </c>
      <c r="AF80" s="65">
        <v>22.28</v>
      </c>
      <c r="AG80" s="65" t="str">
        <f>IFERROR(($AD80/SUM(AD79:AD100))*$AF80,"")</f>
        <v/>
      </c>
      <c r="AH80" s="65" cm="1">
        <f t="array" ref="AH80">_xlfn.XLOOKUP($G80&amp;$C80,$BY$1:$BY$845&amp;$C$1:$C$845,$BD$1:$BD$845,"",0)</f>
        <v>26</v>
      </c>
      <c r="AI80" s="65" cm="1">
        <f t="array" ref="AI80">_xlfn.XLOOKUP($G80&amp;$C80,$BY$1:$BY$845&amp;$C$1:$C$845,$CP$1:$CP$845,"",0)</f>
        <v>0.2</v>
      </c>
      <c r="AJ80" s="65" cm="1">
        <f t="array" ref="AJ80">_xlfn.XLOOKUP($G80&amp;$C80,$BY$1:$BY$845&amp;$C$1:$C$845,$CQ$1:$CQ$845,"",0)</f>
        <v>0.4</v>
      </c>
      <c r="AK80" s="65" cm="1">
        <f t="array" ref="AK80">_xlfn.XLOOKUP($G80&amp;$C80,$BY$1:$BY$845&amp;$C$1:$C$845,$CR$1:$CR$845,"",0)</f>
        <v>0.7</v>
      </c>
      <c r="AL80" s="65" cm="1">
        <f t="array" ref="AL80">_xlfn.XLOOKUP($G80&amp;$C80,$BY$1:$BY$845&amp;$C$1:$C$845,$CM$1:$CM$845,"",0)</f>
        <v>7.8</v>
      </c>
      <c r="AM80" s="78" cm="1">
        <f t="array" ref="AM80">_xlfn.XLOOKUP($G80&amp;$C80,$BY$1:$BY$845&amp;$C$1:$C$845,BG$1:BG$845,"",0)</f>
        <v>0</v>
      </c>
      <c r="AN80" s="78" cm="1">
        <f t="array" ref="AN80">_xlfn.XLOOKUP($G80&amp;$C80,$BY$1:$BY$845&amp;$C$1:$C$845,BH$1:BH$845,"",0)</f>
        <v>0</v>
      </c>
      <c r="AO80" s="78" cm="1">
        <f t="array" ref="AO80">_xlfn.XLOOKUP($G80&amp;$C80,$BY$1:$BY$845&amp;$C$1:$C$845,BI$1:BI$845,"",0)</f>
        <v>0</v>
      </c>
      <c r="AP80" s="78" cm="1">
        <f t="array" ref="AP80">_xlfn.XLOOKUP($G80&amp;$C80,$BY$1:$BY$845&amp;$C$1:$C$845,BJ$1:BJ$845,"",0)</f>
        <v>0.36</v>
      </c>
      <c r="AQ80" s="78" cm="1">
        <f t="array" ref="AQ80">_xlfn.XLOOKUP($G80&amp;$C80,$BY$1:$BY$845&amp;$C$1:$C$845,BK$1:BK$845,"",0)</f>
        <v>0.64</v>
      </c>
      <c r="AR80" s="78">
        <f t="shared" ref="AR80:AR100" si="18">SUM(AM80:AQ80)</f>
        <v>1</v>
      </c>
      <c r="AT80" s="1">
        <v>2</v>
      </c>
      <c r="AU80" s="6" t="s">
        <v>692</v>
      </c>
      <c r="AV80" s="6">
        <v>24119025</v>
      </c>
      <c r="AW80" s="6" t="s">
        <v>1484</v>
      </c>
      <c r="BB80">
        <v>2</v>
      </c>
      <c r="BC80" t="s">
        <v>649</v>
      </c>
      <c r="BD80">
        <v>31</v>
      </c>
      <c r="BE80">
        <v>80</v>
      </c>
      <c r="BF80" s="2">
        <v>2216</v>
      </c>
      <c r="BH80" s="58">
        <v>0.68</v>
      </c>
      <c r="BI80" s="58">
        <v>0.31</v>
      </c>
      <c r="BJ80" s="58">
        <v>0.01</v>
      </c>
      <c r="BL80" s="2">
        <v>13.7</v>
      </c>
      <c r="BM80" s="2">
        <v>17.600000000000001</v>
      </c>
      <c r="BN80" s="2">
        <v>42</v>
      </c>
      <c r="BO80" s="2">
        <v>14</v>
      </c>
      <c r="BP80" s="2">
        <v>82</v>
      </c>
      <c r="BQ80" s="2">
        <v>5</v>
      </c>
      <c r="BR80" s="2">
        <v>12</v>
      </c>
      <c r="BS80" s="2">
        <v>17</v>
      </c>
      <c r="BT80" s="2">
        <v>305</v>
      </c>
      <c r="BU80" s="2">
        <v>0</v>
      </c>
      <c r="BV80" s="2">
        <v>17</v>
      </c>
      <c r="BX80" s="2">
        <v>2</v>
      </c>
      <c r="BY80" s="2" t="s">
        <v>649</v>
      </c>
      <c r="BZ80" s="2">
        <v>31</v>
      </c>
      <c r="CA80" s="2">
        <v>80</v>
      </c>
      <c r="CB80" s="2">
        <v>2216</v>
      </c>
      <c r="CC80" s="2">
        <v>13</v>
      </c>
      <c r="CD80" s="2">
        <v>0.63200000000000001</v>
      </c>
      <c r="CE80" s="2">
        <v>0.69</v>
      </c>
      <c r="CF80" s="2">
        <v>7.0000000000000007E-2</v>
      </c>
      <c r="CG80" s="2">
        <v>3</v>
      </c>
      <c r="CH80" s="2">
        <v>12.2</v>
      </c>
      <c r="CI80" s="2">
        <v>7.7</v>
      </c>
      <c r="CJ80" s="2">
        <v>7.7</v>
      </c>
      <c r="CK80" s="2">
        <v>1.6</v>
      </c>
      <c r="CL80" s="2">
        <v>2</v>
      </c>
      <c r="CM80" s="2">
        <v>10.4</v>
      </c>
      <c r="CN80" s="2">
        <v>14.1</v>
      </c>
      <c r="CP80" s="2">
        <v>3</v>
      </c>
      <c r="CQ80" s="2">
        <v>2.9</v>
      </c>
      <c r="CR80" s="2">
        <v>5.9</v>
      </c>
      <c r="CS80" s="2">
        <v>0.128</v>
      </c>
      <c r="CU80" s="2">
        <v>1.1000000000000001</v>
      </c>
      <c r="CV80" s="2">
        <v>0.8</v>
      </c>
      <c r="CW80" s="2">
        <v>2</v>
      </c>
      <c r="CX80" s="2">
        <v>2.2000000000000002</v>
      </c>
    </row>
    <row r="81" spans="2:102" x14ac:dyDescent="0.2">
      <c r="B81" s="1" t="s">
        <v>33</v>
      </c>
      <c r="C81" s="1">
        <v>2019</v>
      </c>
      <c r="D81" s="1" t="s">
        <v>835</v>
      </c>
      <c r="F81" s="2">
        <v>4</v>
      </c>
      <c r="G81" s="2" t="s">
        <v>690</v>
      </c>
      <c r="H81" s="2" t="s">
        <v>556</v>
      </c>
      <c r="I81" s="4" t="s">
        <v>601</v>
      </c>
      <c r="J81" s="16">
        <f>_xlfn.XLOOKUP($I81,DASHBOARD!$I$2:$I$27,DASHBOARD!$J$2:$J$27,"",0)</f>
        <v>77</v>
      </c>
      <c r="K81" s="23">
        <f>J81/DASHBOARD!$C$3</f>
        <v>1.9558039116078234</v>
      </c>
      <c r="L81" s="2">
        <v>189</v>
      </c>
      <c r="M81" s="26">
        <f>L81/DASHBOARD!$C$4</f>
        <v>85.714285714285708</v>
      </c>
      <c r="N81" s="26">
        <f t="shared" si="16"/>
        <v>22.407973881406157</v>
      </c>
      <c r="O81" s="5">
        <v>33111</v>
      </c>
      <c r="P81" s="23">
        <f>YEARFRAC(O81,_xlfn.XLOOKUP($B81,DASHBOARD!$Q$2:$Q$40,DASHBOARD!$U$2:$U$40,"",0))</f>
        <v>28.797222222222221</v>
      </c>
      <c r="Q81" s="2" t="s">
        <v>557</v>
      </c>
      <c r="R81" s="2" t="str">
        <f>_xlfn.XLOOKUP($Q81,DASHBOARD!$L$2:$L$150,DASHBOARD!M$2:M$150,"",0)</f>
        <v>United States</v>
      </c>
      <c r="S81" s="2" t="str">
        <f>_xlfn.XLOOKUP($Q81,DASHBOARD!$L$2:$L$150,DASHBOARD!N$2:N$150,"",0)</f>
        <v>North America</v>
      </c>
      <c r="T81" s="2" t="str">
        <f>_xlfn.XLOOKUP($Q81,DASHBOARD!$L$2:$L$150,DASHBOARD!O$2:O$150,"",0)</f>
        <v>Americas</v>
      </c>
      <c r="U81" s="2">
        <v>4</v>
      </c>
      <c r="W81" s="2" t="s">
        <v>691</v>
      </c>
      <c r="X81" s="2" t="s">
        <v>691</v>
      </c>
      <c r="Z81" s="2" t="str">
        <f t="shared" si="17"/>
        <v/>
      </c>
      <c r="AA81" s="6">
        <f>_xlfn.XLOOKUP($G81,$AU$79:$AU$100,$AV$79:$AV$100,0,0)</f>
        <v>800000</v>
      </c>
      <c r="AB81" s="43">
        <f>AA81/$AC$101</f>
        <v>5.9153012561630226E-3</v>
      </c>
      <c r="AC81" s="43"/>
      <c r="AD81" s="65">
        <v>2040</v>
      </c>
      <c r="AE81" s="65" cm="1">
        <f t="array" ref="AE81">_xlfn.XLOOKUP($G81&amp;$C81,$BY$1:$BY$845&amp;$C$1:$C$845,$CB$1:$CB$845,"",0)</f>
        <v>212</v>
      </c>
      <c r="AF81" s="65">
        <v>25.8</v>
      </c>
      <c r="AG81" s="65">
        <f>IFERROR(($AD81/SUM(AD79:AD100))*$AF81,"")</f>
        <v>3.3156104321532069</v>
      </c>
      <c r="AH81" s="65" cm="1">
        <f t="array" ref="AH81">_xlfn.XLOOKUP($G81&amp;$C81,$BY$1:$BY$845&amp;$C$1:$C$845,$BD$1:$BD$845,"",0)</f>
        <v>28</v>
      </c>
      <c r="AI81" s="65" cm="1">
        <f t="array" ref="AI81">_xlfn.XLOOKUP($G81&amp;$C81,$BY$1:$BY$845&amp;$C$1:$C$845,$CP$1:$CP$845,"",0)</f>
        <v>-0.5</v>
      </c>
      <c r="AJ81" s="65" cm="1">
        <f t="array" ref="AJ81">_xlfn.XLOOKUP($G81&amp;$C81,$BY$1:$BY$845&amp;$C$1:$C$845,$CQ$1:$CQ$845,"",0)</f>
        <v>0.3</v>
      </c>
      <c r="AK81" s="65" cm="1">
        <f t="array" ref="AK81">_xlfn.XLOOKUP($G81&amp;$C81,$BY$1:$BY$845&amp;$C$1:$C$845,$CR$1:$CR$845,"",0)</f>
        <v>-0.1</v>
      </c>
      <c r="AL81" s="65" cm="1">
        <f t="array" ref="AL81">_xlfn.XLOOKUP($G81&amp;$C81,$BY$1:$BY$845&amp;$C$1:$C$845,$CM$1:$CM$845,"",0)</f>
        <v>18.100000000000001</v>
      </c>
      <c r="AM81" s="78" cm="1">
        <f t="array" ref="AM81">_xlfn.XLOOKUP($G81&amp;$C81,$BY$1:$BY$845&amp;$C$1:$C$845,BG$1:BG$845,"",0)</f>
        <v>0.24</v>
      </c>
      <c r="AN81" s="78" cm="1">
        <f t="array" ref="AN81">_xlfn.XLOOKUP($G81&amp;$C81,$BY$1:$BY$845&amp;$C$1:$C$845,BH$1:BH$845,"",0)</f>
        <v>0.59</v>
      </c>
      <c r="AO81" s="78" cm="1">
        <f t="array" ref="AO81">_xlfn.XLOOKUP($G81&amp;$C81,$BY$1:$BY$845&amp;$C$1:$C$845,BI$1:BI$845,"",0)</f>
        <v>0.17</v>
      </c>
      <c r="AP81" s="78" cm="1">
        <f t="array" ref="AP81">_xlfn.XLOOKUP($G81&amp;$C81,$BY$1:$BY$845&amp;$C$1:$C$845,BJ$1:BJ$845,"",0)</f>
        <v>0</v>
      </c>
      <c r="AQ81" s="78" cm="1">
        <f t="array" ref="AQ81">_xlfn.XLOOKUP($G81&amp;$C81,$BY$1:$BY$845&amp;$C$1:$C$845,BK$1:BK$845,"",0)</f>
        <v>0</v>
      </c>
      <c r="AR81" s="78">
        <f t="shared" si="18"/>
        <v>1</v>
      </c>
      <c r="AT81" s="1">
        <v>3</v>
      </c>
      <c r="AU81" s="6" t="s">
        <v>696</v>
      </c>
      <c r="AV81" s="6">
        <v>23114067</v>
      </c>
      <c r="AW81" s="6">
        <v>23114067</v>
      </c>
      <c r="BB81">
        <v>3</v>
      </c>
      <c r="BC81" t="s">
        <v>700</v>
      </c>
      <c r="BD81">
        <v>32</v>
      </c>
      <c r="BE81">
        <v>65</v>
      </c>
      <c r="BF81" s="2">
        <v>2213</v>
      </c>
      <c r="BG81" s="58">
        <v>0.7</v>
      </c>
      <c r="BH81" s="58">
        <v>0.3</v>
      </c>
      <c r="BL81" s="2">
        <v>11.2</v>
      </c>
      <c r="BM81" s="2">
        <v>12.2</v>
      </c>
      <c r="BN81" s="2">
        <v>135</v>
      </c>
      <c r="BO81" s="2">
        <v>24</v>
      </c>
      <c r="BP81" s="2">
        <v>60</v>
      </c>
      <c r="BQ81" s="2">
        <v>11</v>
      </c>
      <c r="BR81" s="2">
        <v>69</v>
      </c>
      <c r="BS81" s="2">
        <v>48</v>
      </c>
      <c r="BT81" s="2">
        <v>1282</v>
      </c>
      <c r="BU81" s="2">
        <v>18</v>
      </c>
      <c r="BV81" s="2">
        <v>30</v>
      </c>
      <c r="BX81" s="2">
        <v>3</v>
      </c>
      <c r="BY81" s="2" t="s">
        <v>700</v>
      </c>
      <c r="BZ81" s="2">
        <v>32</v>
      </c>
      <c r="CA81" s="2">
        <v>65</v>
      </c>
      <c r="CB81" s="2">
        <v>2213</v>
      </c>
      <c r="CC81" s="2">
        <v>16.5</v>
      </c>
      <c r="CD81" s="2">
        <v>0.56200000000000006</v>
      </c>
      <c r="CE81" s="2">
        <v>0.61299999999999999</v>
      </c>
      <c r="CF81" s="2">
        <v>0.26300000000000001</v>
      </c>
      <c r="CG81" s="2">
        <v>2.1</v>
      </c>
      <c r="CH81" s="2">
        <v>12.9</v>
      </c>
      <c r="CI81" s="2">
        <v>7.6</v>
      </c>
      <c r="CJ81" s="2">
        <v>34.799999999999997</v>
      </c>
      <c r="CK81" s="2">
        <v>2</v>
      </c>
      <c r="CL81" s="2">
        <v>1.2</v>
      </c>
      <c r="CM81" s="2">
        <v>18.100000000000001</v>
      </c>
      <c r="CN81" s="2">
        <v>19.600000000000001</v>
      </c>
      <c r="CP81" s="2">
        <v>3.6</v>
      </c>
      <c r="CQ81" s="2">
        <v>3</v>
      </c>
      <c r="CR81" s="2">
        <v>6.6</v>
      </c>
      <c r="CS81" s="2">
        <v>0.14399999999999999</v>
      </c>
      <c r="CU81" s="2">
        <v>1.7</v>
      </c>
      <c r="CV81" s="2">
        <v>0.6</v>
      </c>
      <c r="CW81" s="2">
        <v>2.2999999999999998</v>
      </c>
      <c r="CX81" s="2">
        <v>2.4</v>
      </c>
    </row>
    <row r="82" spans="2:102" x14ac:dyDescent="0.2">
      <c r="B82" s="1" t="s">
        <v>33</v>
      </c>
      <c r="C82" s="1">
        <v>2019</v>
      </c>
      <c r="D82" s="1" t="s">
        <v>835</v>
      </c>
      <c r="F82" s="2">
        <v>33</v>
      </c>
      <c r="G82" s="2" t="s">
        <v>692</v>
      </c>
      <c r="H82" s="2" t="s">
        <v>552</v>
      </c>
      <c r="I82" s="4" t="s">
        <v>1148</v>
      </c>
      <c r="J82" s="16">
        <f>_xlfn.XLOOKUP($I82,DASHBOARD!$I$2:$I$27,DASHBOARD!$J$2:$J$27,"",0)</f>
        <v>83</v>
      </c>
      <c r="K82" s="23">
        <f>J82/DASHBOARD!$C$3</f>
        <v>2.1082042164084331</v>
      </c>
      <c r="L82" s="2">
        <v>255</v>
      </c>
      <c r="M82" s="26">
        <f>L82/DASHBOARD!$C$4</f>
        <v>115.64625850340136</v>
      </c>
      <c r="N82" s="26">
        <f t="shared" si="16"/>
        <v>26.019936446054682</v>
      </c>
      <c r="O82" s="5">
        <v>31076</v>
      </c>
      <c r="P82" s="23">
        <f>YEARFRAC(O82,_xlfn.XLOOKUP($B82,DASHBOARD!$Q$2:$Q$40,DASHBOARD!$U$2:$U$40,"",0))</f>
        <v>34.37222222222222</v>
      </c>
      <c r="Q82" s="2" t="s">
        <v>693</v>
      </c>
      <c r="R82" s="2" t="str">
        <f>_xlfn.XLOOKUP($Q82,DASHBOARD!$L$2:$L$150,DASHBOARD!M$2:M$150,"",0)</f>
        <v>Spain</v>
      </c>
      <c r="S82" s="2" t="str">
        <f>_xlfn.XLOOKUP($Q82,DASHBOARD!$L$2:$L$150,DASHBOARD!N$2:N$150,"",0)</f>
        <v>Europe</v>
      </c>
      <c r="T82" s="2" t="str">
        <f>_xlfn.XLOOKUP($Q82,DASHBOARD!$L$2:$L$150,DASHBOARD!O$2:O$150,"",0)</f>
        <v>Eurasia</v>
      </c>
      <c r="U82" s="2">
        <v>10</v>
      </c>
      <c r="Z82" s="2" t="str">
        <f t="shared" si="17"/>
        <v/>
      </c>
      <c r="AA82" s="6">
        <f>_xlfn.XLOOKUP($G82,$AU$79:$AU$100,$AV$79:$AV$100,0,0)</f>
        <v>24119025</v>
      </c>
      <c r="AB82" s="43">
        <f>AA82/$AC$101</f>
        <v>0.17833912359990919</v>
      </c>
      <c r="AC82" s="43"/>
      <c r="AD82" s="65">
        <v>2012.8</v>
      </c>
      <c r="AE82" s="65" cm="1">
        <f t="array" ref="AE82">_xlfn.XLOOKUP($G82&amp;$C82,$BY$1:$BY$845&amp;$C$1:$C$845,$CB$1:$CB$845,"",0)</f>
        <v>648</v>
      </c>
      <c r="AF82" s="65">
        <v>18.7</v>
      </c>
      <c r="AG82" s="65">
        <f>IFERROR(($AD82/SUM(AD79:AD100))*$AF82,"")</f>
        <v>2.3711326697744735</v>
      </c>
      <c r="AH82" s="65" cm="1">
        <f t="array" ref="AH82">_xlfn.XLOOKUP($G82&amp;$C82,$BY$1:$BY$845&amp;$C$1:$C$845,$BD$1:$BD$845,"",0)</f>
        <v>34</v>
      </c>
      <c r="AI82" s="65" cm="1">
        <f t="array" ref="AI82">_xlfn.XLOOKUP($G82&amp;$C82,$BY$1:$BY$845&amp;$C$1:$C$845,$CP$1:$CP$845,"",0)</f>
        <v>0.9</v>
      </c>
      <c r="AJ82" s="65" cm="1">
        <f t="array" ref="AJ82">_xlfn.XLOOKUP($G82&amp;$C82,$BY$1:$BY$845&amp;$C$1:$C$845,$CQ$1:$CQ$845,"",0)</f>
        <v>1.2</v>
      </c>
      <c r="AK82" s="65" cm="1">
        <f t="array" ref="AK82">_xlfn.XLOOKUP($G82&amp;$C82,$BY$1:$BY$845&amp;$C$1:$C$845,$CR$1:$CR$845,"",0)</f>
        <v>2.1</v>
      </c>
      <c r="AL82" s="65" cm="1">
        <f t="array" ref="AL82">_xlfn.XLOOKUP($G82&amp;$C82,$BY$1:$BY$845&amp;$C$1:$C$845,$CM$1:$CM$845,"",0)</f>
        <v>14.6</v>
      </c>
      <c r="AM82" s="78" cm="1">
        <f t="array" ref="AM82">_xlfn.XLOOKUP($G82&amp;$C82,$BY$1:$BY$845&amp;$C$1:$C$845,BG$1:BG$845,"",0)</f>
        <v>0</v>
      </c>
      <c r="AN82" s="78" cm="1">
        <f t="array" ref="AN82">_xlfn.XLOOKUP($G82&amp;$C82,$BY$1:$BY$845&amp;$C$1:$C$845,BH$1:BH$845,"",0)</f>
        <v>0</v>
      </c>
      <c r="AO82" s="78" cm="1">
        <f t="array" ref="AO82">_xlfn.XLOOKUP($G82&amp;$C82,$BY$1:$BY$845&amp;$C$1:$C$845,BI$1:BI$845,"",0)</f>
        <v>0</v>
      </c>
      <c r="AP82" s="78" cm="1">
        <f t="array" ref="AP82">_xlfn.XLOOKUP($G82&amp;$C82,$BY$1:$BY$845&amp;$C$1:$C$845,BJ$1:BJ$845,"",0)</f>
        <v>0</v>
      </c>
      <c r="AQ82" s="78" cm="1">
        <f t="array" ref="AQ82">_xlfn.XLOOKUP($G82&amp;$C82,$BY$1:$BY$845&amp;$C$1:$C$845,BK$1:BK$845,"",0)</f>
        <v>1</v>
      </c>
      <c r="AR82" s="78">
        <f t="shared" si="18"/>
        <v>1</v>
      </c>
      <c r="AT82" s="1">
        <v>4</v>
      </c>
      <c r="AU82" s="6" t="s">
        <v>694</v>
      </c>
      <c r="AV82" s="6">
        <v>21666667</v>
      </c>
      <c r="AW82" s="6">
        <v>21666667</v>
      </c>
      <c r="BB82">
        <v>4</v>
      </c>
      <c r="BC82" t="s">
        <v>696</v>
      </c>
      <c r="BD82">
        <v>27</v>
      </c>
      <c r="BE82">
        <v>60</v>
      </c>
      <c r="BF82" s="2">
        <v>2040</v>
      </c>
      <c r="BH82" s="58">
        <v>0.01</v>
      </c>
      <c r="BI82" s="58">
        <v>0.87</v>
      </c>
      <c r="BJ82" s="58">
        <v>0.12</v>
      </c>
      <c r="BL82" s="2">
        <v>8.5</v>
      </c>
      <c r="BM82" s="2">
        <v>5.3</v>
      </c>
      <c r="BN82" s="2">
        <v>43</v>
      </c>
      <c r="BO82" s="2">
        <v>49</v>
      </c>
      <c r="BP82" s="2">
        <v>33</v>
      </c>
      <c r="BQ82" s="2">
        <v>11</v>
      </c>
      <c r="BR82" s="2">
        <v>181</v>
      </c>
      <c r="BS82" s="2">
        <v>7</v>
      </c>
      <c r="BT82" s="2">
        <v>501</v>
      </c>
      <c r="BU82" s="2">
        <v>48</v>
      </c>
      <c r="BV82" s="2">
        <v>49</v>
      </c>
      <c r="BX82" s="2">
        <v>4</v>
      </c>
      <c r="BY82" s="2" t="s">
        <v>696</v>
      </c>
      <c r="BZ82" s="2">
        <v>27</v>
      </c>
      <c r="CA82" s="2">
        <v>60</v>
      </c>
      <c r="CB82" s="2">
        <v>2040</v>
      </c>
      <c r="CC82" s="2">
        <v>25.8</v>
      </c>
      <c r="CD82" s="2">
        <v>0.60599999999999998</v>
      </c>
      <c r="CE82" s="2">
        <v>0.26700000000000002</v>
      </c>
      <c r="CF82" s="2">
        <v>0.377</v>
      </c>
      <c r="CG82" s="2">
        <v>4.2</v>
      </c>
      <c r="CH82" s="2">
        <v>18.600000000000001</v>
      </c>
      <c r="CI82" s="2">
        <v>11.6</v>
      </c>
      <c r="CJ82" s="2">
        <v>16.399999999999999</v>
      </c>
      <c r="CK82" s="2">
        <v>2.5</v>
      </c>
      <c r="CL82" s="2">
        <v>1</v>
      </c>
      <c r="CM82" s="2">
        <v>8.4</v>
      </c>
      <c r="CN82" s="2">
        <v>30.3</v>
      </c>
      <c r="CP82" s="2">
        <v>6.1</v>
      </c>
      <c r="CQ82" s="2">
        <v>3.4</v>
      </c>
      <c r="CR82" s="2">
        <v>9.5</v>
      </c>
      <c r="CS82" s="2">
        <v>0.224</v>
      </c>
      <c r="CU82" s="2">
        <v>6.1</v>
      </c>
      <c r="CV82" s="2">
        <v>1.1000000000000001</v>
      </c>
      <c r="CW82" s="2">
        <v>7.2</v>
      </c>
      <c r="CX82" s="2">
        <v>4.7</v>
      </c>
    </row>
    <row r="83" spans="2:102" x14ac:dyDescent="0.2">
      <c r="B83" s="1" t="s">
        <v>33</v>
      </c>
      <c r="C83" s="1">
        <v>2019</v>
      </c>
      <c r="D83" s="1" t="s">
        <v>835</v>
      </c>
      <c r="F83" s="2">
        <v>14</v>
      </c>
      <c r="G83" s="2" t="s">
        <v>649</v>
      </c>
      <c r="H83" s="2" t="s">
        <v>576</v>
      </c>
      <c r="I83" s="4" t="s">
        <v>599</v>
      </c>
      <c r="J83" s="16">
        <f>_xlfn.XLOOKUP($I83,DASHBOARD!$I$2:$I$27,DASHBOARD!$J$2:$J$27,"",0)</f>
        <v>78</v>
      </c>
      <c r="K83" s="23">
        <f>J83/DASHBOARD!$C$3</f>
        <v>1.981203962407925</v>
      </c>
      <c r="L83" s="2">
        <v>215</v>
      </c>
      <c r="M83" s="26">
        <f>L83/DASHBOARD!$C$4</f>
        <v>97.505668934240362</v>
      </c>
      <c r="N83" s="26">
        <f t="shared" si="16"/>
        <v>24.841138162475154</v>
      </c>
      <c r="O83" s="5">
        <v>31950</v>
      </c>
      <c r="P83" s="23">
        <f>YEARFRAC(O83,_xlfn.XLOOKUP($B83,DASHBOARD!$Q$2:$Q$40,DASHBOARD!$U$2:$U$40,"",0))</f>
        <v>31.975000000000001</v>
      </c>
      <c r="Q83" s="2" t="s">
        <v>557</v>
      </c>
      <c r="R83" s="2" t="str">
        <f>_xlfn.XLOOKUP($Q83,DASHBOARD!$L$2:$L$150,DASHBOARD!M$2:M$150,"",0)</f>
        <v>United States</v>
      </c>
      <c r="S83" s="2" t="str">
        <f>_xlfn.XLOOKUP($Q83,DASHBOARD!$L$2:$L$150,DASHBOARD!N$2:N$150,"",0)</f>
        <v>North America</v>
      </c>
      <c r="T83" s="2" t="str">
        <f>_xlfn.XLOOKUP($Q83,DASHBOARD!$L$2:$L$150,DASHBOARD!O$2:O$150,"",0)</f>
        <v>Americas</v>
      </c>
      <c r="U83" s="2">
        <v>9</v>
      </c>
      <c r="W83" s="2" t="s">
        <v>636</v>
      </c>
      <c r="X83" s="2" t="s">
        <v>636</v>
      </c>
      <c r="Z83" s="2" t="str">
        <f t="shared" si="17"/>
        <v/>
      </c>
      <c r="AA83" s="6">
        <f>_xlfn.XLOOKUP($G83,$AU$79:$AU$100,$AV$79:$AV$100,0,0)</f>
        <v>10000000</v>
      </c>
      <c r="AB83" s="43">
        <f>AA83/$AC$101</f>
        <v>7.3941265702037781E-2</v>
      </c>
      <c r="AC83" s="43"/>
      <c r="AD83" s="65">
        <v>2216</v>
      </c>
      <c r="AE83" s="65" cm="1">
        <f t="array" ref="AE83">_xlfn.XLOOKUP($G83&amp;$C83,$BY$1:$BY$845&amp;$C$1:$C$845,$CB$1:$CB$845,"",0)</f>
        <v>2216</v>
      </c>
      <c r="AF83" s="65">
        <v>13</v>
      </c>
      <c r="AG83" s="65">
        <f>IFERROR(($AD83/SUM(AD79:AD100))*$AF83,"")</f>
        <v>1.8147914829280587</v>
      </c>
      <c r="AH83" s="65" cm="1">
        <f t="array" ref="AH83">_xlfn.XLOOKUP($G83&amp;$C83,$BY$1:$BY$845&amp;$C$1:$C$845,$BD$1:$BD$845,"",0)</f>
        <v>31</v>
      </c>
      <c r="AI83" s="65" cm="1">
        <f t="array" ref="AI83">_xlfn.XLOOKUP($G83&amp;$C83,$BY$1:$BY$845&amp;$C$1:$C$845,$CP$1:$CP$845,"",0)</f>
        <v>3</v>
      </c>
      <c r="AJ83" s="65" cm="1">
        <f t="array" ref="AJ83">_xlfn.XLOOKUP($G83&amp;$C83,$BY$1:$BY$845&amp;$C$1:$C$845,$CQ$1:$CQ$845,"",0)</f>
        <v>2.9</v>
      </c>
      <c r="AK83" s="65" cm="1">
        <f t="array" ref="AK83">_xlfn.XLOOKUP($G83&amp;$C83,$BY$1:$BY$845&amp;$C$1:$C$845,$CR$1:$CR$845,"",0)</f>
        <v>5.9</v>
      </c>
      <c r="AL83" s="65" cm="1">
        <f t="array" ref="AL83">_xlfn.XLOOKUP($G83&amp;$C83,$BY$1:$BY$845&amp;$C$1:$C$845,$CM$1:$CM$845,"",0)</f>
        <v>10.4</v>
      </c>
      <c r="AM83" s="78" cm="1">
        <f t="array" ref="AM83">_xlfn.XLOOKUP($G83&amp;$C83,$BY$1:$BY$845&amp;$C$1:$C$845,BG$1:BG$845,"",0)</f>
        <v>0</v>
      </c>
      <c r="AN83" s="78" cm="1">
        <f t="array" ref="AN83">_xlfn.XLOOKUP($G83&amp;$C83,$BY$1:$BY$845&amp;$C$1:$C$845,BH$1:BH$845,"",0)</f>
        <v>0.68</v>
      </c>
      <c r="AO83" s="78" cm="1">
        <f t="array" ref="AO83">_xlfn.XLOOKUP($G83&amp;$C83,$BY$1:$BY$845&amp;$C$1:$C$845,BI$1:BI$845,"",0)</f>
        <v>0.31</v>
      </c>
      <c r="AP83" s="78" cm="1">
        <f t="array" ref="AP83">_xlfn.XLOOKUP($G83&amp;$C83,$BY$1:$BY$845&amp;$C$1:$C$845,BJ$1:BJ$845,"",0)</f>
        <v>0.01</v>
      </c>
      <c r="AQ83" s="78" cm="1">
        <f t="array" ref="AQ83">_xlfn.XLOOKUP($G83&amp;$C83,$BY$1:$BY$845&amp;$C$1:$C$845,BK$1:BK$845,"",0)</f>
        <v>0</v>
      </c>
      <c r="AR83" s="78">
        <f t="shared" si="18"/>
        <v>1</v>
      </c>
      <c r="AT83" s="1">
        <v>5</v>
      </c>
      <c r="AU83" s="6" t="s">
        <v>649</v>
      </c>
      <c r="AV83" s="6">
        <v>10000000</v>
      </c>
      <c r="AW83" s="6">
        <v>10000000</v>
      </c>
      <c r="BB83">
        <v>5</v>
      </c>
      <c r="BC83" t="s">
        <v>694</v>
      </c>
      <c r="BD83">
        <v>29</v>
      </c>
      <c r="BE83">
        <v>74</v>
      </c>
      <c r="BF83" s="2">
        <v>2010</v>
      </c>
      <c r="BJ83" s="58">
        <v>0.03</v>
      </c>
      <c r="BK83" s="58">
        <v>0.97</v>
      </c>
      <c r="BL83" s="2">
        <v>6.4</v>
      </c>
      <c r="BM83" s="2">
        <v>1.1000000000000001</v>
      </c>
      <c r="BN83" s="2">
        <v>16</v>
      </c>
      <c r="BO83" s="2">
        <v>32</v>
      </c>
      <c r="BP83" s="2">
        <v>91</v>
      </c>
      <c r="BQ83" s="2">
        <v>36</v>
      </c>
      <c r="BR83" s="2">
        <v>79</v>
      </c>
      <c r="BS83" s="2">
        <v>0</v>
      </c>
      <c r="BT83" s="2">
        <v>257</v>
      </c>
      <c r="BU83" s="2">
        <v>16</v>
      </c>
      <c r="BV83" s="2">
        <v>30</v>
      </c>
      <c r="BX83" s="2">
        <v>5</v>
      </c>
      <c r="BY83" s="2" t="s">
        <v>694</v>
      </c>
      <c r="BZ83" s="2">
        <v>29</v>
      </c>
      <c r="CA83" s="2">
        <v>74</v>
      </c>
      <c r="CB83" s="2">
        <v>2010</v>
      </c>
      <c r="CC83" s="2">
        <v>18.7</v>
      </c>
      <c r="CD83" s="2">
        <v>0.58199999999999996</v>
      </c>
      <c r="CE83" s="2">
        <v>0.193</v>
      </c>
      <c r="CF83" s="2">
        <v>0.20200000000000001</v>
      </c>
      <c r="CG83" s="2">
        <v>8.6</v>
      </c>
      <c r="CH83" s="2">
        <v>23.2</v>
      </c>
      <c r="CI83" s="2">
        <v>16.100000000000001</v>
      </c>
      <c r="CJ83" s="2">
        <v>7.7</v>
      </c>
      <c r="CK83" s="2">
        <v>0.7</v>
      </c>
      <c r="CL83" s="2">
        <v>4.3</v>
      </c>
      <c r="CM83" s="2">
        <v>10.7</v>
      </c>
      <c r="CN83" s="2">
        <v>22.9</v>
      </c>
      <c r="CP83" s="2">
        <v>2.8</v>
      </c>
      <c r="CQ83" s="2">
        <v>3.3</v>
      </c>
      <c r="CR83" s="2">
        <v>6.1</v>
      </c>
      <c r="CS83" s="2">
        <v>0.14599999999999999</v>
      </c>
      <c r="CU83" s="2">
        <v>0.2</v>
      </c>
      <c r="CV83" s="2">
        <v>0.1</v>
      </c>
      <c r="CW83" s="2">
        <v>0.2</v>
      </c>
      <c r="CX83" s="2">
        <v>1.2</v>
      </c>
    </row>
    <row r="84" spans="2:102" x14ac:dyDescent="0.2">
      <c r="B84" s="1" t="s">
        <v>33</v>
      </c>
      <c r="C84" s="1">
        <v>2019</v>
      </c>
      <c r="D84" s="1" t="s">
        <v>835</v>
      </c>
      <c r="F84" s="2">
        <v>9</v>
      </c>
      <c r="G84" s="2" t="s">
        <v>694</v>
      </c>
      <c r="H84" s="2" t="s">
        <v>552</v>
      </c>
      <c r="I84" s="4" t="s">
        <v>595</v>
      </c>
      <c r="J84" s="16">
        <f>_xlfn.XLOOKUP($I84,DASHBOARD!$I$2:$I$27,DASHBOARD!$J$2:$J$27,"",0)</f>
        <v>82</v>
      </c>
      <c r="K84" s="23">
        <f>J84/DASHBOARD!$C$3</f>
        <v>2.0828041656083314</v>
      </c>
      <c r="L84" s="2">
        <v>235</v>
      </c>
      <c r="M84" s="26">
        <f>L84/DASHBOARD!$C$4</f>
        <v>106.57596371882086</v>
      </c>
      <c r="N84" s="26">
        <f t="shared" si="16"/>
        <v>24.567580811821056</v>
      </c>
      <c r="O84" s="5">
        <v>32769</v>
      </c>
      <c r="P84" s="23">
        <f>YEARFRAC(O84,_xlfn.XLOOKUP($B84,DASHBOARD!$Q$2:$Q$40,DASHBOARD!$U$2:$U$40,"",0))</f>
        <v>29.736111111111111</v>
      </c>
      <c r="Q84" s="2" t="s">
        <v>695</v>
      </c>
      <c r="R84" s="2" t="str">
        <f>_xlfn.XLOOKUP($Q84,DASHBOARD!$L$2:$L$150,DASHBOARD!M$2:M$150,"",0)</f>
        <v>Congo</v>
      </c>
      <c r="S84" s="2" t="str">
        <f>_xlfn.XLOOKUP($Q84,DASHBOARD!$L$2:$L$150,DASHBOARD!N$2:N$150,"",0)</f>
        <v>Africa</v>
      </c>
      <c r="T84" s="2" t="str">
        <f>_xlfn.XLOOKUP($Q84,DASHBOARD!$L$2:$L$150,DASHBOARD!O$2:O$150,"",0)</f>
        <v>Africa</v>
      </c>
      <c r="U84" s="2">
        <v>9</v>
      </c>
      <c r="Z84" s="2" t="str">
        <f t="shared" si="17"/>
        <v/>
      </c>
      <c r="AA84" s="6">
        <f>_xlfn.XLOOKUP($G84,$AU$79:$AU$100,$AV$79:$AV$100,0,0)</f>
        <v>21666667</v>
      </c>
      <c r="AB84" s="43">
        <f>AA84/$AC$101</f>
        <v>0.16020607815245741</v>
      </c>
      <c r="AC84" s="43"/>
      <c r="AD84" s="65">
        <v>1128</v>
      </c>
      <c r="AE84" s="65" cm="1">
        <f t="array" ref="AE84">_xlfn.XLOOKUP($G84&amp;$C84,$BY$1:$BY$845&amp;$C$1:$C$845,$CB$1:$CB$845,"",0)</f>
        <v>2010</v>
      </c>
      <c r="AF84" s="65">
        <v>13.3</v>
      </c>
      <c r="AG84" s="65">
        <f>IFERROR(($AD84/SUM(AD79:AD100))*$AF84,"")</f>
        <v>0.94509260425853614</v>
      </c>
      <c r="AH84" s="65" cm="1">
        <f t="array" ref="AH84">_xlfn.XLOOKUP($G84&amp;$C84,$BY$1:$BY$845&amp;$C$1:$C$845,$BD$1:$BD$845,"",0)</f>
        <v>29</v>
      </c>
      <c r="AI84" s="65" cm="1">
        <f t="array" ref="AI84">_xlfn.XLOOKUP($G84&amp;$C84,$BY$1:$BY$845&amp;$C$1:$C$845,$CP$1:$CP$845,"",0)</f>
        <v>2.8</v>
      </c>
      <c r="AJ84" s="65" cm="1">
        <f t="array" ref="AJ84">_xlfn.XLOOKUP($G84&amp;$C84,$BY$1:$BY$845&amp;$C$1:$C$845,$CQ$1:$CQ$845,"",0)</f>
        <v>3.3</v>
      </c>
      <c r="AK84" s="65" cm="1">
        <f t="array" ref="AK84">_xlfn.XLOOKUP($G84&amp;$C84,$BY$1:$BY$845&amp;$C$1:$C$845,$CR$1:$CR$845,"",0)</f>
        <v>6.1</v>
      </c>
      <c r="AL84" s="65" cm="1">
        <f t="array" ref="AL84">_xlfn.XLOOKUP($G84&amp;$C84,$BY$1:$BY$845&amp;$C$1:$C$845,$CM$1:$CM$845,"",0)</f>
        <v>10.7</v>
      </c>
      <c r="AM84" s="78" cm="1">
        <f t="array" ref="AM84">_xlfn.XLOOKUP($G84&amp;$C84,$BY$1:$BY$845&amp;$C$1:$C$845,BG$1:BG$845,"",0)</f>
        <v>0</v>
      </c>
      <c r="AN84" s="78" cm="1">
        <f t="array" ref="AN84">_xlfn.XLOOKUP($G84&amp;$C84,$BY$1:$BY$845&amp;$C$1:$C$845,BH$1:BH$845,"",0)</f>
        <v>0</v>
      </c>
      <c r="AO84" s="78" cm="1">
        <f t="array" ref="AO84">_xlfn.XLOOKUP($G84&amp;$C84,$BY$1:$BY$845&amp;$C$1:$C$845,BI$1:BI$845,"",0)</f>
        <v>0</v>
      </c>
      <c r="AP84" s="78" cm="1">
        <f t="array" ref="AP84">_xlfn.XLOOKUP($G84&amp;$C84,$BY$1:$BY$845&amp;$C$1:$C$845,BJ$1:BJ$845,"",0)</f>
        <v>0.03</v>
      </c>
      <c r="AQ84" s="78" cm="1">
        <f t="array" ref="AQ84">_xlfn.XLOOKUP($G84&amp;$C84,$BY$1:$BY$845&amp;$C$1:$C$845,BK$1:BK$845,"",0)</f>
        <v>0.97</v>
      </c>
      <c r="AR84" s="78">
        <f t="shared" si="18"/>
        <v>1</v>
      </c>
      <c r="AT84" s="1">
        <v>6</v>
      </c>
      <c r="AU84" s="6" t="s">
        <v>711</v>
      </c>
      <c r="AV84" s="6">
        <v>9367200</v>
      </c>
      <c r="AW84" s="6">
        <v>9367200</v>
      </c>
      <c r="BB84">
        <v>6</v>
      </c>
      <c r="BC84" t="s">
        <v>718</v>
      </c>
      <c r="BD84">
        <v>24</v>
      </c>
      <c r="BE84">
        <v>64</v>
      </c>
      <c r="BF84" s="2">
        <v>1760</v>
      </c>
      <c r="BG84" s="58">
        <v>1</v>
      </c>
      <c r="BL84" s="2">
        <v>8.1999999999999993</v>
      </c>
      <c r="BM84" s="2">
        <v>4.0999999999999996</v>
      </c>
      <c r="BN84" s="2">
        <v>55</v>
      </c>
      <c r="BO84" s="2">
        <v>18</v>
      </c>
      <c r="BP84" s="2">
        <v>51</v>
      </c>
      <c r="BQ84" s="2">
        <v>5</v>
      </c>
      <c r="BR84" s="2">
        <v>48</v>
      </c>
      <c r="BS84" s="2">
        <v>10</v>
      </c>
      <c r="BT84" s="2">
        <v>731</v>
      </c>
      <c r="BU84" s="2">
        <v>15</v>
      </c>
      <c r="BV84" s="2">
        <v>39</v>
      </c>
      <c r="BX84" s="2">
        <v>6</v>
      </c>
      <c r="BY84" s="2" t="s">
        <v>718</v>
      </c>
      <c r="BZ84" s="2">
        <v>24</v>
      </c>
      <c r="CA84" s="2">
        <v>64</v>
      </c>
      <c r="CB84" s="2">
        <v>1760</v>
      </c>
      <c r="CC84" s="2">
        <v>13.7</v>
      </c>
      <c r="CD84" s="2">
        <v>0.53900000000000003</v>
      </c>
      <c r="CE84" s="2">
        <v>0.49299999999999999</v>
      </c>
      <c r="CF84" s="2">
        <v>0.192</v>
      </c>
      <c r="CG84" s="2">
        <v>1.3</v>
      </c>
      <c r="CH84" s="2">
        <v>8.6999999999999993</v>
      </c>
      <c r="CI84" s="2">
        <v>5.0999999999999996</v>
      </c>
      <c r="CJ84" s="2">
        <v>23.9</v>
      </c>
      <c r="CK84" s="2">
        <v>1.6</v>
      </c>
      <c r="CL84" s="2">
        <v>0.9</v>
      </c>
      <c r="CM84" s="2">
        <v>11.2</v>
      </c>
      <c r="CN84" s="2">
        <v>17.899999999999999</v>
      </c>
      <c r="CP84" s="2">
        <v>2.4</v>
      </c>
      <c r="CQ84" s="2">
        <v>1.9</v>
      </c>
      <c r="CR84" s="2">
        <v>4.3</v>
      </c>
      <c r="CS84" s="2">
        <v>0.11700000000000001</v>
      </c>
      <c r="CU84" s="2">
        <v>0.4</v>
      </c>
      <c r="CV84" s="2">
        <v>0.1</v>
      </c>
      <c r="CW84" s="2">
        <v>0.5</v>
      </c>
      <c r="CX84" s="2">
        <v>1.1000000000000001</v>
      </c>
    </row>
    <row r="85" spans="2:102" x14ac:dyDescent="0.2">
      <c r="B85" s="1" t="s">
        <v>33</v>
      </c>
      <c r="C85" s="1">
        <v>2019</v>
      </c>
      <c r="D85" s="1" t="s">
        <v>835</v>
      </c>
      <c r="F85" s="2">
        <v>2</v>
      </c>
      <c r="G85" s="2" t="s">
        <v>696</v>
      </c>
      <c r="H85" s="2" t="s">
        <v>570</v>
      </c>
      <c r="I85" s="4" t="s">
        <v>604</v>
      </c>
      <c r="J85" s="16">
        <f>_xlfn.XLOOKUP($I85,DASHBOARD!$I$2:$I$27,DASHBOARD!$J$2:$J$27,"",0)</f>
        <v>79</v>
      </c>
      <c r="K85" s="23">
        <f>J85/DASHBOARD!$C$3</f>
        <v>2.0066040132080265</v>
      </c>
      <c r="L85" s="2">
        <v>225</v>
      </c>
      <c r="M85" s="26">
        <f>L85/DASHBOARD!$C$4</f>
        <v>102.0408163265306</v>
      </c>
      <c r="N85" s="26">
        <f t="shared" si="16"/>
        <v>25.34256513052264</v>
      </c>
      <c r="O85" s="5">
        <v>33418</v>
      </c>
      <c r="P85" s="23">
        <f>YEARFRAC(O85,_xlfn.XLOOKUP($B85,DASHBOARD!$Q$2:$Q$40,DASHBOARD!$U$2:$U$40,"",0))</f>
        <v>27.955555555555556</v>
      </c>
      <c r="Q85" s="2" t="s">
        <v>557</v>
      </c>
      <c r="R85" s="2" t="str">
        <f>_xlfn.XLOOKUP($Q85,DASHBOARD!$L$2:$L$150,DASHBOARD!M$2:M$150,"",0)</f>
        <v>United States</v>
      </c>
      <c r="S85" s="2" t="str">
        <f>_xlfn.XLOOKUP($Q85,DASHBOARD!$L$2:$L$150,DASHBOARD!N$2:N$150,"",0)</f>
        <v>North America</v>
      </c>
      <c r="T85" s="2" t="str">
        <f>_xlfn.XLOOKUP($Q85,DASHBOARD!$L$2:$L$150,DASHBOARD!O$2:O$150,"",0)</f>
        <v>Americas</v>
      </c>
      <c r="U85" s="2">
        <v>7</v>
      </c>
      <c r="W85" s="2" t="s">
        <v>697</v>
      </c>
      <c r="X85" s="2" t="s">
        <v>697</v>
      </c>
      <c r="Z85" s="2" t="str">
        <f t="shared" si="17"/>
        <v/>
      </c>
      <c r="AA85" s="6">
        <f>_xlfn.XLOOKUP($G85,$AU$79:$AU$100,$AV$79:$AV$100,0,0)</f>
        <v>23114067</v>
      </c>
      <c r="AB85" s="43">
        <f>AA85/$AC$101</f>
        <v>0.17090833695017035</v>
      </c>
      <c r="AC85" s="43"/>
      <c r="AD85" s="65">
        <v>1760</v>
      </c>
      <c r="AE85" s="65" cm="1">
        <f t="array" ref="AE85">_xlfn.XLOOKUP($G85&amp;$C85,$BY$1:$BY$845&amp;$C$1:$C$845,$CB$1:$CB$845,"",0)</f>
        <v>2040</v>
      </c>
      <c r="AF85" s="163">
        <f>AVERAGE(13.7,25.89)</f>
        <v>19.795000000000002</v>
      </c>
      <c r="AG85" s="65">
        <f>IFERROR(($AD85/SUM(AD79:AD100))*$AF85,"")</f>
        <v>2.1947335265213561</v>
      </c>
      <c r="AH85" s="65" cm="1">
        <f t="array" ref="AH85">_xlfn.XLOOKUP($G85&amp;$C85,$BY$1:$BY$845&amp;$C$1:$C$845,$BD$1:$BD$845,"",0)</f>
        <v>27</v>
      </c>
      <c r="AI85" s="65" cm="1">
        <f t="array" ref="AI85">_xlfn.XLOOKUP($G85&amp;$C85,$BY$1:$BY$845&amp;$C$1:$C$845,$CP$1:$CP$845,"",0)</f>
        <v>6.1</v>
      </c>
      <c r="AJ85" s="65" cm="1">
        <f t="array" ref="AJ85">_xlfn.XLOOKUP($G85&amp;$C85,$BY$1:$BY$845&amp;$C$1:$C$845,$CQ$1:$CQ$845,"",0)</f>
        <v>3.4</v>
      </c>
      <c r="AK85" s="65" cm="1">
        <f t="array" ref="AK85">_xlfn.XLOOKUP($G85&amp;$C85,$BY$1:$BY$845&amp;$C$1:$C$845,$CR$1:$CR$845,"",0)</f>
        <v>9.5</v>
      </c>
      <c r="AL85" s="65" cm="1">
        <f t="array" ref="AL85">_xlfn.XLOOKUP($G85&amp;$C85,$BY$1:$BY$845&amp;$C$1:$C$845,$CM$1:$CM$845,"",0)</f>
        <v>8.4</v>
      </c>
      <c r="AM85" s="78" cm="1">
        <f t="array" ref="AM85">_xlfn.XLOOKUP($G85&amp;$C85,$BY$1:$BY$845&amp;$C$1:$C$845,BG$1:BG$845,"",0)</f>
        <v>0</v>
      </c>
      <c r="AN85" s="78" cm="1">
        <f t="array" ref="AN85">_xlfn.XLOOKUP($G85&amp;$C85,$BY$1:$BY$845&amp;$C$1:$C$845,BH$1:BH$845,"",0)</f>
        <v>0.01</v>
      </c>
      <c r="AO85" s="78" cm="1">
        <f t="array" ref="AO85">_xlfn.XLOOKUP($G85&amp;$C85,$BY$1:$BY$845&amp;$C$1:$C$845,BI$1:BI$845,"",0)</f>
        <v>0.87</v>
      </c>
      <c r="AP85" s="78" cm="1">
        <f t="array" ref="AP85">_xlfn.XLOOKUP($G85&amp;$C85,$BY$1:$BY$845&amp;$C$1:$C$845,BJ$1:BJ$845,"",0)</f>
        <v>0.12</v>
      </c>
      <c r="AQ85" s="78" cm="1">
        <f t="array" ref="AQ85">_xlfn.XLOOKUP($G85&amp;$C85,$BY$1:$BY$845&amp;$C$1:$C$845,BK$1:BK$845,"",0)</f>
        <v>0</v>
      </c>
      <c r="AR85" s="78">
        <f t="shared" si="18"/>
        <v>1</v>
      </c>
      <c r="AT85" s="1">
        <v>7</v>
      </c>
      <c r="AU85" s="6" t="s">
        <v>718</v>
      </c>
      <c r="AV85" s="6">
        <v>8653847</v>
      </c>
      <c r="AW85" s="6">
        <v>8653847</v>
      </c>
      <c r="BB85">
        <v>7</v>
      </c>
      <c r="BC85" t="s">
        <v>684</v>
      </c>
      <c r="BD85">
        <v>21</v>
      </c>
      <c r="BE85">
        <v>67</v>
      </c>
      <c r="BF85" s="2">
        <v>1352</v>
      </c>
      <c r="BI85" s="58">
        <v>0.23</v>
      </c>
      <c r="BJ85" s="58">
        <v>0.75</v>
      </c>
      <c r="BK85" s="58">
        <v>0.02</v>
      </c>
      <c r="BL85" s="2">
        <v>-2</v>
      </c>
      <c r="BM85" s="2">
        <v>-12.1</v>
      </c>
      <c r="BN85" s="2">
        <v>21</v>
      </c>
      <c r="BO85" s="2">
        <v>13</v>
      </c>
      <c r="BP85" s="2">
        <v>63</v>
      </c>
      <c r="BQ85" s="2">
        <v>11</v>
      </c>
      <c r="BR85" s="2">
        <v>32</v>
      </c>
      <c r="BS85" s="2">
        <v>11</v>
      </c>
      <c r="BT85" s="2">
        <v>113</v>
      </c>
      <c r="BU85" s="2">
        <v>10</v>
      </c>
      <c r="BV85" s="2">
        <v>32</v>
      </c>
      <c r="BX85" s="2">
        <v>7</v>
      </c>
      <c r="BY85" s="2" t="s">
        <v>684</v>
      </c>
      <c r="BZ85" s="2">
        <v>21</v>
      </c>
      <c r="CA85" s="2">
        <v>67</v>
      </c>
      <c r="CB85" s="2">
        <v>1352</v>
      </c>
      <c r="CC85" s="2">
        <v>9.8000000000000007</v>
      </c>
      <c r="CD85" s="2">
        <v>0.54400000000000004</v>
      </c>
      <c r="CE85" s="2">
        <v>0.5</v>
      </c>
      <c r="CF85" s="2">
        <v>0.153</v>
      </c>
      <c r="CG85" s="2">
        <v>4.8</v>
      </c>
      <c r="CH85" s="2">
        <v>10.8</v>
      </c>
      <c r="CI85" s="2">
        <v>7.9</v>
      </c>
      <c r="CJ85" s="2">
        <v>4.7</v>
      </c>
      <c r="CK85" s="2">
        <v>1.6</v>
      </c>
      <c r="CL85" s="2">
        <v>1.3</v>
      </c>
      <c r="CM85" s="2">
        <v>11.3</v>
      </c>
      <c r="CN85" s="2">
        <v>15.5</v>
      </c>
      <c r="CP85" s="2">
        <v>0.3</v>
      </c>
      <c r="CQ85" s="2">
        <v>1.7</v>
      </c>
      <c r="CR85" s="2">
        <v>2</v>
      </c>
      <c r="CS85" s="2">
        <v>7.0000000000000007E-2</v>
      </c>
      <c r="CU85" s="2">
        <v>-2.4</v>
      </c>
      <c r="CV85" s="2">
        <v>0.1</v>
      </c>
      <c r="CW85" s="2">
        <v>-2.4</v>
      </c>
      <c r="CX85" s="2">
        <v>-0.1</v>
      </c>
    </row>
    <row r="86" spans="2:102" x14ac:dyDescent="0.2">
      <c r="B86" s="1" t="s">
        <v>33</v>
      </c>
      <c r="C86" s="1">
        <v>2019</v>
      </c>
      <c r="D86" s="1" t="s">
        <v>835</v>
      </c>
      <c r="F86" s="2">
        <v>17</v>
      </c>
      <c r="G86" s="2" t="s">
        <v>698</v>
      </c>
      <c r="H86" s="2" t="s">
        <v>556</v>
      </c>
      <c r="I86" s="4" t="s">
        <v>598</v>
      </c>
      <c r="J86" s="16">
        <f>_xlfn.XLOOKUP($I86,DASHBOARD!$I$2:$I$27,DASHBOARD!$J$2:$J$27,"",0)</f>
        <v>75</v>
      </c>
      <c r="K86" s="23">
        <f>J86/DASHBOARD!$C$3</f>
        <v>1.9050038100076201</v>
      </c>
      <c r="L86" s="2">
        <v>200</v>
      </c>
      <c r="M86" s="26">
        <f>L86/DASHBOARD!$C$4</f>
        <v>90.702947845804985</v>
      </c>
      <c r="N86" s="26">
        <f t="shared" si="16"/>
        <v>24.993651196775001</v>
      </c>
      <c r="O86" s="5">
        <v>32378</v>
      </c>
      <c r="P86" s="23">
        <f>YEARFRAC(O86,_xlfn.XLOOKUP($B86,DASHBOARD!$Q$2:$Q$40,DASHBOARD!$U$2:$U$40,"",0))</f>
        <v>30.805555555555557</v>
      </c>
      <c r="Q86" s="2" t="s">
        <v>557</v>
      </c>
      <c r="R86" s="2" t="str">
        <f>_xlfn.XLOOKUP($Q86,DASHBOARD!$L$2:$L$150,DASHBOARD!M$2:M$150,"",0)</f>
        <v>United States</v>
      </c>
      <c r="S86" s="2" t="str">
        <f>_xlfn.XLOOKUP($Q86,DASHBOARD!$L$2:$L$150,DASHBOARD!N$2:N$150,"",0)</f>
        <v>North America</v>
      </c>
      <c r="T86" s="2" t="str">
        <f>_xlfn.XLOOKUP($Q86,DASHBOARD!$L$2:$L$150,DASHBOARD!O$2:O$150,"",0)</f>
        <v>Americas</v>
      </c>
      <c r="U86" s="2">
        <v>8</v>
      </c>
      <c r="W86" s="2" t="s">
        <v>699</v>
      </c>
      <c r="X86" s="2" t="s">
        <v>699</v>
      </c>
      <c r="Z86" s="2" t="str">
        <f t="shared" si="17"/>
        <v/>
      </c>
      <c r="AA86" s="6">
        <f>_xlfn.XLOOKUP($G86,$AU$79:$AU$100,$AV$79:$AV$100,0,0)</f>
        <v>697000</v>
      </c>
      <c r="AB86" s="43">
        <f>AA86/$AC$101</f>
        <v>5.1537062194320334E-3</v>
      </c>
      <c r="AC86" s="43"/>
      <c r="AD86" s="65">
        <v>1353.3999999999999</v>
      </c>
      <c r="AE86" s="65" cm="1">
        <f t="array" ref="AE86">_xlfn.XLOOKUP($G86&amp;$C86,$BY$1:$BY$845&amp;$C$1:$C$845,$CB$1:$CB$845,"",0)</f>
        <v>433</v>
      </c>
      <c r="AF86" s="65">
        <v>9.8000000000000007</v>
      </c>
      <c r="AG86" s="65">
        <f>IFERROR(($AD86/SUM(AD79:AD100))*$AF86,"")</f>
        <v>0.83553735668388562</v>
      </c>
      <c r="AH86" s="65" cm="1">
        <f t="array" ref="AH86">_xlfn.XLOOKUP($G86&amp;$C86,$BY$1:$BY$845&amp;$C$1:$C$845,$BD$1:$BD$845,"",0)</f>
        <v>30</v>
      </c>
      <c r="AI86" s="65" cm="1">
        <f t="array" ref="AI86">_xlfn.XLOOKUP($G86&amp;$C86,$BY$1:$BY$845&amp;$C$1:$C$845,$CP$1:$CP$845,"",0)</f>
        <v>-0.3</v>
      </c>
      <c r="AJ86" s="65" cm="1">
        <f t="array" ref="AJ86">_xlfn.XLOOKUP($G86&amp;$C86,$BY$1:$BY$845&amp;$C$1:$C$845,$CQ$1:$CQ$845,"",0)</f>
        <v>0.5</v>
      </c>
      <c r="AK86" s="65" cm="1">
        <f t="array" ref="AK86">_xlfn.XLOOKUP($G86&amp;$C86,$BY$1:$BY$845&amp;$C$1:$C$845,$CR$1:$CR$845,"",0)</f>
        <v>0.2</v>
      </c>
      <c r="AL86" s="65" cm="1">
        <f t="array" ref="AL86">_xlfn.XLOOKUP($G86&amp;$C86,$BY$1:$BY$845&amp;$C$1:$C$845,$CM$1:$CM$845,"",0)</f>
        <v>13</v>
      </c>
      <c r="AM86" s="78" cm="1">
        <f t="array" ref="AM86">_xlfn.XLOOKUP($G86&amp;$C86,$BY$1:$BY$845&amp;$C$1:$C$845,BG$1:BG$845,"",0)</f>
        <v>0.52</v>
      </c>
      <c r="AN86" s="78" cm="1">
        <f t="array" ref="AN86">_xlfn.XLOOKUP($G86&amp;$C86,$BY$1:$BY$845&amp;$C$1:$C$845,BH$1:BH$845,"",0)</f>
        <v>0.48</v>
      </c>
      <c r="AO86" s="78" cm="1">
        <f t="array" ref="AO86">_xlfn.XLOOKUP($G86&amp;$C86,$BY$1:$BY$845&amp;$C$1:$C$845,BI$1:BI$845,"",0)</f>
        <v>0</v>
      </c>
      <c r="AP86" s="78" cm="1">
        <f t="array" ref="AP86">_xlfn.XLOOKUP($G86&amp;$C86,$BY$1:$BY$845&amp;$C$1:$C$845,BJ$1:BJ$845,"",0)</f>
        <v>0</v>
      </c>
      <c r="AQ86" s="78" cm="1">
        <f t="array" ref="AQ86">_xlfn.XLOOKUP($G86&amp;$C86,$BY$1:$BY$845&amp;$C$1:$C$845,BK$1:BK$845,"",0)</f>
        <v>0</v>
      </c>
      <c r="AR86" s="78">
        <f t="shared" si="18"/>
        <v>1</v>
      </c>
      <c r="AT86" s="1">
        <v>8</v>
      </c>
      <c r="AU86" s="6" t="s">
        <v>684</v>
      </c>
      <c r="AV86" s="6">
        <v>1952760</v>
      </c>
      <c r="AW86" s="6">
        <v>1952760</v>
      </c>
      <c r="BB86">
        <v>8</v>
      </c>
      <c r="BC86" t="s">
        <v>711</v>
      </c>
      <c r="BD86">
        <v>25</v>
      </c>
      <c r="BE86">
        <v>60</v>
      </c>
      <c r="BF86" s="2">
        <v>1126</v>
      </c>
      <c r="BG86" s="58">
        <v>0.04</v>
      </c>
      <c r="BH86" s="58">
        <v>0.56000000000000005</v>
      </c>
      <c r="BI86" s="58">
        <v>0.37</v>
      </c>
      <c r="BJ86" s="58">
        <v>0.03</v>
      </c>
      <c r="BL86" s="2">
        <v>0</v>
      </c>
      <c r="BM86" s="2">
        <v>-8.1999999999999993</v>
      </c>
      <c r="BN86" s="2">
        <v>36</v>
      </c>
      <c r="BO86" s="2">
        <v>16</v>
      </c>
      <c r="BP86" s="2">
        <v>26</v>
      </c>
      <c r="BQ86" s="2">
        <v>4</v>
      </c>
      <c r="BR86" s="2">
        <v>33</v>
      </c>
      <c r="BS86" s="2">
        <v>5</v>
      </c>
      <c r="BT86" s="2">
        <v>219</v>
      </c>
      <c r="BU86" s="2">
        <v>9</v>
      </c>
      <c r="BV86" s="2">
        <v>21</v>
      </c>
      <c r="BX86" s="2">
        <v>8</v>
      </c>
      <c r="BY86" s="2" t="s">
        <v>711</v>
      </c>
      <c r="BZ86" s="2">
        <v>25</v>
      </c>
      <c r="CA86" s="2">
        <v>60</v>
      </c>
      <c r="CB86" s="2">
        <v>1126</v>
      </c>
      <c r="CC86" s="2">
        <v>13.3</v>
      </c>
      <c r="CD86" s="2">
        <v>0.59599999999999997</v>
      </c>
      <c r="CE86" s="2">
        <v>0.42499999999999999</v>
      </c>
      <c r="CF86" s="2">
        <v>0.188</v>
      </c>
      <c r="CG86" s="2">
        <v>1.6</v>
      </c>
      <c r="CH86" s="2">
        <v>11.5</v>
      </c>
      <c r="CI86" s="2">
        <v>6.7</v>
      </c>
      <c r="CJ86" s="2">
        <v>11.6</v>
      </c>
      <c r="CK86" s="2">
        <v>1.7</v>
      </c>
      <c r="CL86" s="2">
        <v>1</v>
      </c>
      <c r="CM86" s="2">
        <v>13.1</v>
      </c>
      <c r="CN86" s="2">
        <v>19</v>
      </c>
      <c r="CP86" s="2">
        <v>1</v>
      </c>
      <c r="CQ86" s="2">
        <v>1.4</v>
      </c>
      <c r="CR86" s="2">
        <v>2.4</v>
      </c>
      <c r="CS86" s="2">
        <v>0.10199999999999999</v>
      </c>
      <c r="CU86" s="2">
        <v>-0.9</v>
      </c>
      <c r="CV86" s="2">
        <v>0.2</v>
      </c>
      <c r="CW86" s="2">
        <v>-0.7</v>
      </c>
      <c r="CX86" s="2">
        <v>0.4</v>
      </c>
    </row>
    <row r="87" spans="2:102" x14ac:dyDescent="0.2">
      <c r="B87" s="1" t="s">
        <v>33</v>
      </c>
      <c r="C87" s="1">
        <v>2019</v>
      </c>
      <c r="D87" s="1" t="s">
        <v>835</v>
      </c>
      <c r="F87" s="2">
        <v>7</v>
      </c>
      <c r="G87" s="2" t="s">
        <v>700</v>
      </c>
      <c r="H87" s="2" t="s">
        <v>556</v>
      </c>
      <c r="I87" s="4" t="s">
        <v>1149</v>
      </c>
      <c r="J87" s="16">
        <f>_xlfn.XLOOKUP($I87,DASHBOARD!$I$2:$I$27,DASHBOARD!$J$2:$J$27,"",0)</f>
        <v>73</v>
      </c>
      <c r="K87" s="23">
        <f>J87/DASHBOARD!$C$3</f>
        <v>1.854203708407417</v>
      </c>
      <c r="L87" s="2">
        <v>196</v>
      </c>
      <c r="M87" s="26">
        <f>L87/DASHBOARD!$C$4</f>
        <v>88.888888888888886</v>
      </c>
      <c r="N87" s="26">
        <f t="shared" si="16"/>
        <v>25.85428827589082</v>
      </c>
      <c r="O87" s="5">
        <v>31496</v>
      </c>
      <c r="P87" s="23">
        <f>YEARFRAC(O87,_xlfn.XLOOKUP($B87,DASHBOARD!$Q$2:$Q$40,DASHBOARD!$U$2:$U$40,"",0))</f>
        <v>33.216666666666669</v>
      </c>
      <c r="Q87" s="2" t="s">
        <v>557</v>
      </c>
      <c r="R87" s="2" t="str">
        <f>_xlfn.XLOOKUP($Q87,DASHBOARD!$L$2:$L$150,DASHBOARD!M$2:M$150,"",0)</f>
        <v>United States</v>
      </c>
      <c r="S87" s="2" t="str">
        <f>_xlfn.XLOOKUP($Q87,DASHBOARD!$L$2:$L$150,DASHBOARD!N$2:N$150,"",0)</f>
        <v>North America</v>
      </c>
      <c r="T87" s="2" t="str">
        <f>_xlfn.XLOOKUP($Q87,DASHBOARD!$L$2:$L$150,DASHBOARD!O$2:O$150,"",0)</f>
        <v>Americas</v>
      </c>
      <c r="U87" s="2">
        <v>12</v>
      </c>
      <c r="W87" s="2" t="s">
        <v>635</v>
      </c>
      <c r="X87" s="2" t="s">
        <v>635</v>
      </c>
      <c r="Z87" s="2" t="str">
        <f t="shared" si="17"/>
        <v/>
      </c>
      <c r="AA87" s="6">
        <f>_xlfn.XLOOKUP($G87,$AU$79:$AU$100,$AV$79:$AV$100,0,0)</f>
        <v>31200000</v>
      </c>
      <c r="AB87" s="43">
        <f>AA87/$AC$101</f>
        <v>0.23069674899035789</v>
      </c>
      <c r="AC87" s="43"/>
      <c r="AD87" s="65">
        <v>2552</v>
      </c>
      <c r="AE87" s="65" cm="1">
        <f t="array" ref="AE87">_xlfn.XLOOKUP($G87&amp;$C87,$BY$1:$BY$845&amp;$C$1:$C$845,$CB$1:$CB$845,"",0)</f>
        <v>2213</v>
      </c>
      <c r="AF87" s="65">
        <v>18.7</v>
      </c>
      <c r="AG87" s="65">
        <f>IFERROR(($AD87/SUM(AD79:AD100))*$AF87,"")</f>
        <v>3.0063248078619123</v>
      </c>
      <c r="AH87" s="65" cm="1">
        <f t="array" ref="AH87">_xlfn.XLOOKUP($G87&amp;$C87,$BY$1:$BY$845&amp;$C$1:$C$845,$BD$1:$BD$845,"",0)</f>
        <v>32</v>
      </c>
      <c r="AI87" s="65" cm="1">
        <f t="array" ref="AI87">_xlfn.XLOOKUP($G87&amp;$C87,$BY$1:$BY$845&amp;$C$1:$C$845,$CP$1:$CP$845,"",0)</f>
        <v>3.6</v>
      </c>
      <c r="AJ87" s="65" cm="1">
        <f t="array" ref="AJ87">_xlfn.XLOOKUP($G87&amp;$C87,$BY$1:$BY$845&amp;$C$1:$C$845,$CQ$1:$CQ$845,"",0)</f>
        <v>3</v>
      </c>
      <c r="AK87" s="65" cm="1">
        <f t="array" ref="AK87">_xlfn.XLOOKUP($G87&amp;$C87,$BY$1:$BY$845&amp;$C$1:$C$845,$CR$1:$CR$845,"",0)</f>
        <v>6.6</v>
      </c>
      <c r="AL87" s="65" cm="1">
        <f t="array" ref="AL87">_xlfn.XLOOKUP($G87&amp;$C87,$BY$1:$BY$845&amp;$C$1:$C$845,$CM$1:$CM$845,"",0)</f>
        <v>18.100000000000001</v>
      </c>
      <c r="AM87" s="78" cm="1">
        <f t="array" ref="AM87">_xlfn.XLOOKUP($G87&amp;$C87,$BY$1:$BY$845&amp;$C$1:$C$845,BG$1:BG$845,"",0)</f>
        <v>0.7</v>
      </c>
      <c r="AN87" s="78" cm="1">
        <f t="array" ref="AN87">_xlfn.XLOOKUP($G87&amp;$C87,$BY$1:$BY$845&amp;$C$1:$C$845,BH$1:BH$845,"",0)</f>
        <v>0.3</v>
      </c>
      <c r="AO87" s="78" cm="1">
        <f t="array" ref="AO87">_xlfn.XLOOKUP($G87&amp;$C87,$BY$1:$BY$845&amp;$C$1:$C$845,BI$1:BI$845,"",0)</f>
        <v>0</v>
      </c>
      <c r="AP87" s="78" cm="1">
        <f t="array" ref="AP87">_xlfn.XLOOKUP($G87&amp;$C87,$BY$1:$BY$845&amp;$C$1:$C$845,BJ$1:BJ$845,"",0)</f>
        <v>0</v>
      </c>
      <c r="AQ87" s="78" cm="1">
        <f t="array" ref="AQ87">_xlfn.XLOOKUP($G87&amp;$C87,$BY$1:$BY$845&amp;$C$1:$C$845,BK$1:BK$845,"",0)</f>
        <v>0</v>
      </c>
      <c r="AR87" s="78">
        <f t="shared" si="18"/>
        <v>1</v>
      </c>
      <c r="AT87" s="1">
        <v>9</v>
      </c>
      <c r="AU87" s="6" t="s">
        <v>713</v>
      </c>
      <c r="AV87" s="6">
        <v>1544951</v>
      </c>
      <c r="AW87" s="6">
        <v>1544951</v>
      </c>
      <c r="BB87">
        <v>9</v>
      </c>
      <c r="BC87" t="s">
        <v>720</v>
      </c>
      <c r="BD87">
        <v>26</v>
      </c>
      <c r="BE87">
        <v>49</v>
      </c>
      <c r="BF87" s="2">
        <v>897</v>
      </c>
      <c r="BG87" s="58">
        <v>0.36</v>
      </c>
      <c r="BH87" s="58">
        <v>0.59</v>
      </c>
      <c r="BI87" s="58">
        <v>0.05</v>
      </c>
      <c r="BL87" s="2">
        <v>-3.3</v>
      </c>
      <c r="BM87" s="2">
        <v>-11.8</v>
      </c>
      <c r="BN87" s="2">
        <v>18</v>
      </c>
      <c r="BO87" s="2">
        <v>14</v>
      </c>
      <c r="BP87" s="2">
        <v>23</v>
      </c>
      <c r="BQ87" s="2">
        <v>1</v>
      </c>
      <c r="BR87" s="2">
        <v>27</v>
      </c>
      <c r="BS87" s="2">
        <v>11</v>
      </c>
      <c r="BT87" s="2">
        <v>280</v>
      </c>
      <c r="BU87" s="2">
        <v>10</v>
      </c>
      <c r="BV87" s="2">
        <v>19</v>
      </c>
      <c r="BX87" s="2">
        <v>9</v>
      </c>
      <c r="BY87" s="2" t="s">
        <v>720</v>
      </c>
      <c r="BZ87" s="2">
        <v>26</v>
      </c>
      <c r="CA87" s="2">
        <v>49</v>
      </c>
      <c r="CB87" s="2">
        <v>897</v>
      </c>
      <c r="CC87" s="2">
        <v>14.5</v>
      </c>
      <c r="CD87" s="2">
        <v>0.52700000000000002</v>
      </c>
      <c r="CE87" s="2">
        <v>0.307</v>
      </c>
      <c r="CF87" s="2">
        <v>0.20799999999999999</v>
      </c>
      <c r="CG87" s="2">
        <v>4.8</v>
      </c>
      <c r="CH87" s="2">
        <v>10.1</v>
      </c>
      <c r="CI87" s="2">
        <v>7.5</v>
      </c>
      <c r="CJ87" s="2">
        <v>16.8</v>
      </c>
      <c r="CK87" s="2">
        <v>2.5</v>
      </c>
      <c r="CL87" s="2">
        <v>1.4</v>
      </c>
      <c r="CM87" s="2">
        <v>10.4</v>
      </c>
      <c r="CN87" s="2">
        <v>17.100000000000001</v>
      </c>
      <c r="CP87" s="2">
        <v>1</v>
      </c>
      <c r="CQ87" s="2">
        <v>1.3</v>
      </c>
      <c r="CR87" s="2">
        <v>2.2999999999999998</v>
      </c>
      <c r="CS87" s="2">
        <v>0.123</v>
      </c>
      <c r="CU87" s="2">
        <v>0.1</v>
      </c>
      <c r="CV87" s="2">
        <v>1.6</v>
      </c>
      <c r="CW87" s="2">
        <v>1.7</v>
      </c>
      <c r="CX87" s="2">
        <v>0.8</v>
      </c>
    </row>
    <row r="88" spans="2:102" x14ac:dyDescent="0.2">
      <c r="B88" s="1" t="s">
        <v>33</v>
      </c>
      <c r="C88" s="1">
        <v>2019</v>
      </c>
      <c r="D88" s="1" t="s">
        <v>835</v>
      </c>
      <c r="F88" s="2">
        <v>8</v>
      </c>
      <c r="G88" s="2" t="s">
        <v>701</v>
      </c>
      <c r="H88" s="2" t="s">
        <v>556</v>
      </c>
      <c r="I88" s="4" t="s">
        <v>603</v>
      </c>
      <c r="J88" s="16">
        <f>_xlfn.XLOOKUP($I88,DASHBOARD!$I$2:$I$27,DASHBOARD!$J$2:$J$27,"",0)</f>
        <v>76</v>
      </c>
      <c r="K88" s="23">
        <f>J88/DASHBOARD!$C$3</f>
        <v>1.9304038608077216</v>
      </c>
      <c r="L88" s="2">
        <v>210</v>
      </c>
      <c r="M88" s="26">
        <f>L88/DASHBOARD!$C$4</f>
        <v>95.238095238095241</v>
      </c>
      <c r="N88" s="26">
        <f t="shared" si="16"/>
        <v>25.557263223849098</v>
      </c>
      <c r="O88" s="5">
        <v>34177</v>
      </c>
      <c r="P88" s="23">
        <f>YEARFRAC(O88,_xlfn.XLOOKUP($B88,DASHBOARD!$Q$2:$Q$40,DASHBOARD!$U$2:$U$40,"",0))</f>
        <v>25.877777777777776</v>
      </c>
      <c r="Q88" s="2" t="s">
        <v>557</v>
      </c>
      <c r="R88" s="2" t="str">
        <f>_xlfn.XLOOKUP($Q88,DASHBOARD!$L$2:$L$150,DASHBOARD!M$2:M$150,"",0)</f>
        <v>United States</v>
      </c>
      <c r="S88" s="2" t="str">
        <f>_xlfn.XLOOKUP($Q88,DASHBOARD!$L$2:$L$150,DASHBOARD!N$2:N$150,"",0)</f>
        <v>North America</v>
      </c>
      <c r="T88" s="2" t="str">
        <f>_xlfn.XLOOKUP($Q88,DASHBOARD!$L$2:$L$150,DASHBOARD!O$2:O$150,"",0)</f>
        <v>Americas</v>
      </c>
      <c r="U88" s="2" t="s">
        <v>563</v>
      </c>
      <c r="W88" s="2" t="s">
        <v>702</v>
      </c>
      <c r="X88" s="2" t="s">
        <v>1238</v>
      </c>
      <c r="Y88" s="2" t="s">
        <v>1239</v>
      </c>
      <c r="Z88" s="2" t="str">
        <f t="shared" si="17"/>
        <v>X</v>
      </c>
      <c r="AA88" s="6">
        <f>_xlfn.XLOOKUP($G88,$AU$79:$AU$100,$AV$79:$AV$100,0,0)</f>
        <v>0</v>
      </c>
      <c r="AB88" s="43">
        <f>AA88/$AC$101</f>
        <v>0</v>
      </c>
      <c r="AC88" s="43"/>
      <c r="AD88" s="65" t="s">
        <v>1484</v>
      </c>
      <c r="AE88" s="65" cm="1">
        <f t="array" ref="AE88">_xlfn.XLOOKUP($G88&amp;$C88,$BY$1:$BY$845&amp;$C$1:$C$845,$CB$1:$CB$845,"",0)</f>
        <v>55</v>
      </c>
      <c r="AF88" s="65">
        <v>16.36</v>
      </c>
      <c r="AG88" s="65" t="str">
        <f>IFERROR(($AD88/SUM(AD79:AD100))*$AF88,"")</f>
        <v/>
      </c>
      <c r="AH88" s="65" cm="1">
        <f t="array" ref="AH88">_xlfn.XLOOKUP($G88&amp;$C88,$BY$1:$BY$845&amp;$C$1:$C$845,$BD$1:$BD$845,"",0)</f>
        <v>25</v>
      </c>
      <c r="AI88" s="65" cm="1">
        <f t="array" ref="AI88">_xlfn.XLOOKUP($G88&amp;$C88,$BY$1:$BY$845&amp;$C$1:$C$845,$CP$1:$CP$845,"",0)</f>
        <v>0.2</v>
      </c>
      <c r="AJ88" s="65" cm="1">
        <f t="array" ref="AJ88">_xlfn.XLOOKUP($G88&amp;$C88,$BY$1:$BY$845&amp;$C$1:$C$845,$CQ$1:$CQ$845,"",0)</f>
        <v>0</v>
      </c>
      <c r="AK88" s="65" cm="1">
        <f t="array" ref="AK88">_xlfn.XLOOKUP($G88&amp;$C88,$BY$1:$BY$845&amp;$C$1:$C$845,$CR$1:$CR$845,"",0)</f>
        <v>0.2</v>
      </c>
      <c r="AL88" s="65" cm="1">
        <f t="array" ref="AL88">_xlfn.XLOOKUP($G88&amp;$C88,$BY$1:$BY$845&amp;$C$1:$C$845,$CM$1:$CM$845,"",0)</f>
        <v>8.1</v>
      </c>
      <c r="AM88" s="78" cm="1">
        <f t="array" ref="AM88">_xlfn.XLOOKUP($G88&amp;$C88,$BY$1:$BY$845&amp;$C$1:$C$845,BG$1:BG$845,"",0)</f>
        <v>0.3</v>
      </c>
      <c r="AN88" s="78" cm="1">
        <f t="array" ref="AN88">_xlfn.XLOOKUP($G88&amp;$C88,$BY$1:$BY$845&amp;$C$1:$C$845,BH$1:BH$845,"",0)</f>
        <v>0.6</v>
      </c>
      <c r="AO88" s="78" cm="1">
        <f t="array" ref="AO88">_xlfn.XLOOKUP($G88&amp;$C88,$BY$1:$BY$845&amp;$C$1:$C$845,BI$1:BI$845,"",0)</f>
        <v>0.1</v>
      </c>
      <c r="AP88" s="78" cm="1">
        <f t="array" ref="AP88">_xlfn.XLOOKUP($G88&amp;$C88,$BY$1:$BY$845&amp;$C$1:$C$845,BJ$1:BJ$845,"",0)</f>
        <v>0</v>
      </c>
      <c r="AQ88" s="78" cm="1">
        <f t="array" ref="AQ88">_xlfn.XLOOKUP($G88&amp;$C88,$BY$1:$BY$845&amp;$C$1:$C$845,BK$1:BK$845,"",0)</f>
        <v>0</v>
      </c>
      <c r="AR88" s="78">
        <f t="shared" si="18"/>
        <v>0.99999999999999989</v>
      </c>
      <c r="AT88" s="1">
        <v>10</v>
      </c>
      <c r="AU88" s="6" t="s">
        <v>721</v>
      </c>
      <c r="AV88" s="11">
        <v>1000000</v>
      </c>
      <c r="AW88" s="6" t="s">
        <v>1484</v>
      </c>
      <c r="BB88">
        <v>10</v>
      </c>
      <c r="BC88" t="s">
        <v>692</v>
      </c>
      <c r="BD88">
        <v>34</v>
      </c>
      <c r="BE88">
        <v>26</v>
      </c>
      <c r="BF88" s="2">
        <v>648</v>
      </c>
      <c r="BK88" s="58">
        <v>1</v>
      </c>
      <c r="BL88" s="2">
        <v>14.5</v>
      </c>
      <c r="BM88" s="2">
        <v>10.3</v>
      </c>
      <c r="BN88" s="2">
        <v>21</v>
      </c>
      <c r="BO88" s="2">
        <v>5</v>
      </c>
      <c r="BP88" s="2">
        <v>38</v>
      </c>
      <c r="BQ88" s="2">
        <v>7</v>
      </c>
      <c r="BR88" s="2">
        <v>23</v>
      </c>
      <c r="BS88" s="2">
        <v>15</v>
      </c>
      <c r="BT88" s="2">
        <v>253</v>
      </c>
      <c r="BU88" s="2">
        <v>5</v>
      </c>
      <c r="BV88" s="2">
        <v>9</v>
      </c>
      <c r="BX88" s="2">
        <v>10</v>
      </c>
      <c r="BY88" s="2" t="s">
        <v>692</v>
      </c>
      <c r="BZ88" s="2">
        <v>34</v>
      </c>
      <c r="CA88" s="2">
        <v>26</v>
      </c>
      <c r="CB88" s="2">
        <v>648</v>
      </c>
      <c r="CC88" s="2">
        <v>16</v>
      </c>
      <c r="CD88" s="2">
        <v>0.56499999999999995</v>
      </c>
      <c r="CE88" s="2">
        <v>0.27800000000000002</v>
      </c>
      <c r="CF88" s="2">
        <v>0.27800000000000002</v>
      </c>
      <c r="CG88" s="2">
        <v>4.0999999999999996</v>
      </c>
      <c r="CH88" s="2">
        <v>24</v>
      </c>
      <c r="CI88" s="2">
        <v>14.3</v>
      </c>
      <c r="CJ88" s="2">
        <v>21.2</v>
      </c>
      <c r="CK88" s="2">
        <v>1.8</v>
      </c>
      <c r="CL88" s="2">
        <v>2.9</v>
      </c>
      <c r="CM88" s="2">
        <v>14.6</v>
      </c>
      <c r="CN88" s="2">
        <v>16.3</v>
      </c>
      <c r="CP88" s="2">
        <v>0.9</v>
      </c>
      <c r="CQ88" s="2">
        <v>1.2</v>
      </c>
      <c r="CR88" s="2">
        <v>2.1</v>
      </c>
      <c r="CS88" s="2">
        <v>0.157</v>
      </c>
      <c r="CU88" s="2">
        <v>0.1</v>
      </c>
      <c r="CV88" s="2">
        <v>2.8</v>
      </c>
      <c r="CW88" s="2">
        <v>2.9</v>
      </c>
      <c r="CX88" s="2">
        <v>0.8</v>
      </c>
    </row>
    <row r="89" spans="2:102" x14ac:dyDescent="0.2">
      <c r="B89" s="1" t="s">
        <v>33</v>
      </c>
      <c r="C89" s="1">
        <v>2019</v>
      </c>
      <c r="D89" s="1" t="s">
        <v>835</v>
      </c>
      <c r="F89" s="2">
        <v>1</v>
      </c>
      <c r="G89" s="2" t="s">
        <v>703</v>
      </c>
      <c r="H89" s="2" t="s">
        <v>576</v>
      </c>
      <c r="I89" s="4" t="s">
        <v>604</v>
      </c>
      <c r="J89" s="16">
        <f>_xlfn.XLOOKUP($I89,DASHBOARD!$I$2:$I$27,DASHBOARD!$J$2:$J$27,"",0)</f>
        <v>79</v>
      </c>
      <c r="K89" s="23">
        <f>J89/DASHBOARD!$C$3</f>
        <v>2.0066040132080265</v>
      </c>
      <c r="L89" s="2">
        <v>181</v>
      </c>
      <c r="M89" s="26">
        <f>L89/DASHBOARD!$C$4</f>
        <v>82.086167800453509</v>
      </c>
      <c r="N89" s="26">
        <f t="shared" si="16"/>
        <v>20.386685727220435</v>
      </c>
      <c r="O89" s="5">
        <v>34997</v>
      </c>
      <c r="P89" s="23">
        <f>YEARFRAC(O89,_xlfn.XLOOKUP($B89,DASHBOARD!$Q$2:$Q$40,DASHBOARD!$U$2:$U$40,"",0))</f>
        <v>23.633333333333333</v>
      </c>
      <c r="Q89" s="2" t="s">
        <v>557</v>
      </c>
      <c r="R89" s="2" t="str">
        <f>_xlfn.XLOOKUP($Q89,DASHBOARD!$L$2:$L$150,DASHBOARD!M$2:M$150,"",0)</f>
        <v>United States</v>
      </c>
      <c r="S89" s="2" t="str">
        <f>_xlfn.XLOOKUP($Q89,DASHBOARD!$L$2:$L$150,DASHBOARD!N$2:N$150,"",0)</f>
        <v>North America</v>
      </c>
      <c r="T89" s="2" t="str">
        <f>_xlfn.XLOOKUP($Q89,DASHBOARD!$L$2:$L$150,DASHBOARD!O$2:O$150,"",0)</f>
        <v>Americas</v>
      </c>
      <c r="U89" s="2">
        <v>2</v>
      </c>
      <c r="W89" s="2" t="s">
        <v>704</v>
      </c>
      <c r="X89" s="2" t="s">
        <v>704</v>
      </c>
      <c r="Z89" s="2" t="str">
        <f t="shared" si="17"/>
        <v/>
      </c>
      <c r="AA89" s="6">
        <f>_xlfn.XLOOKUP($G89,$AU$79:$AU$100,$AV$79:$AV$100,0,0)</f>
        <v>786211</v>
      </c>
      <c r="AB89" s="43">
        <f>AA89/$AC$101</f>
        <v>5.8133436448864831E-3</v>
      </c>
      <c r="AC89" s="43"/>
      <c r="AD89" s="65">
        <v>213.2</v>
      </c>
      <c r="AE89" s="65" cm="1">
        <f t="array" ref="AE89">_xlfn.XLOOKUP($G89&amp;$C89,$BY$1:$BY$845&amp;$C$1:$C$845,$CB$1:$CB$845,"",0)</f>
        <v>344</v>
      </c>
      <c r="AF89" s="65">
        <v>6.3</v>
      </c>
      <c r="AG89" s="65">
        <f>IFERROR(($AD89/SUM(AD79:AD100))*$AF89,"")</f>
        <v>8.461383394229556E-2</v>
      </c>
      <c r="AH89" s="65" cm="1">
        <f t="array" ref="AH89">_xlfn.XLOOKUP($G89&amp;$C89,$BY$1:$BY$845&amp;$C$1:$C$845,$BD$1:$BD$845,"",0)</f>
        <v>23</v>
      </c>
      <c r="AI89" s="65" cm="1">
        <f t="array" ref="AI89">_xlfn.XLOOKUP($G89&amp;$C89,$BY$1:$BY$845&amp;$C$1:$C$845,$CP$1:$CP$845,"",0)</f>
        <v>0.2</v>
      </c>
      <c r="AJ89" s="65" cm="1">
        <f t="array" ref="AJ89">_xlfn.XLOOKUP($G89&amp;$C89,$BY$1:$BY$845&amp;$C$1:$C$845,$CQ$1:$CQ$845,"",0)</f>
        <v>0.5</v>
      </c>
      <c r="AK89" s="65" cm="1">
        <f t="array" ref="AK89">_xlfn.XLOOKUP($G89&amp;$C89,$BY$1:$BY$845&amp;$C$1:$C$845,$CR$1:$CR$845,"",0)</f>
        <v>0.7</v>
      </c>
      <c r="AL89" s="65" cm="1">
        <f t="array" ref="AL89">_xlfn.XLOOKUP($G89&amp;$C89,$BY$1:$BY$845&amp;$C$1:$C$845,$CM$1:$CM$845,"",0)</f>
        <v>18.8</v>
      </c>
      <c r="AM89" s="78" cm="1">
        <f t="array" ref="AM89">_xlfn.XLOOKUP($G89&amp;$C89,$BY$1:$BY$845&amp;$C$1:$C$845,BG$1:BG$845,"",0)</f>
        <v>0.02</v>
      </c>
      <c r="AN89" s="78" cm="1">
        <f t="array" ref="AN89">_xlfn.XLOOKUP($G89&amp;$C89,$BY$1:$BY$845&amp;$C$1:$C$845,BH$1:BH$845,"",0)</f>
        <v>0.41</v>
      </c>
      <c r="AO89" s="78" cm="1">
        <f t="array" ref="AO89">_xlfn.XLOOKUP($G89&amp;$C89,$BY$1:$BY$845&amp;$C$1:$C$845,BI$1:BI$845,"",0)</f>
        <v>0.49</v>
      </c>
      <c r="AP89" s="78" cm="1">
        <f t="array" ref="AP89">_xlfn.XLOOKUP($G89&amp;$C89,$BY$1:$BY$845&amp;$C$1:$C$845,BJ$1:BJ$845,"",0)</f>
        <v>0.09</v>
      </c>
      <c r="AQ89" s="78" cm="1">
        <f t="array" ref="AQ89">_xlfn.XLOOKUP($G89&amp;$C89,$BY$1:$BY$845&amp;$C$1:$C$845,BK$1:BK$845,"",0)</f>
        <v>0</v>
      </c>
      <c r="AR89" s="78">
        <f t="shared" si="18"/>
        <v>1.01</v>
      </c>
      <c r="AT89" s="1">
        <v>11</v>
      </c>
      <c r="AU89" s="6" t="s">
        <v>690</v>
      </c>
      <c r="AV89" s="6">
        <v>800000</v>
      </c>
      <c r="AW89" s="6">
        <v>800000</v>
      </c>
      <c r="BB89">
        <v>11</v>
      </c>
      <c r="BC89" t="s">
        <v>716</v>
      </c>
      <c r="BD89">
        <v>26</v>
      </c>
      <c r="BE89">
        <v>30</v>
      </c>
      <c r="BF89" s="2">
        <v>564</v>
      </c>
      <c r="BK89" s="58">
        <v>1</v>
      </c>
      <c r="BL89" s="2">
        <v>5.3</v>
      </c>
      <c r="BM89" s="2">
        <v>-0.7</v>
      </c>
      <c r="BN89" s="2">
        <v>15</v>
      </c>
      <c r="BO89" s="2">
        <v>6</v>
      </c>
      <c r="BP89" s="2">
        <v>46</v>
      </c>
      <c r="BQ89" s="2">
        <v>11</v>
      </c>
      <c r="BR89" s="2">
        <v>36</v>
      </c>
      <c r="BS89" s="2">
        <v>2</v>
      </c>
      <c r="BT89" s="2">
        <v>73</v>
      </c>
      <c r="BU89" s="2">
        <v>5</v>
      </c>
      <c r="BV89" s="2">
        <v>16</v>
      </c>
      <c r="BX89" s="2">
        <v>11</v>
      </c>
      <c r="BY89" s="2" t="s">
        <v>716</v>
      </c>
      <c r="BZ89" s="2">
        <v>26</v>
      </c>
      <c r="CA89" s="2">
        <v>30</v>
      </c>
      <c r="CB89" s="2">
        <v>564</v>
      </c>
      <c r="CC89" s="2">
        <v>24.4</v>
      </c>
      <c r="CD89" s="2">
        <v>0.63900000000000001</v>
      </c>
      <c r="CE89" s="2">
        <v>0.11600000000000001</v>
      </c>
      <c r="CF89" s="2">
        <v>0.36299999999999999</v>
      </c>
      <c r="CG89" s="2">
        <v>10.6</v>
      </c>
      <c r="CH89" s="2">
        <v>30.2</v>
      </c>
      <c r="CI89" s="2">
        <v>20.6</v>
      </c>
      <c r="CJ89" s="2">
        <v>8.5</v>
      </c>
      <c r="CK89" s="2">
        <v>1.1000000000000001</v>
      </c>
      <c r="CL89" s="2">
        <v>3.4</v>
      </c>
      <c r="CM89" s="2">
        <v>11.5</v>
      </c>
      <c r="CN89" s="2">
        <v>25.9</v>
      </c>
      <c r="CP89" s="2">
        <v>1.6</v>
      </c>
      <c r="CQ89" s="2">
        <v>1.1000000000000001</v>
      </c>
      <c r="CR89" s="2">
        <v>2.6</v>
      </c>
      <c r="CS89" s="2">
        <v>0.224</v>
      </c>
      <c r="CU89" s="2">
        <v>2.2999999999999998</v>
      </c>
      <c r="CV89" s="2">
        <v>0.8</v>
      </c>
      <c r="CW89" s="2">
        <v>3.2</v>
      </c>
      <c r="CX89" s="2">
        <v>0.7</v>
      </c>
    </row>
    <row r="90" spans="2:102" x14ac:dyDescent="0.2">
      <c r="B90" s="1" t="s">
        <v>33</v>
      </c>
      <c r="C90" s="1">
        <v>2019</v>
      </c>
      <c r="D90" s="1" t="s">
        <v>835</v>
      </c>
      <c r="F90" s="2">
        <v>20</v>
      </c>
      <c r="G90" s="2" t="s">
        <v>705</v>
      </c>
      <c r="H90" s="2" t="s">
        <v>576</v>
      </c>
      <c r="I90" s="4" t="s">
        <v>603</v>
      </c>
      <c r="J90" s="16">
        <f>_xlfn.XLOOKUP($I90,DASHBOARD!$I$2:$I$27,DASHBOARD!$J$2:$J$27,"",0)</f>
        <v>76</v>
      </c>
      <c r="K90" s="23">
        <f>J90/DASHBOARD!$C$3</f>
        <v>1.9304038608077216</v>
      </c>
      <c r="L90" s="2">
        <v>210</v>
      </c>
      <c r="M90" s="26">
        <f>L90/DASHBOARD!$C$4</f>
        <v>95.238095238095241</v>
      </c>
      <c r="N90" s="26">
        <f t="shared" si="16"/>
        <v>25.557263223849098</v>
      </c>
      <c r="O90" s="5">
        <v>32010</v>
      </c>
      <c r="P90" s="23">
        <f>YEARFRAC(O90,_xlfn.XLOOKUP($B90,DASHBOARD!$Q$2:$Q$40,DASHBOARD!$U$2:$U$40,"",0))</f>
        <v>31.81111111111111</v>
      </c>
      <c r="Q90" s="2" t="s">
        <v>557</v>
      </c>
      <c r="R90" s="2" t="str">
        <f>_xlfn.XLOOKUP($Q90,DASHBOARD!$L$2:$L$150,DASHBOARD!M$2:M$150,"",0)</f>
        <v>United States</v>
      </c>
      <c r="S90" s="2" t="str">
        <f>_xlfn.XLOOKUP($Q90,DASHBOARD!$L$2:$L$150,DASHBOARD!N$2:N$150,"",0)</f>
        <v>North America</v>
      </c>
      <c r="T90" s="2" t="str">
        <f>_xlfn.XLOOKUP($Q90,DASHBOARD!$L$2:$L$150,DASHBOARD!O$2:O$150,"",0)</f>
        <v>Americas</v>
      </c>
      <c r="U90" s="2">
        <v>9</v>
      </c>
      <c r="W90" s="2" t="s">
        <v>676</v>
      </c>
      <c r="X90" s="2" t="s">
        <v>676</v>
      </c>
      <c r="Z90" s="2" t="str">
        <f t="shared" si="17"/>
        <v/>
      </c>
      <c r="AA90" s="6">
        <f>_xlfn.XLOOKUP($G90,$AU$79:$AU$100,$AV$79:$AV$100,0,0)</f>
        <v>319677</v>
      </c>
      <c r="AB90" s="43">
        <f>AA90/$AC$101</f>
        <v>2.3637321995830332E-3</v>
      </c>
      <c r="AC90" s="43"/>
      <c r="AD90" s="65" t="s">
        <v>1484</v>
      </c>
      <c r="AE90" s="65" cm="1">
        <f t="array" ref="AE90">_xlfn.XLOOKUP($G90&amp;$C90,$BY$1:$BY$845&amp;$C$1:$C$845,$CB$1:$CB$845,"",0)</f>
        <v>104</v>
      </c>
      <c r="AF90" s="65">
        <v>16.04</v>
      </c>
      <c r="AG90" s="65">
        <v>16.04</v>
      </c>
      <c r="AH90" s="65" cm="1">
        <f t="array" ref="AH90">_xlfn.XLOOKUP($G90&amp;$C90,$BY$1:$BY$845&amp;$C$1:$C$845,$BD$1:$BD$845,"",0)</f>
        <v>31</v>
      </c>
      <c r="AI90" s="65" cm="1">
        <f t="array" ref="AI90">_xlfn.XLOOKUP($G90&amp;$C90,$BY$1:$BY$845&amp;$C$1:$C$845,$CP$1:$CP$845,"",0)</f>
        <v>0.2</v>
      </c>
      <c r="AJ90" s="65" cm="1">
        <f t="array" ref="AJ90">_xlfn.XLOOKUP($G90&amp;$C90,$BY$1:$BY$845&amp;$C$1:$C$845,$CQ$1:$CQ$845,"",0)</f>
        <v>0.1</v>
      </c>
      <c r="AK90" s="65" cm="1">
        <f t="array" ref="AK90">_xlfn.XLOOKUP($G90&amp;$C90,$BY$1:$BY$845&amp;$C$1:$C$845,$CR$1:$CR$845,"",0)</f>
        <v>0.3</v>
      </c>
      <c r="AL90" s="65" cm="1">
        <f t="array" ref="AL90">_xlfn.XLOOKUP($G90&amp;$C90,$BY$1:$BY$845&amp;$C$1:$C$845,$CM$1:$CM$845,"",0)</f>
        <v>4.8</v>
      </c>
      <c r="AM90" s="78" cm="1">
        <f t="array" ref="AM90">_xlfn.XLOOKUP($G90&amp;$C90,$BY$1:$BY$845&amp;$C$1:$C$845,BG$1:BG$845,"",0)</f>
        <v>0.01</v>
      </c>
      <c r="AN90" s="78" cm="1">
        <f t="array" ref="AN90">_xlfn.XLOOKUP($G90&amp;$C90,$BY$1:$BY$845&amp;$C$1:$C$845,BH$1:BH$845,"",0)</f>
        <v>0.56000000000000005</v>
      </c>
      <c r="AO90" s="78" cm="1">
        <f t="array" ref="AO90">_xlfn.XLOOKUP($G90&amp;$C90,$BY$1:$BY$845&amp;$C$1:$C$845,BI$1:BI$845,"",0)</f>
        <v>0.42</v>
      </c>
      <c r="AP90" s="78" cm="1">
        <f t="array" ref="AP90">_xlfn.XLOOKUP($G90&amp;$C90,$BY$1:$BY$845&amp;$C$1:$C$845,BJ$1:BJ$845,"",0)</f>
        <v>0</v>
      </c>
      <c r="AQ90" s="78" cm="1">
        <f t="array" ref="AQ90">_xlfn.XLOOKUP($G90&amp;$C90,$BY$1:$BY$845&amp;$C$1:$C$845,BK$1:BK$845,"",0)</f>
        <v>0</v>
      </c>
      <c r="AR90" s="78">
        <f t="shared" si="18"/>
        <v>0.99</v>
      </c>
      <c r="AT90" s="1">
        <v>12</v>
      </c>
      <c r="AU90" s="6" t="s">
        <v>703</v>
      </c>
      <c r="AV90" s="6">
        <v>786211</v>
      </c>
      <c r="AW90" s="6" t="s">
        <v>1484</v>
      </c>
      <c r="BB90">
        <v>12</v>
      </c>
      <c r="BC90" t="s">
        <v>706</v>
      </c>
      <c r="BD90">
        <v>31</v>
      </c>
      <c r="BE90">
        <v>40</v>
      </c>
      <c r="BF90" s="2">
        <v>562</v>
      </c>
      <c r="BH90" s="58">
        <v>0.11</v>
      </c>
      <c r="BI90" s="58">
        <v>0.64</v>
      </c>
      <c r="BJ90" s="58">
        <v>0.25</v>
      </c>
      <c r="BL90" s="2">
        <v>-10.199999999999999</v>
      </c>
      <c r="BM90" s="2">
        <v>-18.8</v>
      </c>
      <c r="BN90" s="2">
        <v>12</v>
      </c>
      <c r="BO90" s="2">
        <v>5</v>
      </c>
      <c r="BP90" s="2">
        <v>29</v>
      </c>
      <c r="BQ90" s="2">
        <v>2</v>
      </c>
      <c r="BR90" s="2">
        <v>19</v>
      </c>
      <c r="BS90" s="2">
        <v>2</v>
      </c>
      <c r="BT90" s="2">
        <v>47</v>
      </c>
      <c r="BU90" s="2">
        <v>5</v>
      </c>
      <c r="BV90" s="2">
        <v>12</v>
      </c>
      <c r="BX90" s="2">
        <v>12</v>
      </c>
      <c r="BY90" s="2" t="s">
        <v>706</v>
      </c>
      <c r="BZ90" s="2">
        <v>31</v>
      </c>
      <c r="CA90" s="2">
        <v>40</v>
      </c>
      <c r="CB90" s="2">
        <v>562</v>
      </c>
      <c r="CC90" s="2">
        <v>8</v>
      </c>
      <c r="CD90" s="2">
        <v>0.48399999999999999</v>
      </c>
      <c r="CE90" s="2">
        <v>0.66500000000000004</v>
      </c>
      <c r="CF90" s="2">
        <v>0.214</v>
      </c>
      <c r="CG90" s="2">
        <v>2.4</v>
      </c>
      <c r="CH90" s="2">
        <v>10.5</v>
      </c>
      <c r="CI90" s="2">
        <v>6.5</v>
      </c>
      <c r="CJ90" s="2">
        <v>5.2</v>
      </c>
      <c r="CK90" s="2">
        <v>1.5</v>
      </c>
      <c r="CL90" s="2">
        <v>1.5</v>
      </c>
      <c r="CM90" s="2">
        <v>8.5</v>
      </c>
      <c r="CN90" s="2">
        <v>18.8</v>
      </c>
      <c r="CP90" s="2">
        <v>-0.3</v>
      </c>
      <c r="CQ90" s="2">
        <v>0.7</v>
      </c>
      <c r="CR90" s="2">
        <v>0.4</v>
      </c>
      <c r="CS90" s="2">
        <v>3.5000000000000003E-2</v>
      </c>
      <c r="CU90" s="2">
        <v>-3.2</v>
      </c>
      <c r="CV90" s="2">
        <v>-0.4</v>
      </c>
      <c r="CW90" s="2">
        <v>-3.6</v>
      </c>
      <c r="CX90" s="2">
        <v>-0.2</v>
      </c>
    </row>
    <row r="91" spans="2:102" x14ac:dyDescent="0.2">
      <c r="B91" s="1" t="s">
        <v>33</v>
      </c>
      <c r="C91" s="1">
        <v>2019</v>
      </c>
      <c r="D91" s="1" t="s">
        <v>835</v>
      </c>
      <c r="F91" s="2">
        <v>0</v>
      </c>
      <c r="G91" s="2" t="s">
        <v>706</v>
      </c>
      <c r="H91" s="2" t="s">
        <v>570</v>
      </c>
      <c r="I91" s="4" t="s">
        <v>599</v>
      </c>
      <c r="J91" s="16">
        <f>_xlfn.XLOOKUP($I91,DASHBOARD!$I$2:$I$27,DASHBOARD!$J$2:$J$27,"",0)</f>
        <v>78</v>
      </c>
      <c r="K91" s="23">
        <f>J91/DASHBOARD!$C$3</f>
        <v>1.981203962407925</v>
      </c>
      <c r="L91" s="2">
        <v>220</v>
      </c>
      <c r="M91" s="26">
        <f>L91/DASHBOARD!$C$4</f>
        <v>99.773242630385482</v>
      </c>
      <c r="N91" s="26">
        <f t="shared" si="16"/>
        <v>25.418839049974576</v>
      </c>
      <c r="O91" s="5">
        <v>31854</v>
      </c>
      <c r="P91" s="23">
        <f>YEARFRAC(O91,_xlfn.XLOOKUP($B91,DASHBOARD!$Q$2:$Q$40,DASHBOARD!$U$2:$U$40,"",0))</f>
        <v>32.236111111111114</v>
      </c>
      <c r="Q91" s="2" t="s">
        <v>557</v>
      </c>
      <c r="R91" s="2" t="str">
        <f>_xlfn.XLOOKUP($Q91,DASHBOARD!$L$2:$L$150,DASHBOARD!M$2:M$150,"",0)</f>
        <v>United States</v>
      </c>
      <c r="S91" s="2" t="str">
        <f>_xlfn.XLOOKUP($Q91,DASHBOARD!$L$2:$L$150,DASHBOARD!N$2:N$150,"",0)</f>
        <v>North America</v>
      </c>
      <c r="T91" s="2" t="str">
        <f>_xlfn.XLOOKUP($Q91,DASHBOARD!$L$2:$L$150,DASHBOARD!O$2:O$150,"",0)</f>
        <v>Americas</v>
      </c>
      <c r="U91" s="2">
        <v>13</v>
      </c>
      <c r="Z91" s="2" t="str">
        <f t="shared" si="17"/>
        <v/>
      </c>
      <c r="AA91" s="6">
        <f>_xlfn.XLOOKUP($G91,$AU$79:$AU$100,$AV$79:$AV$100,0,0)</f>
        <v>0</v>
      </c>
      <c r="AB91" s="43">
        <f>AA91/$AC$101</f>
        <v>0</v>
      </c>
      <c r="AC91" s="43"/>
      <c r="AD91" s="65" t="s">
        <v>1484</v>
      </c>
      <c r="AE91" s="65" cm="1">
        <f t="array" ref="AE91">_xlfn.XLOOKUP($G91&amp;$C91,$BY$1:$BY$845&amp;$C$1:$C$845,$CB$1:$CB$845,"",0)</f>
        <v>562</v>
      </c>
      <c r="AF91" s="65">
        <v>9.02</v>
      </c>
      <c r="AG91" s="65" t="str">
        <f>IFERROR(($AD91/SUM(AD79:AD100))*$AF91,"")</f>
        <v/>
      </c>
      <c r="AH91" s="65" cm="1">
        <f t="array" ref="AH91">_xlfn.XLOOKUP($G91&amp;$C91,$BY$1:$BY$845&amp;$C$1:$C$845,$BD$1:$BD$845,"",0)</f>
        <v>31</v>
      </c>
      <c r="AI91" s="65" cm="1">
        <f t="array" ref="AI91">_xlfn.XLOOKUP($G91&amp;$C91,$BY$1:$BY$845&amp;$C$1:$C$845,$CP$1:$CP$845,"",0)</f>
        <v>-0.3</v>
      </c>
      <c r="AJ91" s="65" cm="1">
        <f t="array" ref="AJ91">_xlfn.XLOOKUP($G91&amp;$C91,$BY$1:$BY$845&amp;$C$1:$C$845,$CQ$1:$CQ$845,"",0)</f>
        <v>0.7</v>
      </c>
      <c r="AK91" s="65" cm="1">
        <f t="array" ref="AK91">_xlfn.XLOOKUP($G91&amp;$C91,$BY$1:$BY$845&amp;$C$1:$C$845,$CR$1:$CR$845,"",0)</f>
        <v>0.4</v>
      </c>
      <c r="AL91" s="65" cm="1">
        <f t="array" ref="AL91">_xlfn.XLOOKUP($G91&amp;$C91,$BY$1:$BY$845&amp;$C$1:$C$845,$CM$1:$CM$845,"",0)</f>
        <v>8.5</v>
      </c>
      <c r="AM91" s="78" cm="1">
        <f t="array" ref="AM91">_xlfn.XLOOKUP($G91&amp;$C91,$BY$1:$BY$845&amp;$C$1:$C$845,BG$1:BG$845,"",0)</f>
        <v>0</v>
      </c>
      <c r="AN91" s="78" cm="1">
        <f t="array" ref="AN91">_xlfn.XLOOKUP($G91&amp;$C91,$BY$1:$BY$845&amp;$C$1:$C$845,BH$1:BH$845,"",0)</f>
        <v>0.11</v>
      </c>
      <c r="AO91" s="78" cm="1">
        <f t="array" ref="AO91">_xlfn.XLOOKUP($G91&amp;$C91,$BY$1:$BY$845&amp;$C$1:$C$845,BI$1:BI$845,"",0)</f>
        <v>0.64</v>
      </c>
      <c r="AP91" s="78" cm="1">
        <f t="array" ref="AP91">_xlfn.XLOOKUP($G91&amp;$C91,$BY$1:$BY$845&amp;$C$1:$C$845,BJ$1:BJ$845,"",0)</f>
        <v>0.25</v>
      </c>
      <c r="AQ91" s="78" cm="1">
        <f t="array" ref="AQ91">_xlfn.XLOOKUP($G91&amp;$C91,$BY$1:$BY$845&amp;$C$1:$C$845,BK$1:BK$845,"",0)</f>
        <v>0</v>
      </c>
      <c r="AR91" s="78">
        <f t="shared" si="18"/>
        <v>1</v>
      </c>
      <c r="AT91" s="1">
        <v>13</v>
      </c>
      <c r="AU91" s="6" t="s">
        <v>698</v>
      </c>
      <c r="AV91" s="6">
        <v>697000</v>
      </c>
      <c r="AW91" s="6" t="s">
        <v>1484</v>
      </c>
      <c r="BB91">
        <v>13</v>
      </c>
      <c r="BC91" t="s">
        <v>698</v>
      </c>
      <c r="BD91">
        <v>30</v>
      </c>
      <c r="BE91">
        <v>23</v>
      </c>
      <c r="BF91" s="2">
        <v>433</v>
      </c>
      <c r="BG91" s="58">
        <v>0.52</v>
      </c>
      <c r="BH91" s="58">
        <v>0.48</v>
      </c>
      <c r="BL91" s="2">
        <v>-7.1</v>
      </c>
      <c r="BM91" s="2">
        <v>-14.6</v>
      </c>
      <c r="BN91" s="2">
        <v>17</v>
      </c>
      <c r="BO91" s="2">
        <v>5</v>
      </c>
      <c r="BP91" s="2">
        <v>32</v>
      </c>
      <c r="BQ91" s="2">
        <v>1</v>
      </c>
      <c r="BR91" s="2">
        <v>17</v>
      </c>
      <c r="BS91" s="2">
        <v>8</v>
      </c>
      <c r="BT91" s="2">
        <v>118</v>
      </c>
      <c r="BU91" s="2">
        <v>2</v>
      </c>
      <c r="BV91" s="2">
        <v>11</v>
      </c>
      <c r="BX91" s="2">
        <v>13</v>
      </c>
      <c r="BY91" s="2" t="s">
        <v>698</v>
      </c>
      <c r="BZ91" s="2">
        <v>30</v>
      </c>
      <c r="CA91" s="2">
        <v>23</v>
      </c>
      <c r="CB91" s="2">
        <v>433</v>
      </c>
      <c r="CC91" s="2">
        <v>8.1999999999999993</v>
      </c>
      <c r="CD91" s="2">
        <v>0.46400000000000002</v>
      </c>
      <c r="CE91" s="2">
        <v>0.35499999999999998</v>
      </c>
      <c r="CF91" s="2">
        <v>0.27100000000000002</v>
      </c>
      <c r="CG91" s="2">
        <v>1.5</v>
      </c>
      <c r="CH91" s="2">
        <v>13.1</v>
      </c>
      <c r="CI91" s="2">
        <v>7.5</v>
      </c>
      <c r="CJ91" s="2">
        <v>15.7</v>
      </c>
      <c r="CK91" s="2">
        <v>1</v>
      </c>
      <c r="CL91" s="2">
        <v>1.1000000000000001</v>
      </c>
      <c r="CM91" s="2">
        <v>13</v>
      </c>
      <c r="CN91" s="2">
        <v>19.8</v>
      </c>
      <c r="CP91" s="2">
        <v>-0.3</v>
      </c>
      <c r="CQ91" s="2">
        <v>0.5</v>
      </c>
      <c r="CR91" s="2">
        <v>0.2</v>
      </c>
      <c r="CS91" s="2">
        <v>0.02</v>
      </c>
      <c r="CU91" s="2">
        <v>-5.4</v>
      </c>
      <c r="CV91" s="2">
        <v>-0.6</v>
      </c>
      <c r="CW91" s="2">
        <v>-6</v>
      </c>
      <c r="CX91" s="2">
        <v>-0.4</v>
      </c>
    </row>
    <row r="92" spans="2:102" x14ac:dyDescent="0.2">
      <c r="B92" s="1" t="s">
        <v>33</v>
      </c>
      <c r="C92" s="1">
        <v>2019</v>
      </c>
      <c r="D92" s="1" t="s">
        <v>835</v>
      </c>
      <c r="F92" s="2">
        <v>13</v>
      </c>
      <c r="G92" s="2" t="s">
        <v>707</v>
      </c>
      <c r="H92" s="2" t="s">
        <v>570</v>
      </c>
      <c r="I92" s="4" t="s">
        <v>604</v>
      </c>
      <c r="J92" s="16">
        <f>_xlfn.XLOOKUP($I92,DASHBOARD!$I$2:$I$27,DASHBOARD!$J$2:$J$27,"",0)</f>
        <v>79</v>
      </c>
      <c r="K92" s="23">
        <f>J92/DASHBOARD!$C$3</f>
        <v>2.0066040132080265</v>
      </c>
      <c r="L92" s="2">
        <v>210</v>
      </c>
      <c r="M92" s="26">
        <f>L92/DASHBOARD!$C$4</f>
        <v>95.238095238095241</v>
      </c>
      <c r="N92" s="26">
        <f t="shared" si="16"/>
        <v>23.653060788487799</v>
      </c>
      <c r="O92" s="5">
        <v>34034</v>
      </c>
      <c r="P92" s="23">
        <f>YEARFRAC(O92,_xlfn.XLOOKUP($B92,DASHBOARD!$Q$2:$Q$40,DASHBOARD!$U$2:$U$40,"",0))</f>
        <v>26.269444444444446</v>
      </c>
      <c r="Q92" s="2" t="s">
        <v>557</v>
      </c>
      <c r="R92" s="2" t="str">
        <f>_xlfn.XLOOKUP($Q92,DASHBOARD!$L$2:$L$150,DASHBOARD!M$2:M$150,"",0)</f>
        <v>United States</v>
      </c>
      <c r="S92" s="2" t="str">
        <f>_xlfn.XLOOKUP($Q92,DASHBOARD!$L$2:$L$150,DASHBOARD!N$2:N$150,"",0)</f>
        <v>North America</v>
      </c>
      <c r="T92" s="2" t="str">
        <f>_xlfn.XLOOKUP($Q92,DASHBOARD!$L$2:$L$150,DASHBOARD!O$2:O$150,"",0)</f>
        <v>Americas</v>
      </c>
      <c r="U92" s="2">
        <v>1</v>
      </c>
      <c r="W92" s="2" t="s">
        <v>708</v>
      </c>
      <c r="X92" s="2" t="s">
        <v>708</v>
      </c>
      <c r="Z92" s="2" t="str">
        <f t="shared" si="17"/>
        <v/>
      </c>
      <c r="AA92" s="6">
        <f>_xlfn.XLOOKUP($G92,$AU$79:$AU$100,$AV$79:$AV$100,0,0)</f>
        <v>457418</v>
      </c>
      <c r="AB92" s="43">
        <f>AA92/$AC$101</f>
        <v>3.382206587489472E-3</v>
      </c>
      <c r="AC92" s="43"/>
      <c r="AD92" s="65">
        <v>67</v>
      </c>
      <c r="AE92" s="65" cm="1">
        <f t="array" ref="AE92">_xlfn.XLOOKUP($G92&amp;$C92,$BY$1:$BY$845&amp;$C$1:$C$845,$CB$1:$CB$845,"",0)</f>
        <v>67</v>
      </c>
      <c r="AF92" s="65">
        <v>13.7</v>
      </c>
      <c r="AG92" s="65">
        <f>IFERROR(($AD92/SUM(AD79:AD100))*$AF92,"")</f>
        <v>5.7824114904875892E-2</v>
      </c>
      <c r="AH92" s="65" cm="1">
        <f t="array" ref="AH92">_xlfn.XLOOKUP($G92&amp;$C92,$BY$1:$BY$845&amp;$C$1:$C$845,$BD$1:$BD$845,"",0)</f>
        <v>25</v>
      </c>
      <c r="AI92" s="65" cm="1">
        <f t="array" ref="AI92">_xlfn.XLOOKUP($G92&amp;$C92,$BY$1:$BY$845&amp;$C$1:$C$845,$CP$1:$CP$845,"",0)</f>
        <v>0.1</v>
      </c>
      <c r="AJ92" s="65" cm="1">
        <f t="array" ref="AJ92">_xlfn.XLOOKUP($G92&amp;$C92,$BY$1:$BY$845&amp;$C$1:$C$845,$CQ$1:$CQ$845,"",0)</f>
        <v>0.1</v>
      </c>
      <c r="AK92" s="65" cm="1">
        <f t="array" ref="AK92">_xlfn.XLOOKUP($G92&amp;$C92,$BY$1:$BY$845&amp;$C$1:$C$845,$CR$1:$CR$845,"",0)</f>
        <v>0.2</v>
      </c>
      <c r="AL92" s="65" cm="1">
        <f t="array" ref="AL92">_xlfn.XLOOKUP($G92&amp;$C92,$BY$1:$BY$845&amp;$C$1:$C$845,$CM$1:$CM$845,"",0)</f>
        <v>3.5</v>
      </c>
      <c r="AM92" s="78" cm="1">
        <f t="array" ref="AM92">_xlfn.XLOOKUP($G92&amp;$C92,$BY$1:$BY$845&amp;$C$1:$C$845,BG$1:BG$845,"",0)</f>
        <v>0</v>
      </c>
      <c r="AN92" s="78" cm="1">
        <f t="array" ref="AN92">_xlfn.XLOOKUP($G92&amp;$C92,$BY$1:$BY$845&amp;$C$1:$C$845,BH$1:BH$845,"",0)</f>
        <v>0</v>
      </c>
      <c r="AO92" s="78" cm="1">
        <f t="array" ref="AO92">_xlfn.XLOOKUP($G92&amp;$C92,$BY$1:$BY$845&amp;$C$1:$C$845,BI$1:BI$845,"",0)</f>
        <v>0.6</v>
      </c>
      <c r="AP92" s="78" cm="1">
        <f t="array" ref="AP92">_xlfn.XLOOKUP($G92&amp;$C92,$BY$1:$BY$845&amp;$C$1:$C$845,BJ$1:BJ$845,"",0)</f>
        <v>0.41</v>
      </c>
      <c r="AQ92" s="78" cm="1">
        <f t="array" ref="AQ92">_xlfn.XLOOKUP($G92&amp;$C92,$BY$1:$BY$845&amp;$C$1:$C$845,BK$1:BK$845,"",0)</f>
        <v>0</v>
      </c>
      <c r="AR92" s="78">
        <f t="shared" si="18"/>
        <v>1.01</v>
      </c>
      <c r="AT92" s="1">
        <v>14</v>
      </c>
      <c r="AU92" s="6" t="s">
        <v>707</v>
      </c>
      <c r="AV92" s="6">
        <v>457418</v>
      </c>
      <c r="AW92" s="6">
        <v>457418</v>
      </c>
      <c r="BB92">
        <v>14</v>
      </c>
      <c r="BC92" t="s">
        <v>709</v>
      </c>
      <c r="BD92">
        <v>28</v>
      </c>
      <c r="BE92">
        <v>38</v>
      </c>
      <c r="BF92" s="2">
        <v>423</v>
      </c>
      <c r="BK92" s="58">
        <v>1</v>
      </c>
      <c r="BL92" s="2">
        <v>-9.1999999999999993</v>
      </c>
      <c r="BM92" s="2">
        <v>-16.899999999999999</v>
      </c>
      <c r="BN92" s="2">
        <v>8</v>
      </c>
      <c r="BO92" s="2">
        <v>13</v>
      </c>
      <c r="BP92" s="2">
        <v>35</v>
      </c>
      <c r="BQ92" s="2">
        <v>6</v>
      </c>
      <c r="BR92" s="2">
        <v>31</v>
      </c>
      <c r="BS92" s="2">
        <v>2</v>
      </c>
      <c r="BT92" s="2">
        <v>38</v>
      </c>
      <c r="BU92" s="2">
        <v>5</v>
      </c>
      <c r="BV92" s="2">
        <v>18</v>
      </c>
      <c r="BX92" s="2">
        <v>14</v>
      </c>
      <c r="BY92" s="2" t="s">
        <v>709</v>
      </c>
      <c r="BZ92" s="2">
        <v>28</v>
      </c>
      <c r="CA92" s="2">
        <v>38</v>
      </c>
      <c r="CB92" s="2">
        <v>423</v>
      </c>
      <c r="CC92" s="2">
        <v>13.5</v>
      </c>
      <c r="CD92" s="2">
        <v>0.48699999999999999</v>
      </c>
      <c r="CE92" s="2">
        <v>2.5000000000000001E-2</v>
      </c>
      <c r="CF92" s="2">
        <v>0.379</v>
      </c>
      <c r="CG92" s="2">
        <v>15.7</v>
      </c>
      <c r="CH92" s="2">
        <v>23.8</v>
      </c>
      <c r="CI92" s="2">
        <v>19.899999999999999</v>
      </c>
      <c r="CJ92" s="2">
        <v>5.4</v>
      </c>
      <c r="CK92" s="2">
        <v>1.5</v>
      </c>
      <c r="CL92" s="2">
        <v>1.6</v>
      </c>
      <c r="CM92" s="2">
        <v>14.2</v>
      </c>
      <c r="CN92" s="2">
        <v>22.2</v>
      </c>
      <c r="CP92" s="2">
        <v>-0.1</v>
      </c>
      <c r="CQ92" s="2">
        <v>0.7</v>
      </c>
      <c r="CR92" s="2">
        <v>0.6</v>
      </c>
      <c r="CS92" s="2">
        <v>7.0999999999999994E-2</v>
      </c>
      <c r="CU92" s="2">
        <v>-3.5</v>
      </c>
      <c r="CV92" s="2">
        <v>-1.4</v>
      </c>
      <c r="CW92" s="2">
        <v>-5</v>
      </c>
      <c r="CX92" s="2">
        <v>-0.3</v>
      </c>
    </row>
    <row r="93" spans="2:102" x14ac:dyDescent="0.2">
      <c r="B93" s="1" t="s">
        <v>33</v>
      </c>
      <c r="C93" s="1">
        <v>2019</v>
      </c>
      <c r="D93" s="1" t="s">
        <v>835</v>
      </c>
      <c r="F93" s="2">
        <v>15</v>
      </c>
      <c r="G93" s="2" t="s">
        <v>709</v>
      </c>
      <c r="H93" s="2" t="s">
        <v>552</v>
      </c>
      <c r="I93" s="4" t="s">
        <v>1148</v>
      </c>
      <c r="J93" s="16">
        <f>_xlfn.XLOOKUP($I93,DASHBOARD!$I$2:$I$27,DASHBOARD!$J$2:$J$27,"",0)</f>
        <v>83</v>
      </c>
      <c r="K93" s="23">
        <f>J93/DASHBOARD!$C$3</f>
        <v>2.1082042164084331</v>
      </c>
      <c r="L93" s="2">
        <v>265</v>
      </c>
      <c r="M93" s="26">
        <f>L93/DASHBOARD!$C$4</f>
        <v>120.18140589569161</v>
      </c>
      <c r="N93" s="26">
        <f t="shared" si="16"/>
        <v>27.040326110605847</v>
      </c>
      <c r="O93" s="5">
        <v>33028</v>
      </c>
      <c r="P93" s="23">
        <f>YEARFRAC(O93,_xlfn.XLOOKUP($B93,DASHBOARD!$Q$2:$Q$40,DASHBOARD!$U$2:$U$40,"",0))</f>
        <v>29.024999999999999</v>
      </c>
      <c r="Q93" s="2" t="s">
        <v>557</v>
      </c>
      <c r="R93" s="2" t="str">
        <f>_xlfn.XLOOKUP($Q93,DASHBOARD!$L$2:$L$150,DASHBOARD!M$2:M$150,"",0)</f>
        <v>United States</v>
      </c>
      <c r="S93" s="2" t="str">
        <f>_xlfn.XLOOKUP($Q93,DASHBOARD!$L$2:$L$150,DASHBOARD!N$2:N$150,"",0)</f>
        <v>North America</v>
      </c>
      <c r="T93" s="2" t="str">
        <f>_xlfn.XLOOKUP($Q93,DASHBOARD!$L$2:$L$150,DASHBOARD!O$2:O$150,"",0)</f>
        <v>Americas</v>
      </c>
      <c r="U93" s="2">
        <v>8</v>
      </c>
      <c r="W93" s="2" t="s">
        <v>586</v>
      </c>
      <c r="X93" s="2" t="s">
        <v>586</v>
      </c>
      <c r="Z93" s="2" t="str">
        <f t="shared" si="17"/>
        <v/>
      </c>
      <c r="AA93" s="6">
        <f>_xlfn.XLOOKUP($G93,$AU$79:$AU$100,$AV$79:$AV$100,0,0)</f>
        <v>0</v>
      </c>
      <c r="AB93" s="43">
        <f>AA93/$AC$101</f>
        <v>0</v>
      </c>
      <c r="AC93" s="43"/>
      <c r="AD93" s="65">
        <v>162.4</v>
      </c>
      <c r="AE93" s="65" cm="1">
        <f t="array" ref="AE93">_xlfn.XLOOKUP($G93&amp;$C93,$BY$1:$BY$845&amp;$C$1:$C$845,$CB$1:$CB$845,"",0)</f>
        <v>423</v>
      </c>
      <c r="AF93" s="163">
        <f>AVERAGE(22.2,16.02)</f>
        <v>19.11</v>
      </c>
      <c r="AG93" s="65">
        <f>IFERROR(($AD93/SUM(AD79:AD100))*$AF93,"")</f>
        <v>0.19550611062114148</v>
      </c>
      <c r="AH93" s="65" cm="1">
        <f t="array" ref="AH93">_xlfn.XLOOKUP($G93&amp;$C93,$BY$1:$BY$845&amp;$C$1:$C$845,$BD$1:$BD$845,"",0)</f>
        <v>28</v>
      </c>
      <c r="AI93" s="65" cm="1">
        <f t="array" ref="AI93">_xlfn.XLOOKUP($G93&amp;$C93,$BY$1:$BY$845&amp;$C$1:$C$845,$CP$1:$CP$845,"",0)</f>
        <v>-0.1</v>
      </c>
      <c r="AJ93" s="65" cm="1">
        <f t="array" ref="AJ93">_xlfn.XLOOKUP($G93&amp;$C93,$BY$1:$BY$845&amp;$C$1:$C$845,$CQ$1:$CQ$845,"",0)</f>
        <v>0.7</v>
      </c>
      <c r="AK93" s="65" cm="1">
        <f t="array" ref="AK93">_xlfn.XLOOKUP($G93&amp;$C93,$BY$1:$BY$845&amp;$C$1:$C$845,$CR$1:$CR$845,"",0)</f>
        <v>0.6</v>
      </c>
      <c r="AL93" s="65" cm="1">
        <f t="array" ref="AL93">_xlfn.XLOOKUP($G93&amp;$C93,$BY$1:$BY$845&amp;$C$1:$C$845,$CM$1:$CM$845,"",0)</f>
        <v>14.2</v>
      </c>
      <c r="AM93" s="78" cm="1">
        <f t="array" ref="AM93">_xlfn.XLOOKUP($G93&amp;$C93,$BY$1:$BY$845&amp;$C$1:$C$845,BG$1:BG$845,"",0)</f>
        <v>0</v>
      </c>
      <c r="AN93" s="78" cm="1">
        <f t="array" ref="AN93">_xlfn.XLOOKUP($G93&amp;$C93,$BY$1:$BY$845&amp;$C$1:$C$845,BH$1:BH$845,"",0)</f>
        <v>0</v>
      </c>
      <c r="AO93" s="78" cm="1">
        <f t="array" ref="AO93">_xlfn.XLOOKUP($G93&amp;$C93,$BY$1:$BY$845&amp;$C$1:$C$845,BI$1:BI$845,"",0)</f>
        <v>0</v>
      </c>
      <c r="AP93" s="78" cm="1">
        <f t="array" ref="AP93">_xlfn.XLOOKUP($G93&amp;$C93,$BY$1:$BY$845&amp;$C$1:$C$845,BJ$1:BJ$845,"",0)</f>
        <v>0</v>
      </c>
      <c r="AQ93" s="78" cm="1">
        <f t="array" ref="AQ93">_xlfn.XLOOKUP($G93&amp;$C93,$BY$1:$BY$845&amp;$C$1:$C$845,BK$1:BK$845,"",0)</f>
        <v>1</v>
      </c>
      <c r="AR93" s="78">
        <f t="shared" si="18"/>
        <v>1</v>
      </c>
      <c r="AT93" s="1">
        <v>15</v>
      </c>
      <c r="AU93" s="6" t="s">
        <v>687</v>
      </c>
      <c r="AV93" s="6">
        <v>457418</v>
      </c>
      <c r="AW93" s="6">
        <v>457418</v>
      </c>
      <c r="BB93">
        <v>15</v>
      </c>
      <c r="BC93" t="s">
        <v>703</v>
      </c>
      <c r="BD93">
        <v>23</v>
      </c>
      <c r="BE93">
        <v>26</v>
      </c>
      <c r="BF93" s="2">
        <v>344</v>
      </c>
      <c r="BG93" s="58">
        <v>0.02</v>
      </c>
      <c r="BH93" s="58">
        <v>0.41</v>
      </c>
      <c r="BI93" s="58">
        <v>0.49</v>
      </c>
      <c r="BJ93" s="58">
        <v>0.09</v>
      </c>
      <c r="BL93" s="2">
        <v>-2.2999999999999998</v>
      </c>
      <c r="BM93" s="2">
        <v>-8.9</v>
      </c>
      <c r="BN93" s="2">
        <v>8</v>
      </c>
      <c r="BO93" s="2">
        <v>4</v>
      </c>
      <c r="BP93" s="2">
        <v>19</v>
      </c>
      <c r="BQ93" s="2">
        <v>1</v>
      </c>
      <c r="BR93" s="2">
        <v>8</v>
      </c>
      <c r="BS93" s="2">
        <v>2</v>
      </c>
      <c r="BT93" s="2">
        <v>72</v>
      </c>
      <c r="BU93" s="2">
        <v>1</v>
      </c>
      <c r="BV93" s="2">
        <v>2</v>
      </c>
      <c r="BX93" s="2">
        <v>15</v>
      </c>
      <c r="BY93" s="2" t="s">
        <v>703</v>
      </c>
      <c r="BZ93" s="2">
        <v>23</v>
      </c>
      <c r="CA93" s="2">
        <v>26</v>
      </c>
      <c r="CB93" s="2">
        <v>344</v>
      </c>
      <c r="CC93" s="2">
        <v>8.6999999999999993</v>
      </c>
      <c r="CD93" s="2">
        <v>0.56899999999999995</v>
      </c>
      <c r="CE93" s="2">
        <v>0.44400000000000001</v>
      </c>
      <c r="CF93" s="2">
        <v>0.27800000000000002</v>
      </c>
      <c r="CG93" s="2">
        <v>2.2999999999999998</v>
      </c>
      <c r="CH93" s="2">
        <v>11.6</v>
      </c>
      <c r="CI93" s="2">
        <v>7.1</v>
      </c>
      <c r="CJ93" s="2">
        <v>9.8000000000000007</v>
      </c>
      <c r="CK93" s="2">
        <v>2.9</v>
      </c>
      <c r="CL93" s="2">
        <v>0.5</v>
      </c>
      <c r="CM93" s="2">
        <v>18.8</v>
      </c>
      <c r="CN93" s="2">
        <v>9.3000000000000007</v>
      </c>
      <c r="CP93" s="2">
        <v>0.2</v>
      </c>
      <c r="CQ93" s="2">
        <v>0.5</v>
      </c>
      <c r="CR93" s="2">
        <v>0.7</v>
      </c>
      <c r="CS93" s="2">
        <v>9.6000000000000002E-2</v>
      </c>
      <c r="CU93" s="2">
        <v>-4.4000000000000004</v>
      </c>
      <c r="CV93" s="2">
        <v>2.7</v>
      </c>
      <c r="CW93" s="2">
        <v>-1.7</v>
      </c>
      <c r="CX93" s="2">
        <v>0</v>
      </c>
    </row>
    <row r="94" spans="2:102" x14ac:dyDescent="0.2">
      <c r="B94" s="1" t="s">
        <v>33</v>
      </c>
      <c r="C94" s="1">
        <v>2019</v>
      </c>
      <c r="D94" s="1" t="s">
        <v>835</v>
      </c>
      <c r="F94" s="2">
        <v>15</v>
      </c>
      <c r="G94" s="2" t="s">
        <v>710</v>
      </c>
      <c r="H94" s="2" t="s">
        <v>566</v>
      </c>
      <c r="I94" s="4" t="s">
        <v>595</v>
      </c>
      <c r="J94" s="16">
        <f>_xlfn.XLOOKUP($I94,DASHBOARD!$I$2:$I$27,DASHBOARD!$J$2:$J$27,"",0)</f>
        <v>82</v>
      </c>
      <c r="K94" s="23">
        <f>J94/DASHBOARD!$C$3</f>
        <v>2.0828041656083314</v>
      </c>
      <c r="L94" s="2">
        <v>238</v>
      </c>
      <c r="M94" s="26">
        <f>L94/DASHBOARD!$C$4</f>
        <v>107.93650793650794</v>
      </c>
      <c r="N94" s="26">
        <f t="shared" si="16"/>
        <v>24.881209503035794</v>
      </c>
      <c r="O94" s="5">
        <v>33596</v>
      </c>
      <c r="P94" s="23">
        <f>YEARFRAC(O94,_xlfn.XLOOKUP($B94,DASHBOARD!$Q$2:$Q$40,DASHBOARD!$U$2:$U$40,"",0))</f>
        <v>27.469444444444445</v>
      </c>
      <c r="Q94" s="2" t="s">
        <v>557</v>
      </c>
      <c r="R94" s="2" t="str">
        <f>_xlfn.XLOOKUP($Q94,DASHBOARD!$L$2:$L$150,DASHBOARD!M$2:M$150,"",0)</f>
        <v>United States</v>
      </c>
      <c r="S94" s="2" t="str">
        <f>_xlfn.XLOOKUP($Q94,DASHBOARD!$L$2:$L$150,DASHBOARD!N$2:N$150,"",0)</f>
        <v>North America</v>
      </c>
      <c r="T94" s="2" t="str">
        <f>_xlfn.XLOOKUP($Q94,DASHBOARD!$L$2:$L$150,DASHBOARD!O$2:O$150,"",0)</f>
        <v>Americas</v>
      </c>
      <c r="U94" s="2">
        <v>3</v>
      </c>
      <c r="W94" s="2" t="s">
        <v>583</v>
      </c>
      <c r="X94" s="2" t="s">
        <v>583</v>
      </c>
      <c r="Z94" s="2" t="str">
        <f t="shared" si="17"/>
        <v/>
      </c>
      <c r="AA94" s="6">
        <f>_xlfn.XLOOKUP($G94,$AU$79:$AU$100,$AV$79:$AV$100,0,0)</f>
        <v>106237</v>
      </c>
      <c r="AB94" s="43">
        <f>AA94/$AC$101</f>
        <v>7.8552982443873883E-4</v>
      </c>
      <c r="AC94" s="43"/>
      <c r="AD94" s="65">
        <v>104</v>
      </c>
      <c r="AE94" s="65" cm="1">
        <f t="array" ref="AE94">_xlfn.XLOOKUP($G94&amp;$C94,$BY$1:$BY$845&amp;$C$1:$C$845,$CB$1:$CB$845,"",0)</f>
        <v>38</v>
      </c>
      <c r="AF94" s="65">
        <v>6.74</v>
      </c>
      <c r="AG94" s="65">
        <f>IFERROR(($AD94/SUM(AD79:AD100))*$AF94,"")</f>
        <v>4.4157742219982365E-2</v>
      </c>
      <c r="AH94" s="65" cm="1">
        <f t="array" ref="AH94">_xlfn.XLOOKUP($G94&amp;$C94,$BY$1:$BY$845&amp;$C$1:$C$845,$BD$1:$BD$845,"",0)</f>
        <v>27</v>
      </c>
      <c r="AI94" s="65" cm="1">
        <f t="array" ref="AI94">_xlfn.XLOOKUP($G94&amp;$C94,$BY$1:$BY$845&amp;$C$1:$C$845,$CP$1:$CP$845,"",0)</f>
        <v>-0.1</v>
      </c>
      <c r="AJ94" s="65" cm="1">
        <f t="array" ref="AJ94">_xlfn.XLOOKUP($G94&amp;$C94,$BY$1:$BY$845&amp;$C$1:$C$845,$CQ$1:$CQ$845,"",0)</f>
        <v>0.1</v>
      </c>
      <c r="AK94" s="65" cm="1">
        <f t="array" ref="AK94">_xlfn.XLOOKUP($G94&amp;$C94,$BY$1:$BY$845&amp;$C$1:$C$845,$CR$1:$CR$845,"",0)</f>
        <v>0</v>
      </c>
      <c r="AL94" s="65" cm="1">
        <f t="array" ref="AL94">_xlfn.XLOOKUP($G94&amp;$C94,$BY$1:$BY$845&amp;$C$1:$C$845,$CM$1:$CM$845,"",0)</f>
        <v>41.7</v>
      </c>
      <c r="AM94" s="78" cm="1">
        <f t="array" ref="AM94">_xlfn.XLOOKUP($G94&amp;$C94,$BY$1:$BY$845&amp;$C$1:$C$845,BG$1:BG$845,"",0)</f>
        <v>0</v>
      </c>
      <c r="AN94" s="78" cm="1">
        <f t="array" ref="AN94">_xlfn.XLOOKUP($G94&amp;$C94,$BY$1:$BY$845&amp;$C$1:$C$845,BH$1:BH$845,"",0)</f>
        <v>0</v>
      </c>
      <c r="AO94" s="78" cm="1">
        <f t="array" ref="AO94">_xlfn.XLOOKUP($G94&amp;$C94,$BY$1:$BY$845&amp;$C$1:$C$845,BI$1:BI$845,"",0)</f>
        <v>0</v>
      </c>
      <c r="AP94" s="78" cm="1">
        <f t="array" ref="AP94">_xlfn.XLOOKUP($G94&amp;$C94,$BY$1:$BY$845&amp;$C$1:$C$845,BJ$1:BJ$845,"",0)</f>
        <v>0</v>
      </c>
      <c r="AQ94" s="78" cm="1">
        <f t="array" ref="AQ94">_xlfn.XLOOKUP($G94&amp;$C94,$BY$1:$BY$845&amp;$C$1:$C$845,BK$1:BK$845,"",0)</f>
        <v>1</v>
      </c>
      <c r="AR94" s="78">
        <f t="shared" si="18"/>
        <v>1</v>
      </c>
      <c r="AT94" s="1">
        <v>16</v>
      </c>
      <c r="AU94" s="6" t="s">
        <v>705</v>
      </c>
      <c r="AV94" s="6">
        <v>319677</v>
      </c>
      <c r="AW94" s="6">
        <v>3454500</v>
      </c>
      <c r="BB94">
        <v>16</v>
      </c>
      <c r="BC94" t="s">
        <v>690</v>
      </c>
      <c r="BD94">
        <v>28</v>
      </c>
      <c r="BE94">
        <v>26</v>
      </c>
      <c r="BF94" s="2">
        <v>212</v>
      </c>
      <c r="BG94" s="58">
        <v>0.24</v>
      </c>
      <c r="BH94" s="58">
        <v>0.59</v>
      </c>
      <c r="BI94" s="58">
        <v>0.17</v>
      </c>
      <c r="BL94" s="2">
        <v>-5.8</v>
      </c>
      <c r="BM94" s="2">
        <v>-12.4</v>
      </c>
      <c r="BN94" s="2">
        <v>13</v>
      </c>
      <c r="BO94" s="2">
        <v>2</v>
      </c>
      <c r="BP94" s="2">
        <v>7</v>
      </c>
      <c r="BQ94" s="2">
        <v>1</v>
      </c>
      <c r="BR94" s="2">
        <v>2</v>
      </c>
      <c r="BS94" s="2">
        <v>0</v>
      </c>
      <c r="BT94" s="2">
        <v>69</v>
      </c>
      <c r="BU94" s="2">
        <v>1</v>
      </c>
      <c r="BV94" s="2">
        <v>7</v>
      </c>
      <c r="BX94" s="2">
        <v>16</v>
      </c>
      <c r="BY94" s="2" t="s">
        <v>690</v>
      </c>
      <c r="BZ94" s="2">
        <v>28</v>
      </c>
      <c r="CA94" s="2">
        <v>26</v>
      </c>
      <c r="CB94" s="2">
        <v>212</v>
      </c>
      <c r="CC94" s="2">
        <v>6.3</v>
      </c>
      <c r="CD94" s="2">
        <v>0.38</v>
      </c>
      <c r="CE94" s="2">
        <v>0.39400000000000002</v>
      </c>
      <c r="CF94" s="2">
        <v>4.2000000000000003E-2</v>
      </c>
      <c r="CG94" s="2">
        <v>2.6</v>
      </c>
      <c r="CH94" s="2">
        <v>12.9</v>
      </c>
      <c r="CI94" s="2">
        <v>7.9</v>
      </c>
      <c r="CJ94" s="2">
        <v>17.3</v>
      </c>
      <c r="CK94" s="2">
        <v>2.7</v>
      </c>
      <c r="CL94" s="2">
        <v>2</v>
      </c>
      <c r="CM94" s="2">
        <v>18.100000000000001</v>
      </c>
      <c r="CN94" s="2">
        <v>17.899999999999999</v>
      </c>
      <c r="CP94" s="2">
        <v>-0.5</v>
      </c>
      <c r="CQ94" s="2">
        <v>0.3</v>
      </c>
      <c r="CR94" s="2">
        <v>-0.1</v>
      </c>
      <c r="CS94" s="2">
        <v>-2.7E-2</v>
      </c>
      <c r="CU94" s="2">
        <v>-5.4</v>
      </c>
      <c r="CV94" s="2">
        <v>1.9</v>
      </c>
      <c r="CW94" s="2">
        <v>-3.5</v>
      </c>
      <c r="CX94" s="2">
        <v>-0.1</v>
      </c>
    </row>
    <row r="95" spans="2:102" x14ac:dyDescent="0.2">
      <c r="B95" s="1" t="s">
        <v>33</v>
      </c>
      <c r="C95" s="1">
        <v>2019</v>
      </c>
      <c r="D95" s="1" t="s">
        <v>835</v>
      </c>
      <c r="F95" s="2">
        <v>24</v>
      </c>
      <c r="G95" s="2" t="s">
        <v>711</v>
      </c>
      <c r="H95" s="2" t="s">
        <v>576</v>
      </c>
      <c r="I95" s="4" t="s">
        <v>598</v>
      </c>
      <c r="J95" s="16">
        <f>_xlfn.XLOOKUP($I95,DASHBOARD!$I$2:$I$27,DASHBOARD!$J$2:$J$27,"",0)</f>
        <v>75</v>
      </c>
      <c r="K95" s="23">
        <f>J95/DASHBOARD!$C$3</f>
        <v>1.9050038100076201</v>
      </c>
      <c r="L95" s="2">
        <v>215</v>
      </c>
      <c r="M95" s="26">
        <f>L95/DASHBOARD!$C$4</f>
        <v>97.505668934240362</v>
      </c>
      <c r="N95" s="26">
        <f t="shared" si="16"/>
        <v>26.868175036533128</v>
      </c>
      <c r="O95" s="5">
        <v>34114</v>
      </c>
      <c r="P95" s="23">
        <f>YEARFRAC(O95,_xlfn.XLOOKUP($B95,DASHBOARD!$Q$2:$Q$40,DASHBOARD!$U$2:$U$40,"",0))</f>
        <v>26.05</v>
      </c>
      <c r="Q95" s="2" t="s">
        <v>557</v>
      </c>
      <c r="R95" s="2" t="str">
        <f>_xlfn.XLOOKUP($Q95,DASHBOARD!$L$2:$L$150,DASHBOARD!M$2:M$150,"",0)</f>
        <v>United States</v>
      </c>
      <c r="S95" s="2" t="str">
        <f>_xlfn.XLOOKUP($Q95,DASHBOARD!$L$2:$L$150,DASHBOARD!N$2:N$150,"",0)</f>
        <v>North America</v>
      </c>
      <c r="T95" s="2" t="str">
        <f>_xlfn.XLOOKUP($Q95,DASHBOARD!$L$2:$L$150,DASHBOARD!O$2:O$150,"",0)</f>
        <v>Americas</v>
      </c>
      <c r="U95" s="2">
        <v>3</v>
      </c>
      <c r="W95" s="2" t="s">
        <v>579</v>
      </c>
      <c r="X95" s="2" t="s">
        <v>579</v>
      </c>
      <c r="Z95" s="2" t="str">
        <f t="shared" si="17"/>
        <v/>
      </c>
      <c r="AA95" s="6">
        <f>_xlfn.XLOOKUP($G95,$AU$79:$AU$100,$AV$79:$AV$100,0,0)</f>
        <v>9367200</v>
      </c>
      <c r="AB95" s="43">
        <f>AA95/$AC$101</f>
        <v>6.9262262408412836E-2</v>
      </c>
      <c r="AC95" s="43"/>
      <c r="AD95" s="65" t="s">
        <v>1484</v>
      </c>
      <c r="AE95" s="65" cm="1">
        <f t="array" ref="AE95">_xlfn.XLOOKUP($G95&amp;$C95,$BY$1:$BY$845&amp;$C$1:$C$845,$CB$1:$CB$845,"",0)</f>
        <v>1126</v>
      </c>
      <c r="AF95" s="65">
        <v>13.4</v>
      </c>
      <c r="AG95" s="65" t="str">
        <f>IFERROR(($AD95/SUM(AD80:AD101))*$AF95,"")</f>
        <v/>
      </c>
      <c r="AH95" s="65" cm="1">
        <f t="array" ref="AH95">_xlfn.XLOOKUP($G95&amp;$C95,$BY$1:$BY$845&amp;$C$1:$C$845,$BD$1:$BD$845,"",0)</f>
        <v>25</v>
      </c>
      <c r="AI95" s="65" cm="1">
        <f t="array" ref="AI95">_xlfn.XLOOKUP($G95&amp;$C95,$BY$1:$BY$845&amp;$C$1:$C$845,$CP$1:$CP$845,"",0)</f>
        <v>1</v>
      </c>
      <c r="AJ95" s="65" cm="1">
        <f t="array" ref="AJ95">_xlfn.XLOOKUP($G95&amp;$C95,$BY$1:$BY$845&amp;$C$1:$C$845,$CQ$1:$CQ$845,"",0)</f>
        <v>1.4</v>
      </c>
      <c r="AK95" s="65" cm="1">
        <f t="array" ref="AK95">_xlfn.XLOOKUP($G95&amp;$C95,$BY$1:$BY$845&amp;$C$1:$C$845,$CR$1:$CR$845,"",0)</f>
        <v>2.4</v>
      </c>
      <c r="AL95" s="65" cm="1">
        <f t="array" ref="AL95">_xlfn.XLOOKUP($G95&amp;$C95,$BY$1:$BY$845&amp;$C$1:$C$845,$CM$1:$CM$845,"",0)</f>
        <v>13.1</v>
      </c>
      <c r="AM95" s="78" cm="1">
        <f t="array" ref="AM95">_xlfn.XLOOKUP($G95&amp;$C95,$BY$1:$BY$845&amp;$C$1:$C$845,BG$1:BG$845,"",0)</f>
        <v>0.04</v>
      </c>
      <c r="AN95" s="78" cm="1">
        <f t="array" ref="AN95">_xlfn.XLOOKUP($G95&amp;$C95,$BY$1:$BY$845&amp;$C$1:$C$845,BH$1:BH$845,"",0)</f>
        <v>0.56000000000000005</v>
      </c>
      <c r="AO95" s="78" cm="1">
        <f t="array" ref="AO95">_xlfn.XLOOKUP($G95&amp;$C95,$BY$1:$BY$845&amp;$C$1:$C$845,BI$1:BI$845,"",0)</f>
        <v>0.37</v>
      </c>
      <c r="AP95" s="78" cm="1">
        <f t="array" ref="AP95">_xlfn.XLOOKUP($G95&amp;$C95,$BY$1:$BY$845&amp;$C$1:$C$845,BJ$1:BJ$845,"",0)</f>
        <v>0.03</v>
      </c>
      <c r="AQ95" s="78" cm="1">
        <f t="array" ref="AQ95">_xlfn.XLOOKUP($G95&amp;$C95,$BY$1:$BY$845&amp;$C$1:$C$845,BK$1:BK$845,"",0)</f>
        <v>0</v>
      </c>
      <c r="AR95" s="78">
        <f t="shared" si="18"/>
        <v>1</v>
      </c>
      <c r="AT95" s="1">
        <v>17</v>
      </c>
      <c r="AU95" s="6" t="s">
        <v>710</v>
      </c>
      <c r="AV95" s="6">
        <v>106237</v>
      </c>
      <c r="AW95" s="6" t="s">
        <v>1484</v>
      </c>
      <c r="BB95">
        <v>17</v>
      </c>
      <c r="BC95" t="s">
        <v>687</v>
      </c>
      <c r="BD95">
        <v>26</v>
      </c>
      <c r="BE95">
        <v>28</v>
      </c>
      <c r="BF95" s="2">
        <v>163</v>
      </c>
      <c r="BJ95" s="58">
        <v>0.36</v>
      </c>
      <c r="BK95" s="58">
        <v>0.64</v>
      </c>
      <c r="BL95" s="2">
        <v>-3.1</v>
      </c>
      <c r="BM95" s="2">
        <v>-9.3000000000000007</v>
      </c>
      <c r="BN95" s="2">
        <v>2</v>
      </c>
      <c r="BO95" s="2">
        <v>2</v>
      </c>
      <c r="BP95" s="2">
        <v>24</v>
      </c>
      <c r="BQ95" s="2">
        <v>1</v>
      </c>
      <c r="BR95" s="2">
        <v>4</v>
      </c>
      <c r="BS95" s="2">
        <v>0</v>
      </c>
      <c r="BT95" s="2">
        <v>5</v>
      </c>
      <c r="BU95" s="2">
        <v>0</v>
      </c>
      <c r="BV95" s="2">
        <v>7</v>
      </c>
      <c r="BX95" s="2">
        <v>17</v>
      </c>
      <c r="BY95" s="2" t="s">
        <v>687</v>
      </c>
      <c r="BZ95" s="2">
        <v>26</v>
      </c>
      <c r="CA95" s="2">
        <v>28</v>
      </c>
      <c r="CB95" s="2">
        <v>163</v>
      </c>
      <c r="CC95" s="2">
        <v>22.2</v>
      </c>
      <c r="CD95" s="2">
        <v>0.56299999999999994</v>
      </c>
      <c r="CE95" s="2">
        <v>0.48699999999999999</v>
      </c>
      <c r="CF95" s="2">
        <v>0.19700000000000001</v>
      </c>
      <c r="CG95" s="2">
        <v>10.9</v>
      </c>
      <c r="CH95" s="2">
        <v>25.8</v>
      </c>
      <c r="CI95" s="2">
        <v>18.5</v>
      </c>
      <c r="CJ95" s="2">
        <v>1.9</v>
      </c>
      <c r="CK95" s="2">
        <v>1.8</v>
      </c>
      <c r="CL95" s="2">
        <v>12.2</v>
      </c>
      <c r="CM95" s="2">
        <v>7.8</v>
      </c>
      <c r="CN95" s="2">
        <v>23.6</v>
      </c>
      <c r="CP95" s="2">
        <v>0.2</v>
      </c>
      <c r="CQ95" s="2">
        <v>0.4</v>
      </c>
      <c r="CR95" s="2">
        <v>0.7</v>
      </c>
      <c r="CS95" s="2">
        <v>0.19400000000000001</v>
      </c>
      <c r="CU95" s="2">
        <v>-0.2</v>
      </c>
      <c r="CV95" s="2">
        <v>2.8</v>
      </c>
      <c r="CW95" s="2">
        <v>2.6</v>
      </c>
      <c r="CX95" s="2">
        <v>0.2</v>
      </c>
    </row>
    <row r="96" spans="2:102" x14ac:dyDescent="0.2">
      <c r="B96" s="1" t="s">
        <v>33</v>
      </c>
      <c r="C96" s="1">
        <v>2019</v>
      </c>
      <c r="D96" s="1" t="s">
        <v>835</v>
      </c>
      <c r="F96" s="2">
        <v>22</v>
      </c>
      <c r="G96" s="2" t="s">
        <v>712</v>
      </c>
      <c r="H96" s="2" t="s">
        <v>576</v>
      </c>
      <c r="I96" s="4" t="s">
        <v>599</v>
      </c>
      <c r="J96" s="16">
        <f>_xlfn.XLOOKUP($I96,DASHBOARD!$I$2:$I$27,DASHBOARD!$J$2:$J$27,"",0)</f>
        <v>78</v>
      </c>
      <c r="K96" s="23">
        <f>J96/DASHBOARD!$C$3</f>
        <v>1.981203962407925</v>
      </c>
      <c r="L96" s="2">
        <v>205</v>
      </c>
      <c r="M96" s="26">
        <f>L96/DASHBOARD!$C$4</f>
        <v>92.970521541950106</v>
      </c>
      <c r="N96" s="26">
        <f t="shared" si="16"/>
        <v>23.685736387476311</v>
      </c>
      <c r="O96" s="5">
        <v>35069</v>
      </c>
      <c r="P96" s="23">
        <f>YEARFRAC(O96,_xlfn.XLOOKUP($B96,DASHBOARD!$Q$2:$Q$40,DASHBOARD!$U$2:$U$40,"",0))</f>
        <v>23.43888888888889</v>
      </c>
      <c r="Q96" s="2" t="s">
        <v>557</v>
      </c>
      <c r="R96" s="2" t="str">
        <f>_xlfn.XLOOKUP($Q96,DASHBOARD!$L$2:$L$150,DASHBOARD!M$2:M$150,"",0)</f>
        <v>United States</v>
      </c>
      <c r="S96" s="2" t="str">
        <f>_xlfn.XLOOKUP($Q96,DASHBOARD!$L$2:$L$150,DASHBOARD!N$2:N$150,"",0)</f>
        <v>North America</v>
      </c>
      <c r="T96" s="2" t="str">
        <f>_xlfn.XLOOKUP($Q96,DASHBOARD!$L$2:$L$150,DASHBOARD!O$2:O$150,"",0)</f>
        <v>Americas</v>
      </c>
      <c r="U96" s="2">
        <v>2</v>
      </c>
      <c r="W96" s="2" t="s">
        <v>683</v>
      </c>
      <c r="X96" s="2" t="s">
        <v>683</v>
      </c>
      <c r="Z96" s="2" t="str">
        <f t="shared" si="17"/>
        <v/>
      </c>
      <c r="AA96" s="6">
        <f>_xlfn.XLOOKUP($G96,$AU$79:$AU$100,$AV$79:$AV$100,0,0)</f>
        <v>0</v>
      </c>
      <c r="AB96" s="43">
        <f>AA96/$AC$101</f>
        <v>0</v>
      </c>
      <c r="AC96" s="43"/>
      <c r="AD96" s="65" t="s">
        <v>1484</v>
      </c>
      <c r="AE96" s="65" cm="1">
        <f t="array" ref="AE96">_xlfn.XLOOKUP($G96&amp;$C96,$BY$1:$BY$845&amp;$C$1:$C$845,$CB$1:$CB$845,"",0)</f>
        <v>103</v>
      </c>
      <c r="AF96" s="65">
        <v>0.92</v>
      </c>
      <c r="AG96" s="65" t="str">
        <f>IFERROR(($AD96/SUM(AD79:AD100))*$AF96,"")</f>
        <v/>
      </c>
      <c r="AH96" s="65" cm="1">
        <f t="array" ref="AH96">_xlfn.XLOOKUP($G96&amp;$C96,$BY$1:$BY$845&amp;$C$1:$C$845,$BD$1:$BD$845,"",0)</f>
        <v>23</v>
      </c>
      <c r="AI96" s="65" cm="1">
        <f t="array" ref="AI96">_xlfn.XLOOKUP($G96&amp;$C96,$BY$1:$BY$845&amp;$C$1:$C$845,$CP$1:$CP$845,"",0)</f>
        <v>-0.2</v>
      </c>
      <c r="AJ96" s="65" cm="1">
        <f t="array" ref="AJ96">_xlfn.XLOOKUP($G96&amp;$C96,$BY$1:$BY$845&amp;$C$1:$C$845,$CQ$1:$CQ$845,"",0)</f>
        <v>0.1</v>
      </c>
      <c r="AK96" s="65" cm="1">
        <f t="array" ref="AK96">_xlfn.XLOOKUP($G96&amp;$C96,$BY$1:$BY$845&amp;$C$1:$C$845,$CR$1:$CR$845,"",0)</f>
        <v>-0.1</v>
      </c>
      <c r="AL96" s="65" cm="1">
        <f t="array" ref="AL96">_xlfn.XLOOKUP($G96&amp;$C96,$BY$1:$BY$845&amp;$C$1:$C$845,$CM$1:$CM$845,"",0)</f>
        <v>20.399999999999999</v>
      </c>
      <c r="AM96" s="78" cm="1">
        <f t="array" ref="AM96">_xlfn.XLOOKUP($G96&amp;$C96,$BY$1:$BY$845&amp;$C$1:$C$845,BG$1:BG$845,"",0)</f>
        <v>0</v>
      </c>
      <c r="AN96" s="78" cm="1">
        <f t="array" ref="AN96">_xlfn.XLOOKUP($G96&amp;$C96,$BY$1:$BY$845&amp;$C$1:$C$845,BH$1:BH$845,"",0)</f>
        <v>0.06</v>
      </c>
      <c r="AO96" s="78" cm="1">
        <f t="array" ref="AO96">_xlfn.XLOOKUP($G96&amp;$C96,$BY$1:$BY$845&amp;$C$1:$C$845,BI$1:BI$845,"",0)</f>
        <v>0.78</v>
      </c>
      <c r="AP96" s="78" cm="1">
        <f t="array" ref="AP96">_xlfn.XLOOKUP($G96&amp;$C96,$BY$1:$BY$845&amp;$C$1:$C$845,BJ$1:BJ$845,"",0)</f>
        <v>0.16</v>
      </c>
      <c r="AQ96" s="78" cm="1">
        <f t="array" ref="AQ96">_xlfn.XLOOKUP($G96&amp;$C96,$BY$1:$BY$845&amp;$C$1:$C$845,BK$1:BK$845,"",0)</f>
        <v>0</v>
      </c>
      <c r="AR96" s="78">
        <f t="shared" si="18"/>
        <v>1</v>
      </c>
      <c r="AT96" s="1">
        <v>18</v>
      </c>
      <c r="AU96" s="6"/>
      <c r="AV96" s="6"/>
      <c r="AW96" s="6" t="s">
        <v>1484</v>
      </c>
      <c r="BB96">
        <v>18</v>
      </c>
      <c r="BC96" t="s">
        <v>705</v>
      </c>
      <c r="BD96">
        <v>31</v>
      </c>
      <c r="BE96">
        <v>8</v>
      </c>
      <c r="BF96" s="2">
        <v>104</v>
      </c>
      <c r="BG96" s="58">
        <v>0.01</v>
      </c>
      <c r="BH96" s="58">
        <v>0.56000000000000005</v>
      </c>
      <c r="BI96" s="58">
        <v>0.42</v>
      </c>
      <c r="BL96" s="2">
        <v>6.6</v>
      </c>
      <c r="BM96" s="2">
        <v>0.7</v>
      </c>
      <c r="BN96" s="2">
        <v>1</v>
      </c>
      <c r="BO96" s="2">
        <v>1</v>
      </c>
      <c r="BP96" s="2">
        <v>3</v>
      </c>
      <c r="BQ96" s="2">
        <v>0</v>
      </c>
      <c r="BR96" s="2">
        <v>0</v>
      </c>
      <c r="BS96" s="2">
        <v>0</v>
      </c>
      <c r="BT96" s="2">
        <v>19</v>
      </c>
      <c r="BU96" s="2">
        <v>0</v>
      </c>
      <c r="BV96" s="2">
        <v>2</v>
      </c>
      <c r="BX96" s="2">
        <v>18</v>
      </c>
      <c r="BY96" s="2" t="s">
        <v>705</v>
      </c>
      <c r="BZ96" s="2">
        <v>31</v>
      </c>
      <c r="CA96" s="2">
        <v>8</v>
      </c>
      <c r="CB96" s="2">
        <v>104</v>
      </c>
      <c r="CC96" s="2">
        <v>16</v>
      </c>
      <c r="CD96" s="2">
        <v>0.64700000000000002</v>
      </c>
      <c r="CE96" s="2">
        <v>0.46200000000000002</v>
      </c>
      <c r="CF96" s="2">
        <v>2.5999999999999999E-2</v>
      </c>
      <c r="CG96" s="2">
        <v>1.1000000000000001</v>
      </c>
      <c r="CH96" s="2">
        <v>11.1</v>
      </c>
      <c r="CI96" s="2">
        <v>6.2</v>
      </c>
      <c r="CJ96" s="2">
        <v>11.5</v>
      </c>
      <c r="CK96" s="2">
        <v>0.5</v>
      </c>
      <c r="CL96" s="2">
        <v>0.8</v>
      </c>
      <c r="CM96" s="2">
        <v>4.8</v>
      </c>
      <c r="CN96" s="2">
        <v>17.100000000000001</v>
      </c>
      <c r="CP96" s="2">
        <v>0.2</v>
      </c>
      <c r="CQ96" s="2">
        <v>0.1</v>
      </c>
      <c r="CR96" s="2">
        <v>0.3</v>
      </c>
      <c r="CS96" s="2">
        <v>0.153</v>
      </c>
      <c r="CU96" s="2">
        <v>1.4</v>
      </c>
      <c r="CV96" s="2">
        <v>-0.8</v>
      </c>
      <c r="CW96" s="2">
        <v>0.5</v>
      </c>
      <c r="CX96" s="2">
        <v>0.1</v>
      </c>
    </row>
    <row r="97" spans="1:102" x14ac:dyDescent="0.2">
      <c r="B97" s="1" t="s">
        <v>33</v>
      </c>
      <c r="C97" s="1">
        <v>2019</v>
      </c>
      <c r="D97" s="1" t="s">
        <v>835</v>
      </c>
      <c r="F97" s="2">
        <v>43</v>
      </c>
      <c r="G97" s="2" t="s">
        <v>713</v>
      </c>
      <c r="H97" s="2" t="s">
        <v>566</v>
      </c>
      <c r="I97" s="4" t="s">
        <v>602</v>
      </c>
      <c r="J97" s="16">
        <f>_xlfn.XLOOKUP($I97,DASHBOARD!$I$2:$I$27,DASHBOARD!$J$2:$J$27,"",0)</f>
        <v>81</v>
      </c>
      <c r="K97" s="23">
        <f>J97/DASHBOARD!$C$3</f>
        <v>2.0574041148082296</v>
      </c>
      <c r="L97" s="2">
        <v>230</v>
      </c>
      <c r="M97" s="26">
        <f>L97/DASHBOARD!$C$4</f>
        <v>104.30839002267574</v>
      </c>
      <c r="N97" s="26">
        <f t="shared" si="16"/>
        <v>24.64223154688894</v>
      </c>
      <c r="O97" s="5">
        <v>34426</v>
      </c>
      <c r="P97" s="23">
        <f>YEARFRAC(O97,_xlfn.XLOOKUP($B97,DASHBOARD!$Q$2:$Q$40,DASHBOARD!$U$2:$U$40,"",0))</f>
        <v>25.197222222222223</v>
      </c>
      <c r="Q97" s="2" t="s">
        <v>714</v>
      </c>
      <c r="R97" s="2" t="str">
        <f>_xlfn.XLOOKUP($Q97,DASHBOARD!$L$2:$L$150,DASHBOARD!M$2:M$150,"",0)</f>
        <v>Cameroon</v>
      </c>
      <c r="S97" s="2" t="str">
        <f>_xlfn.XLOOKUP($Q97,DASHBOARD!$L$2:$L$150,DASHBOARD!N$2:N$150,"",0)</f>
        <v>Africa</v>
      </c>
      <c r="T97" s="2" t="str">
        <f>_xlfn.XLOOKUP($Q97,DASHBOARD!$L$2:$L$150,DASHBOARD!O$2:O$150,"",0)</f>
        <v>Africa</v>
      </c>
      <c r="U97" s="2">
        <v>2</v>
      </c>
      <c r="W97" s="2" t="s">
        <v>715</v>
      </c>
      <c r="X97" s="2" t="s">
        <v>715</v>
      </c>
      <c r="Z97" s="2" t="str">
        <f t="shared" si="17"/>
        <v/>
      </c>
      <c r="AA97" s="6">
        <f>_xlfn.XLOOKUP($G97,$AU$79:$AU$100,$AV$79:$AV$100,0,0)</f>
        <v>1544951</v>
      </c>
      <c r="AB97" s="43">
        <f>AA97/$AC$101</f>
        <v>1.1423563238762898E-2</v>
      </c>
      <c r="AC97" s="41"/>
      <c r="AD97" s="65" t="s">
        <v>1484</v>
      </c>
      <c r="AE97" s="65" cm="1">
        <f t="array" ref="AE97">_xlfn.XLOOKUP($G97&amp;$C97,$BY$1:$BY$845&amp;$C$1:$C$845,$CB$1:$CB$845,"",0)</f>
        <v>2548</v>
      </c>
      <c r="AF97" s="65">
        <v>18.739999999999998</v>
      </c>
      <c r="AG97" s="65" t="str">
        <f>IFERROR(($AD97/SUM(AD79:AD100))*$AF97,"")</f>
        <v/>
      </c>
      <c r="AH97" s="65" cm="1">
        <f t="array" ref="AH97">_xlfn.XLOOKUP($G97&amp;$C97,$BY$1:$BY$845&amp;$C$1:$C$845,$BD$1:$BD$845,"",0)</f>
        <v>24</v>
      </c>
      <c r="AI97" s="65" cm="1">
        <f t="array" ref="AI97">_xlfn.XLOOKUP($G97&amp;$C97,$BY$1:$BY$845&amp;$C$1:$C$845,$CP$1:$CP$845,"",0)</f>
        <v>5.7</v>
      </c>
      <c r="AJ97" s="65" cm="1">
        <f t="array" ref="AJ97">_xlfn.XLOOKUP($G97&amp;$C97,$BY$1:$BY$845&amp;$C$1:$C$845,$CQ$1:$CQ$845,"",0)</f>
        <v>3.6</v>
      </c>
      <c r="AK97" s="65" cm="1">
        <f t="array" ref="AK97">_xlfn.XLOOKUP($G97&amp;$C97,$BY$1:$BY$845&amp;$C$1:$C$845,$CR$1:$CR$845,"",0)</f>
        <v>9.3000000000000007</v>
      </c>
      <c r="AL97" s="65" cm="1">
        <f t="array" ref="AL97">_xlfn.XLOOKUP($G97&amp;$C97,$BY$1:$BY$845&amp;$C$1:$C$845,$CM$1:$CM$845,"",0)</f>
        <v>12.5</v>
      </c>
      <c r="AM97" s="78" cm="1">
        <f t="array" ref="AM97">_xlfn.XLOOKUP($G97&amp;$C97,$BY$1:$BY$845&amp;$C$1:$C$845,BG$1:BG$845,"",0)</f>
        <v>0</v>
      </c>
      <c r="AN97" s="78" cm="1">
        <f t="array" ref="AN97">_xlfn.XLOOKUP($G97&amp;$C97,$BY$1:$BY$845&amp;$C$1:$C$845,BH$1:BH$845,"",0)</f>
        <v>0</v>
      </c>
      <c r="AO97" s="78" cm="1">
        <f t="array" ref="AO97">_xlfn.XLOOKUP($G97&amp;$C97,$BY$1:$BY$845&amp;$C$1:$C$845,BI$1:BI$845,"",0)</f>
        <v>0</v>
      </c>
      <c r="AP97" s="78" cm="1">
        <f t="array" ref="AP97">_xlfn.XLOOKUP($G97&amp;$C97,$BY$1:$BY$845&amp;$C$1:$C$845,BJ$1:BJ$845,"",0)</f>
        <v>0.91</v>
      </c>
      <c r="AQ97" s="78" cm="1">
        <f t="array" ref="AQ97">_xlfn.XLOOKUP($G97&amp;$C97,$BY$1:$BY$845&amp;$C$1:$C$845,BK$1:BK$845,"",0)</f>
        <v>0.09</v>
      </c>
      <c r="AR97" s="78">
        <f t="shared" si="18"/>
        <v>1</v>
      </c>
      <c r="AT97" s="1">
        <v>19</v>
      </c>
      <c r="AU97" s="6"/>
      <c r="AV97" s="6"/>
      <c r="AW97" s="6" t="s">
        <v>1484</v>
      </c>
      <c r="BB97">
        <v>19</v>
      </c>
      <c r="BC97" t="s">
        <v>712</v>
      </c>
      <c r="BD97">
        <v>23</v>
      </c>
      <c r="BE97">
        <v>22</v>
      </c>
      <c r="BF97" s="2">
        <v>103</v>
      </c>
      <c r="BH97" s="58">
        <v>0.06</v>
      </c>
      <c r="BI97" s="58">
        <v>0.78</v>
      </c>
      <c r="BJ97" s="58">
        <v>0.16</v>
      </c>
      <c r="BL97" s="2">
        <v>-7</v>
      </c>
      <c r="BM97" s="2">
        <v>-13.2</v>
      </c>
      <c r="BN97" s="2">
        <v>2</v>
      </c>
      <c r="BO97" s="2">
        <v>4</v>
      </c>
      <c r="BP97" s="2">
        <v>4</v>
      </c>
      <c r="BQ97" s="2">
        <v>0</v>
      </c>
      <c r="BR97" s="2">
        <v>3</v>
      </c>
      <c r="BS97" s="2">
        <v>1</v>
      </c>
      <c r="BT97" s="2">
        <v>0</v>
      </c>
      <c r="BU97" s="2">
        <v>1</v>
      </c>
      <c r="BV97" s="2">
        <v>2</v>
      </c>
      <c r="BX97" s="2">
        <v>19</v>
      </c>
      <c r="BY97" s="2" t="s">
        <v>712</v>
      </c>
      <c r="BZ97" s="2">
        <v>23</v>
      </c>
      <c r="CA97" s="2">
        <v>22</v>
      </c>
      <c r="CB97" s="2">
        <v>103</v>
      </c>
      <c r="CC97" s="2">
        <v>0.9</v>
      </c>
      <c r="CD97" s="2">
        <v>0.48099999999999998</v>
      </c>
      <c r="CE97" s="2">
        <v>0.86199999999999999</v>
      </c>
      <c r="CF97" s="2">
        <v>0.17199999999999999</v>
      </c>
      <c r="CG97" s="2">
        <v>2.2000000000000002</v>
      </c>
      <c r="CH97" s="2">
        <v>11.2</v>
      </c>
      <c r="CI97" s="2">
        <v>6.8</v>
      </c>
      <c r="CJ97" s="2">
        <v>0</v>
      </c>
      <c r="CK97" s="2">
        <v>0.5</v>
      </c>
      <c r="CL97" s="2">
        <v>0</v>
      </c>
      <c r="CM97" s="2">
        <v>20.399999999999999</v>
      </c>
      <c r="CN97" s="2">
        <v>16.399999999999999</v>
      </c>
      <c r="CP97" s="2">
        <v>-0.2</v>
      </c>
      <c r="CQ97" s="2">
        <v>0.1</v>
      </c>
      <c r="CR97" s="2">
        <v>-0.1</v>
      </c>
      <c r="CS97" s="2">
        <v>-0.06</v>
      </c>
      <c r="CU97" s="2">
        <v>-6.6</v>
      </c>
      <c r="CV97" s="2">
        <v>-2.1</v>
      </c>
      <c r="CW97" s="2">
        <v>-8.8000000000000007</v>
      </c>
      <c r="CX97" s="2">
        <v>-0.2</v>
      </c>
    </row>
    <row r="98" spans="1:102" x14ac:dyDescent="0.2">
      <c r="B98" s="1" t="s">
        <v>33</v>
      </c>
      <c r="C98" s="1">
        <v>2019</v>
      </c>
      <c r="D98" s="1" t="s">
        <v>835</v>
      </c>
      <c r="F98" s="2">
        <v>17</v>
      </c>
      <c r="G98" s="2" t="s">
        <v>716</v>
      </c>
      <c r="H98" s="2" t="s">
        <v>552</v>
      </c>
      <c r="I98" s="4" t="s">
        <v>1148</v>
      </c>
      <c r="J98" s="16">
        <f>_xlfn.XLOOKUP($I98,DASHBOARD!$I$2:$I$27,DASHBOARD!$J$2:$J$27,"",0)</f>
        <v>83</v>
      </c>
      <c r="K98" s="23">
        <f>J98/DASHBOARD!$C$3</f>
        <v>2.1082042164084331</v>
      </c>
      <c r="L98" s="2">
        <v>265</v>
      </c>
      <c r="M98" s="26">
        <f>L98/DASHBOARD!$C$4</f>
        <v>120.18140589569161</v>
      </c>
      <c r="N98" s="26">
        <f t="shared" si="16"/>
        <v>27.040326110605847</v>
      </c>
      <c r="O98" s="5">
        <v>33730</v>
      </c>
      <c r="P98" s="23">
        <f>YEARFRAC(O98,_xlfn.XLOOKUP($B98,DASHBOARD!$Q$2:$Q$40,DASHBOARD!$U$2:$U$40,"",0))</f>
        <v>27.102777777777778</v>
      </c>
      <c r="Q98" s="2" t="s">
        <v>717</v>
      </c>
      <c r="R98" s="2" t="str">
        <f>_xlfn.XLOOKUP($Q98,DASHBOARD!$L$2:$L$150,DASHBOARD!M$2:M$150,"",0)</f>
        <v>Lithuania</v>
      </c>
      <c r="S98" s="2" t="str">
        <f>_xlfn.XLOOKUP($Q98,DASHBOARD!$L$2:$L$150,DASHBOARD!N$2:N$150,"",0)</f>
        <v>Europe</v>
      </c>
      <c r="T98" s="2" t="str">
        <f>_xlfn.XLOOKUP($Q98,DASHBOARD!$L$2:$L$150,DASHBOARD!O$2:O$150,"",0)</f>
        <v>Eurasia</v>
      </c>
      <c r="U98" s="2">
        <v>6</v>
      </c>
      <c r="Z98" s="2" t="str">
        <f t="shared" si="17"/>
        <v/>
      </c>
      <c r="AA98" s="6">
        <f>_xlfn.XLOOKUP($G98,$AU$79:$AU$100,$AV$79:$AV$100,0,0)</f>
        <v>0</v>
      </c>
      <c r="AB98" s="43">
        <f>AA98/$AC$101</f>
        <v>0</v>
      </c>
      <c r="AD98" s="65" t="s">
        <v>1484</v>
      </c>
      <c r="AE98" s="65" cm="1">
        <f t="array" ref="AE98">_xlfn.XLOOKUP($G98&amp;$C98,$BY$1:$BY$845&amp;$C$1:$C$845,$CB$1:$CB$845,"",0)</f>
        <v>564</v>
      </c>
      <c r="AF98" s="65">
        <v>24.47</v>
      </c>
      <c r="AG98" s="65" t="str">
        <f>IFERROR(($AD98/SUM(AD79:AD100))*$AF98,"")</f>
        <v/>
      </c>
      <c r="AH98" s="65" cm="1">
        <f t="array" ref="AH98">_xlfn.XLOOKUP($G98&amp;$C98,$BY$1:$BY$845&amp;$C$1:$C$845,$BD$1:$BD$845,"",0)</f>
        <v>26</v>
      </c>
      <c r="AI98" s="65" cm="1">
        <f t="array" ref="AI98">_xlfn.XLOOKUP($G98&amp;$C98,$BY$1:$BY$845&amp;$C$1:$C$845,$CP$1:$CP$845,"",0)</f>
        <v>1.6</v>
      </c>
      <c r="AJ98" s="65" cm="1">
        <f t="array" ref="AJ98">_xlfn.XLOOKUP($G98&amp;$C98,$BY$1:$BY$845&amp;$C$1:$C$845,$CQ$1:$CQ$845,"",0)</f>
        <v>1.1000000000000001</v>
      </c>
      <c r="AK98" s="65" cm="1">
        <f t="array" ref="AK98">_xlfn.XLOOKUP($G98&amp;$C98,$BY$1:$BY$845&amp;$C$1:$C$845,$CR$1:$CR$845,"",0)</f>
        <v>2.6</v>
      </c>
      <c r="AL98" s="65" cm="1">
        <f t="array" ref="AL98">_xlfn.XLOOKUP($G98&amp;$C98,$BY$1:$BY$845&amp;$C$1:$C$845,$CM$1:$CM$845,"",0)</f>
        <v>11.5</v>
      </c>
      <c r="AM98" s="78" cm="1">
        <f t="array" ref="AM98">_xlfn.XLOOKUP($G98&amp;$C98,$BY$1:$BY$845&amp;$C$1:$C$845,BG$1:BG$845,"",0)</f>
        <v>0</v>
      </c>
      <c r="AN98" s="78" cm="1">
        <f t="array" ref="AN98">_xlfn.XLOOKUP($G98&amp;$C98,$BY$1:$BY$845&amp;$C$1:$C$845,BH$1:BH$845,"",0)</f>
        <v>0</v>
      </c>
      <c r="AO98" s="78" cm="1">
        <f t="array" ref="AO98">_xlfn.XLOOKUP($G98&amp;$C98,$BY$1:$BY$845&amp;$C$1:$C$845,BI$1:BI$845,"",0)</f>
        <v>0</v>
      </c>
      <c r="AP98" s="78" cm="1">
        <f t="array" ref="AP98">_xlfn.XLOOKUP($G98&amp;$C98,$BY$1:$BY$845&amp;$C$1:$C$845,BJ$1:BJ$845,"",0)</f>
        <v>0</v>
      </c>
      <c r="AQ98" s="78" cm="1">
        <f t="array" ref="AQ98">_xlfn.XLOOKUP($G98&amp;$C98,$BY$1:$BY$845&amp;$C$1:$C$845,BK$1:BK$845,"",0)</f>
        <v>1</v>
      </c>
      <c r="AR98" s="78">
        <f t="shared" si="18"/>
        <v>1</v>
      </c>
      <c r="AT98" s="1">
        <v>20</v>
      </c>
      <c r="AU98" s="6"/>
      <c r="AV98" s="6"/>
      <c r="AW98" s="6" t="s">
        <v>1484</v>
      </c>
      <c r="BB98">
        <v>20</v>
      </c>
      <c r="BC98" t="s">
        <v>707</v>
      </c>
      <c r="BD98">
        <v>25</v>
      </c>
      <c r="BE98">
        <v>10</v>
      </c>
      <c r="BF98" s="2">
        <v>67</v>
      </c>
      <c r="BI98" s="58">
        <v>0.6</v>
      </c>
      <c r="BJ98" s="58">
        <v>0.41</v>
      </c>
      <c r="BL98" s="2">
        <v>-2.5</v>
      </c>
      <c r="BM98" s="2">
        <v>-8.5</v>
      </c>
      <c r="BN98" s="2">
        <v>0</v>
      </c>
      <c r="BO98" s="2">
        <v>1</v>
      </c>
      <c r="BP98" s="2">
        <v>3</v>
      </c>
      <c r="BQ98" s="2">
        <v>0</v>
      </c>
      <c r="BR98" s="2">
        <v>2</v>
      </c>
      <c r="BS98" s="2">
        <v>0</v>
      </c>
      <c r="BT98" s="2">
        <v>3</v>
      </c>
      <c r="BU98" s="2">
        <v>0</v>
      </c>
      <c r="BV98" s="2">
        <v>1</v>
      </c>
      <c r="BX98" s="2">
        <v>20</v>
      </c>
      <c r="BY98" s="2" t="s">
        <v>707</v>
      </c>
      <c r="BZ98" s="2">
        <v>25</v>
      </c>
      <c r="CA98" s="2">
        <v>10</v>
      </c>
      <c r="CB98" s="2">
        <v>67</v>
      </c>
      <c r="CC98" s="2">
        <v>13.7</v>
      </c>
      <c r="CD98" s="2">
        <v>0.63</v>
      </c>
      <c r="CE98" s="2">
        <v>0.80800000000000005</v>
      </c>
      <c r="CF98" s="2">
        <v>0.154</v>
      </c>
      <c r="CG98" s="2">
        <v>1.7</v>
      </c>
      <c r="CH98" s="2">
        <v>6.3</v>
      </c>
      <c r="CI98" s="2">
        <v>4</v>
      </c>
      <c r="CJ98" s="2">
        <v>2.1</v>
      </c>
      <c r="CK98" s="2">
        <v>0.7</v>
      </c>
      <c r="CL98" s="2">
        <v>1.2</v>
      </c>
      <c r="CM98" s="2">
        <v>3.5</v>
      </c>
      <c r="CN98" s="2">
        <v>18.5</v>
      </c>
      <c r="CP98" s="2">
        <v>0.1</v>
      </c>
      <c r="CQ98" s="2">
        <v>0.1</v>
      </c>
      <c r="CR98" s="2">
        <v>0.2</v>
      </c>
      <c r="CS98" s="2">
        <v>0.13</v>
      </c>
      <c r="CU98" s="2">
        <v>1.2</v>
      </c>
      <c r="CV98" s="2">
        <v>-1.6</v>
      </c>
      <c r="CW98" s="2">
        <v>-0.5</v>
      </c>
      <c r="CX98" s="2">
        <v>0</v>
      </c>
    </row>
    <row r="99" spans="1:102" x14ac:dyDescent="0.2">
      <c r="B99" s="1" t="s">
        <v>33</v>
      </c>
      <c r="C99" s="1">
        <v>2019</v>
      </c>
      <c r="D99" s="1" t="s">
        <v>835</v>
      </c>
      <c r="F99" s="2">
        <v>23</v>
      </c>
      <c r="G99" s="2" t="s">
        <v>718</v>
      </c>
      <c r="H99" s="2" t="s">
        <v>556</v>
      </c>
      <c r="I99" s="4" t="s">
        <v>1149</v>
      </c>
      <c r="J99" s="16">
        <f>_xlfn.XLOOKUP($I99,DASHBOARD!$I$2:$I$27,DASHBOARD!$J$2:$J$27,"",0)</f>
        <v>73</v>
      </c>
      <c r="K99" s="23">
        <f>J99/DASHBOARD!$C$3</f>
        <v>1.854203708407417</v>
      </c>
      <c r="L99" s="2">
        <v>197</v>
      </c>
      <c r="M99" s="26">
        <f>L99/DASHBOARD!$C$4</f>
        <v>89.342403628117907</v>
      </c>
      <c r="N99" s="26">
        <f t="shared" si="16"/>
        <v>25.986197909951489</v>
      </c>
      <c r="O99" s="5">
        <v>34390</v>
      </c>
      <c r="P99" s="23">
        <f>YEARFRAC(O99,_xlfn.XLOOKUP($B99,DASHBOARD!$Q$2:$Q$40,DASHBOARD!$U$2:$U$40,"",0))</f>
        <v>25.3</v>
      </c>
      <c r="Q99" s="2" t="s">
        <v>557</v>
      </c>
      <c r="R99" s="2" t="str">
        <f>_xlfn.XLOOKUP($Q99,DASHBOARD!$L$2:$L$150,DASHBOARD!M$2:M$150,"",0)</f>
        <v>United States</v>
      </c>
      <c r="S99" s="2" t="str">
        <f>_xlfn.XLOOKUP($Q99,DASHBOARD!$L$2:$L$150,DASHBOARD!N$2:N$150,"",0)</f>
        <v>North America</v>
      </c>
      <c r="T99" s="2" t="str">
        <f>_xlfn.XLOOKUP($Q99,DASHBOARD!$L$2:$L$150,DASHBOARD!O$2:O$150,"",0)</f>
        <v>Americas</v>
      </c>
      <c r="U99" s="2">
        <v>2</v>
      </c>
      <c r="W99" s="2" t="s">
        <v>719</v>
      </c>
      <c r="X99" s="2" t="s">
        <v>719</v>
      </c>
      <c r="Z99" s="2" t="str">
        <f t="shared" si="17"/>
        <v/>
      </c>
      <c r="AA99" s="6">
        <f>_xlfn.XLOOKUP($G99,$AU$79:$AU$100,$AV$79:$AV$100,0,0)</f>
        <v>8653847</v>
      </c>
      <c r="AB99" s="43">
        <f>AA99/$AC$101</f>
        <v>6.3987640037178259E-2</v>
      </c>
      <c r="AD99" s="65" t="s">
        <v>1484</v>
      </c>
      <c r="AE99" s="65" cm="1">
        <f t="array" ref="AE99">_xlfn.XLOOKUP($G99&amp;$C99,$BY$1:$BY$845&amp;$C$1:$C$845,$CB$1:$CB$845,"",0)</f>
        <v>1760</v>
      </c>
      <c r="AF99" s="65">
        <v>13.73</v>
      </c>
      <c r="AG99" s="65" t="str">
        <f>IFERROR(($AD99/SUM(AD79:AD100))*$AF99,"")</f>
        <v/>
      </c>
      <c r="AH99" s="65" cm="1">
        <f t="array" ref="AH99">_xlfn.XLOOKUP($G99&amp;$C99,$BY$1:$BY$845&amp;$C$1:$C$845,$BD$1:$BD$845,"",0)</f>
        <v>24</v>
      </c>
      <c r="AI99" s="65" cm="1">
        <f t="array" ref="AI99">_xlfn.XLOOKUP($G99&amp;$C99,$BY$1:$BY$845&amp;$C$1:$C$845,$CP$1:$CP$845,"",0)</f>
        <v>2.4</v>
      </c>
      <c r="AJ99" s="65" cm="1">
        <f t="array" ref="AJ99">_xlfn.XLOOKUP($G99&amp;$C99,$BY$1:$BY$845&amp;$C$1:$C$845,$CQ$1:$CQ$845,"",0)</f>
        <v>1.9</v>
      </c>
      <c r="AK99" s="65" cm="1">
        <f t="array" ref="AK99">_xlfn.XLOOKUP($G99&amp;$C99,$BY$1:$BY$845&amp;$C$1:$C$845,$CR$1:$CR$845,"",0)</f>
        <v>4.3</v>
      </c>
      <c r="AL99" s="65" cm="1">
        <f t="array" ref="AL99">_xlfn.XLOOKUP($G99&amp;$C99,$BY$1:$BY$845&amp;$C$1:$C$845,$CM$1:$CM$845,"",0)</f>
        <v>11.2</v>
      </c>
      <c r="AM99" s="78" cm="1">
        <f t="array" ref="AM99">_xlfn.XLOOKUP($G99&amp;$C99,$BY$1:$BY$845&amp;$C$1:$C$845,BG$1:BG$845,"",0)</f>
        <v>1</v>
      </c>
      <c r="AN99" s="78" cm="1">
        <f t="array" ref="AN99">_xlfn.XLOOKUP($G99&amp;$C99,$BY$1:$BY$845&amp;$C$1:$C$845,BH$1:BH$845,"",0)</f>
        <v>0</v>
      </c>
      <c r="AO99" s="78" cm="1">
        <f t="array" ref="AO99">_xlfn.XLOOKUP($G99&amp;$C99,$BY$1:$BY$845&amp;$C$1:$C$845,BI$1:BI$845,"",0)</f>
        <v>0</v>
      </c>
      <c r="AP99" s="78" cm="1">
        <f t="array" ref="AP99">_xlfn.XLOOKUP($G99&amp;$C99,$BY$1:$BY$845&amp;$C$1:$C$845,BJ$1:BJ$845,"",0)</f>
        <v>0</v>
      </c>
      <c r="AQ99" s="78" cm="1">
        <f t="array" ref="AQ99">_xlfn.XLOOKUP($G99&amp;$C99,$BY$1:$BY$845&amp;$C$1:$C$845,BK$1:BK$845,"",0)</f>
        <v>0</v>
      </c>
      <c r="AR99" s="78">
        <f t="shared" si="18"/>
        <v>1</v>
      </c>
      <c r="AT99" s="1">
        <v>21</v>
      </c>
      <c r="AU99" s="6"/>
      <c r="AV99" s="6"/>
      <c r="AW99" s="6" t="s">
        <v>1484</v>
      </c>
      <c r="BB99">
        <v>21</v>
      </c>
      <c r="BC99" t="s">
        <v>701</v>
      </c>
      <c r="BD99">
        <v>25</v>
      </c>
      <c r="BE99">
        <v>12</v>
      </c>
      <c r="BF99" s="2">
        <v>55</v>
      </c>
      <c r="BG99" s="58">
        <v>0.3</v>
      </c>
      <c r="BH99" s="58">
        <v>0.6</v>
      </c>
      <c r="BI99" s="58">
        <v>0.1</v>
      </c>
      <c r="BL99" s="2">
        <v>-15.5</v>
      </c>
      <c r="BM99" s="2">
        <v>-21.7</v>
      </c>
      <c r="BN99" s="2">
        <v>0</v>
      </c>
      <c r="BO99" s="2">
        <v>2</v>
      </c>
      <c r="BP99" s="2">
        <v>3</v>
      </c>
      <c r="BQ99" s="2">
        <v>0</v>
      </c>
      <c r="BR99" s="2">
        <v>5</v>
      </c>
      <c r="BS99" s="2">
        <v>0</v>
      </c>
      <c r="BT99" s="2">
        <v>16</v>
      </c>
      <c r="BU99" s="2">
        <v>2</v>
      </c>
      <c r="BV99" s="2">
        <v>1</v>
      </c>
      <c r="BX99" s="2">
        <v>21</v>
      </c>
      <c r="BY99" s="2" t="s">
        <v>701</v>
      </c>
      <c r="BZ99" s="2">
        <v>25</v>
      </c>
      <c r="CA99" s="2">
        <v>12</v>
      </c>
      <c r="CB99" s="2">
        <v>55</v>
      </c>
      <c r="CC99" s="2">
        <v>16.3</v>
      </c>
      <c r="CD99" s="2">
        <v>0.63500000000000001</v>
      </c>
      <c r="CE99" s="2">
        <v>0.44400000000000001</v>
      </c>
      <c r="CF99" s="2">
        <v>0.61099999999999999</v>
      </c>
      <c r="CG99" s="2">
        <v>2</v>
      </c>
      <c r="CH99" s="2">
        <v>15.3</v>
      </c>
      <c r="CI99" s="2">
        <v>8.8000000000000007</v>
      </c>
      <c r="CJ99" s="2">
        <v>15.1</v>
      </c>
      <c r="CK99" s="2">
        <v>0</v>
      </c>
      <c r="CL99" s="2">
        <v>0</v>
      </c>
      <c r="CM99" s="2">
        <v>8.1</v>
      </c>
      <c r="CN99" s="2">
        <v>19.399999999999999</v>
      </c>
      <c r="CP99" s="2">
        <v>0.2</v>
      </c>
      <c r="CQ99" s="2">
        <v>0</v>
      </c>
      <c r="CR99" s="2">
        <v>0.2</v>
      </c>
      <c r="CS99" s="2">
        <v>0.19</v>
      </c>
      <c r="CU99" s="2">
        <v>0</v>
      </c>
      <c r="CV99" s="2">
        <v>-0.9</v>
      </c>
      <c r="CW99" s="2">
        <v>-1</v>
      </c>
      <c r="CX99" s="2">
        <v>0</v>
      </c>
    </row>
    <row r="100" spans="1:102" x14ac:dyDescent="0.2">
      <c r="B100" s="1" t="s">
        <v>33</v>
      </c>
      <c r="C100" s="1">
        <v>2019</v>
      </c>
      <c r="D100" s="1" t="s">
        <v>835</v>
      </c>
      <c r="F100" s="2">
        <v>55</v>
      </c>
      <c r="G100" s="2" t="s">
        <v>720</v>
      </c>
      <c r="H100" s="2" t="s">
        <v>556</v>
      </c>
      <c r="I100" s="4" t="s">
        <v>601</v>
      </c>
      <c r="J100" s="16">
        <f>_xlfn.XLOOKUP($I100,DASHBOARD!$I$2:$I$27,DASHBOARD!$J$2:$J$27,"",0)</f>
        <v>77</v>
      </c>
      <c r="K100" s="23">
        <f>J100/DASHBOARD!$C$3</f>
        <v>1.9558039116078234</v>
      </c>
      <c r="L100" s="2">
        <v>185</v>
      </c>
      <c r="M100" s="26">
        <f>L100/DASHBOARD!$C$4</f>
        <v>83.900226757369609</v>
      </c>
      <c r="N100" s="26">
        <f t="shared" si="16"/>
        <v>21.933731047937243</v>
      </c>
      <c r="O100" s="5">
        <v>33720</v>
      </c>
      <c r="P100" s="23">
        <f>YEARFRAC(O100,_xlfn.XLOOKUP($B100,DASHBOARD!$Q$2:$Q$40,DASHBOARD!$U$2:$U$40,"",0))</f>
        <v>27.130555555555556</v>
      </c>
      <c r="Q100" s="2" t="s">
        <v>557</v>
      </c>
      <c r="R100" s="2" t="str">
        <f>_xlfn.XLOOKUP($Q100,DASHBOARD!$L$2:$L$150,DASHBOARD!M$2:M$150,"",0)</f>
        <v>United States</v>
      </c>
      <c r="S100" s="2" t="str">
        <f>_xlfn.XLOOKUP($Q100,DASHBOARD!$L$2:$L$150,DASHBOARD!N$2:N$150,"",0)</f>
        <v>North America</v>
      </c>
      <c r="T100" s="2" t="str">
        <f>_xlfn.XLOOKUP($Q100,DASHBOARD!$L$2:$L$150,DASHBOARD!O$2:O$150,"",0)</f>
        <v>Americas</v>
      </c>
      <c r="U100" s="2">
        <v>3</v>
      </c>
      <c r="W100" s="2" t="s">
        <v>679</v>
      </c>
      <c r="X100" s="2" t="s">
        <v>679</v>
      </c>
      <c r="Z100" s="2" t="str">
        <f t="shared" si="17"/>
        <v/>
      </c>
      <c r="AA100" s="6">
        <f>_xlfn.XLOOKUP($G100,$AU$79:$AU$100,$AV$79:$AV$100,0,0)</f>
        <v>0</v>
      </c>
      <c r="AB100" s="43">
        <f>AA100/$AC$101</f>
        <v>0</v>
      </c>
      <c r="AD100" s="65">
        <v>55.199999999999996</v>
      </c>
      <c r="AE100" s="65" cm="1">
        <f t="array" ref="AE100">_xlfn.XLOOKUP($G100&amp;$C100,$BY$1:$BY$845&amp;$C$1:$C$845,$CB$1:$CB$845,"",0)</f>
        <v>897</v>
      </c>
      <c r="AF100" s="65">
        <v>16.3</v>
      </c>
      <c r="AG100" s="65">
        <f>IFERROR(($AD100/SUM(AD79:AD100))*$AF100,"")</f>
        <v>5.668136575532317E-2</v>
      </c>
      <c r="AH100" s="65" cm="1">
        <f t="array" ref="AH100">_xlfn.XLOOKUP($G100&amp;$C100,$BY$1:$BY$845&amp;$C$1:$C$845,$BD$1:$BD$845,"",0)</f>
        <v>26</v>
      </c>
      <c r="AI100" s="65" cm="1">
        <f t="array" ref="AI100">_xlfn.XLOOKUP($G100&amp;$C100,$BY$1:$BY$845&amp;$C$1:$C$845,$CP$1:$CP$845,"",0)</f>
        <v>1</v>
      </c>
      <c r="AJ100" s="65" cm="1">
        <f t="array" ref="AJ100">_xlfn.XLOOKUP($G100&amp;$C100,$BY$1:$BY$845&amp;$C$1:$C$845,$CQ$1:$CQ$845,"",0)</f>
        <v>1.3</v>
      </c>
      <c r="AK100" s="65" cm="1">
        <f t="array" ref="AK100">_xlfn.XLOOKUP($G100&amp;$C100,$BY$1:$BY$845&amp;$C$1:$C$845,$CR$1:$CR$845,"",0)</f>
        <v>2.2999999999999998</v>
      </c>
      <c r="AL100" s="65" cm="1">
        <f t="array" ref="AL100">_xlfn.XLOOKUP($G100&amp;$C100,$BY$1:$BY$845&amp;$C$1:$C$845,$CM$1:$CM$845,"",0)</f>
        <v>10.4</v>
      </c>
      <c r="AM100" s="78" cm="1">
        <f t="array" ref="AM100">_xlfn.XLOOKUP($G100&amp;$C100,$BY$1:$BY$845&amp;$C$1:$C$845,BG$1:BG$845,"",0)</f>
        <v>0.36</v>
      </c>
      <c r="AN100" s="78" cm="1">
        <f t="array" ref="AN100">_xlfn.XLOOKUP($G100&amp;$C100,$BY$1:$BY$845&amp;$C$1:$C$845,BH$1:BH$845,"",0)</f>
        <v>0.59</v>
      </c>
      <c r="AO100" s="78" cm="1">
        <f t="array" ref="AO100">_xlfn.XLOOKUP($G100&amp;$C100,$BY$1:$BY$845&amp;$C$1:$C$845,BI$1:BI$845,"",0)</f>
        <v>0.05</v>
      </c>
      <c r="AP100" s="78" cm="1">
        <f t="array" ref="AP100">_xlfn.XLOOKUP($G100&amp;$C100,$BY$1:$BY$845&amp;$C$1:$C$845,BJ$1:BJ$845,"",0)</f>
        <v>0</v>
      </c>
      <c r="AQ100" s="78" cm="1">
        <f t="array" ref="AQ100">_xlfn.XLOOKUP($G100&amp;$C100,$BY$1:$BY$845&amp;$C$1:$C$845,BK$1:BK$845,"",0)</f>
        <v>0</v>
      </c>
      <c r="AR100" s="78">
        <f t="shared" si="18"/>
        <v>1</v>
      </c>
      <c r="AT100" s="1">
        <v>22</v>
      </c>
      <c r="AU100" s="6" t="s">
        <v>701</v>
      </c>
      <c r="AV100" s="6">
        <v>0</v>
      </c>
      <c r="AW100" s="6">
        <v>0</v>
      </c>
      <c r="BB100">
        <v>22</v>
      </c>
      <c r="BC100" t="s">
        <v>710</v>
      </c>
      <c r="BD100">
        <v>27</v>
      </c>
      <c r="BE100">
        <v>4</v>
      </c>
      <c r="BF100" s="2">
        <v>38</v>
      </c>
      <c r="BK100" s="58">
        <v>1</v>
      </c>
      <c r="BL100" s="2">
        <v>-20.399999999999999</v>
      </c>
      <c r="BM100" s="2">
        <v>-26.5</v>
      </c>
      <c r="BN100" s="2">
        <v>4</v>
      </c>
      <c r="BO100" s="2">
        <v>0</v>
      </c>
      <c r="BP100" s="2">
        <v>6</v>
      </c>
      <c r="BQ100" s="2">
        <v>0</v>
      </c>
      <c r="BR100" s="2">
        <v>0</v>
      </c>
      <c r="BS100" s="2">
        <v>0</v>
      </c>
      <c r="BT100" s="2">
        <v>10</v>
      </c>
      <c r="BU100" s="2">
        <v>0</v>
      </c>
      <c r="BV100" s="2">
        <v>1</v>
      </c>
      <c r="BX100" s="2">
        <v>22</v>
      </c>
      <c r="BY100" s="2" t="s">
        <v>710</v>
      </c>
      <c r="BZ100" s="2">
        <v>27</v>
      </c>
      <c r="CA100" s="2">
        <v>4</v>
      </c>
      <c r="CB100" s="2">
        <v>38</v>
      </c>
      <c r="CC100" s="2">
        <v>7.1</v>
      </c>
      <c r="CD100" s="2">
        <v>0.5</v>
      </c>
      <c r="CE100" s="2">
        <v>0.14299999999999999</v>
      </c>
      <c r="CF100" s="2">
        <v>0</v>
      </c>
      <c r="CG100" s="2">
        <v>11.7</v>
      </c>
      <c r="CH100" s="2">
        <v>35.9</v>
      </c>
      <c r="CI100" s="2">
        <v>24.1</v>
      </c>
      <c r="CJ100" s="2">
        <v>13.3</v>
      </c>
      <c r="CK100" s="2">
        <v>1.3</v>
      </c>
      <c r="CL100" s="2">
        <v>2.2000000000000002</v>
      </c>
      <c r="CM100" s="2">
        <v>41.7</v>
      </c>
      <c r="CN100" s="2">
        <v>13.6</v>
      </c>
      <c r="CP100" s="2">
        <v>-0.1</v>
      </c>
      <c r="CQ100" s="2">
        <v>0.1</v>
      </c>
      <c r="CR100" s="2">
        <v>0</v>
      </c>
      <c r="CS100" s="2">
        <v>2.5999999999999999E-2</v>
      </c>
      <c r="CU100" s="2">
        <v>-6.7</v>
      </c>
      <c r="CV100" s="2">
        <v>2.2999999999999998</v>
      </c>
      <c r="CW100" s="2">
        <v>-4.5</v>
      </c>
      <c r="CX100" s="2">
        <v>0</v>
      </c>
    </row>
    <row r="101" spans="1:102" x14ac:dyDescent="0.2">
      <c r="B101" s="1" t="s">
        <v>33</v>
      </c>
      <c r="C101" s="1">
        <v>2019</v>
      </c>
      <c r="D101" s="1" t="s">
        <v>835</v>
      </c>
      <c r="E101" s="1"/>
      <c r="F101" s="1"/>
      <c r="G101" s="1">
        <f>$G74</f>
        <v>0</v>
      </c>
      <c r="H101" s="1"/>
      <c r="I101" s="1"/>
      <c r="J101" s="36"/>
      <c r="K101" s="36"/>
      <c r="L101" s="1"/>
      <c r="M101" s="1"/>
      <c r="N101" s="1"/>
      <c r="O101" s="1"/>
      <c r="P101" s="36"/>
      <c r="Q101" s="1"/>
      <c r="R101" s="1"/>
      <c r="S101" s="1"/>
      <c r="T101" s="1"/>
      <c r="U101" s="1"/>
      <c r="V101" s="1"/>
      <c r="W101" s="1"/>
      <c r="X101" s="1"/>
      <c r="Y101" s="1"/>
      <c r="Z101" s="1"/>
      <c r="AB101" s="41">
        <f>SUM(AB79:AB100)</f>
        <v>1</v>
      </c>
      <c r="AC101" s="37">
        <f>SUM(AA79:AA100)</f>
        <v>135242478</v>
      </c>
      <c r="AD101" s="66">
        <v>15874</v>
      </c>
      <c r="AE101" s="66">
        <f>SUM(AE79:AE100)</f>
        <v>19878</v>
      </c>
      <c r="AF101" s="66">
        <v>204</v>
      </c>
      <c r="AG101" s="66">
        <f>SUM(AG79:AG100)</f>
        <v>33.259158624165295</v>
      </c>
      <c r="AH101" s="66">
        <f>SUMPRODUCT(AH79:AH100,AE79:AE100)/AE101</f>
        <v>27.308833886708925</v>
      </c>
      <c r="AI101" s="66">
        <f>SUM(AI79:AI100)</f>
        <v>27.799999999999994</v>
      </c>
      <c r="AJ101" s="66">
        <f>SUM(AJ79:AJ100)</f>
        <v>28.300000000000008</v>
      </c>
      <c r="AK101" s="66">
        <f>SUM(AK79:AK100)</f>
        <v>56.199999999999996</v>
      </c>
      <c r="AL101" s="66">
        <f>SUM(AL79:AL100)</f>
        <v>291.09999999999997</v>
      </c>
      <c r="AM101" s="80">
        <f>SUM(AM79:AM100)</f>
        <v>3.19</v>
      </c>
      <c r="AN101" s="80">
        <f>SUM(AN79:AN100)</f>
        <v>4.95</v>
      </c>
      <c r="AO101" s="80">
        <f>SUM(AO79:AO100)</f>
        <v>5.03</v>
      </c>
      <c r="AP101" s="80">
        <f>SUM(AP79:AP100)</f>
        <v>3.12</v>
      </c>
      <c r="AQ101" s="80">
        <f>SUM(AQ79:AQ100)</f>
        <v>5.72</v>
      </c>
      <c r="AR101" s="80">
        <f>SUM(AR79:AR100)</f>
        <v>22.009999999999998</v>
      </c>
      <c r="AS101" s="1"/>
      <c r="AU101" s="37">
        <f>AW101-AV101</f>
        <v>-23573650</v>
      </c>
      <c r="AV101" s="37">
        <f>SUM(AV79:AV100)</f>
        <v>136242478</v>
      </c>
      <c r="AW101" s="37">
        <v>112668828</v>
      </c>
    </row>
    <row r="105" spans="1:102" ht="17" thickBot="1" x14ac:dyDescent="0.25"/>
    <row r="106" spans="1:102" ht="17" thickBot="1" x14ac:dyDescent="0.25">
      <c r="A106" s="3">
        <v>5</v>
      </c>
      <c r="B106" s="1" t="str">
        <f>B$1</f>
        <v>YEAR</v>
      </c>
      <c r="C106" s="1" t="str">
        <f>C$1</f>
        <v>YEAR</v>
      </c>
      <c r="D106" s="1" t="str">
        <f>D$1</f>
        <v>TEAM</v>
      </c>
      <c r="F106" s="1" t="str">
        <f t="shared" ref="F106:AA106" si="19">F$1</f>
        <v>NUMBER</v>
      </c>
      <c r="G106" s="1" t="str">
        <f t="shared" si="19"/>
        <v>PLAYER</v>
      </c>
      <c r="H106" s="1" t="str">
        <f t="shared" si="19"/>
        <v>POS</v>
      </c>
      <c r="I106" s="1" t="str">
        <f t="shared" si="19"/>
        <v>HEIGHT</v>
      </c>
      <c r="J106" s="1" t="str">
        <f t="shared" si="19"/>
        <v>HEIGHT (IN)</v>
      </c>
      <c r="K106" s="1" t="str">
        <f t="shared" si="19"/>
        <v>HEIGHT (M)</v>
      </c>
      <c r="L106" s="1" t="str">
        <f t="shared" si="19"/>
        <v>WEIGHT (LBS)</v>
      </c>
      <c r="M106" s="1" t="str">
        <f t="shared" si="19"/>
        <v>WEIGHT (KG)</v>
      </c>
      <c r="N106" s="1" t="str">
        <f t="shared" si="19"/>
        <v>BMI</v>
      </c>
      <c r="O106" s="1" t="str">
        <f t="shared" si="19"/>
        <v>BIRTH DATE</v>
      </c>
      <c r="P106" s="1" t="str">
        <f t="shared" si="19"/>
        <v>AGE</v>
      </c>
      <c r="Q106" s="1" t="str">
        <f t="shared" si="19"/>
        <v>NATION</v>
      </c>
      <c r="R106" s="1" t="str">
        <f t="shared" si="19"/>
        <v>COUNTRY</v>
      </c>
      <c r="S106" s="1" t="str">
        <f t="shared" si="19"/>
        <v>CONTINENT</v>
      </c>
      <c r="T106" s="1" t="str">
        <f t="shared" si="19"/>
        <v>GLOBAL REGION</v>
      </c>
      <c r="U106" s="1" t="str">
        <f t="shared" si="19"/>
        <v>EXPERIENCE</v>
      </c>
      <c r="V106" s="1"/>
      <c r="W106" s="1" t="str">
        <f t="shared" si="19"/>
        <v>COLLEGE</v>
      </c>
      <c r="X106" s="1" t="str">
        <f t="shared" si="19"/>
        <v>COLLEGE1</v>
      </c>
      <c r="Y106" s="1" t="str">
        <f t="shared" si="19"/>
        <v>COLLEGE2</v>
      </c>
      <c r="Z106" s="1" t="str">
        <f t="shared" si="19"/>
        <v>TRANSFER</v>
      </c>
      <c r="AA106" s="1" t="str">
        <f t="shared" si="19"/>
        <v>SALARY</v>
      </c>
      <c r="AB106" s="1" t="s">
        <v>1262</v>
      </c>
      <c r="AD106" s="64" t="s">
        <v>1496</v>
      </c>
      <c r="AE106" s="64" t="str">
        <f>AE$1</f>
        <v>MP</v>
      </c>
      <c r="AF106" s="64" t="s">
        <v>1424</v>
      </c>
      <c r="AG106" s="64" t="str">
        <f>AG$1</f>
        <v>WTD-MP-PER</v>
      </c>
      <c r="AH106" s="64" t="str">
        <f t="shared" ref="AH106:AR106" si="20">AH$1</f>
        <v>AGE</v>
      </c>
      <c r="AI106" s="64" t="str">
        <f t="shared" si="20"/>
        <v>D-WS</v>
      </c>
      <c r="AJ106" s="64" t="str">
        <f t="shared" si="20"/>
        <v>O-WS</v>
      </c>
      <c r="AK106" s="64" t="str">
        <f t="shared" si="20"/>
        <v>WS</v>
      </c>
      <c r="AL106" s="64" t="str">
        <f t="shared" si="20"/>
        <v>USG%</v>
      </c>
      <c r="AM106" s="64" t="str">
        <f t="shared" si="20"/>
        <v>PG%</v>
      </c>
      <c r="AN106" s="64" t="str">
        <f t="shared" si="20"/>
        <v>SG%</v>
      </c>
      <c r="AO106" s="64" t="str">
        <f t="shared" si="20"/>
        <v>SF%</v>
      </c>
      <c r="AP106" s="64" t="str">
        <f t="shared" si="20"/>
        <v>PF%</v>
      </c>
      <c r="AQ106" s="64" t="str">
        <f t="shared" si="20"/>
        <v>C%</v>
      </c>
      <c r="AR106" s="64" t="str">
        <f t="shared" si="20"/>
        <v>TTL%</v>
      </c>
      <c r="AT106" s="1" t="str">
        <f>AT$1</f>
        <v>Rk</v>
      </c>
      <c r="AU106" s="1" t="str">
        <f>AU$1</f>
        <v>PLAYER</v>
      </c>
      <c r="AV106" s="1" t="str">
        <f>AV$1</f>
        <v>SALARY - BR</v>
      </c>
      <c r="AW106" s="1" t="s">
        <v>1495</v>
      </c>
      <c r="BB106" t="s">
        <v>550</v>
      </c>
      <c r="BC106" t="s">
        <v>1376</v>
      </c>
      <c r="BD106" t="s">
        <v>1377</v>
      </c>
      <c r="BE106" t="s">
        <v>1340</v>
      </c>
      <c r="BF106" s="2" t="s">
        <v>1378</v>
      </c>
      <c r="BG106" s="2" t="s">
        <v>1379</v>
      </c>
      <c r="BH106" s="2" t="s">
        <v>1380</v>
      </c>
      <c r="BI106" s="2" t="s">
        <v>1381</v>
      </c>
      <c r="BJ106" s="2" t="s">
        <v>1382</v>
      </c>
      <c r="BK106" s="2" t="s">
        <v>1383</v>
      </c>
      <c r="BL106" s="2" t="s">
        <v>1384</v>
      </c>
      <c r="BM106" s="2" t="s">
        <v>1385</v>
      </c>
      <c r="BN106" s="2" t="s">
        <v>1386</v>
      </c>
      <c r="BO106" s="2" t="s">
        <v>1387</v>
      </c>
      <c r="BP106" s="2" t="s">
        <v>1388</v>
      </c>
      <c r="BQ106" s="2" t="s">
        <v>1389</v>
      </c>
      <c r="BR106" s="2" t="s">
        <v>1388</v>
      </c>
      <c r="BS106" s="2" t="s">
        <v>1389</v>
      </c>
      <c r="BT106" s="2" t="s">
        <v>1390</v>
      </c>
      <c r="BU106" s="2" t="s">
        <v>1391</v>
      </c>
      <c r="BV106" s="2" t="s">
        <v>1392</v>
      </c>
      <c r="BX106" s="2" t="s">
        <v>550</v>
      </c>
      <c r="BY106" s="2" t="s">
        <v>1376</v>
      </c>
      <c r="BZ106" s="2" t="s">
        <v>1377</v>
      </c>
      <c r="CA106" s="2" t="s">
        <v>1340</v>
      </c>
      <c r="CB106" s="2" t="s">
        <v>1378</v>
      </c>
      <c r="CC106" s="2" t="s">
        <v>1424</v>
      </c>
      <c r="CD106" s="2" t="s">
        <v>1425</v>
      </c>
      <c r="CE106" s="2" t="s">
        <v>1426</v>
      </c>
      <c r="CF106" s="2" t="s">
        <v>1427</v>
      </c>
      <c r="CG106" s="2" t="s">
        <v>1428</v>
      </c>
      <c r="CH106" s="2" t="s">
        <v>1429</v>
      </c>
      <c r="CI106" s="2" t="s">
        <v>1430</v>
      </c>
      <c r="CJ106" s="2" t="s">
        <v>1431</v>
      </c>
      <c r="CK106" s="2" t="s">
        <v>1432</v>
      </c>
      <c r="CL106" s="2" t="s">
        <v>1433</v>
      </c>
      <c r="CM106" s="2" t="s">
        <v>1434</v>
      </c>
      <c r="CN106" s="2" t="s">
        <v>1435</v>
      </c>
      <c r="CO106" s="2" t="s">
        <v>1376</v>
      </c>
      <c r="CP106" s="2" t="s">
        <v>1436</v>
      </c>
      <c r="CQ106" s="2" t="s">
        <v>1437</v>
      </c>
      <c r="CR106" s="2" t="s">
        <v>1438</v>
      </c>
      <c r="CS106" s="2" t="s">
        <v>1439</v>
      </c>
      <c r="CT106" s="2" t="s">
        <v>1376</v>
      </c>
      <c r="CU106" s="2" t="s">
        <v>1440</v>
      </c>
      <c r="CV106" s="2" t="s">
        <v>1441</v>
      </c>
      <c r="CW106" s="2" t="s">
        <v>1442</v>
      </c>
      <c r="CX106" s="2" t="s">
        <v>1443</v>
      </c>
    </row>
    <row r="107" spans="1:102" ht="17" thickBot="1" x14ac:dyDescent="0.25">
      <c r="A107" s="3" t="s">
        <v>786</v>
      </c>
      <c r="B107" s="1" t="s">
        <v>40</v>
      </c>
      <c r="C107" s="1">
        <v>2018</v>
      </c>
      <c r="D107" s="1" t="s">
        <v>786</v>
      </c>
      <c r="F107" s="2">
        <v>2</v>
      </c>
      <c r="G107" s="2" t="s">
        <v>723</v>
      </c>
      <c r="H107" s="2" t="s">
        <v>552</v>
      </c>
      <c r="I107" s="4" t="s">
        <v>600</v>
      </c>
      <c r="J107" s="16">
        <f>_xlfn.XLOOKUP($I107,DASHBOARD!$I$2:$I$27,DASHBOARD!$J$2:$J$27,"",0)</f>
        <v>80</v>
      </c>
      <c r="K107" s="23">
        <f>J107/DASHBOARD!$C$3</f>
        <v>2.0320040640081283</v>
      </c>
      <c r="L107" s="2">
        <v>216</v>
      </c>
      <c r="M107" s="26">
        <f>L107/DASHBOARD!$C$4</f>
        <v>97.959183673469383</v>
      </c>
      <c r="N107" s="26">
        <f t="shared" ref="N107:N123" si="21">M107/(K107^2)</f>
        <v>23.724442346938769</v>
      </c>
      <c r="O107" s="5">
        <v>34706</v>
      </c>
      <c r="P107" s="23">
        <f>YEARFRAC(O107,_xlfn.XLOOKUP($B107,DASHBOARD!$Q$2:$Q$40,DASHBOARD!$U$2:$U$40,"",0))</f>
        <v>23.419444444444444</v>
      </c>
      <c r="Q107" s="2" t="s">
        <v>557</v>
      </c>
      <c r="R107" s="2" t="str">
        <f>_xlfn.XLOOKUP($Q107,DASHBOARD!$L$2:$L$150,DASHBOARD!M$2:M$150,"",0)</f>
        <v>United States</v>
      </c>
      <c r="S107" s="2" t="str">
        <f>_xlfn.XLOOKUP($Q107,DASHBOARD!$L$2:$L$150,DASHBOARD!N$2:N$150,"",0)</f>
        <v>North America</v>
      </c>
      <c r="T107" s="2" t="str">
        <f>_xlfn.XLOOKUP($Q107,DASHBOARD!$L$2:$L$150,DASHBOARD!O$2:O$150,"",0)</f>
        <v>Americas</v>
      </c>
      <c r="U107" s="2" t="s">
        <v>563</v>
      </c>
      <c r="W107" s="2" t="s">
        <v>689</v>
      </c>
      <c r="X107" s="2" t="s">
        <v>689</v>
      </c>
      <c r="Z107" s="2" t="str">
        <f t="shared" ref="Z107:Z129" si="22">IF(Y107="","","X")</f>
        <v/>
      </c>
      <c r="AA107" s="6">
        <f>_xlfn.XLOOKUP($G107,$AU$107:$AU$128,$AV$107:$AV$128,0,0)</f>
        <v>815615</v>
      </c>
      <c r="AB107" s="43">
        <f>AA107/$AC$129</f>
        <v>6.0250017016106154E-3</v>
      </c>
      <c r="AD107" s="65">
        <v>1632</v>
      </c>
      <c r="AE107" s="65" cm="1">
        <f t="array" ref="AE107">_xlfn.XLOOKUP($G107&amp;$C107,$BY$1:$BY$845&amp;$C$1:$C$845,$CB$1:$CB$845,"",0)</f>
        <v>809</v>
      </c>
      <c r="AF107" s="65">
        <v>28.2</v>
      </c>
      <c r="AG107" s="65">
        <f>IFERROR(($AD107/SUM(AD107:AD128))*$AF107,"")</f>
        <v>2.3321019747343459</v>
      </c>
      <c r="AH107" s="65" cm="1">
        <f t="array" ref="AH107">_xlfn.XLOOKUP($G107&amp;$C107,$BY$1:$BY$845&amp;$C$1:$C$845,$BD$1:$BD$845,"",0)</f>
        <v>23</v>
      </c>
      <c r="AI107" s="65" cm="1">
        <f t="array" ref="AI107">_xlfn.XLOOKUP($G107&amp;$C107,$BY$1:$BY$845&amp;$C$1:$C$845,$CP$1:$CP$845,"",0)</f>
        <v>1.6</v>
      </c>
      <c r="AJ107" s="65" cm="1">
        <f t="array" ref="AJ107">_xlfn.XLOOKUP($G107&amp;$C107,$BY$1:$BY$845&amp;$C$1:$C$845,$CQ$1:$CQ$845,"",0)</f>
        <v>1.4</v>
      </c>
      <c r="AK107" s="65" cm="1">
        <f t="array" ref="AK107">_xlfn.XLOOKUP($G107&amp;$C107,$BY$1:$BY$845&amp;$C$1:$C$845,$CR$1:$CR$845,"",0)</f>
        <v>2.9</v>
      </c>
      <c r="AL107" s="65" cm="1">
        <f t="array" ref="AL107">_xlfn.XLOOKUP($G107&amp;$C107,$BY$1:$BY$845&amp;$C$1:$C$845,$CM$1:$CM$845,"",0)</f>
        <v>20</v>
      </c>
      <c r="AM107" s="78" cm="1">
        <f t="array" ref="AM107">_xlfn.XLOOKUP($G107&amp;$C107,$BY$1:$BY$845&amp;$C$1:$C$845,BG$1:BG$845,"",0)</f>
        <v>0</v>
      </c>
      <c r="AN107" s="78" cm="1">
        <f t="array" ref="AN107">_xlfn.XLOOKUP($G107&amp;$C107,$BY$1:$BY$845&amp;$C$1:$C$845,BH$1:BH$845,"",0)</f>
        <v>0</v>
      </c>
      <c r="AO107" s="78" cm="1">
        <f t="array" ref="AO107">_xlfn.XLOOKUP($G107&amp;$C107,$BY$1:$BY$845&amp;$C$1:$C$845,BI$1:BI$845,"",0)</f>
        <v>0.04</v>
      </c>
      <c r="AP107" s="78" cm="1">
        <f t="array" ref="AP107">_xlfn.XLOOKUP($G107&amp;$C107,$BY$1:$BY$845&amp;$C$1:$C$845,BJ$1:BJ$845,"",0)</f>
        <v>0.47</v>
      </c>
      <c r="AQ107" s="78" cm="1">
        <f t="array" ref="AQ107">_xlfn.XLOOKUP($G107&amp;$C107,$BY$1:$BY$845&amp;$C$1:$C$845,BK$1:BK$845,"",0)</f>
        <v>0.49</v>
      </c>
      <c r="AR107" s="78">
        <f>SUM(AM107:AQ107)</f>
        <v>1</v>
      </c>
      <c r="AT107" s="1">
        <v>1</v>
      </c>
      <c r="AU107" s="2" t="s">
        <v>554</v>
      </c>
      <c r="AV107" s="6">
        <v>34682550</v>
      </c>
      <c r="AW107" s="6">
        <v>34682550</v>
      </c>
      <c r="BB107">
        <v>1</v>
      </c>
      <c r="BC107" t="s">
        <v>559</v>
      </c>
      <c r="BD107">
        <v>27</v>
      </c>
      <c r="BE107">
        <v>73</v>
      </c>
      <c r="BF107" s="2">
        <v>2506</v>
      </c>
      <c r="BG107" s="58">
        <v>0.08</v>
      </c>
      <c r="BH107" s="58">
        <v>0.87</v>
      </c>
      <c r="BI107" s="58">
        <v>0.06</v>
      </c>
      <c r="BL107" s="2">
        <v>7.7</v>
      </c>
      <c r="BM107" s="2">
        <v>4</v>
      </c>
      <c r="BN107" s="2">
        <v>69</v>
      </c>
      <c r="BO107" s="2">
        <v>31</v>
      </c>
      <c r="BP107" s="2">
        <v>59</v>
      </c>
      <c r="BQ107" s="2">
        <v>12</v>
      </c>
      <c r="BR107" s="2">
        <v>40</v>
      </c>
      <c r="BS107" s="2">
        <v>2</v>
      </c>
      <c r="BT107" s="2">
        <v>411</v>
      </c>
      <c r="BU107" s="2">
        <v>6</v>
      </c>
      <c r="BV107" s="2">
        <v>31</v>
      </c>
      <c r="BX107" s="2">
        <v>1</v>
      </c>
      <c r="BY107" s="2" t="s">
        <v>559</v>
      </c>
      <c r="BZ107" s="2">
        <v>27</v>
      </c>
      <c r="CA107" s="2">
        <v>73</v>
      </c>
      <c r="CB107" s="2">
        <v>2506</v>
      </c>
      <c r="CC107" s="2">
        <v>16</v>
      </c>
      <c r="CD107" s="2">
        <v>0.59799999999999998</v>
      </c>
      <c r="CE107" s="2">
        <v>0.442</v>
      </c>
      <c r="CF107" s="2">
        <v>8.3000000000000004E-2</v>
      </c>
      <c r="CG107" s="2">
        <v>1.5</v>
      </c>
      <c r="CH107" s="2">
        <v>10.3</v>
      </c>
      <c r="CI107" s="2">
        <v>6.2</v>
      </c>
      <c r="CJ107" s="2">
        <v>11.2</v>
      </c>
      <c r="CK107" s="2">
        <v>1.1000000000000001</v>
      </c>
      <c r="CL107" s="2">
        <v>1.1000000000000001</v>
      </c>
      <c r="CM107" s="2">
        <v>9.5</v>
      </c>
      <c r="CN107" s="2">
        <v>23.7</v>
      </c>
      <c r="CP107" s="2">
        <v>3.1</v>
      </c>
      <c r="CQ107" s="2">
        <v>1.8</v>
      </c>
      <c r="CR107" s="2">
        <v>4.9000000000000004</v>
      </c>
      <c r="CS107" s="2">
        <v>9.4E-2</v>
      </c>
      <c r="CU107" s="2">
        <v>1.7</v>
      </c>
      <c r="CV107" s="2">
        <v>-2.1</v>
      </c>
      <c r="CW107" s="2">
        <v>-0.4</v>
      </c>
      <c r="CX107" s="2">
        <v>1</v>
      </c>
    </row>
    <row r="108" spans="1:102" x14ac:dyDescent="0.2">
      <c r="B108" s="1" t="s">
        <v>40</v>
      </c>
      <c r="C108" s="1">
        <v>2018</v>
      </c>
      <c r="D108" s="1" t="s">
        <v>786</v>
      </c>
      <c r="F108" s="2">
        <v>25</v>
      </c>
      <c r="G108" s="2" t="s">
        <v>687</v>
      </c>
      <c r="H108" s="2" t="s">
        <v>566</v>
      </c>
      <c r="I108" s="4" t="s">
        <v>602</v>
      </c>
      <c r="J108" s="16">
        <f>_xlfn.XLOOKUP($I108,DASHBOARD!$I$2:$I$27,DASHBOARD!$J$2:$J$27,"",0)</f>
        <v>81</v>
      </c>
      <c r="K108" s="23">
        <f>J108/DASHBOARD!$C$3</f>
        <v>2.0574041148082296</v>
      </c>
      <c r="L108" s="2">
        <v>200</v>
      </c>
      <c r="M108" s="26">
        <f>L108/DASHBOARD!$C$4</f>
        <v>90.702947845804985</v>
      </c>
      <c r="N108" s="26">
        <f t="shared" si="21"/>
        <v>21.428027432077336</v>
      </c>
      <c r="O108" s="5">
        <v>33980</v>
      </c>
      <c r="P108" s="23">
        <f>YEARFRAC(O108,_xlfn.XLOOKUP($B108,DASHBOARD!$Q$2:$Q$40,DASHBOARD!$U$2:$U$40,"",0))</f>
        <v>25.408333333333335</v>
      </c>
      <c r="Q108" s="2" t="s">
        <v>688</v>
      </c>
      <c r="R108" s="2" t="str">
        <f>_xlfn.XLOOKUP($Q108,DASHBOARD!$L$2:$L$150,DASHBOARD!M$2:M$150,"",0)</f>
        <v>Saint Lucia</v>
      </c>
      <c r="S108" s="2" t="str">
        <f>_xlfn.XLOOKUP($Q108,DASHBOARD!$L$2:$L$150,DASHBOARD!N$2:N$150,"",0)</f>
        <v>North America</v>
      </c>
      <c r="T108" s="2" t="str">
        <f>_xlfn.XLOOKUP($Q108,DASHBOARD!$L$2:$L$150,DASHBOARD!O$2:O$150,"",0)</f>
        <v>Caribbean</v>
      </c>
      <c r="U108" s="2" t="s">
        <v>563</v>
      </c>
      <c r="W108" s="2" t="s">
        <v>689</v>
      </c>
      <c r="X108" s="2" t="s">
        <v>689</v>
      </c>
      <c r="Z108" s="2" t="str">
        <f t="shared" si="22"/>
        <v/>
      </c>
      <c r="AA108" s="6">
        <f>_xlfn.XLOOKUP($G108,$AU$107:$AU$128,$AV$107:$AV$128,0,0)</f>
        <v>0</v>
      </c>
      <c r="AB108" s="43">
        <f>AA108/$AC$129</f>
        <v>0</v>
      </c>
      <c r="AD108" s="65">
        <v>2325.6000000000004</v>
      </c>
      <c r="AE108" s="65" cm="1">
        <f t="array" ref="AE108">_xlfn.XLOOKUP($G108&amp;$C108,$BY$1:$BY$845&amp;$C$1:$C$845,$CB$1:$CB$845,"",0)</f>
        <v>1</v>
      </c>
      <c r="AF108" s="65">
        <v>26</v>
      </c>
      <c r="AG108" s="65">
        <f>IFERROR(($AD108/SUM(AD107:AD128))*$AF108,"")</f>
        <v>3.0639850412733165</v>
      </c>
      <c r="AH108" s="65" cm="1">
        <f t="array" ref="AH108">_xlfn.XLOOKUP($G108&amp;$C108,$BY$1:$BY$845&amp;$C$1:$C$845,$BD$1:$BD$845,"",0)</f>
        <v>25</v>
      </c>
      <c r="AI108" s="65" cm="1">
        <f t="array" ref="AI108">_xlfn.XLOOKUP($G108&amp;$C108,$BY$1:$BY$845&amp;$C$1:$C$845,$CP$1:$CP$845,"",0)</f>
        <v>0</v>
      </c>
      <c r="AJ108" s="65" cm="1">
        <f t="array" ref="AJ108">_xlfn.XLOOKUP($G108&amp;$C108,$BY$1:$BY$845&amp;$C$1:$C$845,$CQ$1:$CQ$845,"",0)</f>
        <v>0</v>
      </c>
      <c r="AK108" s="65" cm="1">
        <f t="array" ref="AK108">_xlfn.XLOOKUP($G108&amp;$C108,$BY$1:$BY$845&amp;$C$1:$C$845,$CR$1:$CR$845,"",0)</f>
        <v>0</v>
      </c>
      <c r="AL108" s="65" cm="1">
        <f t="array" ref="AL108">_xlfn.XLOOKUP($G108&amp;$C108,$BY$1:$BY$845&amp;$C$1:$C$845,$CM$1:$CM$845,"",0)</f>
        <v>0</v>
      </c>
      <c r="AM108" s="78" cm="1">
        <f t="array" ref="AM108">_xlfn.XLOOKUP($G108&amp;$C108,$BY$1:$BY$845&amp;$C$1:$C$845,BG$1:BG$845,"",0)</f>
        <v>0</v>
      </c>
      <c r="AN108" s="78" cm="1">
        <f t="array" ref="AN108">_xlfn.XLOOKUP($G108&amp;$C108,$BY$1:$BY$845&amp;$C$1:$C$845,BH$1:BH$845,"",0)</f>
        <v>0</v>
      </c>
      <c r="AO108" s="78" cm="1">
        <f t="array" ref="AO108">_xlfn.XLOOKUP($G108&amp;$C108,$BY$1:$BY$845&amp;$C$1:$C$845,BI$1:BI$845,"",0)</f>
        <v>0</v>
      </c>
      <c r="AP108" s="78" cm="1">
        <f t="array" ref="AP108">_xlfn.XLOOKUP($G108&amp;$C108,$BY$1:$BY$845&amp;$C$1:$C$845,BJ$1:BJ$845,"",0)</f>
        <v>1</v>
      </c>
      <c r="AQ108" s="78" cm="1">
        <f t="array" ref="AQ108">_xlfn.XLOOKUP($G108&amp;$C108,$BY$1:$BY$845&amp;$C$1:$C$845,BK$1:BK$845,"",0)</f>
        <v>0</v>
      </c>
      <c r="AR108" s="78">
        <f t="shared" ref="AR108:AR128" si="23">SUM(AM108:AQ108)</f>
        <v>1</v>
      </c>
      <c r="AT108" s="1">
        <v>2</v>
      </c>
      <c r="AU108" s="2" t="s">
        <v>726</v>
      </c>
      <c r="AV108" s="6">
        <v>25000000</v>
      </c>
      <c r="AW108" s="6">
        <v>25000000</v>
      </c>
      <c r="BB108">
        <v>2</v>
      </c>
      <c r="BC108" t="s">
        <v>726</v>
      </c>
      <c r="BD108">
        <v>29</v>
      </c>
      <c r="BE108">
        <v>68</v>
      </c>
      <c r="BF108" s="2">
        <v>2325</v>
      </c>
      <c r="BI108" s="58">
        <v>0.55000000000000004</v>
      </c>
      <c r="BJ108" s="58">
        <v>0.45</v>
      </c>
      <c r="BK108" s="58">
        <v>0.01</v>
      </c>
      <c r="BL108" s="2">
        <v>7</v>
      </c>
      <c r="BM108" s="2">
        <v>1.9</v>
      </c>
      <c r="BN108" s="2">
        <v>113</v>
      </c>
      <c r="BO108" s="2">
        <v>49</v>
      </c>
      <c r="BP108" s="2">
        <v>77</v>
      </c>
      <c r="BQ108" s="2">
        <v>17</v>
      </c>
      <c r="BR108" s="2">
        <v>168</v>
      </c>
      <c r="BS108" s="2">
        <v>3</v>
      </c>
      <c r="BT108" s="2">
        <v>863</v>
      </c>
      <c r="BU108" s="2">
        <v>44</v>
      </c>
      <c r="BV108" s="2">
        <v>38</v>
      </c>
      <c r="BX108" s="2">
        <v>2</v>
      </c>
      <c r="BY108" s="2" t="s">
        <v>726</v>
      </c>
      <c r="BZ108" s="2">
        <v>29</v>
      </c>
      <c r="CA108" s="2">
        <v>68</v>
      </c>
      <c r="CB108" s="2">
        <v>2325</v>
      </c>
      <c r="CC108" s="2">
        <v>26</v>
      </c>
      <c r="CD108" s="2">
        <v>0.64</v>
      </c>
      <c r="CE108" s="2">
        <v>0.33800000000000002</v>
      </c>
      <c r="CF108" s="2">
        <v>0.33100000000000002</v>
      </c>
      <c r="CG108" s="2">
        <v>1.6</v>
      </c>
      <c r="CH108" s="2">
        <v>19.5</v>
      </c>
      <c r="CI108" s="2">
        <v>11.2</v>
      </c>
      <c r="CJ108" s="2">
        <v>25.5</v>
      </c>
      <c r="CK108" s="2">
        <v>1</v>
      </c>
      <c r="CL108" s="2">
        <v>4</v>
      </c>
      <c r="CM108" s="2">
        <v>12.9</v>
      </c>
      <c r="CN108" s="2">
        <v>30.4</v>
      </c>
      <c r="CP108" s="2">
        <v>7.5</v>
      </c>
      <c r="CQ108" s="2">
        <v>2.9</v>
      </c>
      <c r="CR108" s="2">
        <v>10.4</v>
      </c>
      <c r="CS108" s="2">
        <v>0.215</v>
      </c>
      <c r="CU108" s="2">
        <v>6.7</v>
      </c>
      <c r="CV108" s="2">
        <v>0.6</v>
      </c>
      <c r="CW108" s="2">
        <v>7.3</v>
      </c>
      <c r="CX108" s="2">
        <v>5.5</v>
      </c>
    </row>
    <row r="109" spans="1:102" x14ac:dyDescent="0.2">
      <c r="B109" s="1" t="s">
        <v>40</v>
      </c>
      <c r="C109" s="1">
        <v>2018</v>
      </c>
      <c r="D109" s="1" t="s">
        <v>786</v>
      </c>
      <c r="F109" s="2">
        <v>18</v>
      </c>
      <c r="G109" s="2" t="s">
        <v>724</v>
      </c>
      <c r="H109" s="2" t="s">
        <v>570</v>
      </c>
      <c r="I109" s="4" t="s">
        <v>602</v>
      </c>
      <c r="J109" s="16">
        <f>_xlfn.XLOOKUP($I109,DASHBOARD!$I$2:$I$27,DASHBOARD!$J$2:$J$27,"",0)</f>
        <v>81</v>
      </c>
      <c r="K109" s="23">
        <f>J109/DASHBOARD!$C$3</f>
        <v>2.0574041148082296</v>
      </c>
      <c r="L109" s="2">
        <v>225</v>
      </c>
      <c r="M109" s="26">
        <f>L109/DASHBOARD!$C$4</f>
        <v>102.0408163265306</v>
      </c>
      <c r="N109" s="26">
        <f t="shared" si="21"/>
        <v>24.106530861087002</v>
      </c>
      <c r="O109" s="5">
        <v>32316</v>
      </c>
      <c r="P109" s="23">
        <f>YEARFRAC(O109,_xlfn.XLOOKUP($B109,DASHBOARD!$Q$2:$Q$40,DASHBOARD!$U$2:$U$40,"",0))</f>
        <v>29.961111111111112</v>
      </c>
      <c r="Q109" s="2" t="s">
        <v>725</v>
      </c>
      <c r="R109" s="2" t="str">
        <f>_xlfn.XLOOKUP($Q109,DASHBOARD!$L$2:$L$150,DASHBOARD!M$2:M$150,"",0)</f>
        <v>Israel</v>
      </c>
      <c r="S109" s="2" t="str">
        <f>_xlfn.XLOOKUP($Q109,DASHBOARD!$L$2:$L$150,DASHBOARD!N$2:N$150,"",0)</f>
        <v>Asia</v>
      </c>
      <c r="T109" s="2" t="str">
        <f>_xlfn.XLOOKUP($Q109,DASHBOARD!$L$2:$L$150,DASHBOARD!O$2:O$150,"",0)</f>
        <v>Eurasia</v>
      </c>
      <c r="U109" s="2">
        <v>8</v>
      </c>
      <c r="Z109" s="2" t="str">
        <f t="shared" si="22"/>
        <v/>
      </c>
      <c r="AA109" s="6">
        <f>_xlfn.XLOOKUP($G109,$AU$107:$AU$128,$AV$107:$AV$128,0,0)</f>
        <v>1471382</v>
      </c>
      <c r="AB109" s="43">
        <f>AA109/$AC$129</f>
        <v>1.0869195703511129E-2</v>
      </c>
      <c r="AD109" s="65">
        <v>2503.8999999999996</v>
      </c>
      <c r="AE109" s="65" cm="1">
        <f t="array" ref="AE109">_xlfn.XLOOKUP($G109&amp;$C109,$BY$1:$BY$845&amp;$C$1:$C$845,$CB$1:$CB$845,"",0)</f>
        <v>740</v>
      </c>
      <c r="AF109" s="65">
        <v>16.100000000000001</v>
      </c>
      <c r="AG109" s="65">
        <f>IFERROR(($AD109/SUM(AD107:AD128))*$AF109,"")</f>
        <v>2.0427778031143742</v>
      </c>
      <c r="AH109" s="65" cm="1">
        <f t="array" ref="AH109">_xlfn.XLOOKUP($G109&amp;$C109,$BY$1:$BY$845&amp;$C$1:$C$845,$BD$1:$BD$845,"",0)</f>
        <v>29</v>
      </c>
      <c r="AI109" s="65" cm="1">
        <f t="array" ref="AI109">_xlfn.XLOOKUP($G109&amp;$C109,$BY$1:$BY$845&amp;$C$1:$C$845,$CP$1:$CP$845,"",0)</f>
        <v>1.2</v>
      </c>
      <c r="AJ109" s="65" cm="1">
        <f t="array" ref="AJ109">_xlfn.XLOOKUP($G109&amp;$C109,$BY$1:$BY$845&amp;$C$1:$C$845,$CQ$1:$CQ$845,"",0)</f>
        <v>1</v>
      </c>
      <c r="AK109" s="65" cm="1">
        <f t="array" ref="AK109">_xlfn.XLOOKUP($G109&amp;$C109,$BY$1:$BY$845&amp;$C$1:$C$845,$CR$1:$CR$845,"",0)</f>
        <v>2.2000000000000002</v>
      </c>
      <c r="AL109" s="65" cm="1">
        <f t="array" ref="AL109">_xlfn.XLOOKUP($G109&amp;$C109,$BY$1:$BY$845&amp;$C$1:$C$845,$CM$1:$CM$845,"",0)</f>
        <v>13.5</v>
      </c>
      <c r="AM109" s="78" cm="1">
        <f t="array" ref="AM109">_xlfn.XLOOKUP($G109&amp;$C109,$BY$1:$BY$845&amp;$C$1:$C$845,BG$1:BG$845,"",0)</f>
        <v>0</v>
      </c>
      <c r="AN109" s="78" cm="1">
        <f t="array" ref="AN109">_xlfn.XLOOKUP($G109&amp;$C109,$BY$1:$BY$845&amp;$C$1:$C$845,BH$1:BH$845,"",0)</f>
        <v>0.02</v>
      </c>
      <c r="AO109" s="78" cm="1">
        <f t="array" ref="AO109">_xlfn.XLOOKUP($G109&amp;$C109,$BY$1:$BY$845&amp;$C$1:$C$845,BI$1:BI$845,"",0)</f>
        <v>0.76</v>
      </c>
      <c r="AP109" s="78" cm="1">
        <f t="array" ref="AP109">_xlfn.XLOOKUP($G109&amp;$C109,$BY$1:$BY$845&amp;$C$1:$C$845,BJ$1:BJ$845,"",0)</f>
        <v>0.23</v>
      </c>
      <c r="AQ109" s="78" cm="1">
        <f t="array" ref="AQ109">_xlfn.XLOOKUP($G109&amp;$C109,$BY$1:$BY$845&amp;$C$1:$C$845,BK$1:BK$845,"",0)</f>
        <v>0</v>
      </c>
      <c r="AR109" s="78">
        <f t="shared" si="23"/>
        <v>1.01</v>
      </c>
      <c r="AT109" s="1">
        <v>3</v>
      </c>
      <c r="AU109" s="2" t="s">
        <v>559</v>
      </c>
      <c r="AV109" s="6">
        <v>17826150</v>
      </c>
      <c r="AW109" s="6">
        <v>17826150</v>
      </c>
      <c r="BB109">
        <v>3</v>
      </c>
      <c r="BC109" t="s">
        <v>565</v>
      </c>
      <c r="BD109">
        <v>27</v>
      </c>
      <c r="BE109">
        <v>70</v>
      </c>
      <c r="BF109" s="2">
        <v>2287</v>
      </c>
      <c r="BI109" s="58">
        <v>0.02</v>
      </c>
      <c r="BJ109" s="58">
        <v>0.84</v>
      </c>
      <c r="BK109" s="58">
        <v>0.14000000000000001</v>
      </c>
      <c r="BL109" s="2">
        <v>6.8</v>
      </c>
      <c r="BM109" s="2">
        <v>1.3</v>
      </c>
      <c r="BN109" s="2">
        <v>154</v>
      </c>
      <c r="BO109" s="2">
        <v>26</v>
      </c>
      <c r="BP109" s="2">
        <v>93</v>
      </c>
      <c r="BQ109" s="2">
        <v>15</v>
      </c>
      <c r="BR109" s="2">
        <v>81</v>
      </c>
      <c r="BS109" s="2">
        <v>6</v>
      </c>
      <c r="BT109" s="2">
        <v>1167</v>
      </c>
      <c r="BU109" s="2">
        <v>16</v>
      </c>
      <c r="BV109" s="2">
        <v>33</v>
      </c>
      <c r="BX109" s="2">
        <v>3</v>
      </c>
      <c r="BY109" s="2" t="s">
        <v>565</v>
      </c>
      <c r="BZ109" s="2">
        <v>27</v>
      </c>
      <c r="CA109" s="2">
        <v>70</v>
      </c>
      <c r="CB109" s="2">
        <v>2287</v>
      </c>
      <c r="CC109" s="2">
        <v>16.100000000000001</v>
      </c>
      <c r="CD109" s="2">
        <v>0.55600000000000005</v>
      </c>
      <c r="CE109" s="2">
        <v>0.41399999999999998</v>
      </c>
      <c r="CF109" s="2">
        <v>0.27900000000000003</v>
      </c>
      <c r="CG109" s="2">
        <v>3.9</v>
      </c>
      <c r="CH109" s="2">
        <v>21.1</v>
      </c>
      <c r="CI109" s="2">
        <v>13.1</v>
      </c>
      <c r="CJ109" s="2">
        <v>29</v>
      </c>
      <c r="CK109" s="2">
        <v>2</v>
      </c>
      <c r="CL109" s="2">
        <v>3.1</v>
      </c>
      <c r="CM109" s="2">
        <v>22.5</v>
      </c>
      <c r="CN109" s="2">
        <v>17.2</v>
      </c>
      <c r="CP109" s="2">
        <v>2.6</v>
      </c>
      <c r="CQ109" s="2">
        <v>3.4</v>
      </c>
      <c r="CR109" s="2">
        <v>6.1</v>
      </c>
      <c r="CS109" s="2">
        <v>0.127</v>
      </c>
      <c r="CU109" s="2">
        <v>0.9</v>
      </c>
      <c r="CV109" s="2">
        <v>1.9</v>
      </c>
      <c r="CW109" s="2">
        <v>2.8</v>
      </c>
      <c r="CX109" s="2">
        <v>2.8</v>
      </c>
    </row>
    <row r="110" spans="1:102" x14ac:dyDescent="0.2">
      <c r="B110" s="1" t="s">
        <v>40</v>
      </c>
      <c r="C110" s="1">
        <v>2018</v>
      </c>
      <c r="D110" s="1" t="s">
        <v>786</v>
      </c>
      <c r="F110" s="2">
        <v>4</v>
      </c>
      <c r="G110" s="2" t="s">
        <v>655</v>
      </c>
      <c r="H110" s="2" t="s">
        <v>556</v>
      </c>
      <c r="I110" s="4" t="s">
        <v>1149</v>
      </c>
      <c r="J110" s="16">
        <f>_xlfn.XLOOKUP($I110,DASHBOARD!$I$2:$I$27,DASHBOARD!$J$2:$J$27,"",0)</f>
        <v>73</v>
      </c>
      <c r="K110" s="23">
        <f>J110/DASHBOARD!$C$3</f>
        <v>1.854203708407417</v>
      </c>
      <c r="L110" s="2">
        <v>180</v>
      </c>
      <c r="M110" s="26">
        <f>L110/DASHBOARD!$C$4</f>
        <v>81.632653061224488</v>
      </c>
      <c r="N110" s="26">
        <f t="shared" si="21"/>
        <v>23.743734130920142</v>
      </c>
      <c r="O110" s="5">
        <v>34051</v>
      </c>
      <c r="P110" s="23">
        <f>YEARFRAC(O110,_xlfn.XLOOKUP($B110,DASHBOARD!$Q$2:$Q$40,DASHBOARD!$U$2:$U$40,"",0))</f>
        <v>25.208333333333332</v>
      </c>
      <c r="Q110" s="2" t="s">
        <v>557</v>
      </c>
      <c r="R110" s="2" t="str">
        <f>_xlfn.XLOOKUP($Q110,DASHBOARD!$L$2:$L$150,DASHBOARD!M$2:M$150,"",0)</f>
        <v>United States</v>
      </c>
      <c r="S110" s="2" t="str">
        <f>_xlfn.XLOOKUP($Q110,DASHBOARD!$L$2:$L$150,DASHBOARD!N$2:N$150,"",0)</f>
        <v>North America</v>
      </c>
      <c r="T110" s="2" t="str">
        <f>_xlfn.XLOOKUP($Q110,DASHBOARD!$L$2:$L$150,DASHBOARD!O$2:O$150,"",0)</f>
        <v>Americas</v>
      </c>
      <c r="U110" s="2">
        <v>1</v>
      </c>
      <c r="W110" s="2" t="s">
        <v>674</v>
      </c>
      <c r="X110" s="2" t="s">
        <v>674</v>
      </c>
      <c r="Z110" s="2" t="str">
        <f t="shared" si="22"/>
        <v/>
      </c>
      <c r="AA110" s="6">
        <f>_xlfn.XLOOKUP($G110,$AU$107:$AU$128,$AV$107:$AV$128,0,0)</f>
        <v>14832</v>
      </c>
      <c r="AB110" s="43">
        <f>AA110/$AC$129</f>
        <v>1.0956496047557812E-4</v>
      </c>
      <c r="AD110" s="65">
        <v>2289</v>
      </c>
      <c r="AE110" s="65" cm="1">
        <f t="array" ref="AE110">_xlfn.XLOOKUP($G110&amp;$C110,$BY$1:$BY$845&amp;$C$1:$C$845,$CB$1:$CB$845,"",0)</f>
        <v>740</v>
      </c>
      <c r="AF110" s="65">
        <v>16.100000000000001</v>
      </c>
      <c r="AG110" s="65">
        <f>IFERROR(($AD110/SUM(AD107:AD128))*$AF110,"")</f>
        <v>1.8674541280916983</v>
      </c>
      <c r="AH110" s="65" cm="1">
        <f t="array" ref="AH110">_xlfn.XLOOKUP($G110&amp;$C110,$BY$1:$BY$845&amp;$C$1:$C$845,$BD$1:$BD$845,"",0)</f>
        <v>24</v>
      </c>
      <c r="AI110" s="65" cm="1">
        <f t="array" ref="AI110">_xlfn.XLOOKUP($G110&amp;$C110,$BY$1:$BY$845&amp;$C$1:$C$845,$CP$1:$CP$845,"",0)</f>
        <v>1.1000000000000001</v>
      </c>
      <c r="AJ110" s="65" cm="1">
        <f t="array" ref="AJ110">_xlfn.XLOOKUP($G110&amp;$C110,$BY$1:$BY$845&amp;$C$1:$C$845,$CQ$1:$CQ$845,"",0)</f>
        <v>0.4</v>
      </c>
      <c r="AK110" s="65" cm="1">
        <f t="array" ref="AK110">_xlfn.XLOOKUP($G110&amp;$C110,$BY$1:$BY$845&amp;$C$1:$C$845,$CR$1:$CR$845,"",0)</f>
        <v>1.6</v>
      </c>
      <c r="AL110" s="65" cm="1">
        <f t="array" ref="AL110">_xlfn.XLOOKUP($G110&amp;$C110,$BY$1:$BY$845&amp;$C$1:$C$845,$CM$1:$CM$845,"",0)</f>
        <v>10.8</v>
      </c>
      <c r="AM110" s="78" cm="1">
        <f t="array" ref="AM110">_xlfn.XLOOKUP($G110&amp;$C110,$BY$1:$BY$845&amp;$C$1:$C$845,BG$1:BG$845,"",0)</f>
        <v>1</v>
      </c>
      <c r="AN110" s="78" cm="1">
        <f t="array" ref="AN110">_xlfn.XLOOKUP($G110&amp;$C110,$BY$1:$BY$845&amp;$C$1:$C$845,BH$1:BH$845,"",0)</f>
        <v>0</v>
      </c>
      <c r="AO110" s="78" cm="1">
        <f t="array" ref="AO110">_xlfn.XLOOKUP($G110&amp;$C110,$BY$1:$BY$845&amp;$C$1:$C$845,BI$1:BI$845,"",0)</f>
        <v>0</v>
      </c>
      <c r="AP110" s="78" cm="1">
        <f t="array" ref="AP110">_xlfn.XLOOKUP($G110&amp;$C110,$BY$1:$BY$845&amp;$C$1:$C$845,BJ$1:BJ$845,"",0)</f>
        <v>0</v>
      </c>
      <c r="AQ110" s="78" cm="1">
        <f t="array" ref="AQ110">_xlfn.XLOOKUP($G110&amp;$C110,$BY$1:$BY$845&amp;$C$1:$C$845,BK$1:BK$845,"",0)</f>
        <v>0</v>
      </c>
      <c r="AR110" s="78">
        <f t="shared" si="23"/>
        <v>1</v>
      </c>
      <c r="AT110" s="1">
        <v>4</v>
      </c>
      <c r="AU110" s="2" t="s">
        <v>565</v>
      </c>
      <c r="AV110" s="6">
        <v>16400000</v>
      </c>
      <c r="AW110" s="6">
        <v>16400000</v>
      </c>
      <c r="BB110">
        <v>4</v>
      </c>
      <c r="BC110" t="s">
        <v>554</v>
      </c>
      <c r="BD110">
        <v>29</v>
      </c>
      <c r="BE110">
        <v>51</v>
      </c>
      <c r="BF110" s="2">
        <v>1631</v>
      </c>
      <c r="BG110" s="58">
        <v>0.99</v>
      </c>
      <c r="BH110" s="58">
        <v>0.01</v>
      </c>
      <c r="BL110" s="2">
        <v>13.2</v>
      </c>
      <c r="BM110" s="2">
        <v>12.1</v>
      </c>
      <c r="BN110" s="2">
        <v>97</v>
      </c>
      <c r="BO110" s="2">
        <v>27</v>
      </c>
      <c r="BP110" s="2">
        <v>51</v>
      </c>
      <c r="BQ110" s="2">
        <v>9</v>
      </c>
      <c r="BR110" s="2">
        <v>98</v>
      </c>
      <c r="BS110" s="2">
        <v>5</v>
      </c>
      <c r="BT110" s="2">
        <v>710</v>
      </c>
      <c r="BU110" s="2">
        <v>16</v>
      </c>
      <c r="BV110" s="2">
        <v>21</v>
      </c>
      <c r="BX110" s="2">
        <v>4</v>
      </c>
      <c r="BY110" s="2" t="s">
        <v>554</v>
      </c>
      <c r="BZ110" s="2">
        <v>29</v>
      </c>
      <c r="CA110" s="2">
        <v>51</v>
      </c>
      <c r="CB110" s="2">
        <v>1631</v>
      </c>
      <c r="CC110" s="2">
        <v>28.2</v>
      </c>
      <c r="CD110" s="2">
        <v>0.67500000000000004</v>
      </c>
      <c r="CE110" s="2">
        <v>0.57999999999999996</v>
      </c>
      <c r="CF110" s="2">
        <v>0.35</v>
      </c>
      <c r="CG110" s="2">
        <v>2.7</v>
      </c>
      <c r="CH110" s="2">
        <v>14.4</v>
      </c>
      <c r="CI110" s="2">
        <v>9</v>
      </c>
      <c r="CJ110" s="2">
        <v>30.3</v>
      </c>
      <c r="CK110" s="2">
        <v>2.4</v>
      </c>
      <c r="CL110" s="2">
        <v>0.4</v>
      </c>
      <c r="CM110" s="2">
        <v>13.3</v>
      </c>
      <c r="CN110" s="2">
        <v>31</v>
      </c>
      <c r="CP110" s="2">
        <v>7.2</v>
      </c>
      <c r="CQ110" s="2">
        <v>1.9</v>
      </c>
      <c r="CR110" s="2">
        <v>9.1</v>
      </c>
      <c r="CS110" s="2">
        <v>0.26700000000000002</v>
      </c>
      <c r="CU110" s="2">
        <v>7.8</v>
      </c>
      <c r="CV110" s="2">
        <v>0</v>
      </c>
      <c r="CW110" s="2">
        <v>7.7</v>
      </c>
      <c r="CX110" s="2">
        <v>4</v>
      </c>
    </row>
    <row r="111" spans="1:102" x14ac:dyDescent="0.2">
      <c r="B111" s="1" t="s">
        <v>40</v>
      </c>
      <c r="C111" s="1">
        <v>2018</v>
      </c>
      <c r="D111" s="1" t="s">
        <v>786</v>
      </c>
      <c r="F111" s="2">
        <v>30</v>
      </c>
      <c r="G111" s="2" t="s">
        <v>554</v>
      </c>
      <c r="H111" s="2" t="s">
        <v>556</v>
      </c>
      <c r="I111" s="4" t="s">
        <v>597</v>
      </c>
      <c r="J111" s="16">
        <f>_xlfn.XLOOKUP($I111,DASHBOARD!$I$2:$I$27,DASHBOARD!$J$2:$J$27,"",0)</f>
        <v>74</v>
      </c>
      <c r="K111" s="23">
        <f>J111/DASHBOARD!$C$3</f>
        <v>1.8796037592075185</v>
      </c>
      <c r="L111" s="2">
        <v>185</v>
      </c>
      <c r="M111" s="26">
        <f>L111/DASHBOARD!$C$4</f>
        <v>83.900226757369609</v>
      </c>
      <c r="N111" s="26">
        <f t="shared" si="21"/>
        <v>23.748190537476248</v>
      </c>
      <c r="O111" s="5">
        <v>32216</v>
      </c>
      <c r="P111" s="23">
        <f>YEARFRAC(O111,_xlfn.XLOOKUP($B111,DASHBOARD!$Q$2:$Q$40,DASHBOARD!$U$2:$U$40,"",0))</f>
        <v>30.233333333333334</v>
      </c>
      <c r="Q111" s="2" t="s">
        <v>557</v>
      </c>
      <c r="R111" s="2" t="str">
        <f>_xlfn.XLOOKUP($Q111,DASHBOARD!$L$2:$L$150,DASHBOARD!M$2:M$150,"",0)</f>
        <v>United States</v>
      </c>
      <c r="S111" s="2" t="str">
        <f>_xlfn.XLOOKUP($Q111,DASHBOARD!$L$2:$L$150,DASHBOARD!N$2:N$150,"",0)</f>
        <v>North America</v>
      </c>
      <c r="T111" s="2" t="str">
        <f>_xlfn.XLOOKUP($Q111,DASHBOARD!$L$2:$L$150,DASHBOARD!O$2:O$150,"",0)</f>
        <v>Americas</v>
      </c>
      <c r="U111" s="2">
        <v>8</v>
      </c>
      <c r="W111" s="2" t="s">
        <v>560</v>
      </c>
      <c r="X111" s="2" t="s">
        <v>560</v>
      </c>
      <c r="Z111" s="2" t="str">
        <f t="shared" si="22"/>
        <v/>
      </c>
      <c r="AA111" s="6">
        <f>_xlfn.XLOOKUP($G111,$AU$107:$AU$128,$AV$107:$AV$128,0,0)</f>
        <v>34682550</v>
      </c>
      <c r="AB111" s="43">
        <f>AA111/$AC$129</f>
        <v>0.25620228020106944</v>
      </c>
      <c r="AD111" s="65">
        <v>1619.2</v>
      </c>
      <c r="AE111" s="65" cm="1">
        <f t="array" ref="AE111">_xlfn.XLOOKUP($G111&amp;$C111,$BY$1:$BY$845&amp;$C$1:$C$845,$CB$1:$CB$845,"",0)</f>
        <v>1631</v>
      </c>
      <c r="AF111" s="65">
        <v>11.2</v>
      </c>
      <c r="AG111" s="65">
        <f>IFERROR(($AD111/SUM(AD107:AD128))*$AF111,"")</f>
        <v>0.91896038876473951</v>
      </c>
      <c r="AH111" s="65" cm="1">
        <f t="array" ref="AH111">_xlfn.XLOOKUP($G111&amp;$C111,$BY$1:$BY$845&amp;$C$1:$C$845,$BD$1:$BD$845,"",0)</f>
        <v>29</v>
      </c>
      <c r="AI111" s="65" cm="1">
        <f t="array" ref="AI111">_xlfn.XLOOKUP($G111&amp;$C111,$BY$1:$BY$845&amp;$C$1:$C$845,$CP$1:$CP$845,"",0)</f>
        <v>7.2</v>
      </c>
      <c r="AJ111" s="65" cm="1">
        <f t="array" ref="AJ111">_xlfn.XLOOKUP($G111&amp;$C111,$BY$1:$BY$845&amp;$C$1:$C$845,$CQ$1:$CQ$845,"",0)</f>
        <v>1.9</v>
      </c>
      <c r="AK111" s="65" cm="1">
        <f t="array" ref="AK111">_xlfn.XLOOKUP($G111&amp;$C111,$BY$1:$BY$845&amp;$C$1:$C$845,$CR$1:$CR$845,"",0)</f>
        <v>9.1</v>
      </c>
      <c r="AL111" s="65" cm="1">
        <f t="array" ref="AL111">_xlfn.XLOOKUP($G111&amp;$C111,$BY$1:$BY$845&amp;$C$1:$C$845,$CM$1:$CM$845,"",0)</f>
        <v>13.3</v>
      </c>
      <c r="AM111" s="78" cm="1">
        <f t="array" ref="AM111">_xlfn.XLOOKUP($G111&amp;$C111,$BY$1:$BY$845&amp;$C$1:$C$845,BG$1:BG$845,"",0)</f>
        <v>0.99</v>
      </c>
      <c r="AN111" s="78" cm="1">
        <f t="array" ref="AN111">_xlfn.XLOOKUP($G111&amp;$C111,$BY$1:$BY$845&amp;$C$1:$C$845,BH$1:BH$845,"",0)</f>
        <v>0.01</v>
      </c>
      <c r="AO111" s="78" cm="1">
        <f t="array" ref="AO111">_xlfn.XLOOKUP($G111&amp;$C111,$BY$1:$BY$845&amp;$C$1:$C$845,BI$1:BI$845,"",0)</f>
        <v>0</v>
      </c>
      <c r="AP111" s="78" cm="1">
        <f t="array" ref="AP111">_xlfn.XLOOKUP($G111&amp;$C111,$BY$1:$BY$845&amp;$C$1:$C$845,BJ$1:BJ$845,"",0)</f>
        <v>0</v>
      </c>
      <c r="AQ111" s="78" cm="1">
        <f t="array" ref="AQ111">_xlfn.XLOOKUP($G111&amp;$C111,$BY$1:$BY$845&amp;$C$1:$C$845,BK$1:BK$845,"",0)</f>
        <v>0</v>
      </c>
      <c r="AR111" s="78">
        <f t="shared" si="23"/>
        <v>1</v>
      </c>
      <c r="AT111" s="1">
        <v>5</v>
      </c>
      <c r="AU111" s="2" t="s">
        <v>569</v>
      </c>
      <c r="AV111" s="6">
        <v>14814815</v>
      </c>
      <c r="AW111" s="6">
        <v>14814815</v>
      </c>
      <c r="BB111">
        <v>5</v>
      </c>
      <c r="BC111" t="s">
        <v>569</v>
      </c>
      <c r="BD111">
        <v>34</v>
      </c>
      <c r="BE111">
        <v>64</v>
      </c>
      <c r="BF111" s="2">
        <v>1622</v>
      </c>
      <c r="BH111" s="58">
        <v>0.14000000000000001</v>
      </c>
      <c r="BI111" s="58">
        <v>0.82</v>
      </c>
      <c r="BJ111" s="58">
        <v>0.04</v>
      </c>
      <c r="BL111" s="2">
        <v>8.1</v>
      </c>
      <c r="BM111" s="2">
        <v>3</v>
      </c>
      <c r="BN111" s="2">
        <v>41</v>
      </c>
      <c r="BO111" s="2">
        <v>18</v>
      </c>
      <c r="BP111" s="2">
        <v>48</v>
      </c>
      <c r="BQ111" s="2">
        <v>1</v>
      </c>
      <c r="BR111" s="2">
        <v>39</v>
      </c>
      <c r="BS111" s="2">
        <v>5</v>
      </c>
      <c r="BT111" s="2">
        <v>484</v>
      </c>
      <c r="BU111" s="2">
        <v>12</v>
      </c>
      <c r="BV111" s="2">
        <v>12</v>
      </c>
      <c r="BX111" s="2">
        <v>5</v>
      </c>
      <c r="BY111" s="2" t="s">
        <v>569</v>
      </c>
      <c r="BZ111" s="2">
        <v>34</v>
      </c>
      <c r="CA111" s="2">
        <v>64</v>
      </c>
      <c r="CB111" s="2">
        <v>1622</v>
      </c>
      <c r="CC111" s="2">
        <v>11.2</v>
      </c>
      <c r="CD111" s="2">
        <v>0.53600000000000003</v>
      </c>
      <c r="CE111" s="2">
        <v>0.36599999999999999</v>
      </c>
      <c r="CF111" s="2">
        <v>0.27200000000000002</v>
      </c>
      <c r="CG111" s="2">
        <v>3.7</v>
      </c>
      <c r="CH111" s="2">
        <v>12.6</v>
      </c>
      <c r="CI111" s="2">
        <v>8.5</v>
      </c>
      <c r="CJ111" s="2">
        <v>16.2</v>
      </c>
      <c r="CK111" s="2">
        <v>1.6</v>
      </c>
      <c r="CL111" s="2">
        <v>1.9</v>
      </c>
      <c r="CM111" s="2">
        <v>15.8</v>
      </c>
      <c r="CN111" s="2">
        <v>11.5</v>
      </c>
      <c r="CP111" s="2">
        <v>1.6</v>
      </c>
      <c r="CQ111" s="2">
        <v>1.6</v>
      </c>
      <c r="CR111" s="2">
        <v>3.2</v>
      </c>
      <c r="CS111" s="2">
        <v>9.4E-2</v>
      </c>
      <c r="CU111" s="2">
        <v>-1.1000000000000001</v>
      </c>
      <c r="CV111" s="2">
        <v>0.8</v>
      </c>
      <c r="CW111" s="2">
        <v>-0.3</v>
      </c>
      <c r="CX111" s="2">
        <v>0.7</v>
      </c>
    </row>
    <row r="112" spans="1:102" x14ac:dyDescent="0.2">
      <c r="B112" s="1" t="s">
        <v>40</v>
      </c>
      <c r="C112" s="1">
        <v>2018</v>
      </c>
      <c r="D112" s="1" t="s">
        <v>786</v>
      </c>
      <c r="F112" s="2">
        <v>35</v>
      </c>
      <c r="G112" s="2" t="s">
        <v>726</v>
      </c>
      <c r="H112" s="2" t="s">
        <v>570</v>
      </c>
      <c r="I112" s="4" t="s">
        <v>595</v>
      </c>
      <c r="J112" s="16">
        <f>_xlfn.XLOOKUP($I112,DASHBOARD!$I$2:$I$27,DASHBOARD!$J$2:$J$27,"",0)</f>
        <v>82</v>
      </c>
      <c r="K112" s="23">
        <f>J112/DASHBOARD!$C$3</f>
        <v>2.0828041656083314</v>
      </c>
      <c r="L112" s="2">
        <v>240</v>
      </c>
      <c r="M112" s="26">
        <f>L112/DASHBOARD!$C$4</f>
        <v>108.84353741496598</v>
      </c>
      <c r="N112" s="26">
        <f t="shared" si="21"/>
        <v>25.090295297178951</v>
      </c>
      <c r="O112" s="5">
        <v>32415</v>
      </c>
      <c r="P112" s="23">
        <f>YEARFRAC(O112,_xlfn.XLOOKUP($B112,DASHBOARD!$Q$2:$Q$40,DASHBOARD!$U$2:$U$40,"",0))</f>
        <v>29.691666666666666</v>
      </c>
      <c r="Q112" s="2" t="s">
        <v>557</v>
      </c>
      <c r="R112" s="2" t="str">
        <f>_xlfn.XLOOKUP($Q112,DASHBOARD!$L$2:$L$150,DASHBOARD!M$2:M$150,"",0)</f>
        <v>United States</v>
      </c>
      <c r="S112" s="2" t="str">
        <f>_xlfn.XLOOKUP($Q112,DASHBOARD!$L$2:$L$150,DASHBOARD!N$2:N$150,"",0)</f>
        <v>North America</v>
      </c>
      <c r="T112" s="2" t="str">
        <f>_xlfn.XLOOKUP($Q112,DASHBOARD!$L$2:$L$150,DASHBOARD!O$2:O$150,"",0)</f>
        <v>Americas</v>
      </c>
      <c r="U112" s="2">
        <v>10</v>
      </c>
      <c r="W112" s="2" t="s">
        <v>629</v>
      </c>
      <c r="X112" s="2" t="s">
        <v>629</v>
      </c>
      <c r="Z112" s="2" t="str">
        <f t="shared" si="22"/>
        <v/>
      </c>
      <c r="AA112" s="6">
        <f>_xlfn.XLOOKUP($G112,$AU$107:$AU$128,$AV$107:$AV$128,0,0)</f>
        <v>25000000</v>
      </c>
      <c r="AB112" s="43">
        <f>AA112/$AC$129</f>
        <v>0.18467664589330185</v>
      </c>
      <c r="AD112" s="65">
        <v>1128.9000000000001</v>
      </c>
      <c r="AE112" s="65" cm="1">
        <f t="array" ref="AE112">_xlfn.XLOOKUP($G112&amp;$C112,$BY$1:$BY$845&amp;$C$1:$C$845,$CB$1:$CB$845,"",0)</f>
        <v>2325</v>
      </c>
      <c r="AF112" s="65">
        <v>11.6</v>
      </c>
      <c r="AG112" s="65">
        <f>IFERROR(($AD112/SUM(AD107:AD128))*$AF112,"")</f>
        <v>0.66357762879858928</v>
      </c>
      <c r="AH112" s="65" cm="1">
        <f t="array" ref="AH112">_xlfn.XLOOKUP($G112&amp;$C112,$BY$1:$BY$845&amp;$C$1:$C$845,$BD$1:$BD$845,"",0)</f>
        <v>29</v>
      </c>
      <c r="AI112" s="65" cm="1">
        <f t="array" ref="AI112">_xlfn.XLOOKUP($G112&amp;$C112,$BY$1:$BY$845&amp;$C$1:$C$845,$CP$1:$CP$845,"",0)</f>
        <v>7.5</v>
      </c>
      <c r="AJ112" s="65" cm="1">
        <f t="array" ref="AJ112">_xlfn.XLOOKUP($G112&amp;$C112,$BY$1:$BY$845&amp;$C$1:$C$845,$CQ$1:$CQ$845,"",0)</f>
        <v>2.9</v>
      </c>
      <c r="AK112" s="65" cm="1">
        <f t="array" ref="AK112">_xlfn.XLOOKUP($G112&amp;$C112,$BY$1:$BY$845&amp;$C$1:$C$845,$CR$1:$CR$845,"",0)</f>
        <v>10.4</v>
      </c>
      <c r="AL112" s="65" cm="1">
        <f t="array" ref="AL112">_xlfn.XLOOKUP($G112&amp;$C112,$BY$1:$BY$845&amp;$C$1:$C$845,$CM$1:$CM$845,"",0)</f>
        <v>12.9</v>
      </c>
      <c r="AM112" s="78" cm="1">
        <f t="array" ref="AM112">_xlfn.XLOOKUP($G112&amp;$C112,$BY$1:$BY$845&amp;$C$1:$C$845,BG$1:BG$845,"",0)</f>
        <v>0</v>
      </c>
      <c r="AN112" s="78" cm="1">
        <f t="array" ref="AN112">_xlfn.XLOOKUP($G112&amp;$C112,$BY$1:$BY$845&amp;$C$1:$C$845,BH$1:BH$845,"",0)</f>
        <v>0</v>
      </c>
      <c r="AO112" s="78" cm="1">
        <f t="array" ref="AO112">_xlfn.XLOOKUP($G112&amp;$C112,$BY$1:$BY$845&amp;$C$1:$C$845,BI$1:BI$845,"",0)</f>
        <v>0.55000000000000004</v>
      </c>
      <c r="AP112" s="78" cm="1">
        <f t="array" ref="AP112">_xlfn.XLOOKUP($G112&amp;$C112,$BY$1:$BY$845&amp;$C$1:$C$845,BJ$1:BJ$845,"",0)</f>
        <v>0.45</v>
      </c>
      <c r="AQ112" s="78" cm="1">
        <f t="array" ref="AQ112">_xlfn.XLOOKUP($G112&amp;$C112,$BY$1:$BY$845&amp;$C$1:$C$845,BK$1:BK$845,"",0)</f>
        <v>0.01</v>
      </c>
      <c r="AR112" s="78">
        <f t="shared" si="23"/>
        <v>1.01</v>
      </c>
      <c r="AT112" s="1">
        <v>6</v>
      </c>
      <c r="AU112" s="2" t="s">
        <v>592</v>
      </c>
      <c r="AV112" s="6">
        <v>7692308</v>
      </c>
      <c r="AW112" s="6">
        <v>7692308</v>
      </c>
      <c r="BB112">
        <v>6</v>
      </c>
      <c r="BC112" t="s">
        <v>733</v>
      </c>
      <c r="BD112">
        <v>32</v>
      </c>
      <c r="BE112">
        <v>80</v>
      </c>
      <c r="BF112" s="2">
        <v>1393</v>
      </c>
      <c r="BG112" s="58">
        <v>0.04</v>
      </c>
      <c r="BH112" s="58">
        <v>0.57999999999999996</v>
      </c>
      <c r="BI112" s="58">
        <v>0.38</v>
      </c>
      <c r="BL112" s="2">
        <v>1.4</v>
      </c>
      <c r="BM112" s="2">
        <v>-7.6</v>
      </c>
      <c r="BN112" s="2">
        <v>18</v>
      </c>
      <c r="BO112" s="2">
        <v>8</v>
      </c>
      <c r="BP112" s="2">
        <v>41</v>
      </c>
      <c r="BQ112" s="2">
        <v>5</v>
      </c>
      <c r="BR112" s="2">
        <v>27</v>
      </c>
      <c r="BS112" s="2">
        <v>8</v>
      </c>
      <c r="BT112" s="2">
        <v>86</v>
      </c>
      <c r="BU112" s="2">
        <v>7</v>
      </c>
      <c r="BV112" s="2">
        <v>9</v>
      </c>
      <c r="BX112" s="2">
        <v>6</v>
      </c>
      <c r="BY112" s="2" t="s">
        <v>733</v>
      </c>
      <c r="BZ112" s="2">
        <v>32</v>
      </c>
      <c r="CA112" s="2">
        <v>80</v>
      </c>
      <c r="CB112" s="2">
        <v>1393</v>
      </c>
      <c r="CC112" s="2">
        <v>10</v>
      </c>
      <c r="CD112" s="2">
        <v>0.56200000000000006</v>
      </c>
      <c r="CE112" s="2">
        <v>0.66800000000000004</v>
      </c>
      <c r="CF112" s="2">
        <v>0.13300000000000001</v>
      </c>
      <c r="CG112" s="2">
        <v>1.7</v>
      </c>
      <c r="CH112" s="2">
        <v>7.9</v>
      </c>
      <c r="CI112" s="2">
        <v>5</v>
      </c>
      <c r="CJ112" s="2">
        <v>3.5</v>
      </c>
      <c r="CK112" s="2">
        <v>1.3</v>
      </c>
      <c r="CL112" s="2">
        <v>0.4</v>
      </c>
      <c r="CM112" s="2">
        <v>7</v>
      </c>
      <c r="CN112" s="2">
        <v>17.5</v>
      </c>
      <c r="CP112" s="2">
        <v>0.8</v>
      </c>
      <c r="CQ112" s="2">
        <v>0.9</v>
      </c>
      <c r="CR112" s="2">
        <v>1.7</v>
      </c>
      <c r="CS112" s="2">
        <v>5.8999999999999997E-2</v>
      </c>
      <c r="CU112" s="2">
        <v>-1.6</v>
      </c>
      <c r="CV112" s="2">
        <v>-1.9</v>
      </c>
      <c r="CW112" s="2">
        <v>-3.5</v>
      </c>
      <c r="CX112" s="2">
        <v>-0.5</v>
      </c>
    </row>
    <row r="113" spans="2:102" x14ac:dyDescent="0.2">
      <c r="B113" s="1" t="s">
        <v>40</v>
      </c>
      <c r="C113" s="1">
        <v>2018</v>
      </c>
      <c r="D113" s="1" t="s">
        <v>786</v>
      </c>
      <c r="F113" s="2">
        <v>23</v>
      </c>
      <c r="G113" s="2" t="s">
        <v>565</v>
      </c>
      <c r="H113" s="2" t="s">
        <v>566</v>
      </c>
      <c r="I113" s="4" t="s">
        <v>599</v>
      </c>
      <c r="J113" s="16">
        <f>_xlfn.XLOOKUP($I113,DASHBOARD!$I$2:$I$27,DASHBOARD!$J$2:$J$27,"",0)</f>
        <v>78</v>
      </c>
      <c r="K113" s="23">
        <f>J113/DASHBOARD!$C$3</f>
        <v>1.981203962407925</v>
      </c>
      <c r="L113" s="2">
        <v>230</v>
      </c>
      <c r="M113" s="26">
        <f>L113/DASHBOARD!$C$4</f>
        <v>104.30839002267574</v>
      </c>
      <c r="N113" s="26">
        <f t="shared" si="21"/>
        <v>26.574240824973423</v>
      </c>
      <c r="O113" s="5">
        <v>32936</v>
      </c>
      <c r="P113" s="23">
        <f>YEARFRAC(O113,_xlfn.XLOOKUP($B113,DASHBOARD!$Q$2:$Q$40,DASHBOARD!$U$2:$U$40,"",0))</f>
        <v>28.261111111111113</v>
      </c>
      <c r="Q113" s="2" t="s">
        <v>557</v>
      </c>
      <c r="R113" s="2" t="str">
        <f>_xlfn.XLOOKUP($Q113,DASHBOARD!$L$2:$L$150,DASHBOARD!M$2:M$150,"",0)</f>
        <v>United States</v>
      </c>
      <c r="S113" s="2" t="str">
        <f>_xlfn.XLOOKUP($Q113,DASHBOARD!$L$2:$L$150,DASHBOARD!N$2:N$150,"",0)</f>
        <v>North America</v>
      </c>
      <c r="T113" s="2" t="str">
        <f>_xlfn.XLOOKUP($Q113,DASHBOARD!$L$2:$L$150,DASHBOARD!O$2:O$150,"",0)</f>
        <v>Americas</v>
      </c>
      <c r="U113" s="2">
        <v>5</v>
      </c>
      <c r="W113" s="2" t="s">
        <v>567</v>
      </c>
      <c r="X113" s="2" t="s">
        <v>567</v>
      </c>
      <c r="Z113" s="2" t="str">
        <f t="shared" si="22"/>
        <v/>
      </c>
      <c r="AA113" s="6">
        <f>_xlfn.XLOOKUP($G113,$AU$107:$AU$128,$AV$107:$AV$128,0,0)</f>
        <v>16400000</v>
      </c>
      <c r="AB113" s="43">
        <f>AA113/$AC$129</f>
        <v>0.121147879706006</v>
      </c>
      <c r="AD113" s="65">
        <v>1392</v>
      </c>
      <c r="AE113" s="65" cm="1">
        <f t="array" ref="AE113">_xlfn.XLOOKUP($G113&amp;$C113,$BY$1:$BY$845&amp;$C$1:$C$845,$CB$1:$CB$845,"",0)</f>
        <v>2287</v>
      </c>
      <c r="AF113" s="65">
        <v>10</v>
      </c>
      <c r="AG113" s="65">
        <f>IFERROR(($AD113/SUM(AD107:AD128))*$AF113,"")</f>
        <v>0.70537085176570746</v>
      </c>
      <c r="AH113" s="65" cm="1">
        <f t="array" ref="AH113">_xlfn.XLOOKUP($G113&amp;$C113,$BY$1:$BY$845&amp;$C$1:$C$845,$BD$1:$BD$845,"",0)</f>
        <v>27</v>
      </c>
      <c r="AI113" s="65" cm="1">
        <f t="array" ref="AI113">_xlfn.XLOOKUP($G113&amp;$C113,$BY$1:$BY$845&amp;$C$1:$C$845,$CP$1:$CP$845,"",0)</f>
        <v>2.6</v>
      </c>
      <c r="AJ113" s="65" cm="1">
        <f t="array" ref="AJ113">_xlfn.XLOOKUP($G113&amp;$C113,$BY$1:$BY$845&amp;$C$1:$C$845,$CQ$1:$CQ$845,"",0)</f>
        <v>3.4</v>
      </c>
      <c r="AK113" s="65" cm="1">
        <f t="array" ref="AK113">_xlfn.XLOOKUP($G113&amp;$C113,$BY$1:$BY$845&amp;$C$1:$C$845,$CR$1:$CR$845,"",0)</f>
        <v>6.1</v>
      </c>
      <c r="AL113" s="65" cm="1">
        <f t="array" ref="AL113">_xlfn.XLOOKUP($G113&amp;$C113,$BY$1:$BY$845&amp;$C$1:$C$845,$CM$1:$CM$845,"",0)</f>
        <v>22.5</v>
      </c>
      <c r="AM113" s="78" cm="1">
        <f t="array" ref="AM113">_xlfn.XLOOKUP($G113&amp;$C113,$BY$1:$BY$845&amp;$C$1:$C$845,BG$1:BG$845,"",0)</f>
        <v>0</v>
      </c>
      <c r="AN113" s="78" cm="1">
        <f t="array" ref="AN113">_xlfn.XLOOKUP($G113&amp;$C113,$BY$1:$BY$845&amp;$C$1:$C$845,BH$1:BH$845,"",0)</f>
        <v>0</v>
      </c>
      <c r="AO113" s="78" cm="1">
        <f t="array" ref="AO113">_xlfn.XLOOKUP($G113&amp;$C113,$BY$1:$BY$845&amp;$C$1:$C$845,BI$1:BI$845,"",0)</f>
        <v>0.02</v>
      </c>
      <c r="AP113" s="78" cm="1">
        <f t="array" ref="AP113">_xlfn.XLOOKUP($G113&amp;$C113,$BY$1:$BY$845&amp;$C$1:$C$845,BJ$1:BJ$845,"",0)</f>
        <v>0.84</v>
      </c>
      <c r="AQ113" s="78" cm="1">
        <f t="array" ref="AQ113">_xlfn.XLOOKUP($G113&amp;$C113,$BY$1:$BY$845&amp;$C$1:$C$845,BK$1:BK$845,"",0)</f>
        <v>0.14000000000000001</v>
      </c>
      <c r="AR113" s="78">
        <f t="shared" si="23"/>
        <v>1</v>
      </c>
      <c r="AT113" s="1">
        <v>7</v>
      </c>
      <c r="AU113" s="2" t="s">
        <v>733</v>
      </c>
      <c r="AV113" s="6">
        <v>5192000</v>
      </c>
      <c r="AW113" s="6">
        <v>5192000</v>
      </c>
      <c r="BB113">
        <v>7</v>
      </c>
      <c r="BC113" t="s">
        <v>592</v>
      </c>
      <c r="BD113">
        <v>32</v>
      </c>
      <c r="BE113">
        <v>71</v>
      </c>
      <c r="BF113" s="2">
        <v>1129</v>
      </c>
      <c r="BG113" s="58">
        <v>0.78</v>
      </c>
      <c r="BH113" s="58">
        <v>0.23</v>
      </c>
      <c r="BL113" s="2">
        <v>6.3</v>
      </c>
      <c r="BM113" s="2">
        <v>0</v>
      </c>
      <c r="BN113" s="2">
        <v>38</v>
      </c>
      <c r="BO113" s="2">
        <v>10</v>
      </c>
      <c r="BP113" s="2">
        <v>58</v>
      </c>
      <c r="BQ113" s="2">
        <v>3</v>
      </c>
      <c r="BR113" s="2">
        <v>33</v>
      </c>
      <c r="BS113" s="2">
        <v>2</v>
      </c>
      <c r="BT113" s="2">
        <v>322</v>
      </c>
      <c r="BU113" s="2">
        <v>13</v>
      </c>
      <c r="BV113" s="2">
        <v>15</v>
      </c>
      <c r="BX113" s="2">
        <v>7</v>
      </c>
      <c r="BY113" s="2" t="s">
        <v>592</v>
      </c>
      <c r="BZ113" s="2">
        <v>32</v>
      </c>
      <c r="CA113" s="2">
        <v>71</v>
      </c>
      <c r="CB113" s="2">
        <v>1129</v>
      </c>
      <c r="CC113" s="2">
        <v>11.6</v>
      </c>
      <c r="CD113" s="2">
        <v>0.53300000000000003</v>
      </c>
      <c r="CE113" s="2">
        <v>1.4999999999999999E-2</v>
      </c>
      <c r="CF113" s="2">
        <v>0.17799999999999999</v>
      </c>
      <c r="CG113" s="2">
        <v>3.4</v>
      </c>
      <c r="CH113" s="2">
        <v>9.1999999999999993</v>
      </c>
      <c r="CI113" s="2">
        <v>6.5</v>
      </c>
      <c r="CJ113" s="2">
        <v>16.8</v>
      </c>
      <c r="CK113" s="2">
        <v>1.5</v>
      </c>
      <c r="CL113" s="2">
        <v>1.5</v>
      </c>
      <c r="CM113" s="2">
        <v>13.6</v>
      </c>
      <c r="CN113" s="2">
        <v>16.600000000000001</v>
      </c>
      <c r="CP113" s="2">
        <v>0.9</v>
      </c>
      <c r="CQ113" s="2">
        <v>0.9</v>
      </c>
      <c r="CR113" s="2">
        <v>1.8</v>
      </c>
      <c r="CS113" s="2">
        <v>7.6999999999999999E-2</v>
      </c>
      <c r="CU113" s="2">
        <v>-2.8</v>
      </c>
      <c r="CV113" s="2">
        <v>-0.4</v>
      </c>
      <c r="CW113" s="2">
        <v>-3.1</v>
      </c>
      <c r="CX113" s="2">
        <v>-0.3</v>
      </c>
    </row>
    <row r="114" spans="2:102" x14ac:dyDescent="0.2">
      <c r="B114" s="1" t="s">
        <v>40</v>
      </c>
      <c r="C114" s="1">
        <v>2018</v>
      </c>
      <c r="D114" s="1" t="s">
        <v>786</v>
      </c>
      <c r="F114" s="2">
        <v>9</v>
      </c>
      <c r="G114" s="2" t="s">
        <v>569</v>
      </c>
      <c r="H114" s="2" t="s">
        <v>570</v>
      </c>
      <c r="I114" s="4" t="s">
        <v>599</v>
      </c>
      <c r="J114" s="16">
        <f>_xlfn.XLOOKUP($I114,DASHBOARD!$I$2:$I$27,DASHBOARD!$J$2:$J$27,"",0)</f>
        <v>78</v>
      </c>
      <c r="K114" s="23">
        <f>J114/DASHBOARD!$C$3</f>
        <v>1.981203962407925</v>
      </c>
      <c r="L114" s="2">
        <v>215</v>
      </c>
      <c r="M114" s="26">
        <f>L114/DASHBOARD!$C$4</f>
        <v>97.505668934240362</v>
      </c>
      <c r="N114" s="26">
        <f t="shared" si="21"/>
        <v>24.841138162475154</v>
      </c>
      <c r="O114" s="5">
        <v>30709</v>
      </c>
      <c r="P114" s="23">
        <f>YEARFRAC(O114,_xlfn.XLOOKUP($B114,DASHBOARD!$Q$2:$Q$40,DASHBOARD!$U$2:$U$40,"",0))</f>
        <v>34.361111111111114</v>
      </c>
      <c r="Q114" s="2" t="s">
        <v>557</v>
      </c>
      <c r="R114" s="2" t="str">
        <f>_xlfn.XLOOKUP($Q114,DASHBOARD!$L$2:$L$150,DASHBOARD!M$2:M$150,"",0)</f>
        <v>United States</v>
      </c>
      <c r="S114" s="2" t="str">
        <f>_xlfn.XLOOKUP($Q114,DASHBOARD!$L$2:$L$150,DASHBOARD!N$2:N$150,"",0)</f>
        <v>North America</v>
      </c>
      <c r="T114" s="2" t="str">
        <f>_xlfn.XLOOKUP($Q114,DASHBOARD!$L$2:$L$150,DASHBOARD!O$2:O$150,"",0)</f>
        <v>Americas</v>
      </c>
      <c r="U114" s="2">
        <v>13</v>
      </c>
      <c r="W114" s="2" t="s">
        <v>571</v>
      </c>
      <c r="X114" s="2" t="s">
        <v>571</v>
      </c>
      <c r="Z114" s="2" t="str">
        <f t="shared" si="22"/>
        <v/>
      </c>
      <c r="AA114" s="6">
        <f>_xlfn.XLOOKUP($G114,$AU$107:$AU$128,$AV$107:$AV$128,0,0)</f>
        <v>14814815</v>
      </c>
      <c r="AB114" s="43">
        <f>AA114/$AC$129</f>
        <v>0.10943801374919106</v>
      </c>
      <c r="AD114" s="65">
        <v>972.9</v>
      </c>
      <c r="AE114" s="65" cm="1">
        <f t="array" ref="AE114">_xlfn.XLOOKUP($G114&amp;$C114,$BY$1:$BY$845&amp;$C$1:$C$845,$CB$1:$CB$845,"",0)</f>
        <v>1622</v>
      </c>
      <c r="AF114" s="65">
        <v>17</v>
      </c>
      <c r="AG114" s="65">
        <f>IFERROR(($AD114/SUM(AD107:AD128))*$AF114,"")</f>
        <v>0.83809914717015555</v>
      </c>
      <c r="AH114" s="65" cm="1">
        <f t="array" ref="AH114">_xlfn.XLOOKUP($G114&amp;$C114,$BY$1:$BY$845&amp;$C$1:$C$845,$BD$1:$BD$845,"",0)</f>
        <v>34</v>
      </c>
      <c r="AI114" s="65" cm="1">
        <f t="array" ref="AI114">_xlfn.XLOOKUP($G114&amp;$C114,$BY$1:$BY$845&amp;$C$1:$C$845,$CP$1:$CP$845,"",0)</f>
        <v>1.6</v>
      </c>
      <c r="AJ114" s="65" cm="1">
        <f t="array" ref="AJ114">_xlfn.XLOOKUP($G114&amp;$C114,$BY$1:$BY$845&amp;$C$1:$C$845,$CQ$1:$CQ$845,"",0)</f>
        <v>1.6</v>
      </c>
      <c r="AK114" s="65" cm="1">
        <f t="array" ref="AK114">_xlfn.XLOOKUP($G114&amp;$C114,$BY$1:$BY$845&amp;$C$1:$C$845,$CR$1:$CR$845,"",0)</f>
        <v>3.2</v>
      </c>
      <c r="AL114" s="65" cm="1">
        <f t="array" ref="AL114">_xlfn.XLOOKUP($G114&amp;$C114,$BY$1:$BY$845&amp;$C$1:$C$845,$CM$1:$CM$845,"",0)</f>
        <v>15.8</v>
      </c>
      <c r="AM114" s="78" cm="1">
        <f t="array" ref="AM114">_xlfn.XLOOKUP($G114&amp;$C114,$BY$1:$BY$845&amp;$C$1:$C$845,BG$1:BG$845,"",0)</f>
        <v>0</v>
      </c>
      <c r="AN114" s="78" cm="1">
        <f t="array" ref="AN114">_xlfn.XLOOKUP($G114&amp;$C114,$BY$1:$BY$845&amp;$C$1:$C$845,BH$1:BH$845,"",0)</f>
        <v>0.14000000000000001</v>
      </c>
      <c r="AO114" s="78" cm="1">
        <f t="array" ref="AO114">_xlfn.XLOOKUP($G114&amp;$C114,$BY$1:$BY$845&amp;$C$1:$C$845,BI$1:BI$845,"",0)</f>
        <v>0.82</v>
      </c>
      <c r="AP114" s="78" cm="1">
        <f t="array" ref="AP114">_xlfn.XLOOKUP($G114&amp;$C114,$BY$1:$BY$845&amp;$C$1:$C$845,BJ$1:BJ$845,"",0)</f>
        <v>0.04</v>
      </c>
      <c r="AQ114" s="78" cm="1">
        <f t="array" ref="AQ114">_xlfn.XLOOKUP($G114&amp;$C114,$BY$1:$BY$845&amp;$C$1:$C$845,BK$1:BK$845,"",0)</f>
        <v>0</v>
      </c>
      <c r="AR114" s="78">
        <f t="shared" si="23"/>
        <v>1</v>
      </c>
      <c r="AT114" s="1">
        <v>8</v>
      </c>
      <c r="AU114" s="2" t="s">
        <v>729</v>
      </c>
      <c r="AV114" s="6">
        <v>3477600</v>
      </c>
      <c r="AW114" s="6">
        <v>3477600</v>
      </c>
      <c r="BB114">
        <v>8</v>
      </c>
      <c r="BC114" t="s">
        <v>731</v>
      </c>
      <c r="BD114">
        <v>37</v>
      </c>
      <c r="BE114">
        <v>73</v>
      </c>
      <c r="BF114" s="2">
        <v>999</v>
      </c>
      <c r="BJ114" s="58">
        <v>0.02</v>
      </c>
      <c r="BK114" s="58">
        <v>0.98</v>
      </c>
      <c r="BL114" s="2">
        <v>2</v>
      </c>
      <c r="BM114" s="2">
        <v>-5.6</v>
      </c>
      <c r="BN114" s="2">
        <v>47</v>
      </c>
      <c r="BO114" s="2">
        <v>13</v>
      </c>
      <c r="BP114" s="2">
        <v>66</v>
      </c>
      <c r="BQ114" s="2">
        <v>14</v>
      </c>
      <c r="BR114" s="2">
        <v>45</v>
      </c>
      <c r="BS114" s="2">
        <v>0</v>
      </c>
      <c r="BT114" s="2">
        <v>307</v>
      </c>
      <c r="BU114" s="2">
        <v>11</v>
      </c>
      <c r="BV114" s="2">
        <v>11</v>
      </c>
      <c r="BX114" s="2">
        <v>8</v>
      </c>
      <c r="BY114" s="2" t="s">
        <v>731</v>
      </c>
      <c r="BZ114" s="2">
        <v>37</v>
      </c>
      <c r="CA114" s="2">
        <v>73</v>
      </c>
      <c r="CB114" s="2">
        <v>999</v>
      </c>
      <c r="CC114" s="2">
        <v>20.9</v>
      </c>
      <c r="CD114" s="2">
        <v>0.6</v>
      </c>
      <c r="CE114" s="2">
        <v>2.1000000000000001E-2</v>
      </c>
      <c r="CF114" s="2">
        <v>0.20899999999999999</v>
      </c>
      <c r="CG114" s="2">
        <v>7.7</v>
      </c>
      <c r="CH114" s="2">
        <v>18.2</v>
      </c>
      <c r="CI114" s="2">
        <v>13.3</v>
      </c>
      <c r="CJ114" s="2">
        <v>20.5</v>
      </c>
      <c r="CK114" s="2">
        <v>2.2999999999999998</v>
      </c>
      <c r="CL114" s="2">
        <v>5.9</v>
      </c>
      <c r="CM114" s="2">
        <v>16.2</v>
      </c>
      <c r="CN114" s="2">
        <v>21.7</v>
      </c>
      <c r="CP114" s="2">
        <v>1.8</v>
      </c>
      <c r="CQ114" s="2">
        <v>1.7</v>
      </c>
      <c r="CR114" s="2">
        <v>3.5</v>
      </c>
      <c r="CS114" s="2">
        <v>0.16800000000000001</v>
      </c>
      <c r="CU114" s="2">
        <v>0.7</v>
      </c>
      <c r="CV114" s="2">
        <v>2.5</v>
      </c>
      <c r="CW114" s="2">
        <v>3.1</v>
      </c>
      <c r="CX114" s="2">
        <v>1.3</v>
      </c>
    </row>
    <row r="115" spans="2:102" x14ac:dyDescent="0.2">
      <c r="B115" s="1" t="s">
        <v>40</v>
      </c>
      <c r="C115" s="1">
        <v>2018</v>
      </c>
      <c r="D115" s="1" t="s">
        <v>786</v>
      </c>
      <c r="F115" s="2">
        <v>15</v>
      </c>
      <c r="G115" s="2" t="s">
        <v>727</v>
      </c>
      <c r="H115" s="2" t="s">
        <v>552</v>
      </c>
      <c r="I115" s="4" t="s">
        <v>1148</v>
      </c>
      <c r="J115" s="16">
        <f>_xlfn.XLOOKUP($I115,DASHBOARD!$I$2:$I$27,DASHBOARD!$J$2:$J$27,"",0)</f>
        <v>83</v>
      </c>
      <c r="K115" s="23">
        <f>J115/DASHBOARD!$C$3</f>
        <v>2.1082042164084331</v>
      </c>
      <c r="L115" s="2">
        <v>245</v>
      </c>
      <c r="M115" s="26">
        <f>L115/DASHBOARD!$C$4</f>
        <v>111.11111111111111</v>
      </c>
      <c r="N115" s="26">
        <f t="shared" si="21"/>
        <v>24.999546781503518</v>
      </c>
      <c r="O115" s="5">
        <v>34880</v>
      </c>
      <c r="P115" s="23">
        <f>YEARFRAC(O115,_xlfn.XLOOKUP($B115,DASHBOARD!$Q$2:$Q$40,DASHBOARD!$U$2:$U$40,"",0))</f>
        <v>22.93888888888889</v>
      </c>
      <c r="Q115" s="2" t="s">
        <v>557</v>
      </c>
      <c r="R115" s="2" t="str">
        <f>_xlfn.XLOOKUP($Q115,DASHBOARD!$L$2:$L$150,DASHBOARD!M$2:M$150,"",0)</f>
        <v>United States</v>
      </c>
      <c r="S115" s="2" t="str">
        <f>_xlfn.XLOOKUP($Q115,DASHBOARD!$L$2:$L$150,DASHBOARD!N$2:N$150,"",0)</f>
        <v>North America</v>
      </c>
      <c r="T115" s="2" t="str">
        <f>_xlfn.XLOOKUP($Q115,DASHBOARD!$L$2:$L$150,DASHBOARD!O$2:O$150,"",0)</f>
        <v>Americas</v>
      </c>
      <c r="U115" s="2">
        <v>1</v>
      </c>
      <c r="W115" s="2" t="s">
        <v>728</v>
      </c>
      <c r="X115" s="2" t="s">
        <v>728</v>
      </c>
      <c r="Z115" s="2" t="str">
        <f t="shared" si="22"/>
        <v/>
      </c>
      <c r="AA115" s="6">
        <f>_xlfn.XLOOKUP($G115,$AU$107:$AU$128,$AV$107:$AV$128,0,0)</f>
        <v>1312611</v>
      </c>
      <c r="AB115" s="43">
        <f>AA115/$AC$129</f>
        <v>9.6963438737061123E-3</v>
      </c>
      <c r="AD115" s="65">
        <v>742</v>
      </c>
      <c r="AE115" s="65" cm="1">
        <f t="array" ref="AE115">_xlfn.XLOOKUP($G115&amp;$C115,$BY$1:$BY$845&amp;$C$1:$C$845,$CB$1:$CB$845,"",0)</f>
        <v>89</v>
      </c>
      <c r="AF115" s="65">
        <v>15.5</v>
      </c>
      <c r="AG115" s="65">
        <f>IFERROR(($AD115/SUM(AD107:AD128))*$AF115,"")</f>
        <v>0.58279239699406615</v>
      </c>
      <c r="AH115" s="65" cm="1">
        <f t="array" ref="AH115">_xlfn.XLOOKUP($G115&amp;$C115,$BY$1:$BY$845&amp;$C$1:$C$845,$BD$1:$BD$845,"",0)</f>
        <v>22</v>
      </c>
      <c r="AI115" s="65" cm="1">
        <f t="array" ref="AI115">_xlfn.XLOOKUP($G115&amp;$C115,$BY$1:$BY$845&amp;$C$1:$C$845,$CP$1:$CP$845,"",0)</f>
        <v>0</v>
      </c>
      <c r="AJ115" s="65" cm="1">
        <f t="array" ref="AJ115">_xlfn.XLOOKUP($G115&amp;$C115,$BY$1:$BY$845&amp;$C$1:$C$845,$CQ$1:$CQ$845,"",0)</f>
        <v>0.1</v>
      </c>
      <c r="AK115" s="65" cm="1">
        <f t="array" ref="AK115">_xlfn.XLOOKUP($G115&amp;$C115,$BY$1:$BY$845&amp;$C$1:$C$845,$CR$1:$CR$845,"",0)</f>
        <v>0.1</v>
      </c>
      <c r="AL115" s="65" cm="1">
        <f t="array" ref="AL115">_xlfn.XLOOKUP($G115&amp;$C115,$BY$1:$BY$845&amp;$C$1:$C$845,$CM$1:$CM$845,"",0)</f>
        <v>14.2</v>
      </c>
      <c r="AM115" s="78" cm="1">
        <f t="array" ref="AM115">_xlfn.XLOOKUP($G115&amp;$C115,$BY$1:$BY$845&amp;$C$1:$C$845,BG$1:BG$845,"",0)</f>
        <v>0</v>
      </c>
      <c r="AN115" s="78" cm="1">
        <f t="array" ref="AN115">_xlfn.XLOOKUP($G115&amp;$C115,$BY$1:$BY$845&amp;$C$1:$C$845,BH$1:BH$845,"",0)</f>
        <v>0</v>
      </c>
      <c r="AO115" s="78" cm="1">
        <f t="array" ref="AO115">_xlfn.XLOOKUP($G115&amp;$C115,$BY$1:$BY$845&amp;$C$1:$C$845,BI$1:BI$845,"",0)</f>
        <v>0</v>
      </c>
      <c r="AP115" s="78" cm="1">
        <f t="array" ref="AP115">_xlfn.XLOOKUP($G115&amp;$C115,$BY$1:$BY$845&amp;$C$1:$C$845,BJ$1:BJ$845,"",0)</f>
        <v>0</v>
      </c>
      <c r="AQ115" s="78" cm="1">
        <f t="array" ref="AQ115">_xlfn.XLOOKUP($G115&amp;$C115,$BY$1:$BY$845&amp;$C$1:$C$845,BK$1:BK$845,"",0)</f>
        <v>1</v>
      </c>
      <c r="AR115" s="78">
        <f t="shared" si="23"/>
        <v>1</v>
      </c>
      <c r="AT115" s="1">
        <v>9</v>
      </c>
      <c r="AU115" s="2" t="s">
        <v>724</v>
      </c>
      <c r="AV115" s="6">
        <v>1471382</v>
      </c>
      <c r="AW115" s="6">
        <v>2106470</v>
      </c>
      <c r="BB115">
        <v>9</v>
      </c>
      <c r="BC115" t="s">
        <v>729</v>
      </c>
      <c r="BD115">
        <v>33</v>
      </c>
      <c r="BE115">
        <v>69</v>
      </c>
      <c r="BF115" s="2">
        <v>972</v>
      </c>
      <c r="BK115" s="58">
        <v>1</v>
      </c>
      <c r="BL115" s="2">
        <v>10.199999999999999</v>
      </c>
      <c r="BM115" s="2">
        <v>5.2</v>
      </c>
      <c r="BN115" s="2">
        <v>33</v>
      </c>
      <c r="BO115" s="2">
        <v>9</v>
      </c>
      <c r="BP115" s="2">
        <v>53</v>
      </c>
      <c r="BQ115" s="2">
        <v>21</v>
      </c>
      <c r="BR115" s="2">
        <v>47</v>
      </c>
      <c r="BS115" s="2">
        <v>2</v>
      </c>
      <c r="BT115" s="2">
        <v>264</v>
      </c>
      <c r="BU115" s="2">
        <v>11</v>
      </c>
      <c r="BV115" s="2">
        <v>34</v>
      </c>
      <c r="BX115" s="2">
        <v>9</v>
      </c>
      <c r="BY115" s="2" t="s">
        <v>729</v>
      </c>
      <c r="BZ115" s="2">
        <v>33</v>
      </c>
      <c r="CA115" s="2">
        <v>69</v>
      </c>
      <c r="CB115" s="2">
        <v>972</v>
      </c>
      <c r="CC115" s="2">
        <v>17</v>
      </c>
      <c r="CD115" s="2">
        <v>0.61199999999999999</v>
      </c>
      <c r="CE115" s="2">
        <v>4.0000000000000001E-3</v>
      </c>
      <c r="CF115" s="2">
        <v>0.35199999999999998</v>
      </c>
      <c r="CG115" s="2">
        <v>11</v>
      </c>
      <c r="CH115" s="2">
        <v>25</v>
      </c>
      <c r="CI115" s="2">
        <v>18.5</v>
      </c>
      <c r="CJ115" s="2">
        <v>15.2</v>
      </c>
      <c r="CK115" s="2">
        <v>1.9</v>
      </c>
      <c r="CL115" s="2">
        <v>1.4</v>
      </c>
      <c r="CM115" s="2">
        <v>19.100000000000001</v>
      </c>
      <c r="CN115" s="2">
        <v>17</v>
      </c>
      <c r="CP115" s="2">
        <v>1.8</v>
      </c>
      <c r="CQ115" s="2">
        <v>1.4</v>
      </c>
      <c r="CR115" s="2">
        <v>3.3</v>
      </c>
      <c r="CS115" s="2">
        <v>0.161</v>
      </c>
      <c r="CU115" s="2">
        <v>-0.7</v>
      </c>
      <c r="CV115" s="2">
        <v>0.7</v>
      </c>
      <c r="CW115" s="2">
        <v>0</v>
      </c>
      <c r="CX115" s="2">
        <v>0.5</v>
      </c>
    </row>
    <row r="116" spans="2:102" x14ac:dyDescent="0.2">
      <c r="B116" s="1" t="s">
        <v>40</v>
      </c>
      <c r="C116" s="1">
        <v>2018</v>
      </c>
      <c r="D116" s="1" t="s">
        <v>786</v>
      </c>
      <c r="F116" s="2">
        <v>34</v>
      </c>
      <c r="G116" s="2" t="s">
        <v>592</v>
      </c>
      <c r="H116" s="2" t="s">
        <v>556</v>
      </c>
      <c r="I116" s="4" t="s">
        <v>604</v>
      </c>
      <c r="J116" s="16">
        <f>_xlfn.XLOOKUP($I116,DASHBOARD!$I$2:$I$27,DASHBOARD!$J$2:$J$27,"",0)</f>
        <v>79</v>
      </c>
      <c r="K116" s="23">
        <f>J116/DASHBOARD!$C$3</f>
        <v>2.0066040132080265</v>
      </c>
      <c r="L116" s="2">
        <v>192</v>
      </c>
      <c r="M116" s="26">
        <f>L116/DASHBOARD!$C$4</f>
        <v>87.074829931972786</v>
      </c>
      <c r="N116" s="26">
        <f t="shared" si="21"/>
        <v>21.62565557804599</v>
      </c>
      <c r="O116" s="5">
        <v>31301</v>
      </c>
      <c r="P116" s="23">
        <f>YEARFRAC(O116,_xlfn.XLOOKUP($B116,DASHBOARD!$Q$2:$Q$40,DASHBOARD!$U$2:$U$40,"",0))</f>
        <v>32.741666666666667</v>
      </c>
      <c r="Q116" s="2" t="s">
        <v>557</v>
      </c>
      <c r="R116" s="2" t="str">
        <f>_xlfn.XLOOKUP($Q116,DASHBOARD!$L$2:$L$150,DASHBOARD!M$2:M$150,"",0)</f>
        <v>United States</v>
      </c>
      <c r="S116" s="2" t="str">
        <f>_xlfn.XLOOKUP($Q116,DASHBOARD!$L$2:$L$150,DASHBOARD!N$2:N$150,"",0)</f>
        <v>North America</v>
      </c>
      <c r="T116" s="2" t="str">
        <f>_xlfn.XLOOKUP($Q116,DASHBOARD!$L$2:$L$150,DASHBOARD!O$2:O$150,"",0)</f>
        <v>Americas</v>
      </c>
      <c r="U116" s="2">
        <v>12</v>
      </c>
      <c r="Z116" s="2" t="str">
        <f t="shared" si="22"/>
        <v/>
      </c>
      <c r="AA116" s="6">
        <f>_xlfn.XLOOKUP($G116,$AU$107:$AU$128,$AV$107:$AV$128,0,0)</f>
        <v>7692308</v>
      </c>
      <c r="AB116" s="43">
        <f>AA116/$AC$129</f>
        <v>5.6823585624728515E-2</v>
      </c>
      <c r="AD116" s="65">
        <v>910.80000000000007</v>
      </c>
      <c r="AE116" s="65" cm="1">
        <f t="array" ref="AE116">_xlfn.XLOOKUP($G116&amp;$C116,$BY$1:$BY$845&amp;$C$1:$C$845,$CB$1:$CB$845,"",0)</f>
        <v>1129</v>
      </c>
      <c r="AF116" s="65">
        <v>14.8</v>
      </c>
      <c r="AG116" s="65">
        <f>IFERROR(($AD116/SUM(AD107:AD128))*$AF116,"")</f>
        <v>0.68306653897021952</v>
      </c>
      <c r="AH116" s="65" cm="1">
        <f t="array" ref="AH116">_xlfn.XLOOKUP($G116&amp;$C116,$BY$1:$BY$845&amp;$C$1:$C$845,$BD$1:$BD$845,"",0)</f>
        <v>32</v>
      </c>
      <c r="AI116" s="65" cm="1">
        <f t="array" ref="AI116">_xlfn.XLOOKUP($G116&amp;$C116,$BY$1:$BY$845&amp;$C$1:$C$845,$CP$1:$CP$845,"",0)</f>
        <v>0.9</v>
      </c>
      <c r="AJ116" s="65" cm="1">
        <f t="array" ref="AJ116">_xlfn.XLOOKUP($G116&amp;$C116,$BY$1:$BY$845&amp;$C$1:$C$845,$CQ$1:$CQ$845,"",0)</f>
        <v>0.9</v>
      </c>
      <c r="AK116" s="65" cm="1">
        <f t="array" ref="AK116">_xlfn.XLOOKUP($G116&amp;$C116,$BY$1:$BY$845&amp;$C$1:$C$845,$CR$1:$CR$845,"",0)</f>
        <v>1.8</v>
      </c>
      <c r="AL116" s="65" cm="1">
        <f t="array" ref="AL116">_xlfn.XLOOKUP($G116&amp;$C116,$BY$1:$BY$845&amp;$C$1:$C$845,$CM$1:$CM$845,"",0)</f>
        <v>13.6</v>
      </c>
      <c r="AM116" s="78" cm="1">
        <f t="array" ref="AM116">_xlfn.XLOOKUP($G116&amp;$C116,$BY$1:$BY$845&amp;$C$1:$C$845,BG$1:BG$845,"",0)</f>
        <v>0.78</v>
      </c>
      <c r="AN116" s="78" cm="1">
        <f t="array" ref="AN116">_xlfn.XLOOKUP($G116&amp;$C116,$BY$1:$BY$845&amp;$C$1:$C$845,BH$1:BH$845,"",0)</f>
        <v>0.23</v>
      </c>
      <c r="AO116" s="78" cm="1">
        <f t="array" ref="AO116">_xlfn.XLOOKUP($G116&amp;$C116,$BY$1:$BY$845&amp;$C$1:$C$845,BI$1:BI$845,"",0)</f>
        <v>0</v>
      </c>
      <c r="AP116" s="78" cm="1">
        <f t="array" ref="AP116">_xlfn.XLOOKUP($G116&amp;$C116,$BY$1:$BY$845&amp;$C$1:$C$845,BJ$1:BJ$845,"",0)</f>
        <v>0</v>
      </c>
      <c r="AQ116" s="78" cm="1">
        <f t="array" ref="AQ116">_xlfn.XLOOKUP($G116&amp;$C116,$BY$1:$BY$845&amp;$C$1:$C$845,BK$1:BK$845,"",0)</f>
        <v>0</v>
      </c>
      <c r="AR116" s="78">
        <f t="shared" si="23"/>
        <v>1.01</v>
      </c>
      <c r="AT116" s="1">
        <v>10</v>
      </c>
      <c r="AU116" s="2" t="s">
        <v>574</v>
      </c>
      <c r="AV116" s="6">
        <v>1471382</v>
      </c>
      <c r="AW116" s="6">
        <v>1471382</v>
      </c>
      <c r="BB116">
        <v>10</v>
      </c>
      <c r="BC116" t="s">
        <v>703</v>
      </c>
      <c r="BD116">
        <v>22</v>
      </c>
      <c r="BE116">
        <v>57</v>
      </c>
      <c r="BF116" s="2">
        <v>961</v>
      </c>
      <c r="BG116" s="58">
        <v>0.47</v>
      </c>
      <c r="BH116" s="58">
        <v>0.48</v>
      </c>
      <c r="BI116" s="58">
        <v>0.05</v>
      </c>
      <c r="BL116" s="2">
        <v>-2.5</v>
      </c>
      <c r="BM116" s="2">
        <v>-11.5</v>
      </c>
      <c r="BN116" s="2">
        <v>18</v>
      </c>
      <c r="BO116" s="2">
        <v>14</v>
      </c>
      <c r="BP116" s="2">
        <v>35</v>
      </c>
      <c r="BQ116" s="2">
        <v>3</v>
      </c>
      <c r="BR116" s="2">
        <v>17</v>
      </c>
      <c r="BS116" s="2">
        <v>3</v>
      </c>
      <c r="BT116" s="2">
        <v>194</v>
      </c>
      <c r="BU116" s="2">
        <v>6</v>
      </c>
      <c r="BV116" s="2">
        <v>19</v>
      </c>
      <c r="BX116" s="2">
        <v>10</v>
      </c>
      <c r="BY116" s="2" t="s">
        <v>703</v>
      </c>
      <c r="BZ116" s="2">
        <v>22</v>
      </c>
      <c r="CA116" s="2">
        <v>57</v>
      </c>
      <c r="CB116" s="2">
        <v>961</v>
      </c>
      <c r="CC116" s="2">
        <v>7.4</v>
      </c>
      <c r="CD116" s="2">
        <v>0.47699999999999998</v>
      </c>
      <c r="CE116" s="2">
        <v>0.35599999999999998</v>
      </c>
      <c r="CF116" s="2">
        <v>0.151</v>
      </c>
      <c r="CG116" s="2">
        <v>2</v>
      </c>
      <c r="CH116" s="2">
        <v>7.2</v>
      </c>
      <c r="CI116" s="2">
        <v>4.8</v>
      </c>
      <c r="CJ116" s="2">
        <v>10.6</v>
      </c>
      <c r="CK116" s="2">
        <v>2.2000000000000002</v>
      </c>
      <c r="CL116" s="2">
        <v>0.8</v>
      </c>
      <c r="CM116" s="2">
        <v>14.6</v>
      </c>
      <c r="CN116" s="2">
        <v>12.8</v>
      </c>
      <c r="CP116" s="2">
        <v>-0.3</v>
      </c>
      <c r="CQ116" s="2">
        <v>0.8</v>
      </c>
      <c r="CR116" s="2">
        <v>0.6</v>
      </c>
      <c r="CS116" s="2">
        <v>2.9000000000000001E-2</v>
      </c>
      <c r="CU116" s="2">
        <v>-4.3</v>
      </c>
      <c r="CV116" s="2">
        <v>0.1</v>
      </c>
      <c r="CW116" s="2">
        <v>-4.0999999999999996</v>
      </c>
      <c r="CX116" s="2">
        <v>-0.5</v>
      </c>
    </row>
    <row r="117" spans="2:102" x14ac:dyDescent="0.2">
      <c r="B117" s="1" t="s">
        <v>40</v>
      </c>
      <c r="C117" s="1">
        <v>2018</v>
      </c>
      <c r="D117" s="1" t="s">
        <v>786</v>
      </c>
      <c r="F117" s="2">
        <v>5</v>
      </c>
      <c r="G117" s="2" t="s">
        <v>574</v>
      </c>
      <c r="H117" s="2" t="s">
        <v>552</v>
      </c>
      <c r="I117" s="4" t="s">
        <v>602</v>
      </c>
      <c r="J117" s="16">
        <f>_xlfn.XLOOKUP($I117,DASHBOARD!$I$2:$I$27,DASHBOARD!$J$2:$J$27,"",0)</f>
        <v>81</v>
      </c>
      <c r="K117" s="23">
        <f>J117/DASHBOARD!$C$3</f>
        <v>2.0574041148082296</v>
      </c>
      <c r="L117" s="2">
        <v>222</v>
      </c>
      <c r="M117" s="26">
        <f>L117/DASHBOARD!$C$4</f>
        <v>100.68027210884354</v>
      </c>
      <c r="N117" s="26">
        <f t="shared" si="21"/>
        <v>23.785110449605845</v>
      </c>
      <c r="O117" s="5">
        <v>35101</v>
      </c>
      <c r="P117" s="23">
        <f>YEARFRAC(O117,_xlfn.XLOOKUP($B117,DASHBOARD!$Q$2:$Q$40,DASHBOARD!$U$2:$U$40,"",0))</f>
        <v>22.338888888888889</v>
      </c>
      <c r="Q117" s="2" t="s">
        <v>557</v>
      </c>
      <c r="R117" s="2" t="str">
        <f>_xlfn.XLOOKUP($Q117,DASHBOARD!$L$2:$L$150,DASHBOARD!M$2:M$150,"",0)</f>
        <v>United States</v>
      </c>
      <c r="S117" s="2" t="str">
        <f>_xlfn.XLOOKUP($Q117,DASHBOARD!$L$2:$L$150,DASHBOARD!N$2:N$150,"",0)</f>
        <v>North America</v>
      </c>
      <c r="T117" s="2" t="str">
        <f>_xlfn.XLOOKUP($Q117,DASHBOARD!$L$2:$L$150,DASHBOARD!O$2:O$150,"",0)</f>
        <v>Americas</v>
      </c>
      <c r="U117" s="2">
        <v>2</v>
      </c>
      <c r="W117" s="2" t="s">
        <v>579</v>
      </c>
      <c r="X117" s="2" t="s">
        <v>579</v>
      </c>
      <c r="Z117" s="2" t="str">
        <f t="shared" si="22"/>
        <v/>
      </c>
      <c r="AA117" s="6">
        <f>_xlfn.XLOOKUP($G117,$AU$107:$AU$128,$AV$107:$AV$128,0,0)</f>
        <v>1471382</v>
      </c>
      <c r="AB117" s="43">
        <f>AA117/$AC$129</f>
        <v>1.0869195703511129E-2</v>
      </c>
      <c r="AD117" s="65">
        <v>617.5</v>
      </c>
      <c r="AE117" s="65" cm="1">
        <f t="array" ref="AE117">_xlfn.XLOOKUP($G117&amp;$C117,$BY$1:$BY$845&amp;$C$1:$C$845,$CB$1:$CB$845,"",0)</f>
        <v>910</v>
      </c>
      <c r="AF117" s="65">
        <v>22.3</v>
      </c>
      <c r="AG117" s="65">
        <f>IFERROR(($AD117/SUM(AD107:AD128))*$AF117,"")</f>
        <v>0.6977825410579549</v>
      </c>
      <c r="AH117" s="65" cm="1">
        <f t="array" ref="AH117">_xlfn.XLOOKUP($G117&amp;$C117,$BY$1:$BY$845&amp;$C$1:$C$845,$BD$1:$BD$845,"",0)</f>
        <v>21</v>
      </c>
      <c r="AI117" s="65" cm="1">
        <f t="array" ref="AI117">_xlfn.XLOOKUP($G117&amp;$C117,$BY$1:$BY$845&amp;$C$1:$C$845,$CP$1:$CP$845,"",0)</f>
        <v>1.5</v>
      </c>
      <c r="AJ117" s="65" cm="1">
        <f t="array" ref="AJ117">_xlfn.XLOOKUP($G117&amp;$C117,$BY$1:$BY$845&amp;$C$1:$C$845,$CQ$1:$CQ$845,"",0)</f>
        <v>1.3</v>
      </c>
      <c r="AK117" s="65" cm="1">
        <f t="array" ref="AK117">_xlfn.XLOOKUP($G117&amp;$C117,$BY$1:$BY$845&amp;$C$1:$C$845,$CR$1:$CR$845,"",0)</f>
        <v>2.8</v>
      </c>
      <c r="AL117" s="65" cm="1">
        <f t="array" ref="AL117">_xlfn.XLOOKUP($G117&amp;$C117,$BY$1:$BY$845&amp;$C$1:$C$845,$CM$1:$CM$845,"",0)</f>
        <v>12</v>
      </c>
      <c r="AM117" s="78" cm="1">
        <f t="array" ref="AM117">_xlfn.XLOOKUP($G117&amp;$C117,$BY$1:$BY$845&amp;$C$1:$C$845,BG$1:BG$845,"",0)</f>
        <v>0</v>
      </c>
      <c r="AN117" s="78" cm="1">
        <f t="array" ref="AN117">_xlfn.XLOOKUP($G117&amp;$C117,$BY$1:$BY$845&amp;$C$1:$C$845,BH$1:BH$845,"",0)</f>
        <v>0</v>
      </c>
      <c r="AO117" s="78" cm="1">
        <f t="array" ref="AO117">_xlfn.XLOOKUP($G117&amp;$C117,$BY$1:$BY$845&amp;$C$1:$C$845,BI$1:BI$845,"",0)</f>
        <v>0</v>
      </c>
      <c r="AP117" s="78" cm="1">
        <f t="array" ref="AP117">_xlfn.XLOOKUP($G117&amp;$C117,$BY$1:$BY$845&amp;$C$1:$C$845,BJ$1:BJ$845,"",0)</f>
        <v>0.39</v>
      </c>
      <c r="AQ117" s="78" cm="1">
        <f t="array" ref="AQ117">_xlfn.XLOOKUP($G117&amp;$C117,$BY$1:$BY$845&amp;$C$1:$C$845,BK$1:BK$845,"",0)</f>
        <v>0.61</v>
      </c>
      <c r="AR117" s="78">
        <f t="shared" si="23"/>
        <v>1</v>
      </c>
      <c r="AT117" s="1">
        <v>11</v>
      </c>
      <c r="AU117" s="2" t="s">
        <v>653</v>
      </c>
      <c r="AV117" s="6">
        <v>1471382</v>
      </c>
      <c r="AW117" s="6">
        <v>2116955</v>
      </c>
      <c r="BB117">
        <v>11</v>
      </c>
      <c r="BC117" t="s">
        <v>574</v>
      </c>
      <c r="BD117">
        <v>21</v>
      </c>
      <c r="BE117">
        <v>66</v>
      </c>
      <c r="BF117" s="2">
        <v>910</v>
      </c>
      <c r="BJ117" s="58">
        <v>0.39</v>
      </c>
      <c r="BK117" s="58">
        <v>0.61</v>
      </c>
      <c r="BL117" s="2">
        <v>6.5</v>
      </c>
      <c r="BM117" s="2">
        <v>0.3</v>
      </c>
      <c r="BN117" s="2">
        <v>10</v>
      </c>
      <c r="BO117" s="2">
        <v>11</v>
      </c>
      <c r="BP117" s="2">
        <v>46</v>
      </c>
      <c r="BQ117" s="2">
        <v>9</v>
      </c>
      <c r="BR117" s="2">
        <v>34</v>
      </c>
      <c r="BS117" s="2">
        <v>2</v>
      </c>
      <c r="BT117" s="2">
        <v>100</v>
      </c>
      <c r="BU117" s="2">
        <v>6</v>
      </c>
      <c r="BV117" s="2">
        <v>21</v>
      </c>
      <c r="BX117" s="2">
        <v>11</v>
      </c>
      <c r="BY117" s="2" t="s">
        <v>574</v>
      </c>
      <c r="BZ117" s="2">
        <v>21</v>
      </c>
      <c r="CA117" s="2">
        <v>66</v>
      </c>
      <c r="CB117" s="2">
        <v>910</v>
      </c>
      <c r="CC117" s="2">
        <v>14.8</v>
      </c>
      <c r="CD117" s="2">
        <v>0.58799999999999997</v>
      </c>
      <c r="CE117" s="2">
        <v>2.5999999999999999E-2</v>
      </c>
      <c r="CF117" s="2">
        <v>0.39900000000000002</v>
      </c>
      <c r="CG117" s="2">
        <v>11</v>
      </c>
      <c r="CH117" s="2">
        <v>15.2</v>
      </c>
      <c r="CI117" s="2">
        <v>13.2</v>
      </c>
      <c r="CJ117" s="2">
        <v>6</v>
      </c>
      <c r="CK117" s="2">
        <v>1.8</v>
      </c>
      <c r="CL117" s="2">
        <v>4.9000000000000004</v>
      </c>
      <c r="CM117" s="2">
        <v>12</v>
      </c>
      <c r="CN117" s="2">
        <v>12.4</v>
      </c>
      <c r="CP117" s="2">
        <v>1.5</v>
      </c>
      <c r="CQ117" s="2">
        <v>1.3</v>
      </c>
      <c r="CR117" s="2">
        <v>2.8</v>
      </c>
      <c r="CS117" s="2">
        <v>0.14499999999999999</v>
      </c>
      <c r="CU117" s="2">
        <v>-1.2</v>
      </c>
      <c r="CV117" s="2">
        <v>1</v>
      </c>
      <c r="CW117" s="2">
        <v>-0.2</v>
      </c>
      <c r="CX117" s="2">
        <v>0.4</v>
      </c>
    </row>
    <row r="118" spans="2:102" x14ac:dyDescent="0.2">
      <c r="B118" s="1" t="s">
        <v>40</v>
      </c>
      <c r="C118" s="1">
        <v>2018</v>
      </c>
      <c r="D118" s="1" t="s">
        <v>786</v>
      </c>
      <c r="F118" s="2">
        <v>0</v>
      </c>
      <c r="G118" s="2" t="s">
        <v>703</v>
      </c>
      <c r="H118" s="2" t="s">
        <v>576</v>
      </c>
      <c r="I118" s="4" t="s">
        <v>604</v>
      </c>
      <c r="J118" s="16">
        <f>_xlfn.XLOOKUP($I118,DASHBOARD!$I$2:$I$27,DASHBOARD!$J$2:$J$27,"",0)</f>
        <v>79</v>
      </c>
      <c r="K118" s="23">
        <f>J118/DASHBOARD!$C$3</f>
        <v>2.0066040132080265</v>
      </c>
      <c r="L118" s="2">
        <v>181</v>
      </c>
      <c r="M118" s="26">
        <f>L118/DASHBOARD!$C$4</f>
        <v>82.086167800453509</v>
      </c>
      <c r="N118" s="26">
        <f t="shared" si="21"/>
        <v>20.386685727220435</v>
      </c>
      <c r="O118" s="5">
        <v>34997</v>
      </c>
      <c r="P118" s="23">
        <f>YEARFRAC(O118,_xlfn.XLOOKUP($B118,DASHBOARD!$Q$2:$Q$40,DASHBOARD!$U$2:$U$40,"",0))</f>
        <v>22.619444444444444</v>
      </c>
      <c r="Q118" s="2" t="s">
        <v>557</v>
      </c>
      <c r="R118" s="2" t="str">
        <f>_xlfn.XLOOKUP($Q118,DASHBOARD!$L$2:$L$150,DASHBOARD!M$2:M$150,"",0)</f>
        <v>United States</v>
      </c>
      <c r="S118" s="2" t="str">
        <f>_xlfn.XLOOKUP($Q118,DASHBOARD!$L$2:$L$150,DASHBOARD!N$2:N$150,"",0)</f>
        <v>North America</v>
      </c>
      <c r="T118" s="2" t="str">
        <f>_xlfn.XLOOKUP($Q118,DASHBOARD!$L$2:$L$150,DASHBOARD!O$2:O$150,"",0)</f>
        <v>Americas</v>
      </c>
      <c r="U118" s="2">
        <v>1</v>
      </c>
      <c r="W118" s="2" t="s">
        <v>704</v>
      </c>
      <c r="X118" s="2" t="s">
        <v>704</v>
      </c>
      <c r="Z118" s="2" t="str">
        <f t="shared" si="22"/>
        <v/>
      </c>
      <c r="AA118" s="6">
        <f>_xlfn.XLOOKUP($G118,$AU$107:$AU$128,$AV$107:$AV$128,0,0)</f>
        <v>1312611</v>
      </c>
      <c r="AB118" s="43">
        <f>AA118/$AC$129</f>
        <v>9.6963438737061123E-3</v>
      </c>
      <c r="AD118" s="65">
        <v>1000.0999999999999</v>
      </c>
      <c r="AE118" s="65" cm="1">
        <f t="array" ref="AE118">_xlfn.XLOOKUP($G118&amp;$C118,$BY$1:$BY$845&amp;$C$1:$C$845,$CB$1:$CB$845,"",0)</f>
        <v>961</v>
      </c>
      <c r="AF118" s="65">
        <v>20.9</v>
      </c>
      <c r="AG118" s="65">
        <f>IFERROR(($AD118/SUM(AD107:AD128))*$AF118,"")</f>
        <v>1.059175648490192</v>
      </c>
      <c r="AH118" s="65" cm="1">
        <f t="array" ref="AH118">_xlfn.XLOOKUP($G118&amp;$C118,$BY$1:$BY$845&amp;$C$1:$C$845,$BD$1:$BD$845,"",0)</f>
        <v>22</v>
      </c>
      <c r="AI118" s="65" cm="1">
        <f t="array" ref="AI118">_xlfn.XLOOKUP($G118&amp;$C118,$BY$1:$BY$845&amp;$C$1:$C$845,$CP$1:$CP$845,"",0)</f>
        <v>-0.3</v>
      </c>
      <c r="AJ118" s="65" cm="1">
        <f t="array" ref="AJ118">_xlfn.XLOOKUP($G118&amp;$C118,$BY$1:$BY$845&amp;$C$1:$C$845,$CQ$1:$CQ$845,"",0)</f>
        <v>0.8</v>
      </c>
      <c r="AK118" s="65" cm="1">
        <f t="array" ref="AK118">_xlfn.XLOOKUP($G118&amp;$C118,$BY$1:$BY$845&amp;$C$1:$C$845,$CR$1:$CR$845,"",0)</f>
        <v>0.6</v>
      </c>
      <c r="AL118" s="65" cm="1">
        <f t="array" ref="AL118">_xlfn.XLOOKUP($G118&amp;$C118,$BY$1:$BY$845&amp;$C$1:$C$845,$CM$1:$CM$845,"",0)</f>
        <v>14.6</v>
      </c>
      <c r="AM118" s="78" cm="1">
        <f t="array" ref="AM118">_xlfn.XLOOKUP($G118&amp;$C118,$BY$1:$BY$845&amp;$C$1:$C$845,BG$1:BG$845,"",0)</f>
        <v>0.47</v>
      </c>
      <c r="AN118" s="78" cm="1">
        <f t="array" ref="AN118">_xlfn.XLOOKUP($G118&amp;$C118,$BY$1:$BY$845&amp;$C$1:$C$845,BH$1:BH$845,"",0)</f>
        <v>0.48</v>
      </c>
      <c r="AO118" s="78" cm="1">
        <f t="array" ref="AO118">_xlfn.XLOOKUP($G118&amp;$C118,$BY$1:$BY$845&amp;$C$1:$C$845,BI$1:BI$845,"",0)</f>
        <v>0.05</v>
      </c>
      <c r="AP118" s="78" cm="1">
        <f t="array" ref="AP118">_xlfn.XLOOKUP($G118&amp;$C118,$BY$1:$BY$845&amp;$C$1:$C$845,BJ$1:BJ$845,"",0)</f>
        <v>0</v>
      </c>
      <c r="AQ118" s="78" cm="1">
        <f t="array" ref="AQ118">_xlfn.XLOOKUP($G118&amp;$C118,$BY$1:$BY$845&amp;$C$1:$C$845,BK$1:BK$845,"",0)</f>
        <v>0</v>
      </c>
      <c r="AR118" s="78">
        <f t="shared" si="23"/>
        <v>1</v>
      </c>
      <c r="AT118" s="1">
        <v>12</v>
      </c>
      <c r="AU118" s="2" t="s">
        <v>731</v>
      </c>
      <c r="AV118" s="6">
        <v>1471382</v>
      </c>
      <c r="AW118" s="6">
        <v>2328652</v>
      </c>
      <c r="BB118">
        <v>12</v>
      </c>
      <c r="BC118" t="s">
        <v>723</v>
      </c>
      <c r="BD118">
        <v>23</v>
      </c>
      <c r="BE118">
        <v>57</v>
      </c>
      <c r="BF118" s="2">
        <v>809</v>
      </c>
      <c r="BI118" s="58">
        <v>0.04</v>
      </c>
      <c r="BJ118" s="58">
        <v>0.47</v>
      </c>
      <c r="BK118" s="58">
        <v>0.49</v>
      </c>
      <c r="BL118" s="2">
        <v>11.7</v>
      </c>
      <c r="BM118" s="2">
        <v>6.8</v>
      </c>
      <c r="BN118" s="2">
        <v>31</v>
      </c>
      <c r="BO118" s="2">
        <v>11</v>
      </c>
      <c r="BP118" s="2">
        <v>63</v>
      </c>
      <c r="BQ118" s="2">
        <v>4</v>
      </c>
      <c r="BR118" s="2">
        <v>24</v>
      </c>
      <c r="BS118" s="2">
        <v>1</v>
      </c>
      <c r="BT118" s="2">
        <v>230</v>
      </c>
      <c r="BU118" s="2">
        <v>5</v>
      </c>
      <c r="BV118" s="2">
        <v>16</v>
      </c>
      <c r="BX118" s="2">
        <v>12</v>
      </c>
      <c r="BY118" s="2" t="s">
        <v>723</v>
      </c>
      <c r="BZ118" s="2">
        <v>23</v>
      </c>
      <c r="CA118" s="2">
        <v>57</v>
      </c>
      <c r="CB118" s="2">
        <v>809</v>
      </c>
      <c r="CC118" s="2">
        <v>18</v>
      </c>
      <c r="CD118" s="2">
        <v>0.64100000000000001</v>
      </c>
      <c r="CE118" s="2">
        <v>2.1999999999999999E-2</v>
      </c>
      <c r="CF118" s="2">
        <v>0.23799999999999999</v>
      </c>
      <c r="CG118" s="2">
        <v>8.9</v>
      </c>
      <c r="CH118" s="2">
        <v>19</v>
      </c>
      <c r="CI118" s="2">
        <v>14.3</v>
      </c>
      <c r="CJ118" s="2">
        <v>16.899999999999999</v>
      </c>
      <c r="CK118" s="2">
        <v>2.1</v>
      </c>
      <c r="CL118" s="2">
        <v>5.5</v>
      </c>
      <c r="CM118" s="2">
        <v>20</v>
      </c>
      <c r="CN118" s="2">
        <v>13.9</v>
      </c>
      <c r="CP118" s="2">
        <v>1.6</v>
      </c>
      <c r="CQ118" s="2">
        <v>1.4</v>
      </c>
      <c r="CR118" s="2">
        <v>2.9</v>
      </c>
      <c r="CS118" s="2">
        <v>0.17399999999999999</v>
      </c>
      <c r="CU118" s="2">
        <v>0</v>
      </c>
      <c r="CV118" s="2">
        <v>2.8</v>
      </c>
      <c r="CW118" s="2">
        <v>2.8</v>
      </c>
      <c r="CX118" s="2">
        <v>1</v>
      </c>
    </row>
    <row r="119" spans="2:102" x14ac:dyDescent="0.2">
      <c r="B119" s="1" t="s">
        <v>40</v>
      </c>
      <c r="C119" s="1">
        <v>2018</v>
      </c>
      <c r="D119" s="1" t="s">
        <v>786</v>
      </c>
      <c r="F119" s="2">
        <v>1</v>
      </c>
      <c r="G119" s="2" t="s">
        <v>653</v>
      </c>
      <c r="H119" s="2" t="s">
        <v>552</v>
      </c>
      <c r="I119" s="4" t="s">
        <v>1150</v>
      </c>
      <c r="J119" s="16">
        <f>_xlfn.XLOOKUP($I119,DASHBOARD!$I$2:$I$27,DASHBOARD!$J$2:$J$27,"",0)</f>
        <v>85</v>
      </c>
      <c r="K119" s="23">
        <f>J119/DASHBOARD!$C$3</f>
        <v>2.1590043180086362</v>
      </c>
      <c r="L119" s="2">
        <v>270</v>
      </c>
      <c r="M119" s="26">
        <f>L119/DASHBOARD!$C$4</f>
        <v>122.44897959183673</v>
      </c>
      <c r="N119" s="26">
        <f t="shared" si="21"/>
        <v>26.269278723254001</v>
      </c>
      <c r="O119" s="5">
        <v>32161</v>
      </c>
      <c r="P119" s="23">
        <f>YEARFRAC(O119,_xlfn.XLOOKUP($B119,DASHBOARD!$Q$2:$Q$40,DASHBOARD!$U$2:$U$40,"",0))</f>
        <v>30.386111111111113</v>
      </c>
      <c r="Q119" s="2" t="s">
        <v>557</v>
      </c>
      <c r="R119" s="2" t="str">
        <f>_xlfn.XLOOKUP($Q119,DASHBOARD!$L$2:$L$150,DASHBOARD!M$2:M$150,"",0)</f>
        <v>United States</v>
      </c>
      <c r="S119" s="2" t="str">
        <f>_xlfn.XLOOKUP($Q119,DASHBOARD!$L$2:$L$150,DASHBOARD!N$2:N$150,"",0)</f>
        <v>North America</v>
      </c>
      <c r="T119" s="2" t="str">
        <f>_xlfn.XLOOKUP($Q119,DASHBOARD!$L$2:$L$150,DASHBOARD!O$2:O$150,"",0)</f>
        <v>Americas</v>
      </c>
      <c r="U119" s="2">
        <v>9</v>
      </c>
      <c r="W119" s="2" t="s">
        <v>680</v>
      </c>
      <c r="X119" s="2" t="s">
        <v>680</v>
      </c>
      <c r="Z119" s="2" t="str">
        <f t="shared" si="22"/>
        <v/>
      </c>
      <c r="AA119" s="6">
        <f>_xlfn.XLOOKUP($G119,$AU$107:$AU$128,$AV$107:$AV$128,0,0)</f>
        <v>1471382</v>
      </c>
      <c r="AB119" s="43">
        <f>AA119/$AC$129</f>
        <v>1.0869195703511129E-2</v>
      </c>
      <c r="AD119" s="65">
        <v>88.5</v>
      </c>
      <c r="AE119" s="65" cm="1">
        <f t="array" ref="AE119">_xlfn.XLOOKUP($G119&amp;$C119,$BY$1:$BY$845&amp;$C$1:$C$845,$CB$1:$CB$845,"",0)</f>
        <v>615</v>
      </c>
      <c r="AF119" s="65">
        <v>6.8</v>
      </c>
      <c r="AG119" s="65">
        <f>IFERROR(($AD119/SUM(AD107:AD128))*$AF119,"")</f>
        <v>3.0495127772457088E-2</v>
      </c>
      <c r="AH119" s="65" cm="1">
        <f t="array" ref="AH119">_xlfn.XLOOKUP($G119&amp;$C119,$BY$1:$BY$845&amp;$C$1:$C$845,$BD$1:$BD$845,"",0)</f>
        <v>30</v>
      </c>
      <c r="AI119" s="65" cm="1">
        <f t="array" ref="AI119">_xlfn.XLOOKUP($G119&amp;$C119,$BY$1:$BY$845&amp;$C$1:$C$845,$CP$1:$CP$845,"",0)</f>
        <v>1.7</v>
      </c>
      <c r="AJ119" s="65" cm="1">
        <f t="array" ref="AJ119">_xlfn.XLOOKUP($G119&amp;$C119,$BY$1:$BY$845&amp;$C$1:$C$845,$CQ$1:$CQ$845,"",0)</f>
        <v>1.1000000000000001</v>
      </c>
      <c r="AK119" s="65" cm="1">
        <f t="array" ref="AK119">_xlfn.XLOOKUP($G119&amp;$C119,$BY$1:$BY$845&amp;$C$1:$C$845,$CR$1:$CR$845,"",0)</f>
        <v>2.7</v>
      </c>
      <c r="AL119" s="65" cm="1">
        <f t="array" ref="AL119">_xlfn.XLOOKUP($G119&amp;$C119,$BY$1:$BY$845&amp;$C$1:$C$845,$CM$1:$CM$845,"",0)</f>
        <v>10</v>
      </c>
      <c r="AM119" s="78" cm="1">
        <f t="array" ref="AM119">_xlfn.XLOOKUP($G119&amp;$C119,$BY$1:$BY$845&amp;$C$1:$C$845,BG$1:BG$845,"",0)</f>
        <v>0</v>
      </c>
      <c r="AN119" s="78" cm="1">
        <f t="array" ref="AN119">_xlfn.XLOOKUP($G119&amp;$C119,$BY$1:$BY$845&amp;$C$1:$C$845,BH$1:BH$845,"",0)</f>
        <v>0</v>
      </c>
      <c r="AO119" s="78" cm="1">
        <f t="array" ref="AO119">_xlfn.XLOOKUP($G119&amp;$C119,$BY$1:$BY$845&amp;$C$1:$C$845,BI$1:BI$845,"",0)</f>
        <v>0</v>
      </c>
      <c r="AP119" s="78" cm="1">
        <f t="array" ref="AP119">_xlfn.XLOOKUP($G119&amp;$C119,$BY$1:$BY$845&amp;$C$1:$C$845,BJ$1:BJ$845,"",0)</f>
        <v>0</v>
      </c>
      <c r="AQ119" s="78" cm="1">
        <f t="array" ref="AQ119">_xlfn.XLOOKUP($G119&amp;$C119,$BY$1:$BY$845&amp;$C$1:$C$845,BK$1:BK$845,"",0)</f>
        <v>1</v>
      </c>
      <c r="AR119" s="78">
        <f t="shared" si="23"/>
        <v>1</v>
      </c>
      <c r="AT119" s="1">
        <v>13</v>
      </c>
      <c r="AU119" s="2" t="s">
        <v>727</v>
      </c>
      <c r="AV119" s="6">
        <v>1312611</v>
      </c>
      <c r="AW119" s="6">
        <v>1312611</v>
      </c>
      <c r="BB119">
        <v>13</v>
      </c>
      <c r="BC119" t="s">
        <v>724</v>
      </c>
      <c r="BD119">
        <v>29</v>
      </c>
      <c r="BE119">
        <v>53</v>
      </c>
      <c r="BF119" s="2">
        <v>740</v>
      </c>
      <c r="BH119" s="58">
        <v>0.02</v>
      </c>
      <c r="BI119" s="58">
        <v>0.76</v>
      </c>
      <c r="BJ119" s="58">
        <v>0.23</v>
      </c>
      <c r="BL119" s="2">
        <v>4.5</v>
      </c>
      <c r="BM119" s="2">
        <v>-2.1</v>
      </c>
      <c r="BN119" s="2">
        <v>20</v>
      </c>
      <c r="BO119" s="2">
        <v>9</v>
      </c>
      <c r="BP119" s="2">
        <v>33</v>
      </c>
      <c r="BQ119" s="2">
        <v>5</v>
      </c>
      <c r="BR119" s="2">
        <v>33</v>
      </c>
      <c r="BS119" s="2">
        <v>1</v>
      </c>
      <c r="BT119" s="2">
        <v>114</v>
      </c>
      <c r="BU119" s="2">
        <v>9</v>
      </c>
      <c r="BV119" s="2">
        <v>13</v>
      </c>
      <c r="BX119" s="2">
        <v>13</v>
      </c>
      <c r="BY119" s="2" t="s">
        <v>724</v>
      </c>
      <c r="BZ119" s="2">
        <v>29</v>
      </c>
      <c r="CA119" s="2">
        <v>53</v>
      </c>
      <c r="CB119" s="2">
        <v>740</v>
      </c>
      <c r="CC119" s="2">
        <v>15.5</v>
      </c>
      <c r="CD119" s="2">
        <v>0.63200000000000001</v>
      </c>
      <c r="CE119" s="2">
        <v>0.106</v>
      </c>
      <c r="CF119" s="2">
        <v>0.33300000000000002</v>
      </c>
      <c r="CG119" s="2">
        <v>4.9000000000000004</v>
      </c>
      <c r="CH119" s="2">
        <v>24</v>
      </c>
      <c r="CI119" s="2">
        <v>15.1</v>
      </c>
      <c r="CJ119" s="2">
        <v>9.5</v>
      </c>
      <c r="CK119" s="2">
        <v>1.2</v>
      </c>
      <c r="CL119" s="2">
        <v>2</v>
      </c>
      <c r="CM119" s="2">
        <v>13.5</v>
      </c>
      <c r="CN119" s="2">
        <v>16.3</v>
      </c>
      <c r="CP119" s="2">
        <v>1.2</v>
      </c>
      <c r="CQ119" s="2">
        <v>1</v>
      </c>
      <c r="CR119" s="2">
        <v>2.2000000000000002</v>
      </c>
      <c r="CS119" s="2">
        <v>0.14099999999999999</v>
      </c>
      <c r="CU119" s="2">
        <v>-0.9</v>
      </c>
      <c r="CV119" s="2">
        <v>0</v>
      </c>
      <c r="CW119" s="2">
        <v>-0.9</v>
      </c>
      <c r="CX119" s="2">
        <v>0.2</v>
      </c>
    </row>
    <row r="120" spans="2:102" x14ac:dyDescent="0.2">
      <c r="B120" s="1" t="s">
        <v>40</v>
      </c>
      <c r="C120" s="1">
        <v>2018</v>
      </c>
      <c r="D120" s="1" t="s">
        <v>786</v>
      </c>
      <c r="F120" s="2">
        <v>27</v>
      </c>
      <c r="G120" s="2" t="s">
        <v>729</v>
      </c>
      <c r="H120" s="2" t="s">
        <v>552</v>
      </c>
      <c r="I120" s="4" t="s">
        <v>1148</v>
      </c>
      <c r="J120" s="16">
        <f>_xlfn.XLOOKUP($I120,DASHBOARD!$I$2:$I$27,DASHBOARD!$J$2:$J$27,"",0)</f>
        <v>83</v>
      </c>
      <c r="K120" s="23">
        <f>J120/DASHBOARD!$C$3</f>
        <v>2.1082042164084331</v>
      </c>
      <c r="L120" s="2">
        <v>270</v>
      </c>
      <c r="M120" s="26">
        <f>L120/DASHBOARD!$C$4</f>
        <v>122.44897959183673</v>
      </c>
      <c r="N120" s="26">
        <f t="shared" si="21"/>
        <v>27.550520942881427</v>
      </c>
      <c r="O120" s="5">
        <v>30722</v>
      </c>
      <c r="P120" s="23">
        <f>YEARFRAC(O120,_xlfn.XLOOKUP($B120,DASHBOARD!$Q$2:$Q$40,DASHBOARD!$U$2:$U$40,"",0))</f>
        <v>34.327777777777776</v>
      </c>
      <c r="Q120" s="2" t="s">
        <v>730</v>
      </c>
      <c r="R120" s="2" t="str">
        <f>_xlfn.XLOOKUP($Q120,DASHBOARD!$L$2:$L$150,DASHBOARD!M$2:M$150,"",0)</f>
        <v>Georgia</v>
      </c>
      <c r="S120" s="2" t="str">
        <f>_xlfn.XLOOKUP($Q120,DASHBOARD!$L$2:$L$150,DASHBOARD!N$2:N$150,"",0)</f>
        <v>Asia</v>
      </c>
      <c r="T120" s="2" t="str">
        <f>_xlfn.XLOOKUP($Q120,DASHBOARD!$L$2:$L$150,DASHBOARD!O$2:O$150,"",0)</f>
        <v>Eurasia</v>
      </c>
      <c r="U120" s="2">
        <v>14</v>
      </c>
      <c r="Z120" s="2" t="str">
        <f t="shared" si="22"/>
        <v/>
      </c>
      <c r="AA120" s="6">
        <f>_xlfn.XLOOKUP($G120,$AU$107:$AU$128,$AV$107:$AV$128,0,0)</f>
        <v>3477600</v>
      </c>
      <c r="AB120" s="43">
        <f>AA120/$AC$129</f>
        <v>2.5689260150341859E-2</v>
      </c>
      <c r="AD120" s="65">
        <v>963.3</v>
      </c>
      <c r="AE120" s="65" cm="1">
        <f t="array" ref="AE120">_xlfn.XLOOKUP($G120&amp;$C120,$BY$1:$BY$845&amp;$C$1:$C$845,$CB$1:$CB$845,"",0)</f>
        <v>972</v>
      </c>
      <c r="AF120" s="65">
        <v>7.4</v>
      </c>
      <c r="AG120" s="65">
        <f>IFERROR(($AD120/SUM(AD107:AD128))*$AF120,"")</f>
        <v>0.3612198051108983</v>
      </c>
      <c r="AH120" s="65" cm="1">
        <f t="array" ref="AH120">_xlfn.XLOOKUP($G120&amp;$C120,$BY$1:$BY$845&amp;$C$1:$C$845,$BD$1:$BD$845,"",0)</f>
        <v>33</v>
      </c>
      <c r="AI120" s="65" cm="1">
        <f t="array" ref="AI120">_xlfn.XLOOKUP($G120&amp;$C120,$BY$1:$BY$845&amp;$C$1:$C$845,$CP$1:$CP$845,"",0)</f>
        <v>1.8</v>
      </c>
      <c r="AJ120" s="65" cm="1">
        <f t="array" ref="AJ120">_xlfn.XLOOKUP($G120&amp;$C120,$BY$1:$BY$845&amp;$C$1:$C$845,$CQ$1:$CQ$845,"",0)</f>
        <v>1.4</v>
      </c>
      <c r="AK120" s="65" cm="1">
        <f t="array" ref="AK120">_xlfn.XLOOKUP($G120&amp;$C120,$BY$1:$BY$845&amp;$C$1:$C$845,$CR$1:$CR$845,"",0)</f>
        <v>3.3</v>
      </c>
      <c r="AL120" s="65" cm="1">
        <f t="array" ref="AL120">_xlfn.XLOOKUP($G120&amp;$C120,$BY$1:$BY$845&amp;$C$1:$C$845,$CM$1:$CM$845,"",0)</f>
        <v>19.100000000000001</v>
      </c>
      <c r="AM120" s="78" cm="1">
        <f t="array" ref="AM120">_xlfn.XLOOKUP($G120&amp;$C120,$BY$1:$BY$845&amp;$C$1:$C$845,BG$1:BG$845,"",0)</f>
        <v>0</v>
      </c>
      <c r="AN120" s="78" cm="1">
        <f t="array" ref="AN120">_xlfn.XLOOKUP($G120&amp;$C120,$BY$1:$BY$845&amp;$C$1:$C$845,BH$1:BH$845,"",0)</f>
        <v>0</v>
      </c>
      <c r="AO120" s="78" cm="1">
        <f t="array" ref="AO120">_xlfn.XLOOKUP($G120&amp;$C120,$BY$1:$BY$845&amp;$C$1:$C$845,BI$1:BI$845,"",0)</f>
        <v>0</v>
      </c>
      <c r="AP120" s="78" cm="1">
        <f t="array" ref="AP120">_xlfn.XLOOKUP($G120&amp;$C120,$BY$1:$BY$845&amp;$C$1:$C$845,BJ$1:BJ$845,"",0)</f>
        <v>0</v>
      </c>
      <c r="AQ120" s="78" cm="1">
        <f t="array" ref="AQ120">_xlfn.XLOOKUP($G120&amp;$C120,$BY$1:$BY$845&amp;$C$1:$C$845,BK$1:BK$845,"",0)</f>
        <v>1</v>
      </c>
      <c r="AR120" s="78">
        <f t="shared" si="23"/>
        <v>1</v>
      </c>
      <c r="AT120" s="1">
        <v>14</v>
      </c>
      <c r="AU120" s="2" t="s">
        <v>703</v>
      </c>
      <c r="AV120" s="6">
        <v>1312611</v>
      </c>
      <c r="AW120" s="6">
        <v>1312611</v>
      </c>
      <c r="BB120">
        <v>14</v>
      </c>
      <c r="BC120" t="s">
        <v>655</v>
      </c>
      <c r="BD120">
        <v>24</v>
      </c>
      <c r="BE120">
        <v>33</v>
      </c>
      <c r="BF120" s="2">
        <v>740</v>
      </c>
      <c r="BG120" s="58">
        <v>1</v>
      </c>
      <c r="BL120" s="2">
        <v>-2.9</v>
      </c>
      <c r="BM120" s="2">
        <v>-11.2</v>
      </c>
      <c r="BN120" s="2">
        <v>15</v>
      </c>
      <c r="BO120" s="2">
        <v>8</v>
      </c>
      <c r="BP120" s="2">
        <v>21</v>
      </c>
      <c r="BQ120" s="2">
        <v>3</v>
      </c>
      <c r="BR120" s="2">
        <v>8</v>
      </c>
      <c r="BS120" s="2">
        <v>1</v>
      </c>
      <c r="BT120" s="2">
        <v>207</v>
      </c>
      <c r="BU120" s="2">
        <v>3</v>
      </c>
      <c r="BV120" s="2">
        <v>16</v>
      </c>
      <c r="BX120" s="2">
        <v>14</v>
      </c>
      <c r="BY120" s="2" t="s">
        <v>655</v>
      </c>
      <c r="BZ120" s="2">
        <v>24</v>
      </c>
      <c r="CA120" s="2">
        <v>33</v>
      </c>
      <c r="CB120" s="2">
        <v>740</v>
      </c>
      <c r="CC120" s="2">
        <v>12.8</v>
      </c>
      <c r="CD120" s="2">
        <v>0.59299999999999997</v>
      </c>
      <c r="CE120" s="2">
        <v>0.41299999999999998</v>
      </c>
      <c r="CF120" s="2">
        <v>9.9000000000000005E-2</v>
      </c>
      <c r="CG120" s="2">
        <v>1.6</v>
      </c>
      <c r="CH120" s="2">
        <v>10.199999999999999</v>
      </c>
      <c r="CI120" s="2">
        <v>6.2</v>
      </c>
      <c r="CJ120" s="2">
        <v>16.600000000000001</v>
      </c>
      <c r="CK120" s="2">
        <v>0.8</v>
      </c>
      <c r="CL120" s="2">
        <v>0.1</v>
      </c>
      <c r="CM120" s="2">
        <v>10.8</v>
      </c>
      <c r="CN120" s="2">
        <v>17.5</v>
      </c>
      <c r="CP120" s="2">
        <v>1.1000000000000001</v>
      </c>
      <c r="CQ120" s="2">
        <v>0.4</v>
      </c>
      <c r="CR120" s="2">
        <v>1.6</v>
      </c>
      <c r="CS120" s="2">
        <v>0.10100000000000001</v>
      </c>
      <c r="CU120" s="2">
        <v>-0.1</v>
      </c>
      <c r="CV120" s="2">
        <v>-1.5</v>
      </c>
      <c r="CW120" s="2">
        <v>-1.6</v>
      </c>
      <c r="CX120" s="2">
        <v>0.1</v>
      </c>
    </row>
    <row r="121" spans="2:102" x14ac:dyDescent="0.2">
      <c r="B121" s="1" t="s">
        <v>40</v>
      </c>
      <c r="C121" s="1">
        <v>2018</v>
      </c>
      <c r="D121" s="1" t="s">
        <v>786</v>
      </c>
      <c r="F121" s="2">
        <v>11</v>
      </c>
      <c r="G121" s="2" t="s">
        <v>559</v>
      </c>
      <c r="H121" s="2" t="s">
        <v>576</v>
      </c>
      <c r="I121" s="4" t="s">
        <v>599</v>
      </c>
      <c r="J121" s="16">
        <f>_xlfn.XLOOKUP($I121,DASHBOARD!$I$2:$I$27,DASHBOARD!$J$2:$J$27,"",0)</f>
        <v>78</v>
      </c>
      <c r="K121" s="23">
        <f>J121/DASHBOARD!$C$3</f>
        <v>1.981203962407925</v>
      </c>
      <c r="L121" s="2">
        <v>215</v>
      </c>
      <c r="M121" s="26">
        <f>L121/DASHBOARD!$C$4</f>
        <v>97.505668934240362</v>
      </c>
      <c r="N121" s="26">
        <f t="shared" si="21"/>
        <v>24.841138162475154</v>
      </c>
      <c r="O121" s="5">
        <v>32912</v>
      </c>
      <c r="P121" s="23">
        <f>YEARFRAC(O121,_xlfn.XLOOKUP($B121,DASHBOARD!$Q$2:$Q$40,DASHBOARD!$U$2:$U$40,"",0))</f>
        <v>28.333333333333332</v>
      </c>
      <c r="Q121" s="2" t="s">
        <v>557</v>
      </c>
      <c r="R121" s="2" t="str">
        <f>_xlfn.XLOOKUP($Q121,DASHBOARD!$L$2:$L$150,DASHBOARD!M$2:M$150,"",0)</f>
        <v>United States</v>
      </c>
      <c r="S121" s="2" t="str">
        <f>_xlfn.XLOOKUP($Q121,DASHBOARD!$L$2:$L$150,DASHBOARD!N$2:N$150,"",0)</f>
        <v>North America</v>
      </c>
      <c r="T121" s="2" t="str">
        <f>_xlfn.XLOOKUP($Q121,DASHBOARD!$L$2:$L$150,DASHBOARD!O$2:O$150,"",0)</f>
        <v>Americas</v>
      </c>
      <c r="U121" s="2">
        <v>6</v>
      </c>
      <c r="W121" s="2" t="s">
        <v>587</v>
      </c>
      <c r="X121" s="2" t="s">
        <v>587</v>
      </c>
      <c r="Z121" s="2" t="str">
        <f t="shared" si="22"/>
        <v/>
      </c>
      <c r="AA121" s="6">
        <f>_xlfn.XLOOKUP($G121,$AU$107:$AU$128,$AV$107:$AV$128,0,0)</f>
        <v>17826150</v>
      </c>
      <c r="AB121" s="43">
        <f>AA121/$AC$129</f>
        <v>0.1316829436476353</v>
      </c>
      <c r="AD121" s="65" t="s">
        <v>1484</v>
      </c>
      <c r="AE121" s="65" cm="1">
        <f t="array" ref="AE121">_xlfn.XLOOKUP($G121&amp;$C121,$BY$1:$BY$845&amp;$C$1:$C$845,$CB$1:$CB$845,"",0)</f>
        <v>2506</v>
      </c>
      <c r="AF121" s="65">
        <v>16.149999999999999</v>
      </c>
      <c r="AG121" s="65" t="str">
        <f>IFERROR(($AD121/SUM(AD107:AD128))*$AF121,"")</f>
        <v/>
      </c>
      <c r="AH121" s="65" cm="1">
        <f t="array" ref="AH121">_xlfn.XLOOKUP($G121&amp;$C121,$BY$1:$BY$845&amp;$C$1:$C$845,$BD$1:$BD$845,"",0)</f>
        <v>27</v>
      </c>
      <c r="AI121" s="65" cm="1">
        <f t="array" ref="AI121">_xlfn.XLOOKUP($G121&amp;$C121,$BY$1:$BY$845&amp;$C$1:$C$845,$CP$1:$CP$845,"",0)</f>
        <v>3.1</v>
      </c>
      <c r="AJ121" s="65" cm="1">
        <f t="array" ref="AJ121">_xlfn.XLOOKUP($G121&amp;$C121,$BY$1:$BY$845&amp;$C$1:$C$845,$CQ$1:$CQ$845,"",0)</f>
        <v>1.8</v>
      </c>
      <c r="AK121" s="65" cm="1">
        <f t="array" ref="AK121">_xlfn.XLOOKUP($G121&amp;$C121,$BY$1:$BY$845&amp;$C$1:$C$845,$CR$1:$CR$845,"",0)</f>
        <v>4.9000000000000004</v>
      </c>
      <c r="AL121" s="65" cm="1">
        <f t="array" ref="AL121">_xlfn.XLOOKUP($G121&amp;$C121,$BY$1:$BY$845&amp;$C$1:$C$845,$CM$1:$CM$845,"",0)</f>
        <v>9.5</v>
      </c>
      <c r="AM121" s="78" cm="1">
        <f t="array" ref="AM121">_xlfn.XLOOKUP($G121&amp;$C121,$BY$1:$BY$845&amp;$C$1:$C$845,BG$1:BG$845,"",0)</f>
        <v>0.08</v>
      </c>
      <c r="AN121" s="78" cm="1">
        <f t="array" ref="AN121">_xlfn.XLOOKUP($G121&amp;$C121,$BY$1:$BY$845&amp;$C$1:$C$845,BH$1:BH$845,"",0)</f>
        <v>0.87</v>
      </c>
      <c r="AO121" s="78" cm="1">
        <f t="array" ref="AO121">_xlfn.XLOOKUP($G121&amp;$C121,$BY$1:$BY$845&amp;$C$1:$C$845,BI$1:BI$845,"",0)</f>
        <v>0.06</v>
      </c>
      <c r="AP121" s="78" cm="1">
        <f t="array" ref="AP121">_xlfn.XLOOKUP($G121&amp;$C121,$BY$1:$BY$845&amp;$C$1:$C$845,BJ$1:BJ$845,"",0)</f>
        <v>0</v>
      </c>
      <c r="AQ121" s="78" cm="1">
        <f t="array" ref="AQ121">_xlfn.XLOOKUP($G121&amp;$C121,$BY$1:$BY$845&amp;$C$1:$C$845,BK$1:BK$845,"",0)</f>
        <v>0</v>
      </c>
      <c r="AR121" s="78">
        <f t="shared" si="23"/>
        <v>1.01</v>
      </c>
      <c r="AT121" s="1">
        <v>15</v>
      </c>
      <c r="AU121" s="2" t="s">
        <v>735</v>
      </c>
      <c r="AV121" s="11">
        <v>945126</v>
      </c>
      <c r="AW121" s="6" t="s">
        <v>1484</v>
      </c>
      <c r="BB121">
        <v>15</v>
      </c>
      <c r="BC121" t="s">
        <v>653</v>
      </c>
      <c r="BD121">
        <v>30</v>
      </c>
      <c r="BE121">
        <v>65</v>
      </c>
      <c r="BF121" s="2">
        <v>615</v>
      </c>
      <c r="BK121" s="58">
        <v>1</v>
      </c>
      <c r="BL121" s="2">
        <v>3.3</v>
      </c>
      <c r="BM121" s="2">
        <v>-3.6</v>
      </c>
      <c r="BN121" s="2">
        <v>12</v>
      </c>
      <c r="BO121" s="2">
        <v>6</v>
      </c>
      <c r="BP121" s="2">
        <v>45</v>
      </c>
      <c r="BQ121" s="2">
        <v>5</v>
      </c>
      <c r="BR121" s="2">
        <v>24</v>
      </c>
      <c r="BS121" s="2">
        <v>0</v>
      </c>
      <c r="BT121" s="2">
        <v>77</v>
      </c>
      <c r="BU121" s="2">
        <v>7</v>
      </c>
      <c r="BV121" s="2">
        <v>8</v>
      </c>
      <c r="BX121" s="2">
        <v>15</v>
      </c>
      <c r="BY121" s="2" t="s">
        <v>653</v>
      </c>
      <c r="BZ121" s="2">
        <v>30</v>
      </c>
      <c r="CA121" s="2">
        <v>65</v>
      </c>
      <c r="CB121" s="2">
        <v>615</v>
      </c>
      <c r="CC121" s="2">
        <v>22.3</v>
      </c>
      <c r="CD121" s="2">
        <v>0.64100000000000001</v>
      </c>
      <c r="CE121" s="2">
        <v>2.7E-2</v>
      </c>
      <c r="CF121" s="2">
        <v>0.23699999999999999</v>
      </c>
      <c r="CG121" s="2">
        <v>11.5</v>
      </c>
      <c r="CH121" s="2">
        <v>18.7</v>
      </c>
      <c r="CI121" s="2">
        <v>15.4</v>
      </c>
      <c r="CJ121" s="2">
        <v>8</v>
      </c>
      <c r="CK121" s="2">
        <v>1.6</v>
      </c>
      <c r="CL121" s="2">
        <v>7.3</v>
      </c>
      <c r="CM121" s="2">
        <v>10</v>
      </c>
      <c r="CN121" s="2">
        <v>19.2</v>
      </c>
      <c r="CP121" s="2">
        <v>1.7</v>
      </c>
      <c r="CQ121" s="2">
        <v>1.1000000000000001</v>
      </c>
      <c r="CR121" s="2">
        <v>2.7</v>
      </c>
      <c r="CS121" s="2">
        <v>0.21199999999999999</v>
      </c>
      <c r="CU121" s="2">
        <v>0.3</v>
      </c>
      <c r="CV121" s="2">
        <v>1.2</v>
      </c>
      <c r="CW121" s="2">
        <v>1.5</v>
      </c>
      <c r="CX121" s="2">
        <v>0.5</v>
      </c>
    </row>
    <row r="122" spans="2:102" x14ac:dyDescent="0.2">
      <c r="B122" s="1" t="s">
        <v>40</v>
      </c>
      <c r="C122" s="1">
        <v>2018</v>
      </c>
      <c r="D122" s="1" t="s">
        <v>786</v>
      </c>
      <c r="F122" s="2">
        <v>3</v>
      </c>
      <c r="G122" s="2" t="s">
        <v>731</v>
      </c>
      <c r="H122" s="2" t="s">
        <v>552</v>
      </c>
      <c r="I122" s="4" t="s">
        <v>602</v>
      </c>
      <c r="J122" s="16">
        <f>_xlfn.XLOOKUP($I122,DASHBOARD!$I$2:$I$27,DASHBOARD!$J$2:$J$27,"",0)</f>
        <v>81</v>
      </c>
      <c r="K122" s="23">
        <f>J122/DASHBOARD!$C$3</f>
        <v>2.0574041148082296</v>
      </c>
      <c r="L122" s="2">
        <v>250</v>
      </c>
      <c r="M122" s="26">
        <f>L122/DASHBOARD!$C$4</f>
        <v>113.37868480725623</v>
      </c>
      <c r="N122" s="26">
        <f t="shared" si="21"/>
        <v>26.785034290096672</v>
      </c>
      <c r="O122" s="5">
        <v>29462</v>
      </c>
      <c r="P122" s="23">
        <f>YEARFRAC(O122,_xlfn.XLOOKUP($B122,DASHBOARD!$Q$2:$Q$40,DASHBOARD!$U$2:$U$40,"",0))</f>
        <v>37.774999999999999</v>
      </c>
      <c r="Q122" s="2" t="s">
        <v>557</v>
      </c>
      <c r="R122" s="2" t="str">
        <f>_xlfn.XLOOKUP($Q122,DASHBOARD!$L$2:$L$150,DASHBOARD!M$2:M$150,"",0)</f>
        <v>United States</v>
      </c>
      <c r="S122" s="2" t="str">
        <f>_xlfn.XLOOKUP($Q122,DASHBOARD!$L$2:$L$150,DASHBOARD!N$2:N$150,"",0)</f>
        <v>North America</v>
      </c>
      <c r="T122" s="2" t="str">
        <f>_xlfn.XLOOKUP($Q122,DASHBOARD!$L$2:$L$150,DASHBOARD!O$2:O$150,"",0)</f>
        <v>Americas</v>
      </c>
      <c r="U122" s="2">
        <v>14</v>
      </c>
      <c r="W122" s="2" t="s">
        <v>732</v>
      </c>
      <c r="X122" s="2" t="s">
        <v>732</v>
      </c>
      <c r="Z122" s="2" t="str">
        <f t="shared" si="22"/>
        <v/>
      </c>
      <c r="AA122" s="6">
        <f>_xlfn.XLOOKUP($G122,$AU$107:$AU$128,$AV$107:$AV$128,0,0)</f>
        <v>1471382</v>
      </c>
      <c r="AB122" s="43">
        <f>AA122/$AC$129</f>
        <v>1.0869195703511129E-2</v>
      </c>
      <c r="AD122" s="65">
        <v>809.4</v>
      </c>
      <c r="AE122" s="65" cm="1">
        <f t="array" ref="AE122">_xlfn.XLOOKUP($G122&amp;$C122,$BY$1:$BY$845&amp;$C$1:$C$845,$CB$1:$CB$845,"",0)</f>
        <v>999</v>
      </c>
      <c r="AF122" s="65">
        <v>18</v>
      </c>
      <c r="AG122" s="65">
        <f>IFERROR(($AD122/SUM(AD107:AD128))*$AF122,"")</f>
        <v>0.73826788890409079</v>
      </c>
      <c r="AH122" s="65" cm="1">
        <f t="array" ref="AH122">_xlfn.XLOOKUP($G122&amp;$C122,$BY$1:$BY$845&amp;$C$1:$C$845,$BD$1:$BD$845,"",0)</f>
        <v>37</v>
      </c>
      <c r="AI122" s="65" cm="1">
        <f t="array" ref="AI122">_xlfn.XLOOKUP($G122&amp;$C122,$BY$1:$BY$845&amp;$C$1:$C$845,$CP$1:$CP$845,"",0)</f>
        <v>1.8</v>
      </c>
      <c r="AJ122" s="65" cm="1">
        <f t="array" ref="AJ122">_xlfn.XLOOKUP($G122&amp;$C122,$BY$1:$BY$845&amp;$C$1:$C$845,$CQ$1:$CQ$845,"",0)</f>
        <v>1.7</v>
      </c>
      <c r="AK122" s="65" cm="1">
        <f t="array" ref="AK122">_xlfn.XLOOKUP($G122&amp;$C122,$BY$1:$BY$845&amp;$C$1:$C$845,$CR$1:$CR$845,"",0)</f>
        <v>3.5</v>
      </c>
      <c r="AL122" s="65" cm="1">
        <f t="array" ref="AL122">_xlfn.XLOOKUP($G122&amp;$C122,$BY$1:$BY$845&amp;$C$1:$C$845,$CM$1:$CM$845,"",0)</f>
        <v>16.2</v>
      </c>
      <c r="AM122" s="78" cm="1">
        <f t="array" ref="AM122">_xlfn.XLOOKUP($G122&amp;$C122,$BY$1:$BY$845&amp;$C$1:$C$845,BG$1:BG$845,"",0)</f>
        <v>0</v>
      </c>
      <c r="AN122" s="78" cm="1">
        <f t="array" ref="AN122">_xlfn.XLOOKUP($G122&amp;$C122,$BY$1:$BY$845&amp;$C$1:$C$845,BH$1:BH$845,"",0)</f>
        <v>0</v>
      </c>
      <c r="AO122" s="78" cm="1">
        <f t="array" ref="AO122">_xlfn.XLOOKUP($G122&amp;$C122,$BY$1:$BY$845&amp;$C$1:$C$845,BI$1:BI$845,"",0)</f>
        <v>0</v>
      </c>
      <c r="AP122" s="78" cm="1">
        <f t="array" ref="AP122">_xlfn.XLOOKUP($G122&amp;$C122,$BY$1:$BY$845&amp;$C$1:$C$845,BJ$1:BJ$845,"",0)</f>
        <v>0.02</v>
      </c>
      <c r="AQ122" s="78" cm="1">
        <f t="array" ref="AQ122">_xlfn.XLOOKUP($G122&amp;$C122,$BY$1:$BY$845&amp;$C$1:$C$845,BK$1:BK$845,"",0)</f>
        <v>0.98</v>
      </c>
      <c r="AR122" s="78">
        <f t="shared" si="23"/>
        <v>1</v>
      </c>
      <c r="AT122" s="1">
        <v>16</v>
      </c>
      <c r="AU122" s="2" t="s">
        <v>723</v>
      </c>
      <c r="AV122" s="6">
        <v>815615</v>
      </c>
      <c r="AW122" s="6">
        <v>815615</v>
      </c>
      <c r="BB122">
        <v>16</v>
      </c>
      <c r="BC122" t="s">
        <v>727</v>
      </c>
      <c r="BD122">
        <v>22</v>
      </c>
      <c r="BE122">
        <v>15</v>
      </c>
      <c r="BF122" s="2">
        <v>89</v>
      </c>
      <c r="BK122" s="58">
        <v>1</v>
      </c>
      <c r="BL122" s="2">
        <v>-1.2</v>
      </c>
      <c r="BM122" s="2">
        <v>-7.6</v>
      </c>
      <c r="BN122" s="2">
        <v>0</v>
      </c>
      <c r="BO122" s="2">
        <v>1</v>
      </c>
      <c r="BP122" s="2">
        <v>7</v>
      </c>
      <c r="BQ122" s="2">
        <v>2</v>
      </c>
      <c r="BR122" s="2">
        <v>3</v>
      </c>
      <c r="BS122" s="2">
        <v>1</v>
      </c>
      <c r="BT122" s="2">
        <v>4</v>
      </c>
      <c r="BU122" s="2">
        <v>1</v>
      </c>
      <c r="BV122" s="2">
        <v>3</v>
      </c>
      <c r="BX122" s="2">
        <v>16</v>
      </c>
      <c r="BY122" s="2" t="s">
        <v>727</v>
      </c>
      <c r="BZ122" s="2">
        <v>22</v>
      </c>
      <c r="CA122" s="2">
        <v>15</v>
      </c>
      <c r="CB122" s="2">
        <v>89</v>
      </c>
      <c r="CC122" s="2">
        <v>6.8</v>
      </c>
      <c r="CD122" s="2">
        <v>0.51700000000000002</v>
      </c>
      <c r="CE122" s="2">
        <v>0</v>
      </c>
      <c r="CF122" s="2">
        <v>0.22700000000000001</v>
      </c>
      <c r="CG122" s="2">
        <v>6.8</v>
      </c>
      <c r="CH122" s="2">
        <v>10.6</v>
      </c>
      <c r="CI122" s="2">
        <v>8.8000000000000007</v>
      </c>
      <c r="CJ122" s="2">
        <v>2.9</v>
      </c>
      <c r="CK122" s="2">
        <v>0.5</v>
      </c>
      <c r="CL122" s="2">
        <v>2.7</v>
      </c>
      <c r="CM122" s="2">
        <v>14.2</v>
      </c>
      <c r="CN122" s="2">
        <v>13.9</v>
      </c>
      <c r="CP122" s="2">
        <v>0</v>
      </c>
      <c r="CQ122" s="2">
        <v>0.1</v>
      </c>
      <c r="CR122" s="2">
        <v>0.1</v>
      </c>
      <c r="CS122" s="2">
        <v>3.1E-2</v>
      </c>
      <c r="CU122" s="2">
        <v>-5.3</v>
      </c>
      <c r="CV122" s="2">
        <v>-1.8</v>
      </c>
      <c r="CW122" s="2">
        <v>-7.1</v>
      </c>
      <c r="CX122" s="2">
        <v>-0.1</v>
      </c>
    </row>
    <row r="123" spans="2:102" x14ac:dyDescent="0.2">
      <c r="B123" s="1" t="s">
        <v>40</v>
      </c>
      <c r="C123" s="1">
        <v>2018</v>
      </c>
      <c r="D123" s="1" t="s">
        <v>786</v>
      </c>
      <c r="F123" s="2">
        <v>6</v>
      </c>
      <c r="G123" s="2" t="s">
        <v>733</v>
      </c>
      <c r="H123" s="2" t="s">
        <v>576</v>
      </c>
      <c r="I123" s="4" t="s">
        <v>604</v>
      </c>
      <c r="J123" s="16">
        <f>_xlfn.XLOOKUP($I123,DASHBOARD!$I$2:$I$27,DASHBOARD!$J$2:$J$27,"",0)</f>
        <v>79</v>
      </c>
      <c r="K123" s="23">
        <f>J123/DASHBOARD!$C$3</f>
        <v>2.0066040132080265</v>
      </c>
      <c r="L123" s="2">
        <v>210</v>
      </c>
      <c r="M123" s="26">
        <f>L123/DASHBOARD!$C$4</f>
        <v>95.238095238095241</v>
      </c>
      <c r="N123" s="26">
        <f t="shared" si="21"/>
        <v>23.653060788487799</v>
      </c>
      <c r="O123" s="5">
        <v>31199</v>
      </c>
      <c r="P123" s="23">
        <f>YEARFRAC(O123,_xlfn.XLOOKUP($B123,DASHBOARD!$Q$2:$Q$40,DASHBOARD!$U$2:$U$40,"",0))</f>
        <v>33.019444444444446</v>
      </c>
      <c r="Q123" s="2" t="s">
        <v>557</v>
      </c>
      <c r="R123" s="2" t="str">
        <f>_xlfn.XLOOKUP($Q123,DASHBOARD!$L$2:$L$150,DASHBOARD!M$2:M$150,"",0)</f>
        <v>United States</v>
      </c>
      <c r="S123" s="2" t="str">
        <f>_xlfn.XLOOKUP($Q123,DASHBOARD!$L$2:$L$150,DASHBOARD!N$2:N$150,"",0)</f>
        <v>North America</v>
      </c>
      <c r="T123" s="2" t="str">
        <f>_xlfn.XLOOKUP($Q123,DASHBOARD!$L$2:$L$150,DASHBOARD!O$2:O$150,"",0)</f>
        <v>Americas</v>
      </c>
      <c r="U123" s="2">
        <v>10</v>
      </c>
      <c r="W123" s="2" t="s">
        <v>734</v>
      </c>
      <c r="X123" s="2" t="s">
        <v>734</v>
      </c>
      <c r="Z123" s="2" t="str">
        <f t="shared" si="22"/>
        <v/>
      </c>
      <c r="AA123" s="6">
        <f>_xlfn.XLOOKUP($G123,$AU$107:$AU$128,$AV$107:$AV$128,0,0)</f>
        <v>5192000</v>
      </c>
      <c r="AB123" s="43">
        <f>AA123/$AC$129</f>
        <v>3.835364581912093E-2</v>
      </c>
      <c r="AD123" s="65">
        <v>739.19999999999993</v>
      </c>
      <c r="AE123" s="65" cm="1">
        <f t="array" ref="AE123">_xlfn.XLOOKUP($G123&amp;$C123,$BY$1:$BY$845&amp;$C$1:$C$845,$CB$1:$CB$845,"",0)</f>
        <v>1393</v>
      </c>
      <c r="AF123" s="65">
        <v>12.8</v>
      </c>
      <c r="AG123" s="65">
        <f>IFERROR(($AD123/SUM(AD107:AD128))*$AF123,"")</f>
        <v>0.47945759413812494</v>
      </c>
      <c r="AH123" s="65" cm="1">
        <f t="array" ref="AH123">_xlfn.XLOOKUP($G123&amp;$C123,$BY$1:$BY$845&amp;$C$1:$C$845,$BD$1:$BD$845,"",0)</f>
        <v>32</v>
      </c>
      <c r="AI123" s="65" cm="1">
        <f t="array" ref="AI123">_xlfn.XLOOKUP($G123&amp;$C123,$BY$1:$BY$845&amp;$C$1:$C$845,$CP$1:$CP$845,"",0)</f>
        <v>0.8</v>
      </c>
      <c r="AJ123" s="65" cm="1">
        <f t="array" ref="AJ123">_xlfn.XLOOKUP($G123&amp;$C123,$BY$1:$BY$845&amp;$C$1:$C$845,$CQ$1:$CQ$845,"",0)</f>
        <v>0.9</v>
      </c>
      <c r="AK123" s="65" cm="1">
        <f t="array" ref="AK123">_xlfn.XLOOKUP($G123&amp;$C123,$BY$1:$BY$845&amp;$C$1:$C$845,$CR$1:$CR$845,"",0)</f>
        <v>1.7</v>
      </c>
      <c r="AL123" s="65" cm="1">
        <f t="array" ref="AL123">_xlfn.XLOOKUP($G123&amp;$C123,$BY$1:$BY$845&amp;$C$1:$C$845,$CM$1:$CM$845,"",0)</f>
        <v>7</v>
      </c>
      <c r="AM123" s="78" cm="1">
        <f t="array" ref="AM123">_xlfn.XLOOKUP($G123&amp;$C123,$BY$1:$BY$845&amp;$C$1:$C$845,BG$1:BG$845,"",0)</f>
        <v>0.04</v>
      </c>
      <c r="AN123" s="78" cm="1">
        <f t="array" ref="AN123">_xlfn.XLOOKUP($G123&amp;$C123,$BY$1:$BY$845&amp;$C$1:$C$845,BH$1:BH$845,"",0)</f>
        <v>0.57999999999999996</v>
      </c>
      <c r="AO123" s="78" cm="1">
        <f t="array" ref="AO123">_xlfn.XLOOKUP($G123&amp;$C123,$BY$1:$BY$845&amp;$C$1:$C$845,BI$1:BI$845,"",0)</f>
        <v>0.38</v>
      </c>
      <c r="AP123" s="78" cm="1">
        <f t="array" ref="AP123">_xlfn.XLOOKUP($G123&amp;$C123,$BY$1:$BY$845&amp;$C$1:$C$845,BJ$1:BJ$845,"",0)</f>
        <v>0</v>
      </c>
      <c r="AQ123" s="78" cm="1">
        <f t="array" ref="AQ123">_xlfn.XLOOKUP($G123&amp;$C123,$BY$1:$BY$845&amp;$C$1:$C$845,BK$1:BK$845,"",0)</f>
        <v>0</v>
      </c>
      <c r="AR123" s="78">
        <f t="shared" si="23"/>
        <v>1</v>
      </c>
      <c r="AT123" s="1">
        <v>17</v>
      </c>
      <c r="AU123" s="2" t="s">
        <v>655</v>
      </c>
      <c r="AV123" s="6">
        <v>14832</v>
      </c>
      <c r="AW123" s="6">
        <v>100000</v>
      </c>
      <c r="BB123">
        <v>17</v>
      </c>
      <c r="BC123" t="s">
        <v>687</v>
      </c>
      <c r="BD123">
        <v>25</v>
      </c>
      <c r="BE123">
        <v>1</v>
      </c>
      <c r="BF123" s="2">
        <v>1</v>
      </c>
      <c r="BJ123" s="58">
        <v>1</v>
      </c>
      <c r="BL123" s="2">
        <v>-100</v>
      </c>
      <c r="BM123" s="2">
        <v>-106.3</v>
      </c>
      <c r="BN123" s="2">
        <v>0</v>
      </c>
      <c r="BO123" s="2">
        <v>0</v>
      </c>
      <c r="BP123" s="2">
        <v>0</v>
      </c>
      <c r="BQ123" s="2">
        <v>0</v>
      </c>
      <c r="BR123" s="2">
        <v>0</v>
      </c>
      <c r="BS123" s="2">
        <v>0</v>
      </c>
      <c r="BT123" s="2">
        <v>0</v>
      </c>
      <c r="BU123" s="2">
        <v>0</v>
      </c>
      <c r="BV123" s="2">
        <v>0</v>
      </c>
      <c r="BX123" s="2">
        <v>17</v>
      </c>
      <c r="BY123" s="2" t="s">
        <v>687</v>
      </c>
      <c r="BZ123" s="2">
        <v>25</v>
      </c>
      <c r="CA123" s="2">
        <v>1</v>
      </c>
      <c r="CB123" s="2">
        <v>1</v>
      </c>
      <c r="CC123" s="2">
        <v>-28.5</v>
      </c>
      <c r="CD123" s="2">
        <v>0</v>
      </c>
      <c r="CE123" s="2">
        <v>1</v>
      </c>
      <c r="CF123" s="2">
        <v>0</v>
      </c>
      <c r="CG123" s="2">
        <v>0</v>
      </c>
      <c r="CH123" s="2">
        <v>100</v>
      </c>
      <c r="CI123" s="2">
        <v>55.9</v>
      </c>
      <c r="CJ123" s="2">
        <v>0</v>
      </c>
      <c r="CK123" s="2">
        <v>0</v>
      </c>
      <c r="CL123" s="2">
        <v>0</v>
      </c>
      <c r="CM123" s="2">
        <v>0</v>
      </c>
      <c r="CN123" s="2">
        <v>43.9</v>
      </c>
      <c r="CP123" s="2">
        <v>0</v>
      </c>
      <c r="CQ123" s="2">
        <v>0</v>
      </c>
      <c r="CR123" s="2">
        <v>0</v>
      </c>
      <c r="CS123" s="2">
        <v>-0.89900000000000002</v>
      </c>
      <c r="CU123" s="2">
        <v>-21.7</v>
      </c>
      <c r="CV123" s="2">
        <v>-11.4</v>
      </c>
      <c r="CW123" s="2">
        <v>-33.1</v>
      </c>
      <c r="CX123" s="2">
        <v>0</v>
      </c>
    </row>
    <row r="124" spans="2:102" x14ac:dyDescent="0.2">
      <c r="I124" s="4"/>
      <c r="K124" s="23"/>
      <c r="M124" s="26"/>
      <c r="N124" s="26"/>
      <c r="O124" s="5"/>
      <c r="P124" s="23"/>
      <c r="AA124" s="6"/>
      <c r="AB124" s="43"/>
      <c r="AE124" s="65" cm="1">
        <f t="array" ref="AE124">_xlfn.XLOOKUP($G124&amp;$C124,$BY$1:$BY$845&amp;$C$1:$C$845,$CB$1:$CB$845,"",0)</f>
        <v>0</v>
      </c>
      <c r="AH124" s="65" cm="1">
        <f t="array" ref="AH124">_xlfn.XLOOKUP($G124&amp;$C124,$BY$1:$BY$845&amp;$C$1:$C$845,$BD$1:$BD$845,"",0)</f>
        <v>0</v>
      </c>
      <c r="AI124" s="65" cm="1">
        <f t="array" ref="AI124">_xlfn.XLOOKUP($G124&amp;$C124,$BY$1:$BY$845&amp;$C$1:$C$845,$CP$1:$CP$845,"",0)</f>
        <v>0</v>
      </c>
      <c r="AJ124" s="65" cm="1">
        <f t="array" ref="AJ124">_xlfn.XLOOKUP($G124&amp;$C124,$BY$1:$BY$845&amp;$C$1:$C$845,$CQ$1:$CQ$845,"",0)</f>
        <v>0</v>
      </c>
      <c r="AK124" s="65" cm="1">
        <f t="array" ref="AK124">_xlfn.XLOOKUP($G124&amp;$C124,$BY$1:$BY$845&amp;$C$1:$C$845,$CR$1:$CR$845,"",0)</f>
        <v>0</v>
      </c>
      <c r="AL124" s="65" cm="1">
        <f t="array" ref="AL124">_xlfn.XLOOKUP($G124&amp;$C124,$BY$1:$BY$845&amp;$C$1:$C$845,$CM$1:$CM$845,"",0)</f>
        <v>0</v>
      </c>
      <c r="AM124" s="78" cm="1">
        <f t="array" ref="AM124">_xlfn.XLOOKUP($G124&amp;$C124,$BY$1:$BY$845&amp;$C$1:$C$845,BG$1:BG$845,"",0)</f>
        <v>0</v>
      </c>
      <c r="AN124" s="78" cm="1">
        <f t="array" ref="AN124">_xlfn.XLOOKUP($G124&amp;$C124,$BY$1:$BY$845&amp;$C$1:$C$845,BH$1:BH$845,"",0)</f>
        <v>0</v>
      </c>
      <c r="AO124" s="78" cm="1">
        <f t="array" ref="AO124">_xlfn.XLOOKUP($G124&amp;$C124,$BY$1:$BY$845&amp;$C$1:$C$845,BI$1:BI$845,"",0)</f>
        <v>0</v>
      </c>
      <c r="AP124" s="78" cm="1">
        <f t="array" ref="AP124">_xlfn.XLOOKUP($G124&amp;$C124,$BY$1:$BY$845&amp;$C$1:$C$845,BJ$1:BJ$845,"",0)</f>
        <v>0</v>
      </c>
      <c r="AQ124" s="78" cm="1">
        <f t="array" ref="AQ124">_xlfn.XLOOKUP($G124&amp;$C124,$BY$1:$BY$845&amp;$C$1:$C$845,BK$1:BK$845,"",0)</f>
        <v>0</v>
      </c>
      <c r="AR124" s="78">
        <f t="shared" si="23"/>
        <v>0</v>
      </c>
      <c r="AT124" s="1">
        <f>AT123+1</f>
        <v>18</v>
      </c>
      <c r="AV124" s="6"/>
      <c r="AW124" s="6"/>
      <c r="BJ124" s="58"/>
    </row>
    <row r="125" spans="2:102" x14ac:dyDescent="0.2">
      <c r="I125" s="4"/>
      <c r="K125" s="23"/>
      <c r="M125" s="26"/>
      <c r="N125" s="26"/>
      <c r="O125" s="5"/>
      <c r="P125" s="23"/>
      <c r="AA125" s="6"/>
      <c r="AB125" s="43"/>
      <c r="AE125" s="65" cm="1">
        <f t="array" ref="AE125">_xlfn.XLOOKUP($G125&amp;$C125,$BY$1:$BY$845&amp;$C$1:$C$845,$CB$1:$CB$845,"",0)</f>
        <v>0</v>
      </c>
      <c r="AH125" s="65" cm="1">
        <f t="array" ref="AH125">_xlfn.XLOOKUP($G125&amp;$C125,$BY$1:$BY$845&amp;$C$1:$C$845,$BD$1:$BD$845,"",0)</f>
        <v>0</v>
      </c>
      <c r="AI125" s="65" cm="1">
        <f t="array" ref="AI125">_xlfn.XLOOKUP($G125&amp;$C125,$BY$1:$BY$845&amp;$C$1:$C$845,$CP$1:$CP$845,"",0)</f>
        <v>0</v>
      </c>
      <c r="AJ125" s="65" cm="1">
        <f t="array" ref="AJ125">_xlfn.XLOOKUP($G125&amp;$C125,$BY$1:$BY$845&amp;$C$1:$C$845,$CQ$1:$CQ$845,"",0)</f>
        <v>0</v>
      </c>
      <c r="AK125" s="65" cm="1">
        <f t="array" ref="AK125">_xlfn.XLOOKUP($G125&amp;$C125,$BY$1:$BY$845&amp;$C$1:$C$845,$CR$1:$CR$845,"",0)</f>
        <v>0</v>
      </c>
      <c r="AL125" s="65" cm="1">
        <f t="array" ref="AL125">_xlfn.XLOOKUP($G125&amp;$C125,$BY$1:$BY$845&amp;$C$1:$C$845,$CM$1:$CM$845,"",0)</f>
        <v>0</v>
      </c>
      <c r="AM125" s="78" cm="1">
        <f t="array" ref="AM125">_xlfn.XLOOKUP($G125&amp;$C125,$BY$1:$BY$845&amp;$C$1:$C$845,BG$1:BG$845,"",0)</f>
        <v>0</v>
      </c>
      <c r="AN125" s="78" cm="1">
        <f t="array" ref="AN125">_xlfn.XLOOKUP($G125&amp;$C125,$BY$1:$BY$845&amp;$C$1:$C$845,BH$1:BH$845,"",0)</f>
        <v>0</v>
      </c>
      <c r="AO125" s="78" cm="1">
        <f t="array" ref="AO125">_xlfn.XLOOKUP($G125&amp;$C125,$BY$1:$BY$845&amp;$C$1:$C$845,BI$1:BI$845,"",0)</f>
        <v>0</v>
      </c>
      <c r="AP125" s="78" cm="1">
        <f t="array" ref="AP125">_xlfn.XLOOKUP($G125&amp;$C125,$BY$1:$BY$845&amp;$C$1:$C$845,BJ$1:BJ$845,"",0)</f>
        <v>0</v>
      </c>
      <c r="AQ125" s="78" cm="1">
        <f t="array" ref="AQ125">_xlfn.XLOOKUP($G125&amp;$C125,$BY$1:$BY$845&amp;$C$1:$C$845,BK$1:BK$845,"",0)</f>
        <v>0</v>
      </c>
      <c r="AR125" s="78">
        <f t="shared" si="23"/>
        <v>0</v>
      </c>
      <c r="AT125" s="1">
        <v>19</v>
      </c>
      <c r="AV125" s="6"/>
      <c r="AW125" s="6"/>
      <c r="BJ125" s="58"/>
    </row>
    <row r="126" spans="2:102" x14ac:dyDescent="0.2">
      <c r="I126" s="4"/>
      <c r="K126" s="23"/>
      <c r="M126" s="26"/>
      <c r="N126" s="26"/>
      <c r="O126" s="5"/>
      <c r="P126" s="23"/>
      <c r="AA126" s="6"/>
      <c r="AB126" s="43"/>
      <c r="AE126" s="65" cm="1">
        <f t="array" ref="AE126">_xlfn.XLOOKUP($G126&amp;$C126,$BY$1:$BY$845&amp;$C$1:$C$845,$CB$1:$CB$845,"",0)</f>
        <v>0</v>
      </c>
      <c r="AH126" s="65" cm="1">
        <f t="array" ref="AH126">_xlfn.XLOOKUP($G126&amp;$C126,$BY$1:$BY$845&amp;$C$1:$C$845,$BD$1:$BD$845,"",0)</f>
        <v>0</v>
      </c>
      <c r="AI126" s="65" cm="1">
        <f t="array" ref="AI126">_xlfn.XLOOKUP($G126&amp;$C126,$BY$1:$BY$845&amp;$C$1:$C$845,$CP$1:$CP$845,"",0)</f>
        <v>0</v>
      </c>
      <c r="AJ126" s="65" cm="1">
        <f t="array" ref="AJ126">_xlfn.XLOOKUP($G126&amp;$C126,$BY$1:$BY$845&amp;$C$1:$C$845,$CQ$1:$CQ$845,"",0)</f>
        <v>0</v>
      </c>
      <c r="AK126" s="65" cm="1">
        <f t="array" ref="AK126">_xlfn.XLOOKUP($G126&amp;$C126,$BY$1:$BY$845&amp;$C$1:$C$845,$CR$1:$CR$845,"",0)</f>
        <v>0</v>
      </c>
      <c r="AL126" s="65" cm="1">
        <f t="array" ref="AL126">_xlfn.XLOOKUP($G126&amp;$C126,$BY$1:$BY$845&amp;$C$1:$C$845,$CM$1:$CM$845,"",0)</f>
        <v>0</v>
      </c>
      <c r="AM126" s="78" cm="1">
        <f t="array" ref="AM126">_xlfn.XLOOKUP($G126&amp;$C126,$BY$1:$BY$845&amp;$C$1:$C$845,BG$1:BG$845,"",0)</f>
        <v>0</v>
      </c>
      <c r="AN126" s="78" cm="1">
        <f t="array" ref="AN126">_xlfn.XLOOKUP($G126&amp;$C126,$BY$1:$BY$845&amp;$C$1:$C$845,BH$1:BH$845,"",0)</f>
        <v>0</v>
      </c>
      <c r="AO126" s="78" cm="1">
        <f t="array" ref="AO126">_xlfn.XLOOKUP($G126&amp;$C126,$BY$1:$BY$845&amp;$C$1:$C$845,BI$1:BI$845,"",0)</f>
        <v>0</v>
      </c>
      <c r="AP126" s="78" cm="1">
        <f t="array" ref="AP126">_xlfn.XLOOKUP($G126&amp;$C126,$BY$1:$BY$845&amp;$C$1:$C$845,BJ$1:BJ$845,"",0)</f>
        <v>0</v>
      </c>
      <c r="AQ126" s="78" cm="1">
        <f t="array" ref="AQ126">_xlfn.XLOOKUP($G126&amp;$C126,$BY$1:$BY$845&amp;$C$1:$C$845,BK$1:BK$845,"",0)</f>
        <v>0</v>
      </c>
      <c r="AR126" s="78">
        <f t="shared" si="23"/>
        <v>0</v>
      </c>
      <c r="AT126" s="1">
        <v>20</v>
      </c>
      <c r="AV126" s="6"/>
      <c r="AW126" s="6"/>
      <c r="BJ126" s="58"/>
    </row>
    <row r="127" spans="2:102" x14ac:dyDescent="0.2">
      <c r="I127" s="4"/>
      <c r="K127" s="23"/>
      <c r="M127" s="26"/>
      <c r="N127" s="26"/>
      <c r="O127" s="5"/>
      <c r="P127" s="23"/>
      <c r="AA127" s="6"/>
      <c r="AB127" s="43"/>
      <c r="AE127" s="65" cm="1">
        <f t="array" ref="AE127">_xlfn.XLOOKUP($G127&amp;$C127,$BY$1:$BY$845&amp;$C$1:$C$845,$CB$1:$CB$845,"",0)</f>
        <v>0</v>
      </c>
      <c r="AH127" s="65" cm="1">
        <f t="array" ref="AH127">_xlfn.XLOOKUP($G127&amp;$C127,$BY$1:$BY$845&amp;$C$1:$C$845,$BD$1:$BD$845,"",0)</f>
        <v>0</v>
      </c>
      <c r="AI127" s="65" cm="1">
        <f t="array" ref="AI127">_xlfn.XLOOKUP($G127&amp;$C127,$BY$1:$BY$845&amp;$C$1:$C$845,$CP$1:$CP$845,"",0)</f>
        <v>0</v>
      </c>
      <c r="AJ127" s="65" cm="1">
        <f t="array" ref="AJ127">_xlfn.XLOOKUP($G127&amp;$C127,$BY$1:$BY$845&amp;$C$1:$C$845,$CQ$1:$CQ$845,"",0)</f>
        <v>0</v>
      </c>
      <c r="AK127" s="65" cm="1">
        <f t="array" ref="AK127">_xlfn.XLOOKUP($G127&amp;$C127,$BY$1:$BY$845&amp;$C$1:$C$845,$CR$1:$CR$845,"",0)</f>
        <v>0</v>
      </c>
      <c r="AL127" s="65" cm="1">
        <f t="array" ref="AL127">_xlfn.XLOOKUP($G127&amp;$C127,$BY$1:$BY$845&amp;$C$1:$C$845,$CM$1:$CM$845,"",0)</f>
        <v>0</v>
      </c>
      <c r="AM127" s="78" cm="1">
        <f t="array" ref="AM127">_xlfn.XLOOKUP($G127&amp;$C127,$BY$1:$BY$845&amp;$C$1:$C$845,BG$1:BG$845,"",0)</f>
        <v>0</v>
      </c>
      <c r="AN127" s="78" cm="1">
        <f t="array" ref="AN127">_xlfn.XLOOKUP($G127&amp;$C127,$BY$1:$BY$845&amp;$C$1:$C$845,BH$1:BH$845,"",0)</f>
        <v>0</v>
      </c>
      <c r="AO127" s="78" cm="1">
        <f t="array" ref="AO127">_xlfn.XLOOKUP($G127&amp;$C127,$BY$1:$BY$845&amp;$C$1:$C$845,BI$1:BI$845,"",0)</f>
        <v>0</v>
      </c>
      <c r="AP127" s="78" cm="1">
        <f t="array" ref="AP127">_xlfn.XLOOKUP($G127&amp;$C127,$BY$1:$BY$845&amp;$C$1:$C$845,BJ$1:BJ$845,"",0)</f>
        <v>0</v>
      </c>
      <c r="AQ127" s="78" cm="1">
        <f t="array" ref="AQ127">_xlfn.XLOOKUP($G127&amp;$C127,$BY$1:$BY$845&amp;$C$1:$C$845,BK$1:BK$845,"",0)</f>
        <v>0</v>
      </c>
      <c r="AR127" s="78">
        <f t="shared" si="23"/>
        <v>0</v>
      </c>
      <c r="AT127" s="1">
        <v>21</v>
      </c>
      <c r="AV127" s="6"/>
      <c r="AW127" s="6"/>
      <c r="BJ127" s="58"/>
    </row>
    <row r="128" spans="2:102" x14ac:dyDescent="0.2">
      <c r="B128" s="1" t="s">
        <v>40</v>
      </c>
      <c r="C128" s="1">
        <v>2018</v>
      </c>
      <c r="D128" s="1" t="s">
        <v>786</v>
      </c>
      <c r="G128" s="2" t="s">
        <v>735</v>
      </c>
      <c r="I128" s="4"/>
      <c r="O128" s="5"/>
      <c r="Z128" s="2" t="str">
        <f t="shared" si="22"/>
        <v/>
      </c>
      <c r="AA128" s="6">
        <f>_xlfn.XLOOKUP($G128,$AU$107:$AU$128,$AV$107:$AV$128,0,0)</f>
        <v>945126</v>
      </c>
      <c r="AB128" s="43">
        <f>AA128/$AC$129</f>
        <v>6.9817079850621119E-3</v>
      </c>
      <c r="AD128" s="65" t="s">
        <v>1484</v>
      </c>
      <c r="AE128" s="65" t="str" cm="1">
        <f t="array" ref="AE128">_xlfn.XLOOKUP($G128&amp;$C128,$BY$1:$BY$845&amp;$C$1:$C$845,$CB$1:$CB$845,"",0)</f>
        <v/>
      </c>
      <c r="AF128" s="65" t="s">
        <v>1484</v>
      </c>
      <c r="AG128" s="65" t="str">
        <f>IFERROR(($AD128/SUM(AD107:AD128))*$AF128,"")</f>
        <v/>
      </c>
      <c r="AH128" s="65" t="str" cm="1">
        <f t="array" ref="AH128">_xlfn.XLOOKUP($G128&amp;$C128,$BY$1:$BY$845&amp;$C$1:$C$845,$BD$1:$BD$845,"",0)</f>
        <v/>
      </c>
      <c r="AI128" s="65" t="str" cm="1">
        <f t="array" ref="AI128">_xlfn.XLOOKUP($G128&amp;$C128,$BY$1:$BY$845&amp;$C$1:$C$845,$CP$1:$CP$845,"",0)</f>
        <v/>
      </c>
      <c r="AJ128" s="65" t="str" cm="1">
        <f t="array" ref="AJ128">_xlfn.XLOOKUP($G128&amp;$C128,$BY$1:$BY$845&amp;$C$1:$C$845,$CQ$1:$CQ$845,"",0)</f>
        <v/>
      </c>
      <c r="AK128" s="65" t="str" cm="1">
        <f t="array" ref="AK128">_xlfn.XLOOKUP($G128&amp;$C128,$BY$1:$BY$845&amp;$C$1:$C$845,$CR$1:$CR$845,"",0)</f>
        <v/>
      </c>
      <c r="AL128" s="65" t="str" cm="1">
        <f t="array" ref="AL128">_xlfn.XLOOKUP($G128&amp;$C128,$BY$1:$BY$845&amp;$C$1:$C$845,$CM$1:$CM$845,"",0)</f>
        <v/>
      </c>
      <c r="AM128" s="78" t="str" cm="1">
        <f t="array" ref="AM128">_xlfn.XLOOKUP($G128&amp;$C128,$BY$1:$BY$845&amp;$C$1:$C$845,BG$1:BG$845,"",0)</f>
        <v/>
      </c>
      <c r="AN128" s="78" t="str" cm="1">
        <f t="array" ref="AN128">_xlfn.XLOOKUP($G128&amp;$C128,$BY$1:$BY$845&amp;$C$1:$C$845,BH$1:BH$845,"",0)</f>
        <v/>
      </c>
      <c r="AO128" s="78" t="str" cm="1">
        <f t="array" ref="AO128">_xlfn.XLOOKUP($G128&amp;$C128,$BY$1:$BY$845&amp;$C$1:$C$845,BI$1:BI$845,"",0)</f>
        <v/>
      </c>
      <c r="AP128" s="78" t="str" cm="1">
        <f t="array" ref="AP128">_xlfn.XLOOKUP($G128&amp;$C128,$BY$1:$BY$845&amp;$C$1:$C$845,BJ$1:BJ$845,"",0)</f>
        <v/>
      </c>
      <c r="AQ128" s="78" t="str" cm="1">
        <f t="array" ref="AQ128">_xlfn.XLOOKUP($G128&amp;$C128,$BY$1:$BY$845&amp;$C$1:$C$845,BK$1:BK$845,"",0)</f>
        <v/>
      </c>
      <c r="AR128" s="78">
        <f t="shared" si="23"/>
        <v>0</v>
      </c>
      <c r="AT128" s="1">
        <v>22</v>
      </c>
      <c r="AU128" s="2" t="s">
        <v>687</v>
      </c>
      <c r="AV128" s="6">
        <v>0</v>
      </c>
      <c r="AW128" s="6" t="s">
        <v>1484</v>
      </c>
    </row>
    <row r="129" spans="1:102" x14ac:dyDescent="0.2">
      <c r="B129" s="1" t="s">
        <v>40</v>
      </c>
      <c r="C129" s="1">
        <v>2018</v>
      </c>
      <c r="D129" s="1" t="s">
        <v>786</v>
      </c>
      <c r="E129" s="1"/>
      <c r="F129" s="1"/>
      <c r="G129" s="1">
        <f>$G101</f>
        <v>0</v>
      </c>
      <c r="H129" s="1"/>
      <c r="I129" s="1"/>
      <c r="J129" s="36"/>
      <c r="K129" s="36"/>
      <c r="L129" s="1"/>
      <c r="M129" s="1"/>
      <c r="N129" s="1"/>
      <c r="O129" s="1"/>
      <c r="P129" s="36"/>
      <c r="Q129" s="1"/>
      <c r="R129" s="1"/>
      <c r="S129" s="1"/>
      <c r="T129" s="1"/>
      <c r="U129" s="1"/>
      <c r="V129" s="1"/>
      <c r="W129" s="1"/>
      <c r="X129" s="1"/>
      <c r="Y129" s="1"/>
      <c r="Z129" s="2" t="str">
        <f t="shared" si="22"/>
        <v/>
      </c>
      <c r="AB129" s="41">
        <f>SUM(AB107:AB128)</f>
        <v>1</v>
      </c>
      <c r="AC129" s="37">
        <f>SUM(AA107:AA128)</f>
        <v>135371746</v>
      </c>
      <c r="AD129" s="66">
        <v>19734.3</v>
      </c>
      <c r="AE129" s="66">
        <f>SUM(AE107:AE128)</f>
        <v>19729</v>
      </c>
      <c r="AF129" s="66">
        <v>254.70000000000005</v>
      </c>
      <c r="AG129" s="66">
        <f>SUM(AG107:AG128)</f>
        <v>17.064584505150929</v>
      </c>
      <c r="AH129" s="66">
        <f>SUMPRODUCT(AH107:AH128,AE107:AE128)/AE129</f>
        <v>28.766688630949364</v>
      </c>
      <c r="AI129" s="66">
        <f>SUM(AI107:AI128)</f>
        <v>34.1</v>
      </c>
      <c r="AJ129" s="66">
        <f>SUM(AJ107:AJ128)</f>
        <v>22.599999999999998</v>
      </c>
      <c r="AK129" s="66">
        <f>SUM(AK107:AK128)</f>
        <v>56.9</v>
      </c>
      <c r="AL129" s="66">
        <f>SUM(AL107:AL128)</f>
        <v>224.99999999999997</v>
      </c>
      <c r="AM129" s="80">
        <f>SUM(AM107:AM128)</f>
        <v>3.3600000000000003</v>
      </c>
      <c r="AN129" s="80">
        <f>SUM(AN107:AN128)</f>
        <v>2.33</v>
      </c>
      <c r="AO129" s="80">
        <f>SUM(AO107:AO128)</f>
        <v>2.6799999999999997</v>
      </c>
      <c r="AP129" s="80">
        <f>SUM(AP107:AP128)</f>
        <v>3.44</v>
      </c>
      <c r="AQ129" s="80">
        <f>SUM(AQ107:AQ128)</f>
        <v>5.23</v>
      </c>
      <c r="AR129" s="80">
        <f>SUM(AR107:AR128)</f>
        <v>17.04</v>
      </c>
      <c r="AS129" s="1"/>
      <c r="AU129" s="37">
        <f>AW129-AV129</f>
        <v>1277973</v>
      </c>
      <c r="AV129" s="37">
        <f>SUM(AV107:AV128)</f>
        <v>135371746</v>
      </c>
      <c r="AW129" s="37">
        <v>136649719</v>
      </c>
    </row>
    <row r="131" spans="1:102" ht="17" thickBot="1" x14ac:dyDescent="0.25"/>
    <row r="132" spans="1:102" ht="17" thickBot="1" x14ac:dyDescent="0.25">
      <c r="A132" s="3">
        <v>6</v>
      </c>
      <c r="B132" s="1" t="str">
        <f>B$1</f>
        <v>YEAR</v>
      </c>
      <c r="C132" s="1" t="str">
        <f>C$1</f>
        <v>YEAR</v>
      </c>
      <c r="D132" s="1" t="str">
        <f>D$1</f>
        <v>TEAM</v>
      </c>
      <c r="F132" s="1" t="str">
        <f t="shared" ref="F132:AA132" si="24">F$1</f>
        <v>NUMBER</v>
      </c>
      <c r="G132" s="1" t="str">
        <f t="shared" si="24"/>
        <v>PLAYER</v>
      </c>
      <c r="H132" s="1" t="str">
        <f t="shared" si="24"/>
        <v>POS</v>
      </c>
      <c r="I132" s="1" t="str">
        <f t="shared" si="24"/>
        <v>HEIGHT</v>
      </c>
      <c r="J132" s="1" t="str">
        <f t="shared" si="24"/>
        <v>HEIGHT (IN)</v>
      </c>
      <c r="K132" s="1" t="str">
        <f t="shared" si="24"/>
        <v>HEIGHT (M)</v>
      </c>
      <c r="L132" s="1" t="str">
        <f t="shared" si="24"/>
        <v>WEIGHT (LBS)</v>
      </c>
      <c r="M132" s="1" t="str">
        <f t="shared" si="24"/>
        <v>WEIGHT (KG)</v>
      </c>
      <c r="N132" s="1" t="str">
        <f t="shared" si="24"/>
        <v>BMI</v>
      </c>
      <c r="O132" s="1" t="str">
        <f t="shared" si="24"/>
        <v>BIRTH DATE</v>
      </c>
      <c r="P132" s="1" t="str">
        <f t="shared" si="24"/>
        <v>AGE</v>
      </c>
      <c r="Q132" s="1" t="str">
        <f t="shared" si="24"/>
        <v>NATION</v>
      </c>
      <c r="R132" s="1" t="str">
        <f t="shared" si="24"/>
        <v>COUNTRY</v>
      </c>
      <c r="S132" s="1" t="str">
        <f t="shared" si="24"/>
        <v>CONTINENT</v>
      </c>
      <c r="T132" s="1" t="str">
        <f t="shared" si="24"/>
        <v>GLOBAL REGION</v>
      </c>
      <c r="U132" s="1" t="str">
        <f t="shared" si="24"/>
        <v>EXPERIENCE</v>
      </c>
      <c r="V132" s="1"/>
      <c r="W132" s="1" t="str">
        <f t="shared" si="24"/>
        <v>COLLEGE</v>
      </c>
      <c r="X132" s="1" t="str">
        <f t="shared" si="24"/>
        <v>COLLEGE1</v>
      </c>
      <c r="Y132" s="1" t="str">
        <f t="shared" si="24"/>
        <v>COLLEGE2</v>
      </c>
      <c r="Z132" s="1" t="str">
        <f t="shared" si="24"/>
        <v>TRANSFER</v>
      </c>
      <c r="AA132" s="1" t="str">
        <f t="shared" si="24"/>
        <v>SALARY</v>
      </c>
      <c r="AB132" s="1" t="s">
        <v>1262</v>
      </c>
      <c r="AD132" s="64" t="s">
        <v>1496</v>
      </c>
      <c r="AE132" s="64" t="str">
        <f>AE$1</f>
        <v>MP</v>
      </c>
      <c r="AF132" s="64" t="s">
        <v>1424</v>
      </c>
      <c r="AG132" s="64" t="str">
        <f>AG$1</f>
        <v>WTD-MP-PER</v>
      </c>
      <c r="AH132" s="64" t="str">
        <f t="shared" ref="AH132:AR132" si="25">AH$1</f>
        <v>AGE</v>
      </c>
      <c r="AI132" s="64" t="str">
        <f t="shared" si="25"/>
        <v>D-WS</v>
      </c>
      <c r="AJ132" s="64" t="str">
        <f t="shared" si="25"/>
        <v>O-WS</v>
      </c>
      <c r="AK132" s="64" t="str">
        <f t="shared" si="25"/>
        <v>WS</v>
      </c>
      <c r="AL132" s="64" t="str">
        <f t="shared" si="25"/>
        <v>USG%</v>
      </c>
      <c r="AM132" s="64" t="str">
        <f t="shared" si="25"/>
        <v>PG%</v>
      </c>
      <c r="AN132" s="64" t="str">
        <f t="shared" si="25"/>
        <v>SG%</v>
      </c>
      <c r="AO132" s="64" t="str">
        <f t="shared" si="25"/>
        <v>SF%</v>
      </c>
      <c r="AP132" s="64" t="str">
        <f t="shared" si="25"/>
        <v>PF%</v>
      </c>
      <c r="AQ132" s="64" t="str">
        <f t="shared" si="25"/>
        <v>C%</v>
      </c>
      <c r="AR132" s="64" t="str">
        <f t="shared" si="25"/>
        <v>TTL%</v>
      </c>
      <c r="AT132" s="1" t="str">
        <f>AT$1</f>
        <v>Rk</v>
      </c>
      <c r="AU132" s="1" t="str">
        <f>AU$1</f>
        <v>PLAYER</v>
      </c>
      <c r="AV132" s="1" t="str">
        <f>AV$1</f>
        <v>SALARY - BR</v>
      </c>
      <c r="AW132" s="1" t="s">
        <v>1495</v>
      </c>
      <c r="BB132" t="s">
        <v>550</v>
      </c>
      <c r="BC132" t="s">
        <v>1376</v>
      </c>
      <c r="BD132" t="s">
        <v>1377</v>
      </c>
      <c r="BE132" t="s">
        <v>1340</v>
      </c>
      <c r="BF132" s="2" t="s">
        <v>1378</v>
      </c>
      <c r="BG132" s="2" t="s">
        <v>1379</v>
      </c>
      <c r="BH132" s="2" t="s">
        <v>1380</v>
      </c>
      <c r="BI132" s="2" t="s">
        <v>1381</v>
      </c>
      <c r="BJ132" s="2" t="s">
        <v>1382</v>
      </c>
      <c r="BK132" s="2" t="s">
        <v>1383</v>
      </c>
      <c r="BL132" s="2" t="s">
        <v>1384</v>
      </c>
      <c r="BM132" s="2" t="s">
        <v>1385</v>
      </c>
      <c r="BN132" s="2" t="s">
        <v>1386</v>
      </c>
      <c r="BO132" s="2" t="s">
        <v>1387</v>
      </c>
      <c r="BP132" s="2" t="s">
        <v>1388</v>
      </c>
      <c r="BQ132" s="2" t="s">
        <v>1389</v>
      </c>
      <c r="BR132" s="2" t="s">
        <v>1388</v>
      </c>
      <c r="BS132" s="2" t="s">
        <v>1389</v>
      </c>
      <c r="BT132" s="2" t="s">
        <v>1390</v>
      </c>
      <c r="BU132" s="2" t="s">
        <v>1391</v>
      </c>
      <c r="BV132" s="2" t="s">
        <v>1392</v>
      </c>
      <c r="BX132" s="2" t="s">
        <v>550</v>
      </c>
      <c r="BY132" s="2" t="s">
        <v>1376</v>
      </c>
      <c r="BZ132" s="2" t="s">
        <v>1377</v>
      </c>
      <c r="CA132" s="2" t="s">
        <v>1340</v>
      </c>
      <c r="CB132" s="2" t="s">
        <v>1378</v>
      </c>
      <c r="CC132" s="2" t="s">
        <v>1424</v>
      </c>
      <c r="CD132" s="2" t="s">
        <v>1425</v>
      </c>
      <c r="CE132" s="2" t="s">
        <v>1426</v>
      </c>
      <c r="CF132" s="2" t="s">
        <v>1427</v>
      </c>
      <c r="CG132" s="2" t="s">
        <v>1428</v>
      </c>
      <c r="CH132" s="2" t="s">
        <v>1429</v>
      </c>
      <c r="CI132" s="2" t="s">
        <v>1430</v>
      </c>
      <c r="CJ132" s="2" t="s">
        <v>1431</v>
      </c>
      <c r="CK132" s="2" t="s">
        <v>1432</v>
      </c>
      <c r="CL132" s="2" t="s">
        <v>1433</v>
      </c>
      <c r="CM132" s="2" t="s">
        <v>1434</v>
      </c>
      <c r="CN132" s="2" t="s">
        <v>1435</v>
      </c>
      <c r="CO132" s="2" t="s">
        <v>1376</v>
      </c>
      <c r="CP132" s="2" t="s">
        <v>1436</v>
      </c>
      <c r="CQ132" s="2" t="s">
        <v>1437</v>
      </c>
      <c r="CR132" s="2" t="s">
        <v>1438</v>
      </c>
      <c r="CS132" s="2" t="s">
        <v>1439</v>
      </c>
      <c r="CT132" s="2" t="s">
        <v>1376</v>
      </c>
      <c r="CU132" s="2" t="s">
        <v>1440</v>
      </c>
      <c r="CV132" s="2" t="s">
        <v>1441</v>
      </c>
      <c r="CW132" s="2" t="s">
        <v>1442</v>
      </c>
      <c r="CX132" s="2" t="s">
        <v>1443</v>
      </c>
    </row>
    <row r="133" spans="1:102" ht="17" thickBot="1" x14ac:dyDescent="0.25">
      <c r="A133" s="3" t="s">
        <v>786</v>
      </c>
      <c r="B133" s="1" t="s">
        <v>47</v>
      </c>
      <c r="C133" s="1">
        <v>2017</v>
      </c>
      <c r="D133" s="1" t="s">
        <v>786</v>
      </c>
      <c r="F133" s="2">
        <v>22</v>
      </c>
      <c r="G133" s="2" t="s">
        <v>736</v>
      </c>
      <c r="H133" s="2" t="s">
        <v>570</v>
      </c>
      <c r="I133" s="4" t="s">
        <v>604</v>
      </c>
      <c r="J133" s="16">
        <f>_xlfn.XLOOKUP($I133,DASHBOARD!$I$2:$I$27,DASHBOARD!$J$2:$J$27,"",0)</f>
        <v>79</v>
      </c>
      <c r="K133" s="23">
        <f>J133/DASHBOARD!$C$3</f>
        <v>2.0066040132080265</v>
      </c>
      <c r="L133" s="2">
        <v>226</v>
      </c>
      <c r="M133" s="26">
        <f>L133/DASHBOARD!$C$4</f>
        <v>102.49433106575964</v>
      </c>
      <c r="N133" s="26">
        <f t="shared" ref="N133:N149" si="26">M133/(K133^2)</f>
        <v>25.455198753324968</v>
      </c>
      <c r="O133" s="5">
        <v>29289</v>
      </c>
      <c r="P133" s="23">
        <f>YEARFRAC(O133,_xlfn.XLOOKUP($B133,DASHBOARD!$Q$2:$Q$40,DASHBOARD!$U$2:$U$40,"",0))</f>
        <v>37.258333333333333</v>
      </c>
      <c r="Q133" s="2" t="s">
        <v>557</v>
      </c>
      <c r="R133" s="2" t="str">
        <f>_xlfn.XLOOKUP($Q133,DASHBOARD!$L$2:$L$150,DASHBOARD!M$2:M$150,"",0)</f>
        <v>United States</v>
      </c>
      <c r="S133" s="2" t="str">
        <f>_xlfn.XLOOKUP($Q133,DASHBOARD!$L$2:$L$150,DASHBOARD!N$2:N$150,"",0)</f>
        <v>North America</v>
      </c>
      <c r="T133" s="2" t="str">
        <f>_xlfn.XLOOKUP($Q133,DASHBOARD!$L$2:$L$150,DASHBOARD!O$2:O$150,"",0)</f>
        <v>Americas</v>
      </c>
      <c r="U133" s="2">
        <v>13</v>
      </c>
      <c r="W133" s="2" t="s">
        <v>579</v>
      </c>
      <c r="X133" s="2" t="s">
        <v>579</v>
      </c>
      <c r="Z133" s="2" t="str">
        <f t="shared" ref="Z133:Z154" si="27">IF(Y133="","","X")</f>
        <v/>
      </c>
      <c r="AA133" s="6">
        <f>_xlfn.XLOOKUP($G133,$AU$133:$AU$154,$AV$133:$AV$154,0,0)</f>
        <v>383351</v>
      </c>
      <c r="AB133" s="43">
        <f>AA133/$AC$155</f>
        <v>3.7753474130428769E-3</v>
      </c>
      <c r="AD133" s="65">
        <v>2070.7999999999997</v>
      </c>
      <c r="AE133" s="65" cm="1">
        <f t="array" ref="AE133">_xlfn.XLOOKUP($G133&amp;$C133,$BY$1:$BY$845&amp;$C$1:$C$845,$CB$1:$CB$845,"",0)</f>
        <v>410</v>
      </c>
      <c r="AF133" s="65">
        <v>27.6</v>
      </c>
      <c r="AG133" s="65">
        <f>IFERROR(($AD133/SUM(AD133:AD154))*$AF133,"")</f>
        <v>3.028399752022763</v>
      </c>
      <c r="AH133" s="65" cm="1">
        <f t="array" ref="AH133">_xlfn.XLOOKUP($G133&amp;$C133,$BY$1:$BY$845&amp;$C$1:$C$845,$BD$1:$BD$845,"",0)</f>
        <v>36</v>
      </c>
      <c r="AI133" s="65" cm="1">
        <f t="array" ref="AI133">_xlfn.XLOOKUP($G133&amp;$C133,$BY$1:$BY$845&amp;$C$1:$C$845,$CP$1:$CP$845,"",0)</f>
        <v>0.3</v>
      </c>
      <c r="AJ133" s="65" cm="1">
        <f t="array" ref="AJ133">_xlfn.XLOOKUP($G133&amp;$C133,$BY$1:$BY$845&amp;$C$1:$C$845,$CQ$1:$CQ$845,"",0)</f>
        <v>0.6</v>
      </c>
      <c r="AK133" s="65" cm="1">
        <f t="array" ref="AK133">_xlfn.XLOOKUP($G133&amp;$C133,$BY$1:$BY$845&amp;$C$1:$C$845,$CR$1:$CR$845,"",0)</f>
        <v>1</v>
      </c>
      <c r="AL133" s="65" cm="1">
        <f t="array" ref="AL133">_xlfn.XLOOKUP($G133&amp;$C133,$BY$1:$BY$845&amp;$C$1:$C$845,$CM$1:$CM$845,"",0)</f>
        <v>19.3</v>
      </c>
      <c r="AM133" s="78" cm="1">
        <f t="array" ref="AM133">_xlfn.XLOOKUP($G133&amp;$C133,$BY$1:$BY$845&amp;$C$1:$C$845,BG$1:BG$845,"",0)</f>
        <v>0</v>
      </c>
      <c r="AN133" s="78" cm="1">
        <f t="array" ref="AN133">_xlfn.XLOOKUP($G133&amp;$C133,$BY$1:$BY$845&amp;$C$1:$C$845,BH$1:BH$845,"",0)</f>
        <v>0.01</v>
      </c>
      <c r="AO133" s="78" cm="1">
        <f t="array" ref="AO133">_xlfn.XLOOKUP($G133&amp;$C133,$BY$1:$BY$845&amp;$C$1:$C$845,BI$1:BI$845,"",0)</f>
        <v>0.33</v>
      </c>
      <c r="AP133" s="78" cm="1">
        <f t="array" ref="AP133">_xlfn.XLOOKUP($G133&amp;$C133,$BY$1:$BY$845&amp;$C$1:$C$845,BJ$1:BJ$845,"",0)</f>
        <v>0.66</v>
      </c>
      <c r="AQ133" s="78" cm="1">
        <f t="array" ref="AQ133">_xlfn.XLOOKUP($G133&amp;$C133,$BY$1:$BY$845&amp;$C$1:$C$845,BK$1:BK$845,"",0)</f>
        <v>0</v>
      </c>
      <c r="AR133" s="78">
        <f>SUM(AM133:AQ133)</f>
        <v>1</v>
      </c>
      <c r="AT133" s="1">
        <v>1</v>
      </c>
      <c r="AU133" s="2" t="s">
        <v>726</v>
      </c>
      <c r="AV133" s="6">
        <v>26540100</v>
      </c>
      <c r="AW133" s="6">
        <v>26540100</v>
      </c>
      <c r="BB133">
        <v>1</v>
      </c>
      <c r="BC133" t="s">
        <v>559</v>
      </c>
      <c r="BD133">
        <v>26</v>
      </c>
      <c r="BE133">
        <v>78</v>
      </c>
      <c r="BF133" s="2">
        <v>2649</v>
      </c>
      <c r="BH133" s="58">
        <v>0.75</v>
      </c>
      <c r="BI133" s="58">
        <v>0.25</v>
      </c>
      <c r="BL133" s="2">
        <v>14.5</v>
      </c>
      <c r="BM133" s="2">
        <v>8.1999999999999993</v>
      </c>
      <c r="BN133" s="2">
        <v>72</v>
      </c>
      <c r="BO133" s="2">
        <v>31</v>
      </c>
      <c r="BP133" s="2">
        <v>74</v>
      </c>
      <c r="BQ133" s="2">
        <v>12</v>
      </c>
      <c r="BR133" s="2">
        <v>93</v>
      </c>
      <c r="BS133" s="2">
        <v>1</v>
      </c>
      <c r="BT133" s="2">
        <v>365</v>
      </c>
      <c r="BU133" s="2">
        <v>17</v>
      </c>
      <c r="BV133" s="2">
        <v>43</v>
      </c>
      <c r="BX133" s="2">
        <v>1</v>
      </c>
      <c r="BY133" s="2" t="s">
        <v>559</v>
      </c>
      <c r="BZ133" s="2">
        <v>26</v>
      </c>
      <c r="CA133" s="2">
        <v>78</v>
      </c>
      <c r="CB133" s="2">
        <v>2649</v>
      </c>
      <c r="CC133" s="2">
        <v>17.399999999999999</v>
      </c>
      <c r="CD133" s="2">
        <v>0.59199999999999997</v>
      </c>
      <c r="CE133" s="2">
        <v>0.47</v>
      </c>
      <c r="CF133" s="2">
        <v>0.158</v>
      </c>
      <c r="CG133" s="2">
        <v>2.2000000000000002</v>
      </c>
      <c r="CH133" s="2">
        <v>9.1999999999999993</v>
      </c>
      <c r="CI133" s="2">
        <v>5.9</v>
      </c>
      <c r="CJ133" s="2">
        <v>9.3000000000000007</v>
      </c>
      <c r="CK133" s="2">
        <v>1.2</v>
      </c>
      <c r="CL133" s="2">
        <v>1.2</v>
      </c>
      <c r="CM133" s="2">
        <v>8</v>
      </c>
      <c r="CN133" s="2">
        <v>26.1</v>
      </c>
      <c r="CP133" s="2">
        <v>4.2</v>
      </c>
      <c r="CQ133" s="2">
        <v>2.9</v>
      </c>
      <c r="CR133" s="2">
        <v>7.1</v>
      </c>
      <c r="CS133" s="2">
        <v>0.129</v>
      </c>
      <c r="CU133" s="2">
        <v>2.4</v>
      </c>
      <c r="CV133" s="2">
        <v>-1.6</v>
      </c>
      <c r="CW133" s="2">
        <v>0.8</v>
      </c>
      <c r="CX133" s="2">
        <v>1.9</v>
      </c>
    </row>
    <row r="134" spans="1:102" x14ac:dyDescent="0.2">
      <c r="B134" s="1" t="s">
        <v>47</v>
      </c>
      <c r="C134" s="1">
        <v>2017</v>
      </c>
      <c r="D134" s="1" t="s">
        <v>786</v>
      </c>
      <c r="F134" s="2">
        <v>21</v>
      </c>
      <c r="G134" s="2" t="s">
        <v>737</v>
      </c>
      <c r="H134" s="2" t="s">
        <v>576</v>
      </c>
      <c r="I134" s="4" t="s">
        <v>598</v>
      </c>
      <c r="J134" s="16">
        <f>_xlfn.XLOOKUP($I134,DASHBOARD!$I$2:$I$27,DASHBOARD!$J$2:$J$27,"",0)</f>
        <v>75</v>
      </c>
      <c r="K134" s="23">
        <f>J134/DASHBOARD!$C$3</f>
        <v>1.9050038100076201</v>
      </c>
      <c r="L134" s="2">
        <v>175</v>
      </c>
      <c r="M134" s="26">
        <f>L134/DASHBOARD!$C$4</f>
        <v>79.365079365079367</v>
      </c>
      <c r="N134" s="26">
        <f t="shared" si="26"/>
        <v>21.869444797178129</v>
      </c>
      <c r="O134" s="5">
        <v>33304</v>
      </c>
      <c r="P134" s="23">
        <f>YEARFRAC(O134,_xlfn.XLOOKUP($B134,DASHBOARD!$Q$2:$Q$40,DASHBOARD!$U$2:$U$40,"",0))</f>
        <v>26.263888888888889</v>
      </c>
      <c r="Q134" s="2" t="s">
        <v>557</v>
      </c>
      <c r="R134" s="2" t="str">
        <f>_xlfn.XLOOKUP($Q134,DASHBOARD!$L$2:$L$150,DASHBOARD!M$2:M$150,"",0)</f>
        <v>United States</v>
      </c>
      <c r="S134" s="2" t="str">
        <f>_xlfn.XLOOKUP($Q134,DASHBOARD!$L$2:$L$150,DASHBOARD!N$2:N$150,"",0)</f>
        <v>North America</v>
      </c>
      <c r="T134" s="2" t="str">
        <f>_xlfn.XLOOKUP($Q134,DASHBOARD!$L$2:$L$150,DASHBOARD!O$2:O$150,"",0)</f>
        <v>Americas</v>
      </c>
      <c r="U134" s="2">
        <v>3</v>
      </c>
      <c r="W134" s="2" t="s">
        <v>738</v>
      </c>
      <c r="X134" s="2" t="s">
        <v>738</v>
      </c>
      <c r="Z134" s="2" t="str">
        <f t="shared" si="27"/>
        <v/>
      </c>
      <c r="AA134" s="6">
        <f>_xlfn.XLOOKUP($G134,$AU$133:$AU$154,$AV$133:$AV$154,0,0)</f>
        <v>1015696</v>
      </c>
      <c r="AB134" s="43">
        <f>AA134/$AC$155</f>
        <v>1.0002857084076989E-2</v>
      </c>
      <c r="AD134" s="65">
        <v>2652</v>
      </c>
      <c r="AE134" s="65" cm="1">
        <f t="array" ref="AE134">_xlfn.XLOOKUP($G134&amp;$C134,$BY$1:$BY$845&amp;$C$1:$C$845,$CB$1:$CB$845,"",0)</f>
        <v>1137</v>
      </c>
      <c r="AF134" s="65">
        <v>17.399999999999999</v>
      </c>
      <c r="AG134" s="65">
        <f>IFERROR(($AD134/SUM(AD133:AD154))*$AF134,"")</f>
        <v>2.4450555564386658</v>
      </c>
      <c r="AH134" s="65" cm="1">
        <f t="array" ref="AH134">_xlfn.XLOOKUP($G134&amp;$C134,$BY$1:$BY$845&amp;$C$1:$C$845,$BD$1:$BD$845,"",0)</f>
        <v>25</v>
      </c>
      <c r="AI134" s="65" cm="1">
        <f t="array" ref="AI134">_xlfn.XLOOKUP($G134&amp;$C134,$BY$1:$BY$845&amp;$C$1:$C$845,$CP$1:$CP$845,"",0)</f>
        <v>1</v>
      </c>
      <c r="AJ134" s="65" cm="1">
        <f t="array" ref="AJ134">_xlfn.XLOOKUP($G134&amp;$C134,$BY$1:$BY$845&amp;$C$1:$C$845,$CQ$1:$CQ$845,"",0)</f>
        <v>1.3</v>
      </c>
      <c r="AK134" s="65" cm="1">
        <f t="array" ref="AK134">_xlfn.XLOOKUP($G134&amp;$C134,$BY$1:$BY$845&amp;$C$1:$C$845,$CR$1:$CR$845,"",0)</f>
        <v>2.2999999999999998</v>
      </c>
      <c r="AL134" s="65" cm="1">
        <f t="array" ref="AL134">_xlfn.XLOOKUP($G134&amp;$C134,$BY$1:$BY$845&amp;$C$1:$C$845,$CM$1:$CM$845,"",0)</f>
        <v>10.7</v>
      </c>
      <c r="AM134" s="78" cm="1">
        <f t="array" ref="AM134">_xlfn.XLOOKUP($G134&amp;$C134,$BY$1:$BY$845&amp;$C$1:$C$845,BG$1:BG$845,"",0)</f>
        <v>0.3</v>
      </c>
      <c r="AN134" s="78" cm="1">
        <f t="array" ref="AN134">_xlfn.XLOOKUP($G134&amp;$C134,$BY$1:$BY$845&amp;$C$1:$C$845,BH$1:BH$845,"",0)</f>
        <v>0.63</v>
      </c>
      <c r="AO134" s="78" cm="1">
        <f t="array" ref="AO134">_xlfn.XLOOKUP($G134&amp;$C134,$BY$1:$BY$845&amp;$C$1:$C$845,BI$1:BI$845,"",0)</f>
        <v>7.0000000000000007E-2</v>
      </c>
      <c r="AP134" s="78" cm="1">
        <f t="array" ref="AP134">_xlfn.XLOOKUP($G134&amp;$C134,$BY$1:$BY$845&amp;$C$1:$C$845,BJ$1:BJ$845,"",0)</f>
        <v>0</v>
      </c>
      <c r="AQ134" s="78" cm="1">
        <f t="array" ref="AQ134">_xlfn.XLOOKUP($G134&amp;$C134,$BY$1:$BY$845&amp;$C$1:$C$845,BK$1:BK$845,"",0)</f>
        <v>0</v>
      </c>
      <c r="AR134" s="78">
        <f t="shared" ref="AR134:AR154" si="28">SUM(AM134:AQ134)</f>
        <v>1</v>
      </c>
      <c r="AT134" s="1">
        <v>2</v>
      </c>
      <c r="AU134" s="2" t="s">
        <v>559</v>
      </c>
      <c r="AV134" s="6">
        <v>16663575</v>
      </c>
      <c r="AW134" s="6">
        <v>16663575</v>
      </c>
      <c r="BB134">
        <v>2</v>
      </c>
      <c r="BC134" t="s">
        <v>554</v>
      </c>
      <c r="BD134">
        <v>28</v>
      </c>
      <c r="BE134">
        <v>79</v>
      </c>
      <c r="BF134" s="2">
        <v>2638</v>
      </c>
      <c r="BG134" s="58">
        <v>1</v>
      </c>
      <c r="BL134" s="2">
        <v>17.100000000000001</v>
      </c>
      <c r="BM134" s="2">
        <v>17.2</v>
      </c>
      <c r="BN134" s="2">
        <v>163</v>
      </c>
      <c r="BO134" s="2">
        <v>43</v>
      </c>
      <c r="BP134" s="2">
        <v>87</v>
      </c>
      <c r="BQ134" s="2">
        <v>11</v>
      </c>
      <c r="BR134" s="2">
        <v>137</v>
      </c>
      <c r="BS134" s="2">
        <v>11</v>
      </c>
      <c r="BT134" s="2">
        <v>1208</v>
      </c>
      <c r="BU134" s="2">
        <v>37</v>
      </c>
      <c r="BV134" s="2">
        <v>56</v>
      </c>
      <c r="BX134" s="2">
        <v>2</v>
      </c>
      <c r="BY134" s="2" t="s">
        <v>554</v>
      </c>
      <c r="BZ134" s="2">
        <v>28</v>
      </c>
      <c r="CA134" s="2">
        <v>79</v>
      </c>
      <c r="CB134" s="2">
        <v>2638</v>
      </c>
      <c r="CC134" s="2">
        <v>24.6</v>
      </c>
      <c r="CD134" s="2">
        <v>0.624</v>
      </c>
      <c r="CE134" s="2">
        <v>0.54700000000000004</v>
      </c>
      <c r="CF134" s="2">
        <v>0.251</v>
      </c>
      <c r="CG134" s="2">
        <v>2.7</v>
      </c>
      <c r="CH134" s="2">
        <v>11.4</v>
      </c>
      <c r="CI134" s="2">
        <v>7.3</v>
      </c>
      <c r="CJ134" s="2">
        <v>31.2</v>
      </c>
      <c r="CK134" s="2">
        <v>2.6</v>
      </c>
      <c r="CL134" s="2">
        <v>0.5</v>
      </c>
      <c r="CM134" s="2">
        <v>13</v>
      </c>
      <c r="CN134" s="2">
        <v>30.1</v>
      </c>
      <c r="CP134" s="2">
        <v>8.6999999999999993</v>
      </c>
      <c r="CQ134" s="2">
        <v>3.9</v>
      </c>
      <c r="CR134" s="2">
        <v>12.6</v>
      </c>
      <c r="CS134" s="2">
        <v>0.22900000000000001</v>
      </c>
      <c r="CU134" s="2">
        <v>6.7</v>
      </c>
      <c r="CV134" s="2">
        <v>0.3</v>
      </c>
      <c r="CW134" s="2">
        <v>6.9</v>
      </c>
      <c r="CX134" s="2">
        <v>5.9</v>
      </c>
    </row>
    <row r="135" spans="1:102" x14ac:dyDescent="0.2">
      <c r="B135" s="1" t="s">
        <v>47</v>
      </c>
      <c r="C135" s="1">
        <v>2017</v>
      </c>
      <c r="D135" s="1" t="s">
        <v>786</v>
      </c>
      <c r="F135" s="2">
        <v>30</v>
      </c>
      <c r="G135" s="2" t="s">
        <v>554</v>
      </c>
      <c r="H135" s="2" t="s">
        <v>556</v>
      </c>
      <c r="I135" s="4" t="s">
        <v>597</v>
      </c>
      <c r="J135" s="16">
        <f>_xlfn.XLOOKUP($I135,DASHBOARD!$I$2:$I$27,DASHBOARD!$J$2:$J$27,"",0)</f>
        <v>74</v>
      </c>
      <c r="K135" s="23">
        <f>J135/DASHBOARD!$C$3</f>
        <v>1.8796037592075185</v>
      </c>
      <c r="L135" s="2">
        <v>185</v>
      </c>
      <c r="M135" s="26">
        <f>L135/DASHBOARD!$C$4</f>
        <v>83.900226757369609</v>
      </c>
      <c r="N135" s="26">
        <f t="shared" si="26"/>
        <v>23.748190537476248</v>
      </c>
      <c r="O135" s="5">
        <v>32216</v>
      </c>
      <c r="P135" s="23">
        <f>YEARFRAC(O135,_xlfn.XLOOKUP($B135,DASHBOARD!$Q$2:$Q$40,DASHBOARD!$U$2:$U$40,"",0))</f>
        <v>29.244444444444444</v>
      </c>
      <c r="Q135" s="2" t="s">
        <v>557</v>
      </c>
      <c r="R135" s="2" t="str">
        <f>_xlfn.XLOOKUP($Q135,DASHBOARD!$L$2:$L$150,DASHBOARD!M$2:M$150,"",0)</f>
        <v>United States</v>
      </c>
      <c r="S135" s="2" t="str">
        <f>_xlfn.XLOOKUP($Q135,DASHBOARD!$L$2:$L$150,DASHBOARD!N$2:N$150,"",0)</f>
        <v>North America</v>
      </c>
      <c r="T135" s="2" t="str">
        <f>_xlfn.XLOOKUP($Q135,DASHBOARD!$L$2:$L$150,DASHBOARD!O$2:O$150,"",0)</f>
        <v>Americas</v>
      </c>
      <c r="U135" s="2">
        <v>7</v>
      </c>
      <c r="W135" s="2" t="s">
        <v>560</v>
      </c>
      <c r="X135" s="2" t="s">
        <v>560</v>
      </c>
      <c r="Z135" s="2" t="str">
        <f t="shared" si="27"/>
        <v/>
      </c>
      <c r="AA135" s="6">
        <f>_xlfn.XLOOKUP($G135,$AU$133:$AU$154,$AV$133:$AV$154,0,0)</f>
        <v>12112359</v>
      </c>
      <c r="AB135" s="43">
        <f>AA135/$AC$155</f>
        <v>0.11928588478051866</v>
      </c>
      <c r="AD135" s="65">
        <v>2470</v>
      </c>
      <c r="AE135" s="65" cm="1">
        <f t="array" ref="AE135">_xlfn.XLOOKUP($G135&amp;$C135,$BY$1:$BY$845&amp;$C$1:$C$845,$CB$1:$CB$845,"",0)</f>
        <v>2638</v>
      </c>
      <c r="AF135" s="65">
        <v>16.5</v>
      </c>
      <c r="AG135" s="65">
        <f>IFERROR(($AD135/SUM(AD133:AD154))*$AF135,"")</f>
        <v>2.1594684385382061</v>
      </c>
      <c r="AH135" s="65" cm="1">
        <f t="array" ref="AH135">_xlfn.XLOOKUP($G135&amp;$C135,$BY$1:$BY$845&amp;$C$1:$C$845,$BD$1:$BD$845,"",0)</f>
        <v>28</v>
      </c>
      <c r="AI135" s="65" cm="1">
        <f t="array" ref="AI135">_xlfn.XLOOKUP($G135&amp;$C135,$BY$1:$BY$845&amp;$C$1:$C$845,$CP$1:$CP$845,"",0)</f>
        <v>8.6999999999999993</v>
      </c>
      <c r="AJ135" s="65" cm="1">
        <f t="array" ref="AJ135">_xlfn.XLOOKUP($G135&amp;$C135,$BY$1:$BY$845&amp;$C$1:$C$845,$CQ$1:$CQ$845,"",0)</f>
        <v>3.9</v>
      </c>
      <c r="AK135" s="65" cm="1">
        <f t="array" ref="AK135">_xlfn.XLOOKUP($G135&amp;$C135,$BY$1:$BY$845&amp;$C$1:$C$845,$CR$1:$CR$845,"",0)</f>
        <v>12.6</v>
      </c>
      <c r="AL135" s="65" cm="1">
        <f t="array" ref="AL135">_xlfn.XLOOKUP($G135&amp;$C135,$BY$1:$BY$845&amp;$C$1:$C$845,$CM$1:$CM$845,"",0)</f>
        <v>13</v>
      </c>
      <c r="AM135" s="78" cm="1">
        <f t="array" ref="AM135">_xlfn.XLOOKUP($G135&amp;$C135,$BY$1:$BY$845&amp;$C$1:$C$845,BG$1:BG$845,"",0)</f>
        <v>1</v>
      </c>
      <c r="AN135" s="78" cm="1">
        <f t="array" ref="AN135">_xlfn.XLOOKUP($G135&amp;$C135,$BY$1:$BY$845&amp;$C$1:$C$845,BH$1:BH$845,"",0)</f>
        <v>0</v>
      </c>
      <c r="AO135" s="78" cm="1">
        <f t="array" ref="AO135">_xlfn.XLOOKUP($G135&amp;$C135,$BY$1:$BY$845&amp;$C$1:$C$845,BI$1:BI$845,"",0)</f>
        <v>0</v>
      </c>
      <c r="AP135" s="78" cm="1">
        <f t="array" ref="AP135">_xlfn.XLOOKUP($G135&amp;$C135,$BY$1:$BY$845&amp;$C$1:$C$845,BJ$1:BJ$845,"",0)</f>
        <v>0</v>
      </c>
      <c r="AQ135" s="78" cm="1">
        <f t="array" ref="AQ135">_xlfn.XLOOKUP($G135&amp;$C135,$BY$1:$BY$845&amp;$C$1:$C$845,BK$1:BK$845,"",0)</f>
        <v>0</v>
      </c>
      <c r="AR135" s="78">
        <f t="shared" si="28"/>
        <v>1</v>
      </c>
      <c r="AT135" s="1">
        <v>3</v>
      </c>
      <c r="AU135" s="2" t="s">
        <v>565</v>
      </c>
      <c r="AV135" s="6">
        <v>15330435</v>
      </c>
      <c r="AW135" s="6">
        <v>15330435</v>
      </c>
      <c r="BB135">
        <v>3</v>
      </c>
      <c r="BC135" t="s">
        <v>565</v>
      </c>
      <c r="BD135">
        <v>26</v>
      </c>
      <c r="BE135">
        <v>76</v>
      </c>
      <c r="BF135" s="2">
        <v>2471</v>
      </c>
      <c r="BI135" s="58">
        <v>0.35</v>
      </c>
      <c r="BJ135" s="58">
        <v>0.6</v>
      </c>
      <c r="BK135" s="58">
        <v>0.05</v>
      </c>
      <c r="BL135" s="2">
        <v>15.9</v>
      </c>
      <c r="BM135" s="2">
        <v>11.2</v>
      </c>
      <c r="BN135" s="2">
        <v>138</v>
      </c>
      <c r="BO135" s="2">
        <v>17</v>
      </c>
      <c r="BP135" s="2">
        <v>108</v>
      </c>
      <c r="BQ135" s="2">
        <v>17</v>
      </c>
      <c r="BR135" s="2">
        <v>84</v>
      </c>
      <c r="BS135" s="2">
        <v>11</v>
      </c>
      <c r="BT135" s="2">
        <v>1241</v>
      </c>
      <c r="BU135" s="2">
        <v>10</v>
      </c>
      <c r="BV135" s="2">
        <v>40</v>
      </c>
      <c r="BX135" s="2">
        <v>3</v>
      </c>
      <c r="BY135" s="2" t="s">
        <v>565</v>
      </c>
      <c r="BZ135" s="2">
        <v>26</v>
      </c>
      <c r="CA135" s="2">
        <v>76</v>
      </c>
      <c r="CB135" s="2">
        <v>2471</v>
      </c>
      <c r="CC135" s="2">
        <v>16.5</v>
      </c>
      <c r="CD135" s="2">
        <v>0.52200000000000002</v>
      </c>
      <c r="CE135" s="2">
        <v>0.40500000000000003</v>
      </c>
      <c r="CF135" s="2">
        <v>0.32800000000000001</v>
      </c>
      <c r="CG135" s="2">
        <v>4.7</v>
      </c>
      <c r="CH135" s="2">
        <v>20.9</v>
      </c>
      <c r="CI135" s="2">
        <v>13.3</v>
      </c>
      <c r="CJ135" s="2">
        <v>27.6</v>
      </c>
      <c r="CK135" s="2">
        <v>3</v>
      </c>
      <c r="CL135" s="2">
        <v>3.4</v>
      </c>
      <c r="CM135" s="2">
        <v>19.8</v>
      </c>
      <c r="CN135" s="2">
        <v>16.2</v>
      </c>
      <c r="CP135" s="2">
        <v>2.8</v>
      </c>
      <c r="CQ135" s="2">
        <v>5.4</v>
      </c>
      <c r="CR135" s="2">
        <v>8.1999999999999993</v>
      </c>
      <c r="CS135" s="2">
        <v>0.16</v>
      </c>
      <c r="CU135" s="2">
        <v>1</v>
      </c>
      <c r="CV135" s="2">
        <v>3.9</v>
      </c>
      <c r="CW135" s="2">
        <v>4.9000000000000004</v>
      </c>
      <c r="CX135" s="2">
        <v>4.3</v>
      </c>
    </row>
    <row r="136" spans="1:102" x14ac:dyDescent="0.2">
      <c r="B136" s="1" t="s">
        <v>47</v>
      </c>
      <c r="C136" s="1">
        <v>2017</v>
      </c>
      <c r="D136" s="1" t="s">
        <v>786</v>
      </c>
      <c r="F136" s="2">
        <v>35</v>
      </c>
      <c r="G136" s="2" t="s">
        <v>726</v>
      </c>
      <c r="H136" s="2" t="s">
        <v>566</v>
      </c>
      <c r="I136" s="4" t="s">
        <v>595</v>
      </c>
      <c r="J136" s="16">
        <f>_xlfn.XLOOKUP($I136,DASHBOARD!$I$2:$I$27,DASHBOARD!$J$2:$J$27,"",0)</f>
        <v>82</v>
      </c>
      <c r="K136" s="23">
        <f>J136/DASHBOARD!$C$3</f>
        <v>2.0828041656083314</v>
      </c>
      <c r="L136" s="2">
        <v>240</v>
      </c>
      <c r="M136" s="26">
        <f>L136/DASHBOARD!$C$4</f>
        <v>108.84353741496598</v>
      </c>
      <c r="N136" s="26">
        <f t="shared" si="26"/>
        <v>25.090295297178951</v>
      </c>
      <c r="O136" s="5">
        <v>32415</v>
      </c>
      <c r="P136" s="23">
        <f>YEARFRAC(O136,_xlfn.XLOOKUP($B136,DASHBOARD!$Q$2:$Q$40,DASHBOARD!$U$2:$U$40,"",0))</f>
        <v>28.702777777777779</v>
      </c>
      <c r="Q136" s="2" t="s">
        <v>557</v>
      </c>
      <c r="R136" s="2" t="str">
        <f>_xlfn.XLOOKUP($Q136,DASHBOARD!$L$2:$L$150,DASHBOARD!M$2:M$150,"",0)</f>
        <v>United States</v>
      </c>
      <c r="S136" s="2" t="str">
        <f>_xlfn.XLOOKUP($Q136,DASHBOARD!$L$2:$L$150,DASHBOARD!N$2:N$150,"",0)</f>
        <v>North America</v>
      </c>
      <c r="T136" s="2" t="str">
        <f>_xlfn.XLOOKUP($Q136,DASHBOARD!$L$2:$L$150,DASHBOARD!O$2:O$150,"",0)</f>
        <v>Americas</v>
      </c>
      <c r="U136" s="2">
        <v>9</v>
      </c>
      <c r="W136" s="2" t="s">
        <v>629</v>
      </c>
      <c r="X136" s="2" t="s">
        <v>629</v>
      </c>
      <c r="Z136" s="2" t="str">
        <f t="shared" si="27"/>
        <v/>
      </c>
      <c r="AA136" s="6">
        <f>_xlfn.XLOOKUP($G136,$AU$133:$AU$154,$AV$133:$AV$154,0,0)</f>
        <v>26540100</v>
      </c>
      <c r="AB136" s="43">
        <f>AA136/$AC$155</f>
        <v>0.26137429634173187</v>
      </c>
      <c r="AD136" s="65">
        <v>2638.6</v>
      </c>
      <c r="AE136" s="65" cm="1">
        <f t="array" ref="AE136">_xlfn.XLOOKUP($G136&amp;$C136,$BY$1:$BY$845&amp;$C$1:$C$845,$CB$1:$CB$845,"",0)</f>
        <v>2070</v>
      </c>
      <c r="AF136" s="65">
        <v>24.6</v>
      </c>
      <c r="AG136" s="65">
        <f>IFERROR(($AD136/SUM(AD133:AD154))*$AF136,"")</f>
        <v>3.4393361840118275</v>
      </c>
      <c r="AH136" s="65" cm="1">
        <f t="array" ref="AH136">_xlfn.XLOOKUP($G136&amp;$C136,$BY$1:$BY$845&amp;$C$1:$C$845,$BD$1:$BD$845,"",0)</f>
        <v>28</v>
      </c>
      <c r="AI136" s="65" cm="1">
        <f t="array" ref="AI136">_xlfn.XLOOKUP($G136&amp;$C136,$BY$1:$BY$845&amp;$C$1:$C$845,$CP$1:$CP$845,"",0)</f>
        <v>8</v>
      </c>
      <c r="AJ136" s="65" cm="1">
        <f t="array" ref="AJ136">_xlfn.XLOOKUP($G136&amp;$C136,$BY$1:$BY$845&amp;$C$1:$C$845,$CQ$1:$CQ$845,"",0)</f>
        <v>4</v>
      </c>
      <c r="AK136" s="65" cm="1">
        <f t="array" ref="AK136">_xlfn.XLOOKUP($G136&amp;$C136,$BY$1:$BY$845&amp;$C$1:$C$845,$CR$1:$CR$845,"",0)</f>
        <v>12</v>
      </c>
      <c r="AL136" s="65" cm="1">
        <f t="array" ref="AL136">_xlfn.XLOOKUP($G136&amp;$C136,$BY$1:$BY$845&amp;$C$1:$C$845,$CM$1:$CM$845,"",0)</f>
        <v>10.4</v>
      </c>
      <c r="AM136" s="78" cm="1">
        <f t="array" ref="AM136">_xlfn.XLOOKUP($G136&amp;$C136,$BY$1:$BY$845&amp;$C$1:$C$845,BG$1:BG$845,"",0)</f>
        <v>0</v>
      </c>
      <c r="AN136" s="78" cm="1">
        <f t="array" ref="AN136">_xlfn.XLOOKUP($G136&amp;$C136,$BY$1:$BY$845&amp;$C$1:$C$845,BH$1:BH$845,"",0)</f>
        <v>0</v>
      </c>
      <c r="AO136" s="78" cm="1">
        <f t="array" ref="AO136">_xlfn.XLOOKUP($G136&amp;$C136,$BY$1:$BY$845&amp;$C$1:$C$845,BI$1:BI$845,"",0)</f>
        <v>0.02</v>
      </c>
      <c r="AP136" s="78" cm="1">
        <f t="array" ref="AP136">_xlfn.XLOOKUP($G136&amp;$C136,$BY$1:$BY$845&amp;$C$1:$C$845,BJ$1:BJ$845,"",0)</f>
        <v>0.75</v>
      </c>
      <c r="AQ136" s="78" cm="1">
        <f t="array" ref="AQ136">_xlfn.XLOOKUP($G136&amp;$C136,$BY$1:$BY$845&amp;$C$1:$C$845,BK$1:BK$845,"",0)</f>
        <v>0.23</v>
      </c>
      <c r="AR136" s="78">
        <f t="shared" si="28"/>
        <v>1</v>
      </c>
      <c r="AT136" s="1">
        <v>4</v>
      </c>
      <c r="AU136" s="2" t="s">
        <v>554</v>
      </c>
      <c r="AV136" s="6">
        <v>12112359</v>
      </c>
      <c r="AW136" s="6">
        <v>12112359</v>
      </c>
      <c r="BB136">
        <v>4</v>
      </c>
      <c r="BC136" t="s">
        <v>726</v>
      </c>
      <c r="BD136">
        <v>28</v>
      </c>
      <c r="BE136">
        <v>62</v>
      </c>
      <c r="BF136" s="2">
        <v>2070</v>
      </c>
      <c r="BI136" s="58">
        <v>0.02</v>
      </c>
      <c r="BJ136" s="58">
        <v>0.75</v>
      </c>
      <c r="BK136" s="58">
        <v>0.23</v>
      </c>
      <c r="BL136" s="2">
        <v>15.8</v>
      </c>
      <c r="BM136" s="2">
        <v>8.6999999999999993</v>
      </c>
      <c r="BN136" s="2">
        <v>78</v>
      </c>
      <c r="BO136" s="2">
        <v>39</v>
      </c>
      <c r="BP136" s="2">
        <v>73</v>
      </c>
      <c r="BQ136" s="2">
        <v>10</v>
      </c>
      <c r="BR136" s="2">
        <v>179</v>
      </c>
      <c r="BS136" s="2">
        <v>6</v>
      </c>
      <c r="BT136" s="2">
        <v>733</v>
      </c>
      <c r="BU136" s="2">
        <v>46</v>
      </c>
      <c r="BV136" s="2">
        <v>28</v>
      </c>
      <c r="BX136" s="2">
        <v>4</v>
      </c>
      <c r="BY136" s="2" t="s">
        <v>726</v>
      </c>
      <c r="BZ136" s="2">
        <v>28</v>
      </c>
      <c r="CA136" s="2">
        <v>62</v>
      </c>
      <c r="CB136" s="2">
        <v>2070</v>
      </c>
      <c r="CC136" s="2">
        <v>27.6</v>
      </c>
      <c r="CD136" s="2">
        <v>0.65100000000000002</v>
      </c>
      <c r="CE136" s="2">
        <v>0.30399999999999999</v>
      </c>
      <c r="CF136" s="2">
        <v>0.374</v>
      </c>
      <c r="CG136" s="2">
        <v>2.2000000000000002</v>
      </c>
      <c r="CH136" s="2">
        <v>23.6</v>
      </c>
      <c r="CI136" s="2">
        <v>13.6</v>
      </c>
      <c r="CJ136" s="2">
        <v>23.1</v>
      </c>
      <c r="CK136" s="2">
        <v>1.5</v>
      </c>
      <c r="CL136" s="2">
        <v>3.8</v>
      </c>
      <c r="CM136" s="2">
        <v>10.4</v>
      </c>
      <c r="CN136" s="2">
        <v>27.8</v>
      </c>
      <c r="CP136" s="2">
        <v>8</v>
      </c>
      <c r="CQ136" s="2">
        <v>4</v>
      </c>
      <c r="CR136" s="2">
        <v>12</v>
      </c>
      <c r="CS136" s="2">
        <v>0.27800000000000002</v>
      </c>
      <c r="CU136" s="2">
        <v>6.7</v>
      </c>
      <c r="CV136" s="2">
        <v>2.2000000000000002</v>
      </c>
      <c r="CW136" s="2">
        <v>8.9</v>
      </c>
      <c r="CX136" s="2">
        <v>5.7</v>
      </c>
    </row>
    <row r="137" spans="1:102" x14ac:dyDescent="0.2">
      <c r="B137" s="1" t="s">
        <v>47</v>
      </c>
      <c r="C137" s="1">
        <v>2017</v>
      </c>
      <c r="D137" s="1" t="s">
        <v>786</v>
      </c>
      <c r="F137" s="2">
        <v>23</v>
      </c>
      <c r="G137" s="2" t="s">
        <v>565</v>
      </c>
      <c r="H137" s="2" t="s">
        <v>566</v>
      </c>
      <c r="I137" s="4" t="s">
        <v>599</v>
      </c>
      <c r="J137" s="16">
        <f>_xlfn.XLOOKUP($I137,DASHBOARD!$I$2:$I$27,DASHBOARD!$J$2:$J$27,"",0)</f>
        <v>78</v>
      </c>
      <c r="K137" s="23">
        <f>J137/DASHBOARD!$C$3</f>
        <v>1.981203962407925</v>
      </c>
      <c r="L137" s="2">
        <v>230</v>
      </c>
      <c r="M137" s="26">
        <f>L137/DASHBOARD!$C$4</f>
        <v>104.30839002267574</v>
      </c>
      <c r="N137" s="26">
        <f t="shared" si="26"/>
        <v>26.574240824973423</v>
      </c>
      <c r="O137" s="5">
        <v>32936</v>
      </c>
      <c r="P137" s="23">
        <f>YEARFRAC(O137,_xlfn.XLOOKUP($B137,DASHBOARD!$Q$2:$Q$40,DASHBOARD!$U$2:$U$40,"",0))</f>
        <v>27.272222222222222</v>
      </c>
      <c r="Q137" s="2" t="s">
        <v>557</v>
      </c>
      <c r="R137" s="2" t="str">
        <f>_xlfn.XLOOKUP($Q137,DASHBOARD!$L$2:$L$150,DASHBOARD!M$2:M$150,"",0)</f>
        <v>United States</v>
      </c>
      <c r="S137" s="2" t="str">
        <f>_xlfn.XLOOKUP($Q137,DASHBOARD!$L$2:$L$150,DASHBOARD!N$2:N$150,"",0)</f>
        <v>North America</v>
      </c>
      <c r="T137" s="2" t="str">
        <f>_xlfn.XLOOKUP($Q137,DASHBOARD!$L$2:$L$150,DASHBOARD!O$2:O$150,"",0)</f>
        <v>Americas</v>
      </c>
      <c r="U137" s="2">
        <v>4</v>
      </c>
      <c r="W137" s="2" t="s">
        <v>567</v>
      </c>
      <c r="X137" s="2" t="s">
        <v>567</v>
      </c>
      <c r="Z137" s="2" t="str">
        <f t="shared" si="27"/>
        <v/>
      </c>
      <c r="AA137" s="6">
        <f>_xlfn.XLOOKUP($G137,$AU$133:$AU$154,$AV$133:$AV$154,0,0)</f>
        <v>15330435</v>
      </c>
      <c r="AB137" s="43">
        <f>AA137/$AC$155</f>
        <v>0.15097839347770575</v>
      </c>
      <c r="AD137" s="65">
        <v>1998.8</v>
      </c>
      <c r="AE137" s="65" cm="1">
        <f t="array" ref="AE137">_xlfn.XLOOKUP($G137&amp;$C137,$BY$1:$BY$845&amp;$C$1:$C$845,$CB$1:$CB$845,"",0)</f>
        <v>2471</v>
      </c>
      <c r="AF137" s="65">
        <v>14.4</v>
      </c>
      <c r="AG137" s="65">
        <f>IFERROR(($AD137/SUM(AD133:AD154))*$AF137,"")</f>
        <v>1.5250981576562974</v>
      </c>
      <c r="AH137" s="65" cm="1">
        <f t="array" ref="AH137">_xlfn.XLOOKUP($G137&amp;$C137,$BY$1:$BY$845&amp;$C$1:$C$845,$BD$1:$BD$845,"",0)</f>
        <v>26</v>
      </c>
      <c r="AI137" s="65" cm="1">
        <f t="array" ref="AI137">_xlfn.XLOOKUP($G137&amp;$C137,$BY$1:$BY$845&amp;$C$1:$C$845,$CP$1:$CP$845,"",0)</f>
        <v>2.8</v>
      </c>
      <c r="AJ137" s="65" cm="1">
        <f t="array" ref="AJ137">_xlfn.XLOOKUP($G137&amp;$C137,$BY$1:$BY$845&amp;$C$1:$C$845,$CQ$1:$CQ$845,"",0)</f>
        <v>5.4</v>
      </c>
      <c r="AK137" s="65" cm="1">
        <f t="array" ref="AK137">_xlfn.XLOOKUP($G137&amp;$C137,$BY$1:$BY$845&amp;$C$1:$C$845,$CR$1:$CR$845,"",0)</f>
        <v>8.1999999999999993</v>
      </c>
      <c r="AL137" s="65" cm="1">
        <f t="array" ref="AL137">_xlfn.XLOOKUP($G137&amp;$C137,$BY$1:$BY$845&amp;$C$1:$C$845,$CM$1:$CM$845,"",0)</f>
        <v>19.8</v>
      </c>
      <c r="AM137" s="78" cm="1">
        <f t="array" ref="AM137">_xlfn.XLOOKUP($G137&amp;$C137,$BY$1:$BY$845&amp;$C$1:$C$845,BG$1:BG$845,"",0)</f>
        <v>0</v>
      </c>
      <c r="AN137" s="78" cm="1">
        <f t="array" ref="AN137">_xlfn.XLOOKUP($G137&amp;$C137,$BY$1:$BY$845&amp;$C$1:$C$845,BH$1:BH$845,"",0)</f>
        <v>0</v>
      </c>
      <c r="AO137" s="78" cm="1">
        <f t="array" ref="AO137">_xlfn.XLOOKUP($G137&amp;$C137,$BY$1:$BY$845&amp;$C$1:$C$845,BI$1:BI$845,"",0)</f>
        <v>0.35</v>
      </c>
      <c r="AP137" s="78" cm="1">
        <f t="array" ref="AP137">_xlfn.XLOOKUP($G137&amp;$C137,$BY$1:$BY$845&amp;$C$1:$C$845,BJ$1:BJ$845,"",0)</f>
        <v>0.6</v>
      </c>
      <c r="AQ137" s="78" cm="1">
        <f t="array" ref="AQ137">_xlfn.XLOOKUP($G137&amp;$C137,$BY$1:$BY$845&amp;$C$1:$C$845,BK$1:BK$845,"",0)</f>
        <v>0.05</v>
      </c>
      <c r="AR137" s="78">
        <f t="shared" si="28"/>
        <v>1</v>
      </c>
      <c r="AT137" s="1">
        <v>5</v>
      </c>
      <c r="AU137" s="2" t="s">
        <v>569</v>
      </c>
      <c r="AV137" s="6">
        <v>11131368</v>
      </c>
      <c r="AW137" s="6">
        <v>11131368</v>
      </c>
      <c r="BB137">
        <v>5</v>
      </c>
      <c r="BC137" t="s">
        <v>569</v>
      </c>
      <c r="BD137">
        <v>33</v>
      </c>
      <c r="BE137">
        <v>76</v>
      </c>
      <c r="BF137" s="2">
        <v>1998</v>
      </c>
      <c r="BH137" s="58">
        <v>0.03</v>
      </c>
      <c r="BI137" s="58">
        <v>0.9</v>
      </c>
      <c r="BJ137" s="58">
        <v>0.08</v>
      </c>
      <c r="BL137" s="2">
        <v>12.6</v>
      </c>
      <c r="BM137" s="2">
        <v>1.7</v>
      </c>
      <c r="BN137" s="2">
        <v>45</v>
      </c>
      <c r="BO137" s="2">
        <v>7</v>
      </c>
      <c r="BP137" s="2">
        <v>50</v>
      </c>
      <c r="BQ137" s="2">
        <v>2</v>
      </c>
      <c r="BR137" s="2">
        <v>35</v>
      </c>
      <c r="BS137" s="2">
        <v>7</v>
      </c>
      <c r="BT137" s="2">
        <v>607</v>
      </c>
      <c r="BU137" s="2">
        <v>5</v>
      </c>
      <c r="BV137" s="2">
        <v>10</v>
      </c>
      <c r="BX137" s="2">
        <v>5</v>
      </c>
      <c r="BY137" s="2" t="s">
        <v>569</v>
      </c>
      <c r="BZ137" s="2">
        <v>33</v>
      </c>
      <c r="CA137" s="2">
        <v>76</v>
      </c>
      <c r="CB137" s="2">
        <v>1998</v>
      </c>
      <c r="CC137" s="2">
        <v>14.3</v>
      </c>
      <c r="CD137" s="2">
        <v>0.624</v>
      </c>
      <c r="CE137" s="2">
        <v>0.42699999999999999</v>
      </c>
      <c r="CF137" s="2">
        <v>0.246</v>
      </c>
      <c r="CG137" s="2">
        <v>3</v>
      </c>
      <c r="CH137" s="2">
        <v>13.1</v>
      </c>
      <c r="CI137" s="2">
        <v>8.3000000000000007</v>
      </c>
      <c r="CJ137" s="2">
        <v>16.7</v>
      </c>
      <c r="CK137" s="2">
        <v>1.8</v>
      </c>
      <c r="CL137" s="2">
        <v>1.5</v>
      </c>
      <c r="CM137" s="2">
        <v>11.2</v>
      </c>
      <c r="CN137" s="2">
        <v>11.2</v>
      </c>
      <c r="CP137" s="2">
        <v>4.0999999999999996</v>
      </c>
      <c r="CQ137" s="2">
        <v>2.9</v>
      </c>
      <c r="CR137" s="2">
        <v>6.9</v>
      </c>
      <c r="CS137" s="2">
        <v>0.16700000000000001</v>
      </c>
      <c r="CU137" s="2">
        <v>0.8</v>
      </c>
      <c r="CV137" s="2">
        <v>1.7</v>
      </c>
      <c r="CW137" s="2">
        <v>2.5</v>
      </c>
      <c r="CX137" s="2">
        <v>2.2999999999999998</v>
      </c>
    </row>
    <row r="138" spans="1:102" x14ac:dyDescent="0.2">
      <c r="B138" s="1" t="s">
        <v>47</v>
      </c>
      <c r="C138" s="1">
        <v>2017</v>
      </c>
      <c r="D138" s="1" t="s">
        <v>786</v>
      </c>
      <c r="F138" s="2">
        <v>9</v>
      </c>
      <c r="G138" s="2" t="s">
        <v>569</v>
      </c>
      <c r="H138" s="2" t="s">
        <v>570</v>
      </c>
      <c r="I138" s="4" t="s">
        <v>599</v>
      </c>
      <c r="J138" s="16">
        <f>_xlfn.XLOOKUP($I138,DASHBOARD!$I$2:$I$27,DASHBOARD!$J$2:$J$27,"",0)</f>
        <v>78</v>
      </c>
      <c r="K138" s="23">
        <f>J138/DASHBOARD!$C$3</f>
        <v>1.981203962407925</v>
      </c>
      <c r="L138" s="2">
        <v>215</v>
      </c>
      <c r="M138" s="26">
        <f>L138/DASHBOARD!$C$4</f>
        <v>97.505668934240362</v>
      </c>
      <c r="N138" s="26">
        <f t="shared" si="26"/>
        <v>24.841138162475154</v>
      </c>
      <c r="O138" s="5">
        <v>30709</v>
      </c>
      <c r="P138" s="23">
        <f>YEARFRAC(O138,_xlfn.XLOOKUP($B138,DASHBOARD!$Q$2:$Q$40,DASHBOARD!$U$2:$U$40,"",0))</f>
        <v>33.37222222222222</v>
      </c>
      <c r="Q138" s="2" t="s">
        <v>557</v>
      </c>
      <c r="R138" s="2" t="str">
        <f>_xlfn.XLOOKUP($Q138,DASHBOARD!$L$2:$L$150,DASHBOARD!M$2:M$150,"",0)</f>
        <v>United States</v>
      </c>
      <c r="S138" s="2" t="str">
        <f>_xlfn.XLOOKUP($Q138,DASHBOARD!$L$2:$L$150,DASHBOARD!N$2:N$150,"",0)</f>
        <v>North America</v>
      </c>
      <c r="T138" s="2" t="str">
        <f>_xlfn.XLOOKUP($Q138,DASHBOARD!$L$2:$L$150,DASHBOARD!O$2:O$150,"",0)</f>
        <v>Americas</v>
      </c>
      <c r="U138" s="2">
        <v>12</v>
      </c>
      <c r="W138" s="2" t="s">
        <v>571</v>
      </c>
      <c r="X138" s="2" t="s">
        <v>571</v>
      </c>
      <c r="Z138" s="2" t="str">
        <f t="shared" si="27"/>
        <v/>
      </c>
      <c r="AA138" s="6">
        <f>_xlfn.XLOOKUP($G138,$AU$133:$AU$154,$AV$133:$AV$154,0,0)</f>
        <v>11131368</v>
      </c>
      <c r="AB138" s="43">
        <f>AA138/$AC$155</f>
        <v>0.10962481220194616</v>
      </c>
      <c r="AD138" s="65">
        <v>1345.2</v>
      </c>
      <c r="AE138" s="65" cm="1">
        <f t="array" ref="AE138">_xlfn.XLOOKUP($G138&amp;$C138,$BY$1:$BY$845&amp;$C$1:$C$845,$CB$1:$CB$845,"",0)</f>
        <v>1998</v>
      </c>
      <c r="AF138" s="65">
        <v>10.1</v>
      </c>
      <c r="AG138" s="65">
        <f>IFERROR(($AD138/SUM(AD133:AD154))*$AF138,"")</f>
        <v>0.71990335246149206</v>
      </c>
      <c r="AH138" s="65" cm="1">
        <f t="array" ref="AH138">_xlfn.XLOOKUP($G138&amp;$C138,$BY$1:$BY$845&amp;$C$1:$C$845,$BD$1:$BD$845,"",0)</f>
        <v>33</v>
      </c>
      <c r="AI138" s="65" cm="1">
        <f t="array" ref="AI138">_xlfn.XLOOKUP($G138&amp;$C138,$BY$1:$BY$845&amp;$C$1:$C$845,$CP$1:$CP$845,"",0)</f>
        <v>4.0999999999999996</v>
      </c>
      <c r="AJ138" s="65" cm="1">
        <f t="array" ref="AJ138">_xlfn.XLOOKUP($G138&amp;$C138,$BY$1:$BY$845&amp;$C$1:$C$845,$CQ$1:$CQ$845,"",0)</f>
        <v>2.9</v>
      </c>
      <c r="AK138" s="65" cm="1">
        <f t="array" ref="AK138">_xlfn.XLOOKUP($G138&amp;$C138,$BY$1:$BY$845&amp;$C$1:$C$845,$CR$1:$CR$845,"",0)</f>
        <v>6.9</v>
      </c>
      <c r="AL138" s="65" cm="1">
        <f t="array" ref="AL138">_xlfn.XLOOKUP($G138&amp;$C138,$BY$1:$BY$845&amp;$C$1:$C$845,$CM$1:$CM$845,"",0)</f>
        <v>11.2</v>
      </c>
      <c r="AM138" s="78" cm="1">
        <f t="array" ref="AM138">_xlfn.XLOOKUP($G138&amp;$C138,$BY$1:$BY$845&amp;$C$1:$C$845,BG$1:BG$845,"",0)</f>
        <v>0</v>
      </c>
      <c r="AN138" s="78" cm="1">
        <f t="array" ref="AN138">_xlfn.XLOOKUP($G138&amp;$C138,$BY$1:$BY$845&amp;$C$1:$C$845,BH$1:BH$845,"",0)</f>
        <v>0.03</v>
      </c>
      <c r="AO138" s="78" cm="1">
        <f t="array" ref="AO138">_xlfn.XLOOKUP($G138&amp;$C138,$BY$1:$BY$845&amp;$C$1:$C$845,BI$1:BI$845,"",0)</f>
        <v>0.9</v>
      </c>
      <c r="AP138" s="78" cm="1">
        <f t="array" ref="AP138">_xlfn.XLOOKUP($G138&amp;$C138,$BY$1:$BY$845&amp;$C$1:$C$845,BJ$1:BJ$845,"",0)</f>
        <v>0.08</v>
      </c>
      <c r="AQ138" s="78" cm="1">
        <f t="array" ref="AQ138">_xlfn.XLOOKUP($G138&amp;$C138,$BY$1:$BY$845&amp;$C$1:$C$845,BK$1:BK$845,"",0)</f>
        <v>0</v>
      </c>
      <c r="AR138" s="78">
        <f t="shared" si="28"/>
        <v>1.01</v>
      </c>
      <c r="AT138" s="1">
        <v>6</v>
      </c>
      <c r="AU138" s="2" t="s">
        <v>592</v>
      </c>
      <c r="AV138" s="6">
        <v>5782450</v>
      </c>
      <c r="AW138" s="6">
        <v>5782450</v>
      </c>
      <c r="BB138">
        <v>6</v>
      </c>
      <c r="BC138" t="s">
        <v>592</v>
      </c>
      <c r="BD138">
        <v>31</v>
      </c>
      <c r="BE138">
        <v>76</v>
      </c>
      <c r="BF138" s="2">
        <v>1345</v>
      </c>
      <c r="BG138" s="58">
        <v>0.66</v>
      </c>
      <c r="BH138" s="58">
        <v>0.34</v>
      </c>
      <c r="BL138" s="2">
        <v>6.8</v>
      </c>
      <c r="BM138" s="2">
        <v>-7.3</v>
      </c>
      <c r="BN138" s="2">
        <v>38</v>
      </c>
      <c r="BO138" s="2">
        <v>12</v>
      </c>
      <c r="BP138" s="2">
        <v>58</v>
      </c>
      <c r="BQ138" s="2">
        <v>3</v>
      </c>
      <c r="BR138" s="2">
        <v>31</v>
      </c>
      <c r="BS138" s="2">
        <v>5</v>
      </c>
      <c r="BT138" s="2">
        <v>317</v>
      </c>
      <c r="BU138" s="2">
        <v>11</v>
      </c>
      <c r="BV138" s="2">
        <v>10</v>
      </c>
      <c r="BX138" s="2">
        <v>6</v>
      </c>
      <c r="BY138" s="2" t="s">
        <v>592</v>
      </c>
      <c r="BZ138" s="2">
        <v>31</v>
      </c>
      <c r="CA138" s="2">
        <v>76</v>
      </c>
      <c r="CB138" s="2">
        <v>1345</v>
      </c>
      <c r="CC138" s="2">
        <v>10.1</v>
      </c>
      <c r="CD138" s="2">
        <v>0.56799999999999995</v>
      </c>
      <c r="CE138" s="2">
        <v>8.9999999999999993E-3</v>
      </c>
      <c r="CF138" s="2">
        <v>0.19</v>
      </c>
      <c r="CG138" s="2">
        <v>2.4</v>
      </c>
      <c r="CH138" s="2">
        <v>9.4</v>
      </c>
      <c r="CI138" s="2">
        <v>6.2</v>
      </c>
      <c r="CJ138" s="2">
        <v>13.5</v>
      </c>
      <c r="CK138" s="2">
        <v>1.4</v>
      </c>
      <c r="CL138" s="2">
        <v>1.2</v>
      </c>
      <c r="CM138" s="2">
        <v>15.3</v>
      </c>
      <c r="CN138" s="2">
        <v>13</v>
      </c>
      <c r="CP138" s="2">
        <v>1.1000000000000001</v>
      </c>
      <c r="CQ138" s="2">
        <v>1.6</v>
      </c>
      <c r="CR138" s="2">
        <v>2.6</v>
      </c>
      <c r="CS138" s="2">
        <v>9.2999999999999999E-2</v>
      </c>
      <c r="CU138" s="2">
        <v>-3</v>
      </c>
      <c r="CV138" s="2">
        <v>0.5</v>
      </c>
      <c r="CW138" s="2">
        <v>-2.5</v>
      </c>
      <c r="CX138" s="2">
        <v>-0.2</v>
      </c>
    </row>
    <row r="139" spans="1:102" x14ac:dyDescent="0.2">
      <c r="B139" s="1" t="s">
        <v>47</v>
      </c>
      <c r="C139" s="1">
        <v>2017</v>
      </c>
      <c r="D139" s="1" t="s">
        <v>786</v>
      </c>
      <c r="F139" s="2">
        <v>15</v>
      </c>
      <c r="G139" s="2" t="s">
        <v>727</v>
      </c>
      <c r="H139" s="2" t="s">
        <v>552</v>
      </c>
      <c r="I139" s="4" t="s">
        <v>1148</v>
      </c>
      <c r="J139" s="16">
        <f>_xlfn.XLOOKUP($I139,DASHBOARD!$I$2:$I$27,DASHBOARD!$J$2:$J$27,"",0)</f>
        <v>83</v>
      </c>
      <c r="K139" s="23">
        <f>J139/DASHBOARD!$C$3</f>
        <v>2.1082042164084331</v>
      </c>
      <c r="L139" s="2">
        <v>245</v>
      </c>
      <c r="M139" s="26">
        <f>L139/DASHBOARD!$C$4</f>
        <v>111.11111111111111</v>
      </c>
      <c r="N139" s="26">
        <f t="shared" si="26"/>
        <v>24.999546781503518</v>
      </c>
      <c r="O139" s="5">
        <v>34880</v>
      </c>
      <c r="P139" s="23">
        <f>YEARFRAC(O139,_xlfn.XLOOKUP($B139,DASHBOARD!$Q$2:$Q$40,DASHBOARD!$U$2:$U$40,"",0))</f>
        <v>21.95</v>
      </c>
      <c r="Q139" s="2" t="s">
        <v>557</v>
      </c>
      <c r="R139" s="2" t="str">
        <f>_xlfn.XLOOKUP($Q139,DASHBOARD!$L$2:$L$150,DASHBOARD!M$2:M$150,"",0)</f>
        <v>United States</v>
      </c>
      <c r="S139" s="2" t="str">
        <f>_xlfn.XLOOKUP($Q139,DASHBOARD!$L$2:$L$150,DASHBOARD!N$2:N$150,"",0)</f>
        <v>North America</v>
      </c>
      <c r="T139" s="2" t="str">
        <f>_xlfn.XLOOKUP($Q139,DASHBOARD!$L$2:$L$150,DASHBOARD!O$2:O$150,"",0)</f>
        <v>Americas</v>
      </c>
      <c r="U139" s="2" t="s">
        <v>563</v>
      </c>
      <c r="W139" s="2" t="s">
        <v>728</v>
      </c>
      <c r="X139" s="2" t="s">
        <v>728</v>
      </c>
      <c r="Z139" s="2" t="str">
        <f t="shared" si="27"/>
        <v/>
      </c>
      <c r="AA139" s="6">
        <f>_xlfn.XLOOKUP($G139,$AU$133:$AU$154,$AV$133:$AV$154,0,0)</f>
        <v>1171560</v>
      </c>
      <c r="AB139" s="43">
        <f>AA139/$AC$155</f>
        <v>1.153784916492852E-2</v>
      </c>
      <c r="AD139" s="65">
        <v>1267</v>
      </c>
      <c r="AE139" s="65" cm="1">
        <f t="array" ref="AE139">_xlfn.XLOOKUP($G139&amp;$C139,$BY$1:$BY$845&amp;$C$1:$C$845,$CB$1:$CB$845,"",0)</f>
        <v>85</v>
      </c>
      <c r="AF139" s="65">
        <v>16.100000000000001</v>
      </c>
      <c r="AG139" s="65">
        <f>IFERROR(($AD139/SUM(AD133:AD154))*$AF139,"")</f>
        <v>1.0808575349579024</v>
      </c>
      <c r="AH139" s="65" cm="1">
        <f t="array" ref="AH139">_xlfn.XLOOKUP($G139&amp;$C139,$BY$1:$BY$845&amp;$C$1:$C$845,$BD$1:$BD$845,"",0)</f>
        <v>21</v>
      </c>
      <c r="AI139" s="65" cm="1">
        <f t="array" ref="AI139">_xlfn.XLOOKUP($G139&amp;$C139,$BY$1:$BY$845&amp;$C$1:$C$845,$CP$1:$CP$845,"",0)</f>
        <v>-0.1</v>
      </c>
      <c r="AJ139" s="65" cm="1">
        <f t="array" ref="AJ139">_xlfn.XLOOKUP($G139&amp;$C139,$BY$1:$BY$845&amp;$C$1:$C$845,$CQ$1:$CQ$845,"",0)</f>
        <v>0.1</v>
      </c>
      <c r="AK139" s="65" cm="1">
        <f t="array" ref="AK139">_xlfn.XLOOKUP($G139&amp;$C139,$BY$1:$BY$845&amp;$C$1:$C$845,$CR$1:$CR$845,"",0)</f>
        <v>0</v>
      </c>
      <c r="AL139" s="65" cm="1">
        <f t="array" ref="AL139">_xlfn.XLOOKUP($G139&amp;$C139,$BY$1:$BY$845&amp;$C$1:$C$845,$CM$1:$CM$845,"",0)</f>
        <v>22.7</v>
      </c>
      <c r="AM139" s="78" cm="1">
        <f t="array" ref="AM139">_xlfn.XLOOKUP($G139&amp;$C139,$BY$1:$BY$845&amp;$C$1:$C$845,BG$1:BG$845,"",0)</f>
        <v>0</v>
      </c>
      <c r="AN139" s="78" cm="1">
        <f t="array" ref="AN139">_xlfn.XLOOKUP($G139&amp;$C139,$BY$1:$BY$845&amp;$C$1:$C$845,BH$1:BH$845,"",0)</f>
        <v>0</v>
      </c>
      <c r="AO139" s="78" cm="1">
        <f t="array" ref="AO139">_xlfn.XLOOKUP($G139&amp;$C139,$BY$1:$BY$845&amp;$C$1:$C$845,BI$1:BI$845,"",0)</f>
        <v>0</v>
      </c>
      <c r="AP139" s="78" cm="1">
        <f t="array" ref="AP139">_xlfn.XLOOKUP($G139&amp;$C139,$BY$1:$BY$845&amp;$C$1:$C$845,BJ$1:BJ$845,"",0)</f>
        <v>0.11</v>
      </c>
      <c r="AQ139" s="78" cm="1">
        <f t="array" ref="AQ139">_xlfn.XLOOKUP($G139&amp;$C139,$BY$1:$BY$845&amp;$C$1:$C$845,BK$1:BK$845,"",0)</f>
        <v>0.89</v>
      </c>
      <c r="AR139" s="78">
        <f t="shared" si="28"/>
        <v>1</v>
      </c>
      <c r="AT139" s="1">
        <v>7</v>
      </c>
      <c r="AU139" s="2" t="s">
        <v>729</v>
      </c>
      <c r="AV139" s="6">
        <v>2898000</v>
      </c>
      <c r="AW139" s="6">
        <v>2898000</v>
      </c>
      <c r="BB139">
        <v>7</v>
      </c>
      <c r="BC139" t="s">
        <v>729</v>
      </c>
      <c r="BD139">
        <v>32</v>
      </c>
      <c r="BE139">
        <v>70</v>
      </c>
      <c r="BF139" s="2">
        <v>1268</v>
      </c>
      <c r="BJ139" s="58">
        <v>0.01</v>
      </c>
      <c r="BK139" s="58">
        <v>0.99</v>
      </c>
      <c r="BL139" s="2">
        <v>16</v>
      </c>
      <c r="BM139" s="2">
        <v>6.2</v>
      </c>
      <c r="BN139" s="2">
        <v>39</v>
      </c>
      <c r="BO139" s="2">
        <v>17</v>
      </c>
      <c r="BP139" s="2">
        <v>77</v>
      </c>
      <c r="BQ139" s="2">
        <v>27</v>
      </c>
      <c r="BR139" s="2">
        <v>62</v>
      </c>
      <c r="BS139" s="2">
        <v>6</v>
      </c>
      <c r="BT139" s="2">
        <v>303</v>
      </c>
      <c r="BU139" s="2">
        <v>9</v>
      </c>
      <c r="BV139" s="2">
        <v>34</v>
      </c>
      <c r="BX139" s="2">
        <v>7</v>
      </c>
      <c r="BY139" s="2" t="s">
        <v>729</v>
      </c>
      <c r="BZ139" s="2">
        <v>32</v>
      </c>
      <c r="CA139" s="2">
        <v>70</v>
      </c>
      <c r="CB139" s="2">
        <v>1268</v>
      </c>
      <c r="CC139" s="2">
        <v>16.100000000000001</v>
      </c>
      <c r="CD139" s="2">
        <v>0.58799999999999997</v>
      </c>
      <c r="CE139" s="2">
        <v>7.0000000000000001E-3</v>
      </c>
      <c r="CF139" s="2">
        <v>0.41</v>
      </c>
      <c r="CG139" s="2">
        <v>12.9</v>
      </c>
      <c r="CH139" s="2">
        <v>22</v>
      </c>
      <c r="CI139" s="2">
        <v>17.7</v>
      </c>
      <c r="CJ139" s="2">
        <v>13.6</v>
      </c>
      <c r="CK139" s="2">
        <v>2.2000000000000002</v>
      </c>
      <c r="CL139" s="2">
        <v>2</v>
      </c>
      <c r="CM139" s="2">
        <v>19.399999999999999</v>
      </c>
      <c r="CN139" s="2">
        <v>15.3</v>
      </c>
      <c r="CP139" s="2">
        <v>2.2999999999999998</v>
      </c>
      <c r="CQ139" s="2">
        <v>2.5</v>
      </c>
      <c r="CR139" s="2">
        <v>4.7</v>
      </c>
      <c r="CS139" s="2">
        <v>0.17799999999999999</v>
      </c>
      <c r="CU139" s="2">
        <v>-1.1000000000000001</v>
      </c>
      <c r="CV139" s="2">
        <v>1.6</v>
      </c>
      <c r="CW139" s="2">
        <v>0.6</v>
      </c>
      <c r="CX139" s="2">
        <v>0.8</v>
      </c>
    </row>
    <row r="140" spans="1:102" x14ac:dyDescent="0.2">
      <c r="B140" s="1" t="s">
        <v>47</v>
      </c>
      <c r="C140" s="1">
        <v>2017</v>
      </c>
      <c r="D140" s="1" t="s">
        <v>786</v>
      </c>
      <c r="F140" s="2">
        <v>34</v>
      </c>
      <c r="G140" s="2" t="s">
        <v>592</v>
      </c>
      <c r="H140" s="2" t="s">
        <v>556</v>
      </c>
      <c r="I140" s="4" t="s">
        <v>604</v>
      </c>
      <c r="J140" s="16">
        <f>_xlfn.XLOOKUP($I140,DASHBOARD!$I$2:$I$27,DASHBOARD!$J$2:$J$27,"",0)</f>
        <v>79</v>
      </c>
      <c r="K140" s="23">
        <f>J140/DASHBOARD!$C$3</f>
        <v>2.0066040132080265</v>
      </c>
      <c r="L140" s="2">
        <v>192</v>
      </c>
      <c r="M140" s="26">
        <f>L140/DASHBOARD!$C$4</f>
        <v>87.074829931972786</v>
      </c>
      <c r="N140" s="26">
        <f t="shared" si="26"/>
        <v>21.62565557804599</v>
      </c>
      <c r="O140" s="5">
        <v>31301</v>
      </c>
      <c r="P140" s="23">
        <f>YEARFRAC(O140,_xlfn.XLOOKUP($B140,DASHBOARD!$Q$2:$Q$40,DASHBOARD!$U$2:$U$40,"",0))</f>
        <v>31.752777777777776</v>
      </c>
      <c r="Q140" s="2" t="s">
        <v>557</v>
      </c>
      <c r="R140" s="2" t="str">
        <f>_xlfn.XLOOKUP($Q140,DASHBOARD!$L$2:$L$150,DASHBOARD!M$2:M$150,"",0)</f>
        <v>United States</v>
      </c>
      <c r="S140" s="2" t="str">
        <f>_xlfn.XLOOKUP($Q140,DASHBOARD!$L$2:$L$150,DASHBOARD!N$2:N$150,"",0)</f>
        <v>North America</v>
      </c>
      <c r="T140" s="2" t="str">
        <f>_xlfn.XLOOKUP($Q140,DASHBOARD!$L$2:$L$150,DASHBOARD!O$2:O$150,"",0)</f>
        <v>Americas</v>
      </c>
      <c r="U140" s="2">
        <v>11</v>
      </c>
      <c r="Z140" s="2" t="str">
        <f t="shared" si="27"/>
        <v/>
      </c>
      <c r="AA140" s="6">
        <f>_xlfn.XLOOKUP($G140,$AU$133:$AU$154,$AV$133:$AV$154,0,0)</f>
        <v>5782450</v>
      </c>
      <c r="AB140" s="43">
        <f>AA140/$AC$155</f>
        <v>5.6947178039315885E-2</v>
      </c>
      <c r="AD140" s="65">
        <v>856.8</v>
      </c>
      <c r="AE140" s="65" cm="1">
        <f t="array" ref="AE140">_xlfn.XLOOKUP($G140&amp;$C140,$BY$1:$BY$845&amp;$C$1:$C$845,$CB$1:$CB$845,"",0)</f>
        <v>1345</v>
      </c>
      <c r="AF140" s="65">
        <v>16.600000000000001</v>
      </c>
      <c r="AG140" s="65">
        <f>IFERROR(($AD140/SUM(AD133:AD154))*$AF140,"")</f>
        <v>0.753621898297541</v>
      </c>
      <c r="AH140" s="65" cm="1">
        <f t="array" ref="AH140">_xlfn.XLOOKUP($G140&amp;$C140,$BY$1:$BY$845&amp;$C$1:$C$845,$BD$1:$BD$845,"",0)</f>
        <v>31</v>
      </c>
      <c r="AI140" s="65" cm="1">
        <f t="array" ref="AI140">_xlfn.XLOOKUP($G140&amp;$C140,$BY$1:$BY$845&amp;$C$1:$C$845,$CP$1:$CP$845,"",0)</f>
        <v>1.1000000000000001</v>
      </c>
      <c r="AJ140" s="65" cm="1">
        <f t="array" ref="AJ140">_xlfn.XLOOKUP($G140&amp;$C140,$BY$1:$BY$845&amp;$C$1:$C$845,$CQ$1:$CQ$845,"",0)</f>
        <v>1.6</v>
      </c>
      <c r="AK140" s="65" cm="1">
        <f t="array" ref="AK140">_xlfn.XLOOKUP($G140&amp;$C140,$BY$1:$BY$845&amp;$C$1:$C$845,$CR$1:$CR$845,"",0)</f>
        <v>2.6</v>
      </c>
      <c r="AL140" s="65" cm="1">
        <f t="array" ref="AL140">_xlfn.XLOOKUP($G140&amp;$C140,$BY$1:$BY$845&amp;$C$1:$C$845,$CM$1:$CM$845,"",0)</f>
        <v>15.3</v>
      </c>
      <c r="AM140" s="78" cm="1">
        <f t="array" ref="AM140">_xlfn.XLOOKUP($G140&amp;$C140,$BY$1:$BY$845&amp;$C$1:$C$845,BG$1:BG$845,"",0)</f>
        <v>0.66</v>
      </c>
      <c r="AN140" s="78" cm="1">
        <f t="array" ref="AN140">_xlfn.XLOOKUP($G140&amp;$C140,$BY$1:$BY$845&amp;$C$1:$C$845,BH$1:BH$845,"",0)</f>
        <v>0.34</v>
      </c>
      <c r="AO140" s="78" cm="1">
        <f t="array" ref="AO140">_xlfn.XLOOKUP($G140&amp;$C140,$BY$1:$BY$845&amp;$C$1:$C$845,BI$1:BI$845,"",0)</f>
        <v>0</v>
      </c>
      <c r="AP140" s="78" cm="1">
        <f t="array" ref="AP140">_xlfn.XLOOKUP($G140&amp;$C140,$BY$1:$BY$845&amp;$C$1:$C$845,BJ$1:BJ$845,"",0)</f>
        <v>0</v>
      </c>
      <c r="AQ140" s="78" cm="1">
        <f t="array" ref="AQ140">_xlfn.XLOOKUP($G140&amp;$C140,$BY$1:$BY$845&amp;$C$1:$C$845,BK$1:BK$845,"",0)</f>
        <v>0</v>
      </c>
      <c r="AR140" s="78">
        <f t="shared" si="28"/>
        <v>1</v>
      </c>
      <c r="AT140" s="1">
        <v>8</v>
      </c>
      <c r="AU140" s="2" t="s">
        <v>731</v>
      </c>
      <c r="AV140" s="6">
        <v>1551659</v>
      </c>
      <c r="AW140" s="6">
        <v>1551659</v>
      </c>
      <c r="BB140">
        <v>8</v>
      </c>
      <c r="BC140" t="s">
        <v>737</v>
      </c>
      <c r="BD140">
        <v>25</v>
      </c>
      <c r="BE140">
        <v>77</v>
      </c>
      <c r="BF140" s="2">
        <v>1137</v>
      </c>
      <c r="BG140" s="58">
        <v>0.3</v>
      </c>
      <c r="BH140" s="58">
        <v>0.63</v>
      </c>
      <c r="BI140" s="58">
        <v>7.0000000000000007E-2</v>
      </c>
      <c r="BL140" s="2">
        <v>2.7</v>
      </c>
      <c r="BM140" s="2">
        <v>-12.6</v>
      </c>
      <c r="BN140" s="2">
        <v>33</v>
      </c>
      <c r="BO140" s="2">
        <v>11</v>
      </c>
      <c r="BP140" s="2">
        <v>43</v>
      </c>
      <c r="BQ140" s="2">
        <v>3</v>
      </c>
      <c r="BR140" s="2">
        <v>21</v>
      </c>
      <c r="BS140" s="2">
        <v>4</v>
      </c>
      <c r="BT140" s="2">
        <v>205</v>
      </c>
      <c r="BU140" s="2">
        <v>8</v>
      </c>
      <c r="BV140" s="2">
        <v>24</v>
      </c>
      <c r="BX140" s="2">
        <v>8</v>
      </c>
      <c r="BY140" s="2" t="s">
        <v>737</v>
      </c>
      <c r="BZ140" s="2">
        <v>25</v>
      </c>
      <c r="CA140" s="2">
        <v>77</v>
      </c>
      <c r="CB140" s="2">
        <v>1137</v>
      </c>
      <c r="CC140" s="2">
        <v>13.1</v>
      </c>
      <c r="CD140" s="2">
        <v>0.57499999999999996</v>
      </c>
      <c r="CE140" s="2">
        <v>0.376</v>
      </c>
      <c r="CF140" s="2">
        <v>0.13400000000000001</v>
      </c>
      <c r="CG140" s="2">
        <v>2.2999999999999998</v>
      </c>
      <c r="CH140" s="2">
        <v>9</v>
      </c>
      <c r="CI140" s="2">
        <v>5.8</v>
      </c>
      <c r="CJ140" s="2">
        <v>11.2</v>
      </c>
      <c r="CK140" s="2">
        <v>1.7</v>
      </c>
      <c r="CL140" s="2">
        <v>0.6</v>
      </c>
      <c r="CM140" s="2">
        <v>10.7</v>
      </c>
      <c r="CN140" s="2">
        <v>19.5</v>
      </c>
      <c r="CP140" s="2">
        <v>1</v>
      </c>
      <c r="CQ140" s="2">
        <v>1.3</v>
      </c>
      <c r="CR140" s="2">
        <v>2.2999999999999998</v>
      </c>
      <c r="CS140" s="2">
        <v>9.9000000000000005E-2</v>
      </c>
      <c r="CU140" s="2">
        <v>-1</v>
      </c>
      <c r="CV140" s="2">
        <v>-0.5</v>
      </c>
      <c r="CW140" s="2">
        <v>-1.5</v>
      </c>
      <c r="CX140" s="2">
        <v>0.1</v>
      </c>
    </row>
    <row r="141" spans="1:102" x14ac:dyDescent="0.2">
      <c r="B141" s="1" t="s">
        <v>47</v>
      </c>
      <c r="C141" s="1">
        <v>2017</v>
      </c>
      <c r="D141" s="1" t="s">
        <v>786</v>
      </c>
      <c r="F141" s="2">
        <v>5</v>
      </c>
      <c r="G141" s="2" t="s">
        <v>574</v>
      </c>
      <c r="H141" s="2" t="s">
        <v>552</v>
      </c>
      <c r="I141" s="4" t="s">
        <v>602</v>
      </c>
      <c r="J141" s="16">
        <f>_xlfn.XLOOKUP($I141,DASHBOARD!$I$2:$I$27,DASHBOARD!$J$2:$J$27,"",0)</f>
        <v>81</v>
      </c>
      <c r="K141" s="23">
        <f>J141/DASHBOARD!$C$3</f>
        <v>2.0574041148082296</v>
      </c>
      <c r="L141" s="2">
        <v>222</v>
      </c>
      <c r="M141" s="26">
        <f>L141/DASHBOARD!$C$4</f>
        <v>100.68027210884354</v>
      </c>
      <c r="N141" s="26">
        <f t="shared" si="26"/>
        <v>23.785110449605845</v>
      </c>
      <c r="O141" s="5">
        <v>35101</v>
      </c>
      <c r="P141" s="23">
        <f>YEARFRAC(O141,_xlfn.XLOOKUP($B141,DASHBOARD!$Q$2:$Q$40,DASHBOARD!$U$2:$U$40,"",0))</f>
        <v>21.35</v>
      </c>
      <c r="Q141" s="2" t="s">
        <v>557</v>
      </c>
      <c r="R141" s="2" t="str">
        <f>_xlfn.XLOOKUP($Q141,DASHBOARD!$L$2:$L$150,DASHBOARD!M$2:M$150,"",0)</f>
        <v>United States</v>
      </c>
      <c r="S141" s="2" t="str">
        <f>_xlfn.XLOOKUP($Q141,DASHBOARD!$L$2:$L$150,DASHBOARD!N$2:N$150,"",0)</f>
        <v>North America</v>
      </c>
      <c r="T141" s="2" t="str">
        <f>_xlfn.XLOOKUP($Q141,DASHBOARD!$L$2:$L$150,DASHBOARD!O$2:O$150,"",0)</f>
        <v>Americas</v>
      </c>
      <c r="U141" s="2">
        <v>1</v>
      </c>
      <c r="W141" s="2" t="s">
        <v>579</v>
      </c>
      <c r="X141" s="2" t="s">
        <v>579</v>
      </c>
      <c r="Z141" s="2" t="str">
        <f t="shared" si="27"/>
        <v/>
      </c>
      <c r="AA141" s="6">
        <f>_xlfn.XLOOKUP($G141,$AU$133:$AU$154,$AV$133:$AV$154,0,0)</f>
        <v>1182840</v>
      </c>
      <c r="AB141" s="43">
        <f>AA141/$AC$155</f>
        <v>1.164893774646117E-2</v>
      </c>
      <c r="AD141" s="65">
        <v>92.399999999999991</v>
      </c>
      <c r="AE141" s="65" cm="1">
        <f t="array" ref="AE141">_xlfn.XLOOKUP($G141&amp;$C141,$BY$1:$BY$845&amp;$C$1:$C$845,$CB$1:$CB$845,"",0)</f>
        <v>447</v>
      </c>
      <c r="AF141" s="65">
        <v>9.4</v>
      </c>
      <c r="AG141" s="65">
        <f>IFERROR(($AD141/SUM(AD133:AD154))*$AF141,"")</f>
        <v>4.6022031823745417E-2</v>
      </c>
      <c r="AH141" s="65" cm="1">
        <f t="array" ref="AH141">_xlfn.XLOOKUP($G141&amp;$C141,$BY$1:$BY$845&amp;$C$1:$C$845,$BD$1:$BD$845,"",0)</f>
        <v>20</v>
      </c>
      <c r="AI141" s="65" cm="1">
        <f t="array" ref="AI141">_xlfn.XLOOKUP($G141&amp;$C141,$BY$1:$BY$845&amp;$C$1:$C$845,$CP$1:$CP$845,"",0)</f>
        <v>0.7</v>
      </c>
      <c r="AJ141" s="65" cm="1">
        <f t="array" ref="AJ141">_xlfn.XLOOKUP($G141&amp;$C141,$BY$1:$BY$845&amp;$C$1:$C$845,$CQ$1:$CQ$845,"",0)</f>
        <v>0.8</v>
      </c>
      <c r="AK141" s="65" cm="1">
        <f t="array" ref="AK141">_xlfn.XLOOKUP($G141&amp;$C141,$BY$1:$BY$845&amp;$C$1:$C$845,$CR$1:$CR$845,"",0)</f>
        <v>1.4</v>
      </c>
      <c r="AL141" s="65" cm="1">
        <f t="array" ref="AL141">_xlfn.XLOOKUP($G141&amp;$C141,$BY$1:$BY$845&amp;$C$1:$C$845,$CM$1:$CM$845,"",0)</f>
        <v>12.2</v>
      </c>
      <c r="AM141" s="78" cm="1">
        <f t="array" ref="AM141">_xlfn.XLOOKUP($G141&amp;$C141,$BY$1:$BY$845&amp;$C$1:$C$845,BG$1:BG$845,"",0)</f>
        <v>0</v>
      </c>
      <c r="AN141" s="78" cm="1">
        <f t="array" ref="AN141">_xlfn.XLOOKUP($G141&amp;$C141,$BY$1:$BY$845&amp;$C$1:$C$845,BH$1:BH$845,"",0)</f>
        <v>0</v>
      </c>
      <c r="AO141" s="78" cm="1">
        <f t="array" ref="AO141">_xlfn.XLOOKUP($G141&amp;$C141,$BY$1:$BY$845&amp;$C$1:$C$845,BI$1:BI$845,"",0)</f>
        <v>0.03</v>
      </c>
      <c r="AP141" s="78" cm="1">
        <f t="array" ref="AP141">_xlfn.XLOOKUP($G141&amp;$C141,$BY$1:$BY$845&amp;$C$1:$C$845,BJ$1:BJ$845,"",0)</f>
        <v>0.39</v>
      </c>
      <c r="AQ141" s="78" cm="1">
        <f t="array" ref="AQ141">_xlfn.XLOOKUP($G141&amp;$C141,$BY$1:$BY$845&amp;$C$1:$C$845,BK$1:BK$845,"",0)</f>
        <v>0.57999999999999996</v>
      </c>
      <c r="AR141" s="78">
        <f t="shared" si="28"/>
        <v>1</v>
      </c>
      <c r="AT141" s="1">
        <v>9</v>
      </c>
      <c r="AU141" s="2" t="s">
        <v>740</v>
      </c>
      <c r="AV141" s="6">
        <v>1551659</v>
      </c>
      <c r="AW141" s="6">
        <v>1984005</v>
      </c>
      <c r="BB141">
        <v>9</v>
      </c>
      <c r="BC141" t="s">
        <v>703</v>
      </c>
      <c r="BD141">
        <v>21</v>
      </c>
      <c r="BE141">
        <v>71</v>
      </c>
      <c r="BF141" s="2">
        <v>1074</v>
      </c>
      <c r="BG141" s="58">
        <v>0.04</v>
      </c>
      <c r="BH141" s="58">
        <v>0.69</v>
      </c>
      <c r="BI141" s="58">
        <v>0.27</v>
      </c>
      <c r="BL141" s="2">
        <v>-1.4</v>
      </c>
      <c r="BM141" s="2">
        <v>-18.100000000000001</v>
      </c>
      <c r="BN141" s="2">
        <v>26</v>
      </c>
      <c r="BO141" s="2">
        <v>7</v>
      </c>
      <c r="BP141" s="2">
        <v>39</v>
      </c>
      <c r="BQ141" s="2">
        <v>0</v>
      </c>
      <c r="BR141" s="2">
        <v>17</v>
      </c>
      <c r="BS141" s="2">
        <v>2</v>
      </c>
      <c r="BT141" s="2">
        <v>186</v>
      </c>
      <c r="BU141" s="2">
        <v>3</v>
      </c>
      <c r="BV141" s="2">
        <v>18</v>
      </c>
      <c r="BX141" s="2">
        <v>9</v>
      </c>
      <c r="BY141" s="2" t="s">
        <v>703</v>
      </c>
      <c r="BZ141" s="2">
        <v>21</v>
      </c>
      <c r="CA141" s="2">
        <v>71</v>
      </c>
      <c r="CB141" s="2">
        <v>1074</v>
      </c>
      <c r="CC141" s="2">
        <v>8.6</v>
      </c>
      <c r="CD141" s="2">
        <v>0.54</v>
      </c>
      <c r="CE141" s="2">
        <v>0.502</v>
      </c>
      <c r="CF141" s="2">
        <v>0.151</v>
      </c>
      <c r="CG141" s="2">
        <v>2.2999999999999998</v>
      </c>
      <c r="CH141" s="2">
        <v>7.6</v>
      </c>
      <c r="CI141" s="2">
        <v>5.0999999999999996</v>
      </c>
      <c r="CJ141" s="2">
        <v>9</v>
      </c>
      <c r="CK141" s="2">
        <v>1.4</v>
      </c>
      <c r="CL141" s="2">
        <v>1.1000000000000001</v>
      </c>
      <c r="CM141" s="2">
        <v>12.1</v>
      </c>
      <c r="CN141" s="2">
        <v>11.9</v>
      </c>
      <c r="CP141" s="2">
        <v>0.5</v>
      </c>
      <c r="CQ141" s="2">
        <v>1.2</v>
      </c>
      <c r="CR141" s="2">
        <v>1.7</v>
      </c>
      <c r="CS141" s="2">
        <v>7.6999999999999999E-2</v>
      </c>
      <c r="CU141" s="2">
        <v>-2.4</v>
      </c>
      <c r="CV141" s="2">
        <v>0.1</v>
      </c>
      <c r="CW141" s="2">
        <v>-2.4</v>
      </c>
      <c r="CX141" s="2">
        <v>-0.1</v>
      </c>
    </row>
    <row r="142" spans="1:102" x14ac:dyDescent="0.2">
      <c r="B142" s="1" t="s">
        <v>47</v>
      </c>
      <c r="C142" s="1">
        <v>2017</v>
      </c>
      <c r="D142" s="1" t="s">
        <v>786</v>
      </c>
      <c r="F142" s="2">
        <v>20</v>
      </c>
      <c r="G142" s="2" t="s">
        <v>739</v>
      </c>
      <c r="H142" s="2" t="s">
        <v>566</v>
      </c>
      <c r="I142" s="4" t="s">
        <v>602</v>
      </c>
      <c r="J142" s="16">
        <f>_xlfn.XLOOKUP($I142,DASHBOARD!$I$2:$I$27,DASHBOARD!$J$2:$J$27,"",0)</f>
        <v>81</v>
      </c>
      <c r="K142" s="23">
        <f>J142/DASHBOARD!$C$3</f>
        <v>2.0574041148082296</v>
      </c>
      <c r="L142" s="2">
        <v>230</v>
      </c>
      <c r="M142" s="26">
        <f>L142/DASHBOARD!$C$4</f>
        <v>104.30839002267574</v>
      </c>
      <c r="N142" s="26">
        <f t="shared" si="26"/>
        <v>24.64223154688894</v>
      </c>
      <c r="O142" s="5">
        <v>33973</v>
      </c>
      <c r="P142" s="23">
        <f>YEARFRAC(O142,_xlfn.XLOOKUP($B142,DASHBOARD!$Q$2:$Q$40,DASHBOARD!$U$2:$U$40,"",0))</f>
        <v>24.43888888888889</v>
      </c>
      <c r="Q142" s="2" t="s">
        <v>557</v>
      </c>
      <c r="R142" s="2" t="str">
        <f>_xlfn.XLOOKUP($Q142,DASHBOARD!$L$2:$L$150,DASHBOARD!M$2:M$150,"",0)</f>
        <v>United States</v>
      </c>
      <c r="S142" s="2" t="str">
        <f>_xlfn.XLOOKUP($Q142,DASHBOARD!$L$2:$L$150,DASHBOARD!N$2:N$150,"",0)</f>
        <v>North America</v>
      </c>
      <c r="T142" s="2" t="str">
        <f>_xlfn.XLOOKUP($Q142,DASHBOARD!$L$2:$L$150,DASHBOARD!O$2:O$150,"",0)</f>
        <v>Americas</v>
      </c>
      <c r="U142" s="2">
        <v>2</v>
      </c>
      <c r="W142" s="2" t="s">
        <v>636</v>
      </c>
      <c r="X142" s="2" t="s">
        <v>636</v>
      </c>
      <c r="Z142" s="2" t="str">
        <f t="shared" si="27"/>
        <v/>
      </c>
      <c r="AA142" s="6">
        <f>_xlfn.XLOOKUP($G142,$AU$133:$AU$154,$AV$133:$AV$154,0,0)</f>
        <v>980431</v>
      </c>
      <c r="AB142" s="43">
        <f>AA142/$AC$155</f>
        <v>9.655557542609881E-3</v>
      </c>
      <c r="AD142" s="65">
        <v>739.19999999999993</v>
      </c>
      <c r="AE142" s="65" cm="1">
        <f t="array" ref="AE142">_xlfn.XLOOKUP($G142&amp;$C142,$BY$1:$BY$845&amp;$C$1:$C$845,$CB$1:$CB$845,"",0)</f>
        <v>457</v>
      </c>
      <c r="AF142" s="65">
        <v>25.2</v>
      </c>
      <c r="AG142" s="65">
        <f>IFERROR(($AD142/SUM(AD133:AD154))*$AF142,"")</f>
        <v>0.98702570379436971</v>
      </c>
      <c r="AH142" s="65" cm="1">
        <f t="array" ref="AH142">_xlfn.XLOOKUP($G142&amp;$C142,$BY$1:$BY$845&amp;$C$1:$C$845,$BD$1:$BD$845,"",0)</f>
        <v>24</v>
      </c>
      <c r="AI142" s="65" cm="1">
        <f t="array" ref="AI142">_xlfn.XLOOKUP($G142&amp;$C142,$BY$1:$BY$845&amp;$C$1:$C$845,$CP$1:$CP$845,"",0)</f>
        <v>0.3</v>
      </c>
      <c r="AJ142" s="65" cm="1">
        <f t="array" ref="AJ142">_xlfn.XLOOKUP($G142&amp;$C142,$BY$1:$BY$845&amp;$C$1:$C$845,$CQ$1:$CQ$845,"",0)</f>
        <v>0.8</v>
      </c>
      <c r="AK142" s="65" cm="1">
        <f t="array" ref="AK142">_xlfn.XLOOKUP($G142&amp;$C142,$BY$1:$BY$845&amp;$C$1:$C$845,$CR$1:$CR$845,"",0)</f>
        <v>1.1000000000000001</v>
      </c>
      <c r="AL142" s="65" cm="1">
        <f t="array" ref="AL142">_xlfn.XLOOKUP($G142&amp;$C142,$BY$1:$BY$845&amp;$C$1:$C$845,$CM$1:$CM$845,"",0)</f>
        <v>12.3</v>
      </c>
      <c r="AM142" s="78" cm="1">
        <f t="array" ref="AM142">_xlfn.XLOOKUP($G142&amp;$C142,$BY$1:$BY$845&amp;$C$1:$C$845,BG$1:BG$845,"",0)</f>
        <v>0</v>
      </c>
      <c r="AN142" s="78" cm="1">
        <f t="array" ref="AN142">_xlfn.XLOOKUP($G142&amp;$C142,$BY$1:$BY$845&amp;$C$1:$C$845,BH$1:BH$845,"",0)</f>
        <v>0</v>
      </c>
      <c r="AO142" s="78" cm="1">
        <f t="array" ref="AO142">_xlfn.XLOOKUP($G142&amp;$C142,$BY$1:$BY$845&amp;$C$1:$C$845,BI$1:BI$845,"",0)</f>
        <v>0.21</v>
      </c>
      <c r="AP142" s="78" cm="1">
        <f t="array" ref="AP142">_xlfn.XLOOKUP($G142&amp;$C142,$BY$1:$BY$845&amp;$C$1:$C$845,BJ$1:BJ$845,"",0)</f>
        <v>0.48</v>
      </c>
      <c r="AQ142" s="78" cm="1">
        <f t="array" ref="AQ142">_xlfn.XLOOKUP($G142&amp;$C142,$BY$1:$BY$845&amp;$C$1:$C$845,BK$1:BK$845,"",0)</f>
        <v>0.31</v>
      </c>
      <c r="AR142" s="78">
        <f t="shared" si="28"/>
        <v>1</v>
      </c>
      <c r="AT142" s="1">
        <v>10</v>
      </c>
      <c r="AU142" s="2" t="s">
        <v>653</v>
      </c>
      <c r="AV142" s="6">
        <v>1403611</v>
      </c>
      <c r="AW142" s="6">
        <v>1403611</v>
      </c>
      <c r="BB142">
        <v>10</v>
      </c>
      <c r="BC142" t="s">
        <v>731</v>
      </c>
      <c r="BD142">
        <v>36</v>
      </c>
      <c r="BE142">
        <v>68</v>
      </c>
      <c r="BF142" s="2">
        <v>854</v>
      </c>
      <c r="BJ142" s="58">
        <v>7.0000000000000007E-2</v>
      </c>
      <c r="BK142" s="58">
        <v>0.94</v>
      </c>
      <c r="BL142" s="2">
        <v>7.8</v>
      </c>
      <c r="BM142" s="2">
        <v>-5</v>
      </c>
      <c r="BN142" s="2">
        <v>39</v>
      </c>
      <c r="BO142" s="2">
        <v>18</v>
      </c>
      <c r="BP142" s="2">
        <v>58</v>
      </c>
      <c r="BQ142" s="2">
        <v>15</v>
      </c>
      <c r="BR142" s="2">
        <v>25</v>
      </c>
      <c r="BS142" s="2">
        <v>3</v>
      </c>
      <c r="BT142" s="2">
        <v>332</v>
      </c>
      <c r="BU142" s="2">
        <v>4</v>
      </c>
      <c r="BV142" s="2">
        <v>8</v>
      </c>
      <c r="BX142" s="2">
        <v>10</v>
      </c>
      <c r="BY142" s="2" t="s">
        <v>731</v>
      </c>
      <c r="BZ142" s="2">
        <v>36</v>
      </c>
      <c r="CA142" s="2">
        <v>68</v>
      </c>
      <c r="CB142" s="2">
        <v>854</v>
      </c>
      <c r="CC142" s="2">
        <v>16.600000000000001</v>
      </c>
      <c r="CD142" s="2">
        <v>0.57099999999999995</v>
      </c>
      <c r="CE142" s="2">
        <v>3.2000000000000001E-2</v>
      </c>
      <c r="CF142" s="2">
        <v>0.222</v>
      </c>
      <c r="CG142" s="2">
        <v>6.5</v>
      </c>
      <c r="CH142" s="2">
        <v>18.8</v>
      </c>
      <c r="CI142" s="2">
        <v>13</v>
      </c>
      <c r="CJ142" s="2">
        <v>24.1</v>
      </c>
      <c r="CK142" s="2">
        <v>2.4</v>
      </c>
      <c r="CL142" s="2">
        <v>4.4000000000000004</v>
      </c>
      <c r="CM142" s="2">
        <v>22</v>
      </c>
      <c r="CN142" s="2">
        <v>17.899999999999999</v>
      </c>
      <c r="CP142" s="2">
        <v>0.9</v>
      </c>
      <c r="CQ142" s="2">
        <v>1.7</v>
      </c>
      <c r="CR142" s="2">
        <v>2.6</v>
      </c>
      <c r="CS142" s="2">
        <v>0.14799999999999999</v>
      </c>
      <c r="CU142" s="2">
        <v>-0.7</v>
      </c>
      <c r="CV142" s="2">
        <v>3.5</v>
      </c>
      <c r="CW142" s="2">
        <v>2.8</v>
      </c>
      <c r="CX142" s="2">
        <v>1</v>
      </c>
    </row>
    <row r="143" spans="1:102" x14ac:dyDescent="0.2">
      <c r="B143" s="1" t="s">
        <v>47</v>
      </c>
      <c r="C143" s="1">
        <v>2017</v>
      </c>
      <c r="D143" s="1" t="s">
        <v>786</v>
      </c>
      <c r="F143" s="2">
        <v>0</v>
      </c>
      <c r="G143" s="2" t="s">
        <v>703</v>
      </c>
      <c r="H143" s="2" t="s">
        <v>576</v>
      </c>
      <c r="I143" s="4" t="s">
        <v>604</v>
      </c>
      <c r="J143" s="16">
        <f>_xlfn.XLOOKUP($I143,DASHBOARD!$I$2:$I$27,DASHBOARD!$J$2:$J$27,"",0)</f>
        <v>79</v>
      </c>
      <c r="K143" s="23">
        <f>J143/DASHBOARD!$C$3</f>
        <v>2.0066040132080265</v>
      </c>
      <c r="L143" s="2">
        <v>181</v>
      </c>
      <c r="M143" s="26">
        <f>L143/DASHBOARD!$C$4</f>
        <v>82.086167800453509</v>
      </c>
      <c r="N143" s="26">
        <f t="shared" si="26"/>
        <v>20.386685727220435</v>
      </c>
      <c r="O143" s="5">
        <v>34997</v>
      </c>
      <c r="P143" s="23">
        <f>YEARFRAC(O143,_xlfn.XLOOKUP($B143,DASHBOARD!$Q$2:$Q$40,DASHBOARD!$U$2:$U$40,"",0))</f>
        <v>21.630555555555556</v>
      </c>
      <c r="Q143" s="2" t="s">
        <v>557</v>
      </c>
      <c r="R143" s="2" t="str">
        <f>_xlfn.XLOOKUP($Q143,DASHBOARD!$L$2:$L$150,DASHBOARD!M$2:M$150,"",0)</f>
        <v>United States</v>
      </c>
      <c r="S143" s="2" t="str">
        <f>_xlfn.XLOOKUP($Q143,DASHBOARD!$L$2:$L$150,DASHBOARD!N$2:N$150,"",0)</f>
        <v>North America</v>
      </c>
      <c r="T143" s="2" t="str">
        <f>_xlfn.XLOOKUP($Q143,DASHBOARD!$L$2:$L$150,DASHBOARD!O$2:O$150,"",0)</f>
        <v>Americas</v>
      </c>
      <c r="U143" s="2" t="s">
        <v>563</v>
      </c>
      <c r="W143" s="2" t="s">
        <v>704</v>
      </c>
      <c r="X143" s="2" t="s">
        <v>704</v>
      </c>
      <c r="Z143" s="2" t="str">
        <f t="shared" si="27"/>
        <v/>
      </c>
      <c r="AA143" s="6">
        <f>_xlfn.XLOOKUP($G143,$AU$133:$AU$154,$AV$133:$AV$154,0,0)</f>
        <v>543471</v>
      </c>
      <c r="AB143" s="43">
        <f>AA143/$AC$155</f>
        <v>5.3522537672102731E-3</v>
      </c>
      <c r="AD143" s="65">
        <v>445.20000000000005</v>
      </c>
      <c r="AE143" s="65" cm="1">
        <f t="array" ref="AE143">_xlfn.XLOOKUP($G143&amp;$C143,$BY$1:$BY$845&amp;$C$1:$C$845,$CB$1:$CB$845,"",0)</f>
        <v>1074</v>
      </c>
      <c r="AF143" s="65">
        <v>13.4</v>
      </c>
      <c r="AG143" s="65">
        <f>IFERROR(($AD143/SUM(AD133:AD154))*$AF143,"")</f>
        <v>0.3161010348280851</v>
      </c>
      <c r="AH143" s="65" cm="1">
        <f t="array" ref="AH143">_xlfn.XLOOKUP($G143&amp;$C143,$BY$1:$BY$845&amp;$C$1:$C$845,$BD$1:$BD$845,"",0)</f>
        <v>21</v>
      </c>
      <c r="AI143" s="65" cm="1">
        <f t="array" ref="AI143">_xlfn.XLOOKUP($G143&amp;$C143,$BY$1:$BY$845&amp;$C$1:$C$845,$CP$1:$CP$845,"",0)</f>
        <v>0.5</v>
      </c>
      <c r="AJ143" s="65" cm="1">
        <f t="array" ref="AJ143">_xlfn.XLOOKUP($G143&amp;$C143,$BY$1:$BY$845&amp;$C$1:$C$845,$CQ$1:$CQ$845,"",0)</f>
        <v>1.2</v>
      </c>
      <c r="AK143" s="65" cm="1">
        <f t="array" ref="AK143">_xlfn.XLOOKUP($G143&amp;$C143,$BY$1:$BY$845&amp;$C$1:$C$845,$CR$1:$CR$845,"",0)</f>
        <v>1.7</v>
      </c>
      <c r="AL143" s="65" cm="1">
        <f t="array" ref="AL143">_xlfn.XLOOKUP($G143&amp;$C143,$BY$1:$BY$845&amp;$C$1:$C$845,$CM$1:$CM$845,"",0)</f>
        <v>12.1</v>
      </c>
      <c r="AM143" s="78" cm="1">
        <f t="array" ref="AM143">_xlfn.XLOOKUP($G143&amp;$C143,$BY$1:$BY$845&amp;$C$1:$C$845,BG$1:BG$845,"",0)</f>
        <v>0.04</v>
      </c>
      <c r="AN143" s="78" cm="1">
        <f t="array" ref="AN143">_xlfn.XLOOKUP($G143&amp;$C143,$BY$1:$BY$845&amp;$C$1:$C$845,BH$1:BH$845,"",0)</f>
        <v>0.69</v>
      </c>
      <c r="AO143" s="78" cm="1">
        <f t="array" ref="AO143">_xlfn.XLOOKUP($G143&amp;$C143,$BY$1:$BY$845&amp;$C$1:$C$845,BI$1:BI$845,"",0)</f>
        <v>0.27</v>
      </c>
      <c r="AP143" s="78" cm="1">
        <f t="array" ref="AP143">_xlfn.XLOOKUP($G143&amp;$C143,$BY$1:$BY$845&amp;$C$1:$C$845,BJ$1:BJ$845,"",0)</f>
        <v>0</v>
      </c>
      <c r="AQ143" s="78" cm="1">
        <f t="array" ref="AQ143">_xlfn.XLOOKUP($G143&amp;$C143,$BY$1:$BY$845&amp;$C$1:$C$845,BK$1:BK$845,"",0)</f>
        <v>0</v>
      </c>
      <c r="AR143" s="78">
        <f t="shared" si="28"/>
        <v>1</v>
      </c>
      <c r="AT143" s="1">
        <v>11</v>
      </c>
      <c r="AU143" s="2" t="s">
        <v>574</v>
      </c>
      <c r="AV143" s="6">
        <v>1182840</v>
      </c>
      <c r="AW143" s="6">
        <v>1182840</v>
      </c>
      <c r="BB143">
        <v>11</v>
      </c>
      <c r="BC143" t="s">
        <v>653</v>
      </c>
      <c r="BD143">
        <v>29</v>
      </c>
      <c r="BE143">
        <v>77</v>
      </c>
      <c r="BF143" s="2">
        <v>739</v>
      </c>
      <c r="BK143" s="58">
        <v>1</v>
      </c>
      <c r="BL143" s="2">
        <v>19.600000000000001</v>
      </c>
      <c r="BM143" s="2">
        <v>9.6999999999999993</v>
      </c>
      <c r="BN143" s="2">
        <v>10</v>
      </c>
      <c r="BO143" s="2">
        <v>14</v>
      </c>
      <c r="BP143" s="2">
        <v>59</v>
      </c>
      <c r="BQ143" s="2">
        <v>10</v>
      </c>
      <c r="BR143" s="2">
        <v>48</v>
      </c>
      <c r="BS143" s="2">
        <v>3</v>
      </c>
      <c r="BT143" s="2">
        <v>41</v>
      </c>
      <c r="BU143" s="2">
        <v>18</v>
      </c>
      <c r="BV143" s="2">
        <v>15</v>
      </c>
      <c r="BX143" s="2">
        <v>11</v>
      </c>
      <c r="BY143" s="2" t="s">
        <v>653</v>
      </c>
      <c r="BZ143" s="2">
        <v>29</v>
      </c>
      <c r="CA143" s="2">
        <v>77</v>
      </c>
      <c r="CB143" s="2">
        <v>739</v>
      </c>
      <c r="CC143" s="2">
        <v>25.2</v>
      </c>
      <c r="CD143" s="2">
        <v>0.64200000000000002</v>
      </c>
      <c r="CE143" s="2">
        <v>8.9999999999999993E-3</v>
      </c>
      <c r="CF143" s="2">
        <v>0.34799999999999998</v>
      </c>
      <c r="CG143" s="2">
        <v>15.9</v>
      </c>
      <c r="CH143" s="2">
        <v>20.100000000000001</v>
      </c>
      <c r="CI143" s="2">
        <v>18.100000000000001</v>
      </c>
      <c r="CJ143" s="2">
        <v>3.8</v>
      </c>
      <c r="CK143" s="2">
        <v>1.2</v>
      </c>
      <c r="CL143" s="2">
        <v>7.1</v>
      </c>
      <c r="CM143" s="2">
        <v>9.8000000000000007</v>
      </c>
      <c r="CN143" s="2">
        <v>23.8</v>
      </c>
      <c r="CP143" s="2">
        <v>2</v>
      </c>
      <c r="CQ143" s="2">
        <v>1.5</v>
      </c>
      <c r="CR143" s="2">
        <v>3.5</v>
      </c>
      <c r="CS143" s="2">
        <v>0.22500000000000001</v>
      </c>
      <c r="CU143" s="2">
        <v>1</v>
      </c>
      <c r="CV143" s="2">
        <v>0.2</v>
      </c>
      <c r="CW143" s="2">
        <v>1.2</v>
      </c>
      <c r="CX143" s="2">
        <v>0.6</v>
      </c>
    </row>
    <row r="144" spans="1:102" x14ac:dyDescent="0.2">
      <c r="B144" s="1" t="s">
        <v>47</v>
      </c>
      <c r="C144" s="1">
        <v>2017</v>
      </c>
      <c r="D144" s="1" t="s">
        <v>786</v>
      </c>
      <c r="F144" s="2">
        <v>1</v>
      </c>
      <c r="G144" s="2" t="s">
        <v>653</v>
      </c>
      <c r="H144" s="2" t="s">
        <v>552</v>
      </c>
      <c r="I144" s="4" t="s">
        <v>1150</v>
      </c>
      <c r="J144" s="16">
        <f>_xlfn.XLOOKUP($I144,DASHBOARD!$I$2:$I$27,DASHBOARD!$J$2:$J$27,"",0)</f>
        <v>85</v>
      </c>
      <c r="K144" s="23">
        <f>J144/DASHBOARD!$C$3</f>
        <v>2.1590043180086362</v>
      </c>
      <c r="L144" s="2">
        <v>270</v>
      </c>
      <c r="M144" s="26">
        <f>L144/DASHBOARD!$C$4</f>
        <v>122.44897959183673</v>
      </c>
      <c r="N144" s="26">
        <f t="shared" si="26"/>
        <v>26.269278723254001</v>
      </c>
      <c r="O144" s="5">
        <v>32161</v>
      </c>
      <c r="P144" s="23">
        <f>YEARFRAC(O144,_xlfn.XLOOKUP($B144,DASHBOARD!$Q$2:$Q$40,DASHBOARD!$U$2:$U$40,"",0))</f>
        <v>29.397222222222222</v>
      </c>
      <c r="Q144" s="2" t="s">
        <v>557</v>
      </c>
      <c r="R144" s="2" t="str">
        <f>_xlfn.XLOOKUP($Q144,DASHBOARD!$L$2:$L$150,DASHBOARD!M$2:M$150,"",0)</f>
        <v>United States</v>
      </c>
      <c r="S144" s="2" t="str">
        <f>_xlfn.XLOOKUP($Q144,DASHBOARD!$L$2:$L$150,DASHBOARD!N$2:N$150,"",0)</f>
        <v>North America</v>
      </c>
      <c r="T144" s="2" t="str">
        <f>_xlfn.XLOOKUP($Q144,DASHBOARD!$L$2:$L$150,DASHBOARD!O$2:O$150,"",0)</f>
        <v>Americas</v>
      </c>
      <c r="U144" s="2">
        <v>8</v>
      </c>
      <c r="W144" s="2" t="s">
        <v>680</v>
      </c>
      <c r="X144" s="2" t="s">
        <v>680</v>
      </c>
      <c r="Z144" s="2" t="str">
        <f t="shared" si="27"/>
        <v/>
      </c>
      <c r="AA144" s="6">
        <f>_xlfn.XLOOKUP($G144,$AU$133:$AU$154,$AV$133:$AV$154,0,0)</f>
        <v>1403611</v>
      </c>
      <c r="AB144" s="43">
        <f>AA144/$AC$155</f>
        <v>1.382315204021517E-2</v>
      </c>
      <c r="AD144" s="65">
        <v>85</v>
      </c>
      <c r="AE144" s="65" cm="1">
        <f t="array" ref="AE144">_xlfn.XLOOKUP($G144&amp;$C144,$BY$1:$BY$845&amp;$C$1:$C$845,$CB$1:$CB$845,"",0)</f>
        <v>739</v>
      </c>
      <c r="AF144" s="65">
        <v>5.3</v>
      </c>
      <c r="AG144" s="65">
        <f>IFERROR(($AD144/SUM(AD133:AD154))*$AF144,"")</f>
        <v>2.3870458386982259E-2</v>
      </c>
      <c r="AH144" s="65" cm="1">
        <f t="array" ref="AH144">_xlfn.XLOOKUP($G144&amp;$C144,$BY$1:$BY$845&amp;$C$1:$C$845,$BD$1:$BD$845,"",0)</f>
        <v>29</v>
      </c>
      <c r="AI144" s="65" cm="1">
        <f t="array" ref="AI144">_xlfn.XLOOKUP($G144&amp;$C144,$BY$1:$BY$845&amp;$C$1:$C$845,$CP$1:$CP$845,"",0)</f>
        <v>2</v>
      </c>
      <c r="AJ144" s="65" cm="1">
        <f t="array" ref="AJ144">_xlfn.XLOOKUP($G144&amp;$C144,$BY$1:$BY$845&amp;$C$1:$C$845,$CQ$1:$CQ$845,"",0)</f>
        <v>1.5</v>
      </c>
      <c r="AK144" s="65" cm="1">
        <f t="array" ref="AK144">_xlfn.XLOOKUP($G144&amp;$C144,$BY$1:$BY$845&amp;$C$1:$C$845,$CR$1:$CR$845,"",0)</f>
        <v>3.5</v>
      </c>
      <c r="AL144" s="65" cm="1">
        <f t="array" ref="AL144">_xlfn.XLOOKUP($G144&amp;$C144,$BY$1:$BY$845&amp;$C$1:$C$845,$CM$1:$CM$845,"",0)</f>
        <v>9.8000000000000007</v>
      </c>
      <c r="AM144" s="78" cm="1">
        <f t="array" ref="AM144">_xlfn.XLOOKUP($G144&amp;$C144,$BY$1:$BY$845&amp;$C$1:$C$845,BG$1:BG$845,"",0)</f>
        <v>0</v>
      </c>
      <c r="AN144" s="78" cm="1">
        <f t="array" ref="AN144">_xlfn.XLOOKUP($G144&amp;$C144,$BY$1:$BY$845&amp;$C$1:$C$845,BH$1:BH$845,"",0)</f>
        <v>0</v>
      </c>
      <c r="AO144" s="78" cm="1">
        <f t="array" ref="AO144">_xlfn.XLOOKUP($G144&amp;$C144,$BY$1:$BY$845&amp;$C$1:$C$845,BI$1:BI$845,"",0)</f>
        <v>0</v>
      </c>
      <c r="AP144" s="78" cm="1">
        <f t="array" ref="AP144">_xlfn.XLOOKUP($G144&amp;$C144,$BY$1:$BY$845&amp;$C$1:$C$845,BJ$1:BJ$845,"",0)</f>
        <v>0</v>
      </c>
      <c r="AQ144" s="78" cm="1">
        <f t="array" ref="AQ144">_xlfn.XLOOKUP($G144&amp;$C144,$BY$1:$BY$845&amp;$C$1:$C$845,BK$1:BK$845,"",0)</f>
        <v>1</v>
      </c>
      <c r="AR144" s="78">
        <f t="shared" si="28"/>
        <v>1</v>
      </c>
      <c r="AT144" s="1">
        <v>12</v>
      </c>
      <c r="AU144" s="2" t="s">
        <v>727</v>
      </c>
      <c r="AV144" s="6">
        <v>1171560</v>
      </c>
      <c r="AW144" s="6">
        <v>1171560</v>
      </c>
      <c r="BB144">
        <v>12</v>
      </c>
      <c r="BC144" t="s">
        <v>739</v>
      </c>
      <c r="BD144">
        <v>24</v>
      </c>
      <c r="BE144">
        <v>52</v>
      </c>
      <c r="BF144" s="2">
        <v>457</v>
      </c>
      <c r="BI144" s="58">
        <v>0.21</v>
      </c>
      <c r="BJ144" s="58">
        <v>0.48</v>
      </c>
      <c r="BK144" s="58">
        <v>0.31</v>
      </c>
      <c r="BL144" s="2">
        <v>-2.2000000000000002</v>
      </c>
      <c r="BM144" s="2">
        <v>-15.7</v>
      </c>
      <c r="BN144" s="2">
        <v>10</v>
      </c>
      <c r="BO144" s="2">
        <v>5</v>
      </c>
      <c r="BP144" s="2">
        <v>26</v>
      </c>
      <c r="BQ144" s="2">
        <v>4</v>
      </c>
      <c r="BR144" s="2">
        <v>15</v>
      </c>
      <c r="BS144" s="2">
        <v>0</v>
      </c>
      <c r="BT144" s="2">
        <v>44</v>
      </c>
      <c r="BU144" s="2">
        <v>2</v>
      </c>
      <c r="BV144" s="2">
        <v>11</v>
      </c>
      <c r="BX144" s="2">
        <v>12</v>
      </c>
      <c r="BY144" s="2" t="s">
        <v>739</v>
      </c>
      <c r="BZ144" s="2">
        <v>24</v>
      </c>
      <c r="CA144" s="2">
        <v>52</v>
      </c>
      <c r="CB144" s="2">
        <v>457</v>
      </c>
      <c r="CC144" s="2">
        <v>13.1</v>
      </c>
      <c r="CD144" s="2">
        <v>0.54300000000000004</v>
      </c>
      <c r="CE144" s="2">
        <v>6.8000000000000005E-2</v>
      </c>
      <c r="CF144" s="2">
        <v>0.35899999999999999</v>
      </c>
      <c r="CG144" s="2">
        <v>8.6999999999999993</v>
      </c>
      <c r="CH144" s="2">
        <v>12.9</v>
      </c>
      <c r="CI144" s="2">
        <v>10.9</v>
      </c>
      <c r="CJ144" s="2">
        <v>5.2</v>
      </c>
      <c r="CK144" s="2">
        <v>1.9</v>
      </c>
      <c r="CL144" s="2">
        <v>5</v>
      </c>
      <c r="CM144" s="2">
        <v>12.3</v>
      </c>
      <c r="CN144" s="2">
        <v>14.6</v>
      </c>
      <c r="CP144" s="2">
        <v>0.3</v>
      </c>
      <c r="CQ144" s="2">
        <v>0.8</v>
      </c>
      <c r="CR144" s="2">
        <v>1.1000000000000001</v>
      </c>
      <c r="CS144" s="2">
        <v>0.11700000000000001</v>
      </c>
      <c r="CU144" s="2">
        <v>-2.7</v>
      </c>
      <c r="CV144" s="2">
        <v>0.9</v>
      </c>
      <c r="CW144" s="2">
        <v>-1.8</v>
      </c>
      <c r="CX144" s="2">
        <v>0</v>
      </c>
    </row>
    <row r="145" spans="1:102" x14ac:dyDescent="0.2">
      <c r="B145" s="1" t="s">
        <v>47</v>
      </c>
      <c r="C145" s="1">
        <v>2017</v>
      </c>
      <c r="D145" s="1" t="s">
        <v>786</v>
      </c>
      <c r="F145" s="2">
        <v>27</v>
      </c>
      <c r="G145" s="2" t="s">
        <v>729</v>
      </c>
      <c r="H145" s="2" t="s">
        <v>552</v>
      </c>
      <c r="I145" s="4" t="s">
        <v>1148</v>
      </c>
      <c r="J145" s="16">
        <f>_xlfn.XLOOKUP($I145,DASHBOARD!$I$2:$I$27,DASHBOARD!$J$2:$J$27,"",0)</f>
        <v>83</v>
      </c>
      <c r="K145" s="23">
        <f>J145/DASHBOARD!$C$3</f>
        <v>2.1082042164084331</v>
      </c>
      <c r="L145" s="2">
        <v>270</v>
      </c>
      <c r="M145" s="26">
        <f>L145/DASHBOARD!$C$4</f>
        <v>122.44897959183673</v>
      </c>
      <c r="N145" s="26">
        <f t="shared" si="26"/>
        <v>27.550520942881427</v>
      </c>
      <c r="O145" s="5">
        <v>30722</v>
      </c>
      <c r="P145" s="23">
        <f>YEARFRAC(O145,_xlfn.XLOOKUP($B145,DASHBOARD!$Q$2:$Q$40,DASHBOARD!$U$2:$U$40,"",0))</f>
        <v>33.338888888888889</v>
      </c>
      <c r="Q145" s="2" t="s">
        <v>730</v>
      </c>
      <c r="R145" s="2" t="str">
        <f>_xlfn.XLOOKUP($Q145,DASHBOARD!$L$2:$L$150,DASHBOARD!M$2:M$150,"",0)</f>
        <v>Georgia</v>
      </c>
      <c r="S145" s="2" t="str">
        <f>_xlfn.XLOOKUP($Q145,DASHBOARD!$L$2:$L$150,DASHBOARD!N$2:N$150,"",0)</f>
        <v>Asia</v>
      </c>
      <c r="T145" s="2" t="str">
        <f>_xlfn.XLOOKUP($Q145,DASHBOARD!$L$2:$L$150,DASHBOARD!O$2:O$150,"",0)</f>
        <v>Eurasia</v>
      </c>
      <c r="U145" s="2">
        <v>13</v>
      </c>
      <c r="Z145" s="2" t="str">
        <f t="shared" si="27"/>
        <v/>
      </c>
      <c r="AA145" s="6">
        <f>_xlfn.XLOOKUP($G145,$AU$133:$AU$154,$AV$133:$AV$154,0,0)</f>
        <v>2898000</v>
      </c>
      <c r="AB145" s="43">
        <f>AA145/$AC$155</f>
        <v>2.8540311106527067E-2</v>
      </c>
      <c r="AD145" s="65">
        <v>1139.6000000000001</v>
      </c>
      <c r="AE145" s="65" cm="1">
        <f t="array" ref="AE145">_xlfn.XLOOKUP($G145&amp;$C145,$BY$1:$BY$845&amp;$C$1:$C$845,$CB$1:$CB$845,"",0)</f>
        <v>1268</v>
      </c>
      <c r="AF145" s="65">
        <v>13.1</v>
      </c>
      <c r="AG145" s="65">
        <f>IFERROR(($AD145/SUM(AD133:AD154))*$AF145,"")</f>
        <v>0.79102407180742573</v>
      </c>
      <c r="AH145" s="65" cm="1">
        <f t="array" ref="AH145">_xlfn.XLOOKUP($G145&amp;$C145,$BY$1:$BY$845&amp;$C$1:$C$845,$BD$1:$BD$845,"",0)</f>
        <v>32</v>
      </c>
      <c r="AI145" s="65" cm="1">
        <f t="array" ref="AI145">_xlfn.XLOOKUP($G145&amp;$C145,$BY$1:$BY$845&amp;$C$1:$C$845,$CP$1:$CP$845,"",0)</f>
        <v>2.2999999999999998</v>
      </c>
      <c r="AJ145" s="65" cm="1">
        <f t="array" ref="AJ145">_xlfn.XLOOKUP($G145&amp;$C145,$BY$1:$BY$845&amp;$C$1:$C$845,$CQ$1:$CQ$845,"",0)</f>
        <v>2.5</v>
      </c>
      <c r="AK145" s="65" cm="1">
        <f t="array" ref="AK145">_xlfn.XLOOKUP($G145&amp;$C145,$BY$1:$BY$845&amp;$C$1:$C$845,$CR$1:$CR$845,"",0)</f>
        <v>4.7</v>
      </c>
      <c r="AL145" s="65" cm="1">
        <f t="array" ref="AL145">_xlfn.XLOOKUP($G145&amp;$C145,$BY$1:$BY$845&amp;$C$1:$C$845,$CM$1:$CM$845,"",0)</f>
        <v>19.399999999999999</v>
      </c>
      <c r="AM145" s="78" cm="1">
        <f t="array" ref="AM145">_xlfn.XLOOKUP($G145&amp;$C145,$BY$1:$BY$845&amp;$C$1:$C$845,BG$1:BG$845,"",0)</f>
        <v>0</v>
      </c>
      <c r="AN145" s="78" cm="1">
        <f t="array" ref="AN145">_xlfn.XLOOKUP($G145&amp;$C145,$BY$1:$BY$845&amp;$C$1:$C$845,BH$1:BH$845,"",0)</f>
        <v>0</v>
      </c>
      <c r="AO145" s="78" cm="1">
        <f t="array" ref="AO145">_xlfn.XLOOKUP($G145&amp;$C145,$BY$1:$BY$845&amp;$C$1:$C$845,BI$1:BI$845,"",0)</f>
        <v>0</v>
      </c>
      <c r="AP145" s="78" cm="1">
        <f t="array" ref="AP145">_xlfn.XLOOKUP($G145&amp;$C145,$BY$1:$BY$845&amp;$C$1:$C$845,BJ$1:BJ$845,"",0)</f>
        <v>0.01</v>
      </c>
      <c r="AQ145" s="78" cm="1">
        <f t="array" ref="AQ145">_xlfn.XLOOKUP($G145&amp;$C145,$BY$1:$BY$845&amp;$C$1:$C$845,BK$1:BK$845,"",0)</f>
        <v>0.99</v>
      </c>
      <c r="AR145" s="78">
        <f t="shared" si="28"/>
        <v>1</v>
      </c>
      <c r="AT145" s="1">
        <v>13</v>
      </c>
      <c r="AU145" s="2" t="s">
        <v>737</v>
      </c>
      <c r="AV145" s="6">
        <v>1015696</v>
      </c>
      <c r="AW145" s="6">
        <v>1015696</v>
      </c>
      <c r="BB145">
        <v>13</v>
      </c>
      <c r="BC145" t="s">
        <v>574</v>
      </c>
      <c r="BD145">
        <v>20</v>
      </c>
      <c r="BE145">
        <v>53</v>
      </c>
      <c r="BF145" s="2">
        <v>447</v>
      </c>
      <c r="BI145" s="58">
        <v>0.03</v>
      </c>
      <c r="BJ145" s="58">
        <v>0.39</v>
      </c>
      <c r="BK145" s="58">
        <v>0.57999999999999996</v>
      </c>
      <c r="BL145" s="2">
        <v>-0.6</v>
      </c>
      <c r="BM145" s="2">
        <v>-13.9</v>
      </c>
      <c r="BN145" s="2">
        <v>4</v>
      </c>
      <c r="BO145" s="2">
        <v>6</v>
      </c>
      <c r="BP145" s="2">
        <v>29</v>
      </c>
      <c r="BQ145" s="2">
        <v>5</v>
      </c>
      <c r="BR145" s="2">
        <v>15</v>
      </c>
      <c r="BS145" s="2">
        <v>0</v>
      </c>
      <c r="BT145" s="2">
        <v>71</v>
      </c>
      <c r="BU145" s="2">
        <v>6</v>
      </c>
      <c r="BV145" s="2">
        <v>14</v>
      </c>
      <c r="BX145" s="2">
        <v>13</v>
      </c>
      <c r="BY145" s="2" t="s">
        <v>574</v>
      </c>
      <c r="BZ145" s="2">
        <v>20</v>
      </c>
      <c r="CA145" s="2">
        <v>53</v>
      </c>
      <c r="CB145" s="2">
        <v>447</v>
      </c>
      <c r="CC145" s="2">
        <v>13.6</v>
      </c>
      <c r="CD145" s="2">
        <v>0.55300000000000005</v>
      </c>
      <c r="CE145" s="2">
        <v>8.4000000000000005E-2</v>
      </c>
      <c r="CF145" s="2">
        <v>0.318</v>
      </c>
      <c r="CG145" s="2">
        <v>11.5</v>
      </c>
      <c r="CH145" s="2">
        <v>18.5</v>
      </c>
      <c r="CI145" s="2">
        <v>15.2</v>
      </c>
      <c r="CJ145" s="2">
        <v>8.5</v>
      </c>
      <c r="CK145" s="2">
        <v>1.6</v>
      </c>
      <c r="CL145" s="2">
        <v>3</v>
      </c>
      <c r="CM145" s="2">
        <v>12.2</v>
      </c>
      <c r="CN145" s="2">
        <v>13.4</v>
      </c>
      <c r="CP145" s="2">
        <v>0.7</v>
      </c>
      <c r="CQ145" s="2">
        <v>0.8</v>
      </c>
      <c r="CR145" s="2">
        <v>1.4</v>
      </c>
      <c r="CS145" s="2">
        <v>0.155</v>
      </c>
      <c r="CU145" s="2">
        <v>-2.4</v>
      </c>
      <c r="CV145" s="2">
        <v>0.7</v>
      </c>
      <c r="CW145" s="2">
        <v>-1.7</v>
      </c>
      <c r="CX145" s="2">
        <v>0</v>
      </c>
    </row>
    <row r="146" spans="1:102" x14ac:dyDescent="0.2">
      <c r="B146" s="1" t="s">
        <v>47</v>
      </c>
      <c r="C146" s="1">
        <v>2017</v>
      </c>
      <c r="D146" s="1" t="s">
        <v>786</v>
      </c>
      <c r="F146" s="2">
        <v>11</v>
      </c>
      <c r="G146" s="2" t="s">
        <v>559</v>
      </c>
      <c r="H146" s="2" t="s">
        <v>576</v>
      </c>
      <c r="I146" s="4" t="s">
        <v>599</v>
      </c>
      <c r="J146" s="16">
        <f>_xlfn.XLOOKUP($I146,DASHBOARD!$I$2:$I$27,DASHBOARD!$J$2:$J$27,"",0)</f>
        <v>78</v>
      </c>
      <c r="K146" s="23">
        <f>J146/DASHBOARD!$C$3</f>
        <v>1.981203962407925</v>
      </c>
      <c r="L146" s="2">
        <v>215</v>
      </c>
      <c r="M146" s="26">
        <f>L146/DASHBOARD!$C$4</f>
        <v>97.505668934240362</v>
      </c>
      <c r="N146" s="26">
        <f t="shared" si="26"/>
        <v>24.841138162475154</v>
      </c>
      <c r="O146" s="5">
        <v>32912</v>
      </c>
      <c r="P146" s="23">
        <f>YEARFRAC(O146,_xlfn.XLOOKUP($B146,DASHBOARD!$Q$2:$Q$40,DASHBOARD!$U$2:$U$40,"",0))</f>
        <v>27.344444444444445</v>
      </c>
      <c r="Q146" s="2" t="s">
        <v>557</v>
      </c>
      <c r="R146" s="2" t="str">
        <f>_xlfn.XLOOKUP($Q146,DASHBOARD!$L$2:$L$150,DASHBOARD!M$2:M$150,"",0)</f>
        <v>United States</v>
      </c>
      <c r="S146" s="2" t="str">
        <f>_xlfn.XLOOKUP($Q146,DASHBOARD!$L$2:$L$150,DASHBOARD!N$2:N$150,"",0)</f>
        <v>North America</v>
      </c>
      <c r="T146" s="2" t="str">
        <f>_xlfn.XLOOKUP($Q146,DASHBOARD!$L$2:$L$150,DASHBOARD!O$2:O$150,"",0)</f>
        <v>Americas</v>
      </c>
      <c r="U146" s="2">
        <v>5</v>
      </c>
      <c r="W146" s="2" t="s">
        <v>587</v>
      </c>
      <c r="X146" s="2" t="s">
        <v>587</v>
      </c>
      <c r="Z146" s="2" t="str">
        <f t="shared" si="27"/>
        <v/>
      </c>
      <c r="AA146" s="6">
        <f>_xlfn.XLOOKUP($G146,$AU$133:$AU$154,$AV$133:$AV$154,0,0)</f>
        <v>16663575</v>
      </c>
      <c r="AB146" s="43">
        <f>AA146/$AC$155</f>
        <v>0.16410752748341847</v>
      </c>
      <c r="AD146" s="65" t="s">
        <v>1484</v>
      </c>
      <c r="AE146" s="65" cm="1">
        <f t="array" ref="AE146">_xlfn.XLOOKUP($G146&amp;$C146,$BY$1:$BY$845&amp;$C$1:$C$845,$CB$1:$CB$845,"",0)</f>
        <v>2649</v>
      </c>
      <c r="AF146" s="65">
        <v>17.53</v>
      </c>
      <c r="AG146" s="65" t="str">
        <f>IFERROR(($AD146/SUM(AD133:AD154))*$AF146,"")</f>
        <v/>
      </c>
      <c r="AH146" s="65" cm="1">
        <f t="array" ref="AH146">_xlfn.XLOOKUP($G146&amp;$C146,$BY$1:$BY$845&amp;$C$1:$C$845,$BD$1:$BD$845,"",0)</f>
        <v>26</v>
      </c>
      <c r="AI146" s="65" cm="1">
        <f t="array" ref="AI146">_xlfn.XLOOKUP($G146&amp;$C146,$BY$1:$BY$845&amp;$C$1:$C$845,$CP$1:$CP$845,"",0)</f>
        <v>4.2</v>
      </c>
      <c r="AJ146" s="65" cm="1">
        <f t="array" ref="AJ146">_xlfn.XLOOKUP($G146&amp;$C146,$BY$1:$BY$845&amp;$C$1:$C$845,$CQ$1:$CQ$845,"",0)</f>
        <v>2.9</v>
      </c>
      <c r="AK146" s="65" cm="1">
        <f t="array" ref="AK146">_xlfn.XLOOKUP($G146&amp;$C146,$BY$1:$BY$845&amp;$C$1:$C$845,$CR$1:$CR$845,"",0)</f>
        <v>7.1</v>
      </c>
      <c r="AL146" s="65" cm="1">
        <f t="array" ref="AL146">_xlfn.XLOOKUP($G146&amp;$C146,$BY$1:$BY$845&amp;$C$1:$C$845,$CM$1:$CM$845,"",0)</f>
        <v>8</v>
      </c>
      <c r="AM146" s="78" cm="1">
        <f t="array" ref="AM146">_xlfn.XLOOKUP($G146&amp;$C146,$BY$1:$BY$845&amp;$C$1:$C$845,BG$1:BG$845,"",0)</f>
        <v>0</v>
      </c>
      <c r="AN146" s="78" cm="1">
        <f t="array" ref="AN146">_xlfn.XLOOKUP($G146&amp;$C146,$BY$1:$BY$845&amp;$C$1:$C$845,BH$1:BH$845,"",0)</f>
        <v>0.75</v>
      </c>
      <c r="AO146" s="78" cm="1">
        <f t="array" ref="AO146">_xlfn.XLOOKUP($G146&amp;$C146,$BY$1:$BY$845&amp;$C$1:$C$845,BI$1:BI$845,"",0)</f>
        <v>0.25</v>
      </c>
      <c r="AP146" s="78" cm="1">
        <f t="array" ref="AP146">_xlfn.XLOOKUP($G146&amp;$C146,$BY$1:$BY$845&amp;$C$1:$C$845,BJ$1:BJ$845,"",0)</f>
        <v>0</v>
      </c>
      <c r="AQ146" s="78" cm="1">
        <f t="array" ref="AQ146">_xlfn.XLOOKUP($G146&amp;$C146,$BY$1:$BY$845&amp;$C$1:$C$845,BK$1:BK$845,"",0)</f>
        <v>0</v>
      </c>
      <c r="AR146" s="78">
        <f t="shared" si="28"/>
        <v>1</v>
      </c>
      <c r="AT146" s="1">
        <v>14</v>
      </c>
      <c r="AU146" s="2" t="s">
        <v>739</v>
      </c>
      <c r="AV146" s="6">
        <v>980431</v>
      </c>
      <c r="AW146" s="6" t="s">
        <v>1484</v>
      </c>
      <c r="BB146">
        <v>14</v>
      </c>
      <c r="BC146" t="s">
        <v>736</v>
      </c>
      <c r="BD146">
        <v>36</v>
      </c>
      <c r="BE146">
        <v>20</v>
      </c>
      <c r="BF146" s="2">
        <v>410</v>
      </c>
      <c r="BH146" s="58">
        <v>0.01</v>
      </c>
      <c r="BI146" s="58">
        <v>0.33</v>
      </c>
      <c r="BJ146" s="58">
        <v>0.66</v>
      </c>
      <c r="BL146" s="2">
        <v>4.5</v>
      </c>
      <c r="BM146" s="2">
        <v>-8.1</v>
      </c>
      <c r="BN146" s="2">
        <v>15</v>
      </c>
      <c r="BO146" s="2">
        <v>3</v>
      </c>
      <c r="BP146" s="2">
        <v>26</v>
      </c>
      <c r="BQ146" s="2">
        <v>2</v>
      </c>
      <c r="BR146" s="2">
        <v>9</v>
      </c>
      <c r="BS146" s="2">
        <v>0</v>
      </c>
      <c r="BT146" s="2">
        <v>105</v>
      </c>
      <c r="BU146" s="2">
        <v>0</v>
      </c>
      <c r="BV146" s="2">
        <v>2</v>
      </c>
      <c r="BX146" s="2">
        <v>14</v>
      </c>
      <c r="BY146" s="2" t="s">
        <v>736</v>
      </c>
      <c r="BZ146" s="2">
        <v>36</v>
      </c>
      <c r="CA146" s="2">
        <v>20</v>
      </c>
      <c r="CB146" s="2">
        <v>410</v>
      </c>
      <c r="CC146" s="2">
        <v>10.7</v>
      </c>
      <c r="CD146" s="2">
        <v>0.56899999999999995</v>
      </c>
      <c r="CE146" s="2">
        <v>0.57799999999999996</v>
      </c>
      <c r="CF146" s="2">
        <v>0.25600000000000001</v>
      </c>
      <c r="CG146" s="2">
        <v>4.3</v>
      </c>
      <c r="CH146" s="2">
        <v>19.100000000000001</v>
      </c>
      <c r="CI146" s="2">
        <v>12.2</v>
      </c>
      <c r="CJ146" s="2">
        <v>13.7</v>
      </c>
      <c r="CK146" s="2">
        <v>1.4</v>
      </c>
      <c r="CL146" s="2">
        <v>1.7</v>
      </c>
      <c r="CM146" s="2">
        <v>19.3</v>
      </c>
      <c r="CN146" s="2">
        <v>13.1</v>
      </c>
      <c r="CP146" s="2">
        <v>0.3</v>
      </c>
      <c r="CQ146" s="2">
        <v>0.6</v>
      </c>
      <c r="CR146" s="2">
        <v>1</v>
      </c>
      <c r="CS146" s="2">
        <v>0.115</v>
      </c>
      <c r="CU146" s="2">
        <v>-2</v>
      </c>
      <c r="CV146" s="2">
        <v>1.3</v>
      </c>
      <c r="CW146" s="2">
        <v>-0.7</v>
      </c>
      <c r="CX146" s="2">
        <v>0.1</v>
      </c>
    </row>
    <row r="147" spans="1:102" x14ac:dyDescent="0.2">
      <c r="B147" s="1" t="s">
        <v>47</v>
      </c>
      <c r="C147" s="1">
        <v>2017</v>
      </c>
      <c r="D147" s="1" t="s">
        <v>786</v>
      </c>
      <c r="F147" s="2">
        <v>18</v>
      </c>
      <c r="G147" s="2" t="s">
        <v>740</v>
      </c>
      <c r="H147" s="2" t="s">
        <v>552</v>
      </c>
      <c r="I147" s="4" t="s">
        <v>1148</v>
      </c>
      <c r="J147" s="16">
        <f>_xlfn.XLOOKUP($I147,DASHBOARD!$I$2:$I$27,DASHBOARD!$J$2:$J$27,"",0)</f>
        <v>83</v>
      </c>
      <c r="K147" s="23">
        <f>J147/DASHBOARD!$C$3</f>
        <v>2.1082042164084331</v>
      </c>
      <c r="L147" s="2">
        <v>273</v>
      </c>
      <c r="M147" s="26">
        <f>L147/DASHBOARD!$C$4</f>
        <v>123.80952380952381</v>
      </c>
      <c r="N147" s="26">
        <f t="shared" si="26"/>
        <v>27.856637842246776</v>
      </c>
      <c r="O147" s="5">
        <v>30222</v>
      </c>
      <c r="P147" s="23">
        <f>YEARFRAC(O147,_xlfn.XLOOKUP($B147,DASHBOARD!$Q$2:$Q$40,DASHBOARD!$U$2:$U$40,"",0))</f>
        <v>34.705555555555556</v>
      </c>
      <c r="Q147" s="2" t="s">
        <v>741</v>
      </c>
      <c r="R147" s="2" t="str">
        <f>_xlfn.XLOOKUP($Q147,DASHBOARD!$L$2:$L$150,DASHBOARD!M$2:M$150,"",0)</f>
        <v>Brazil</v>
      </c>
      <c r="S147" s="2" t="str">
        <f>_xlfn.XLOOKUP($Q147,DASHBOARD!$L$2:$L$150,DASHBOARD!N$2:N$150,"",0)</f>
        <v>South America</v>
      </c>
      <c r="T147" s="2" t="str">
        <f>_xlfn.XLOOKUP($Q147,DASHBOARD!$L$2:$L$150,DASHBOARD!O$2:O$150,"",0)</f>
        <v>Americas</v>
      </c>
      <c r="U147" s="2">
        <v>12</v>
      </c>
      <c r="Z147" s="2" t="str">
        <f t="shared" si="27"/>
        <v/>
      </c>
      <c r="AA147" s="6">
        <f>_xlfn.XLOOKUP($G147,$AU$133:$AU$154,$AV$133:$AV$154,0,0)</f>
        <v>1551659</v>
      </c>
      <c r="AB147" s="43">
        <f>AA147/$AC$155</f>
        <v>1.5281169976274217E-2</v>
      </c>
      <c r="AD147" s="65" t="s">
        <v>1484</v>
      </c>
      <c r="AE147" s="65" cm="1">
        <f t="array" ref="AE147">_xlfn.XLOOKUP($G147&amp;$C147,$BY$1:$BY$845&amp;$C$1:$C$845,$CB$1:$CB$845,"",0)</f>
        <v>92</v>
      </c>
      <c r="AF147" s="65">
        <v>9.43</v>
      </c>
      <c r="AG147" s="65" t="str">
        <f>IFERROR(($AD147/SUM(AD133:AD154))*$AF147,"")</f>
        <v/>
      </c>
      <c r="AH147" s="65" cm="1">
        <f t="array" ref="AH147">_xlfn.XLOOKUP($G147&amp;$C147,$BY$1:$BY$845&amp;$C$1:$C$845,$BD$1:$BD$845,"",0)</f>
        <v>34</v>
      </c>
      <c r="AI147" s="65" cm="1">
        <f t="array" ref="AI147">_xlfn.XLOOKUP($G147&amp;$C147,$BY$1:$BY$845&amp;$C$1:$C$845,$CP$1:$CP$845,"",0)</f>
        <v>0</v>
      </c>
      <c r="AJ147" s="65" cm="1">
        <f t="array" ref="AJ147">_xlfn.XLOOKUP($G147&amp;$C147,$BY$1:$BY$845&amp;$C$1:$C$845,$CQ$1:$CQ$845,"",0)</f>
        <v>0.1</v>
      </c>
      <c r="AK147" s="65" cm="1">
        <f t="array" ref="AK147">_xlfn.XLOOKUP($G147&amp;$C147,$BY$1:$BY$845&amp;$C$1:$C$845,$CR$1:$CR$845,"",0)</f>
        <v>0.2</v>
      </c>
      <c r="AL147" s="65" cm="1">
        <f t="array" ref="AL147">_xlfn.XLOOKUP($G147&amp;$C147,$BY$1:$BY$845&amp;$C$1:$C$845,$CM$1:$CM$845,"",0)</f>
        <v>29.8</v>
      </c>
      <c r="AM147" s="78" cm="1">
        <f t="array" ref="AM147">_xlfn.XLOOKUP($G147&amp;$C147,$BY$1:$BY$845&amp;$C$1:$C$845,BG$1:BG$845,"",0)</f>
        <v>0</v>
      </c>
      <c r="AN147" s="78" cm="1">
        <f t="array" ref="AN147">_xlfn.XLOOKUP($G147&amp;$C147,$BY$1:$BY$845&amp;$C$1:$C$845,BH$1:BH$845,"",0)</f>
        <v>0</v>
      </c>
      <c r="AO147" s="78" cm="1">
        <f t="array" ref="AO147">_xlfn.XLOOKUP($G147&amp;$C147,$BY$1:$BY$845&amp;$C$1:$C$845,BI$1:BI$845,"",0)</f>
        <v>0</v>
      </c>
      <c r="AP147" s="78" cm="1">
        <f t="array" ref="AP147">_xlfn.XLOOKUP($G147&amp;$C147,$BY$1:$BY$845&amp;$C$1:$C$845,BJ$1:BJ$845,"",0)</f>
        <v>0.15</v>
      </c>
      <c r="AQ147" s="78" cm="1">
        <f t="array" ref="AQ147">_xlfn.XLOOKUP($G147&amp;$C147,$BY$1:$BY$845&amp;$C$1:$C$845,BK$1:BK$845,"",0)</f>
        <v>0.85</v>
      </c>
      <c r="AR147" s="78">
        <f t="shared" si="28"/>
        <v>1</v>
      </c>
      <c r="AT147" s="1">
        <v>15</v>
      </c>
      <c r="AU147" s="2" t="s">
        <v>735</v>
      </c>
      <c r="AV147" s="11">
        <v>945126</v>
      </c>
      <c r="AW147" s="6" t="s">
        <v>1484</v>
      </c>
      <c r="BB147">
        <v>15</v>
      </c>
      <c r="BC147" t="s">
        <v>740</v>
      </c>
      <c r="BD147">
        <v>34</v>
      </c>
      <c r="BE147">
        <v>14</v>
      </c>
      <c r="BF147" s="2">
        <v>92</v>
      </c>
      <c r="BJ147" s="58">
        <v>0.15</v>
      </c>
      <c r="BK147" s="58">
        <v>0.85</v>
      </c>
      <c r="BL147" s="2">
        <v>-11.1</v>
      </c>
      <c r="BM147" s="2">
        <v>-23.4</v>
      </c>
      <c r="BN147" s="2">
        <v>4</v>
      </c>
      <c r="BO147" s="2">
        <v>2</v>
      </c>
      <c r="BP147" s="2">
        <v>9</v>
      </c>
      <c r="BQ147" s="2">
        <v>2</v>
      </c>
      <c r="BR147" s="2">
        <v>5</v>
      </c>
      <c r="BS147" s="2">
        <v>2</v>
      </c>
      <c r="BT147" s="2">
        <v>24</v>
      </c>
      <c r="BU147" s="2">
        <v>1</v>
      </c>
      <c r="BV147" s="2">
        <v>0</v>
      </c>
      <c r="BX147" s="2">
        <v>15</v>
      </c>
      <c r="BY147" s="2" t="s">
        <v>740</v>
      </c>
      <c r="BZ147" s="2">
        <v>34</v>
      </c>
      <c r="CA147" s="2">
        <v>14</v>
      </c>
      <c r="CB147" s="2">
        <v>92</v>
      </c>
      <c r="CC147" s="2">
        <v>9.4</v>
      </c>
      <c r="CD147" s="2">
        <v>0.47799999999999998</v>
      </c>
      <c r="CE147" s="2">
        <v>0</v>
      </c>
      <c r="CF147" s="2">
        <v>0.78600000000000003</v>
      </c>
      <c r="CG147" s="2">
        <v>15.3</v>
      </c>
      <c r="CH147" s="2">
        <v>16.8</v>
      </c>
      <c r="CI147" s="2">
        <v>16.100000000000001</v>
      </c>
      <c r="CJ147" s="2">
        <v>13</v>
      </c>
      <c r="CK147" s="2">
        <v>1.6</v>
      </c>
      <c r="CL147" s="2">
        <v>2.6</v>
      </c>
      <c r="CM147" s="2">
        <v>29.8</v>
      </c>
      <c r="CN147" s="2">
        <v>12.6</v>
      </c>
      <c r="CP147" s="2">
        <v>0</v>
      </c>
      <c r="CQ147" s="2">
        <v>0.1</v>
      </c>
      <c r="CR147" s="2">
        <v>0.2</v>
      </c>
      <c r="CS147" s="2">
        <v>9.7000000000000003E-2</v>
      </c>
      <c r="CU147" s="2">
        <v>-4.7</v>
      </c>
      <c r="CV147" s="2">
        <v>0.5</v>
      </c>
      <c r="CW147" s="2">
        <v>-4.2</v>
      </c>
      <c r="CX147" s="2">
        <v>-0.1</v>
      </c>
    </row>
    <row r="148" spans="1:102" x14ac:dyDescent="0.2">
      <c r="B148" s="1" t="s">
        <v>47</v>
      </c>
      <c r="C148" s="1">
        <v>2017</v>
      </c>
      <c r="D148" s="1" t="s">
        <v>786</v>
      </c>
      <c r="F148" s="2">
        <v>2</v>
      </c>
      <c r="G148" s="2" t="s">
        <v>742</v>
      </c>
      <c r="H148" s="2" t="s">
        <v>556</v>
      </c>
      <c r="I148" s="4" t="s">
        <v>597</v>
      </c>
      <c r="J148" s="16">
        <f>_xlfn.XLOOKUP($I148,DASHBOARD!$I$2:$I$27,DASHBOARD!$J$2:$J$27,"",0)</f>
        <v>74</v>
      </c>
      <c r="K148" s="23">
        <f>J148/DASHBOARD!$C$3</f>
        <v>1.8796037592075185</v>
      </c>
      <c r="L148" s="2">
        <v>165</v>
      </c>
      <c r="M148" s="26">
        <f>L148/DASHBOARD!$C$4</f>
        <v>74.829931972789112</v>
      </c>
      <c r="N148" s="26">
        <f t="shared" si="26"/>
        <v>21.180818587478814</v>
      </c>
      <c r="O148" s="5">
        <v>33967</v>
      </c>
      <c r="P148" s="23">
        <f>YEARFRAC(O148,_xlfn.XLOOKUP($B148,DASHBOARD!$Q$2:$Q$40,DASHBOARD!$U$2:$U$40,"",0))</f>
        <v>24.452777777777779</v>
      </c>
      <c r="Q148" s="2" t="s">
        <v>557</v>
      </c>
      <c r="R148" s="2" t="str">
        <f>_xlfn.XLOOKUP($Q148,DASHBOARD!$L$2:$L$150,DASHBOARD!M$2:M$150,"",0)</f>
        <v>United States</v>
      </c>
      <c r="S148" s="2" t="str">
        <f>_xlfn.XLOOKUP($Q148,DASHBOARD!$L$2:$L$150,DASHBOARD!N$2:N$150,"",0)</f>
        <v>North America</v>
      </c>
      <c r="T148" s="2" t="str">
        <f>_xlfn.XLOOKUP($Q148,DASHBOARD!$L$2:$L$150,DASHBOARD!O$2:O$150,"",0)</f>
        <v>Americas</v>
      </c>
      <c r="U148" s="2">
        <v>1</v>
      </c>
      <c r="W148" s="2" t="s">
        <v>675</v>
      </c>
      <c r="X148" s="2" t="s">
        <v>675</v>
      </c>
      <c r="Z148" s="2" t="str">
        <f t="shared" si="27"/>
        <v/>
      </c>
      <c r="AA148" s="6">
        <f>_xlfn.XLOOKUP($G148,$AU$133:$AU$154,$AV$133:$AV$154,0,0)</f>
        <v>102898</v>
      </c>
      <c r="AB148" s="43">
        <f>AA148/$AC$155</f>
        <v>1.0133681615732996E-3</v>
      </c>
      <c r="AD148" s="65">
        <v>1072.0999999999999</v>
      </c>
      <c r="AE148" s="65" cm="1">
        <f t="array" ref="AE148">_xlfn.XLOOKUP($G148&amp;$C148,$BY$1:$BY$845&amp;$C$1:$C$845,$CB$1:$CB$845,"",0)</f>
        <v>46</v>
      </c>
      <c r="AF148" s="65">
        <v>8.6</v>
      </c>
      <c r="AG148" s="65">
        <f>IFERROR(($AD148/SUM(AD133:AD154))*$AF148,"")</f>
        <v>0.48853953064479383</v>
      </c>
      <c r="AH148" s="65" cm="1">
        <f t="array" ref="AH148">_xlfn.XLOOKUP($G148&amp;$C148,$BY$1:$BY$845&amp;$C$1:$C$845,$BD$1:$BD$845,"",0)</f>
        <v>24</v>
      </c>
      <c r="AI148" s="65" cm="1">
        <f t="array" ref="AI148">_xlfn.XLOOKUP($G148&amp;$C148,$BY$1:$BY$845&amp;$C$1:$C$845,$CP$1:$CP$845,"",0)</f>
        <v>-0.1</v>
      </c>
      <c r="AJ148" s="65" cm="1">
        <f t="array" ref="AJ148">_xlfn.XLOOKUP($G148&amp;$C148,$BY$1:$BY$845&amp;$C$1:$C$845,$CQ$1:$CQ$845,"",0)</f>
        <v>0.1</v>
      </c>
      <c r="AK148" s="65" cm="1">
        <f t="array" ref="AK148">_xlfn.XLOOKUP($G148&amp;$C148,$BY$1:$BY$845&amp;$C$1:$C$845,$CR$1:$CR$845,"",0)</f>
        <v>0</v>
      </c>
      <c r="AL148" s="65" cm="1">
        <f t="array" ref="AL148">_xlfn.XLOOKUP($G148&amp;$C148,$BY$1:$BY$845&amp;$C$1:$C$845,$CM$1:$CM$845,"",0)</f>
        <v>16.399999999999999</v>
      </c>
      <c r="AM148" s="78" cm="1">
        <f t="array" ref="AM148">_xlfn.XLOOKUP($G148&amp;$C148,$BY$1:$BY$845&amp;$C$1:$C$845,BG$1:BG$845,"",0)</f>
        <v>1</v>
      </c>
      <c r="AN148" s="78" cm="1">
        <f t="array" ref="AN148">_xlfn.XLOOKUP($G148&amp;$C148,$BY$1:$BY$845&amp;$C$1:$C$845,BH$1:BH$845,"",0)</f>
        <v>0</v>
      </c>
      <c r="AO148" s="78" cm="1">
        <f t="array" ref="AO148">_xlfn.XLOOKUP($G148&amp;$C148,$BY$1:$BY$845&amp;$C$1:$C$845,BI$1:BI$845,"",0)</f>
        <v>0</v>
      </c>
      <c r="AP148" s="78" cm="1">
        <f t="array" ref="AP148">_xlfn.XLOOKUP($G148&amp;$C148,$BY$1:$BY$845&amp;$C$1:$C$845,BJ$1:BJ$845,"",0)</f>
        <v>0</v>
      </c>
      <c r="AQ148" s="78" cm="1">
        <f t="array" ref="AQ148">_xlfn.XLOOKUP($G148&amp;$C148,$BY$1:$BY$845&amp;$C$1:$C$845,BK$1:BK$845,"",0)</f>
        <v>0</v>
      </c>
      <c r="AR148" s="78">
        <f t="shared" si="28"/>
        <v>1</v>
      </c>
      <c r="AT148" s="1">
        <v>16</v>
      </c>
      <c r="AU148" s="2" t="s">
        <v>703</v>
      </c>
      <c r="AV148" s="6">
        <v>543471</v>
      </c>
      <c r="AW148" s="6">
        <v>543471</v>
      </c>
      <c r="BB148">
        <v>16</v>
      </c>
      <c r="BC148" t="s">
        <v>727</v>
      </c>
      <c r="BD148">
        <v>21</v>
      </c>
      <c r="BE148">
        <v>10</v>
      </c>
      <c r="BF148" s="2">
        <v>85</v>
      </c>
      <c r="BJ148" s="58">
        <v>0.11</v>
      </c>
      <c r="BK148" s="58">
        <v>0.89</v>
      </c>
      <c r="BL148" s="2">
        <v>-13.1</v>
      </c>
      <c r="BM148" s="2">
        <v>-25.4</v>
      </c>
      <c r="BN148" s="2">
        <v>0</v>
      </c>
      <c r="BO148" s="2">
        <v>1</v>
      </c>
      <c r="BP148" s="2">
        <v>8</v>
      </c>
      <c r="BQ148" s="2">
        <v>4</v>
      </c>
      <c r="BR148" s="2">
        <v>4</v>
      </c>
      <c r="BS148" s="2">
        <v>0</v>
      </c>
      <c r="BT148" s="2">
        <v>0</v>
      </c>
      <c r="BU148" s="2">
        <v>0</v>
      </c>
      <c r="BV148" s="2">
        <v>1</v>
      </c>
      <c r="BX148" s="2">
        <v>16</v>
      </c>
      <c r="BY148" s="2" t="s">
        <v>727</v>
      </c>
      <c r="BZ148" s="2">
        <v>21</v>
      </c>
      <c r="CA148" s="2">
        <v>10</v>
      </c>
      <c r="CB148" s="2">
        <v>85</v>
      </c>
      <c r="CC148" s="2">
        <v>5.3</v>
      </c>
      <c r="CD148" s="2">
        <v>0.46600000000000003</v>
      </c>
      <c r="CE148" s="2">
        <v>0</v>
      </c>
      <c r="CF148" s="2">
        <v>0.625</v>
      </c>
      <c r="CG148" s="2">
        <v>12.4</v>
      </c>
      <c r="CH148" s="2">
        <v>17</v>
      </c>
      <c r="CI148" s="2">
        <v>14.8</v>
      </c>
      <c r="CJ148" s="2">
        <v>0</v>
      </c>
      <c r="CK148" s="2">
        <v>0.6</v>
      </c>
      <c r="CL148" s="2">
        <v>3.7</v>
      </c>
      <c r="CM148" s="2">
        <v>22.7</v>
      </c>
      <c r="CN148" s="2">
        <v>13.4</v>
      </c>
      <c r="CP148" s="2">
        <v>-0.1</v>
      </c>
      <c r="CQ148" s="2">
        <v>0.1</v>
      </c>
      <c r="CR148" s="2">
        <v>0</v>
      </c>
      <c r="CS148" s="2">
        <v>1.7999999999999999E-2</v>
      </c>
      <c r="CU148" s="2">
        <v>-7.7</v>
      </c>
      <c r="CV148" s="2">
        <v>-1.9</v>
      </c>
      <c r="CW148" s="2">
        <v>-9.6999999999999993</v>
      </c>
      <c r="CX148" s="2">
        <v>-0.2</v>
      </c>
    </row>
    <row r="149" spans="1:102" x14ac:dyDescent="0.2">
      <c r="B149" s="1" t="s">
        <v>47</v>
      </c>
      <c r="C149" s="1">
        <v>2017</v>
      </c>
      <c r="D149" s="1" t="s">
        <v>786</v>
      </c>
      <c r="F149" s="2">
        <v>3</v>
      </c>
      <c r="G149" s="2" t="s">
        <v>731</v>
      </c>
      <c r="H149" s="2" t="s">
        <v>552</v>
      </c>
      <c r="I149" s="4" t="s">
        <v>602</v>
      </c>
      <c r="J149" s="16">
        <f>_xlfn.XLOOKUP($I149,DASHBOARD!$I$2:$I$27,DASHBOARD!$J$2:$J$27,"",0)</f>
        <v>81</v>
      </c>
      <c r="K149" s="23">
        <f>J149/DASHBOARD!$C$3</f>
        <v>2.0574041148082296</v>
      </c>
      <c r="L149" s="2">
        <v>250</v>
      </c>
      <c r="M149" s="26">
        <f>L149/DASHBOARD!$C$4</f>
        <v>113.37868480725623</v>
      </c>
      <c r="N149" s="26">
        <f t="shared" si="26"/>
        <v>26.785034290096672</v>
      </c>
      <c r="O149" s="5">
        <v>29462</v>
      </c>
      <c r="P149" s="23">
        <f>YEARFRAC(O149,_xlfn.XLOOKUP($B149,DASHBOARD!$Q$2:$Q$40,DASHBOARD!$U$2:$U$40,"",0))</f>
        <v>36.786111111111111</v>
      </c>
      <c r="Q149" s="2" t="s">
        <v>557</v>
      </c>
      <c r="R149" s="2" t="str">
        <f>_xlfn.XLOOKUP($Q149,DASHBOARD!$L$2:$L$150,DASHBOARD!M$2:M$150,"",0)</f>
        <v>United States</v>
      </c>
      <c r="S149" s="2" t="str">
        <f>_xlfn.XLOOKUP($Q149,DASHBOARD!$L$2:$L$150,DASHBOARD!N$2:N$150,"",0)</f>
        <v>North America</v>
      </c>
      <c r="T149" s="2" t="str">
        <f>_xlfn.XLOOKUP($Q149,DASHBOARD!$L$2:$L$150,DASHBOARD!O$2:O$150,"",0)</f>
        <v>Americas</v>
      </c>
      <c r="U149" s="2">
        <v>13</v>
      </c>
      <c r="W149" s="2" t="s">
        <v>732</v>
      </c>
      <c r="X149" s="2" t="s">
        <v>732</v>
      </c>
      <c r="Z149" s="2" t="str">
        <f t="shared" si="27"/>
        <v/>
      </c>
      <c r="AA149" s="6">
        <f>_xlfn.XLOOKUP($G149,$AU$133:$AU$154,$AV$133:$AV$154,0,0)</f>
        <v>1551659</v>
      </c>
      <c r="AB149" s="43">
        <f>AA149/$AC$155</f>
        <v>1.5281169976274217E-2</v>
      </c>
      <c r="AD149" s="65" t="s">
        <v>1484</v>
      </c>
      <c r="AE149" s="65" cm="1">
        <f t="array" ref="AE149">_xlfn.XLOOKUP($G149&amp;$C149,$BY$1:$BY$845&amp;$C$1:$C$845,$CB$1:$CB$845,"",0)</f>
        <v>854</v>
      </c>
      <c r="AF149" s="65">
        <v>16.57</v>
      </c>
      <c r="AG149" s="65" t="str">
        <f>IFERROR(($AD149/SUM(AD133:AD154))*$AF149,"")</f>
        <v/>
      </c>
      <c r="AH149" s="65" cm="1">
        <f t="array" ref="AH149">_xlfn.XLOOKUP($G149&amp;$C149,$BY$1:$BY$845&amp;$C$1:$C$845,$BD$1:$BD$845,"",0)</f>
        <v>36</v>
      </c>
      <c r="AI149" s="65" cm="1">
        <f t="array" ref="AI149">_xlfn.XLOOKUP($G149&amp;$C149,$BY$1:$BY$845&amp;$C$1:$C$845,$CP$1:$CP$845,"",0)</f>
        <v>0.9</v>
      </c>
      <c r="AJ149" s="65" cm="1">
        <f t="array" ref="AJ149">_xlfn.XLOOKUP($G149&amp;$C149,$BY$1:$BY$845&amp;$C$1:$C$845,$CQ$1:$CQ$845,"",0)</f>
        <v>1.7</v>
      </c>
      <c r="AK149" s="65" cm="1">
        <f t="array" ref="AK149">_xlfn.XLOOKUP($G149&amp;$C149,$BY$1:$BY$845&amp;$C$1:$C$845,$CR$1:$CR$845,"",0)</f>
        <v>2.6</v>
      </c>
      <c r="AL149" s="65" cm="1">
        <f t="array" ref="AL149">_xlfn.XLOOKUP($G149&amp;$C149,$BY$1:$BY$845&amp;$C$1:$C$845,$CM$1:$CM$845,"",0)</f>
        <v>22</v>
      </c>
      <c r="AM149" s="78" cm="1">
        <f t="array" ref="AM149">_xlfn.XLOOKUP($G149&amp;$C149,$BY$1:$BY$845&amp;$C$1:$C$845,BG$1:BG$845,"",0)</f>
        <v>0</v>
      </c>
      <c r="AN149" s="78" cm="1">
        <f t="array" ref="AN149">_xlfn.XLOOKUP($G149&amp;$C149,$BY$1:$BY$845&amp;$C$1:$C$845,BH$1:BH$845,"",0)</f>
        <v>0</v>
      </c>
      <c r="AO149" s="78" cm="1">
        <f t="array" ref="AO149">_xlfn.XLOOKUP($G149&amp;$C149,$BY$1:$BY$845&amp;$C$1:$C$845,BI$1:BI$845,"",0)</f>
        <v>0</v>
      </c>
      <c r="AP149" s="78" cm="1">
        <f t="array" ref="AP149">_xlfn.XLOOKUP($G149&amp;$C149,$BY$1:$BY$845&amp;$C$1:$C$845,BJ$1:BJ$845,"",0)</f>
        <v>7.0000000000000007E-2</v>
      </c>
      <c r="AQ149" s="78" cm="1">
        <f t="array" ref="AQ149">_xlfn.XLOOKUP($G149&amp;$C149,$BY$1:$BY$845&amp;$C$1:$C$845,BK$1:BK$845,"",0)</f>
        <v>0.94</v>
      </c>
      <c r="AR149" s="78">
        <f t="shared" si="28"/>
        <v>1.01</v>
      </c>
      <c r="AT149" s="1">
        <v>17</v>
      </c>
      <c r="AU149" s="2" t="s">
        <v>736</v>
      </c>
      <c r="AV149" s="6">
        <v>383351</v>
      </c>
      <c r="AW149" s="6" t="s">
        <v>1484</v>
      </c>
      <c r="BB149">
        <v>17</v>
      </c>
      <c r="BC149" t="s">
        <v>742</v>
      </c>
      <c r="BD149">
        <v>24</v>
      </c>
      <c r="BE149">
        <v>7</v>
      </c>
      <c r="BF149" s="2">
        <v>46</v>
      </c>
      <c r="BG149" s="58">
        <v>1</v>
      </c>
      <c r="BL149" s="2">
        <v>-13.8</v>
      </c>
      <c r="BM149" s="2">
        <v>-25.9</v>
      </c>
      <c r="BN149" s="2">
        <v>1</v>
      </c>
      <c r="BO149" s="2">
        <v>2</v>
      </c>
      <c r="BP149" s="2">
        <v>1</v>
      </c>
      <c r="BQ149" s="2">
        <v>0</v>
      </c>
      <c r="BR149" s="2">
        <v>1</v>
      </c>
      <c r="BS149" s="2">
        <v>0</v>
      </c>
      <c r="BT149" s="2">
        <v>13</v>
      </c>
      <c r="BU149" s="2">
        <v>1</v>
      </c>
      <c r="BV149" s="2">
        <v>1</v>
      </c>
      <c r="BX149" s="2">
        <v>17</v>
      </c>
      <c r="BY149" s="2" t="s">
        <v>742</v>
      </c>
      <c r="BZ149" s="2">
        <v>24</v>
      </c>
      <c r="CA149" s="2">
        <v>7</v>
      </c>
      <c r="CB149" s="2">
        <v>46</v>
      </c>
      <c r="CC149" s="2">
        <v>5.9</v>
      </c>
      <c r="CD149" s="2">
        <v>0.39200000000000002</v>
      </c>
      <c r="CE149" s="2">
        <v>0.214</v>
      </c>
      <c r="CF149" s="2">
        <v>0.214</v>
      </c>
      <c r="CG149" s="2">
        <v>0</v>
      </c>
      <c r="CH149" s="2">
        <v>9</v>
      </c>
      <c r="CI149" s="2">
        <v>4.8</v>
      </c>
      <c r="CJ149" s="2">
        <v>13.9</v>
      </c>
      <c r="CK149" s="2">
        <v>3.1</v>
      </c>
      <c r="CL149" s="2">
        <v>1.7</v>
      </c>
      <c r="CM149" s="2">
        <v>16.399999999999999</v>
      </c>
      <c r="CN149" s="2">
        <v>17.2</v>
      </c>
      <c r="CP149" s="2">
        <v>-0.1</v>
      </c>
      <c r="CQ149" s="2">
        <v>0.1</v>
      </c>
      <c r="CR149" s="2">
        <v>0</v>
      </c>
      <c r="CS149" s="2">
        <v>-1.7999999999999999E-2</v>
      </c>
      <c r="CU149" s="2">
        <v>-8.1</v>
      </c>
      <c r="CV149" s="2">
        <v>-0.3</v>
      </c>
      <c r="CW149" s="2">
        <v>-8.4</v>
      </c>
      <c r="CX149" s="2">
        <v>-0.1</v>
      </c>
    </row>
    <row r="150" spans="1:102" x14ac:dyDescent="0.2">
      <c r="B150" s="1" t="s">
        <v>47</v>
      </c>
      <c r="C150" s="1">
        <v>2017</v>
      </c>
      <c r="D150" s="1" t="s">
        <v>786</v>
      </c>
      <c r="G150" s="2" t="s">
        <v>735</v>
      </c>
      <c r="I150" s="4"/>
      <c r="O150" s="5"/>
      <c r="Z150" s="2" t="str">
        <f t="shared" si="27"/>
        <v/>
      </c>
      <c r="AA150" s="6">
        <f>_xlfn.XLOOKUP($G150,$AU$133:$AU$154,$AV$133:$AV$154,0,0)</f>
        <v>945126</v>
      </c>
      <c r="AB150" s="43">
        <f>AA150/$AC$155</f>
        <v>9.3078640700025878E-3</v>
      </c>
      <c r="AD150" s="65" t="s">
        <v>1484</v>
      </c>
      <c r="AE150" s="65" t="str" cm="1">
        <f t="array" ref="AE150">_xlfn.XLOOKUP($G150&amp;$C150,$BY$1:$BY$845&amp;$C$1:$C$845,$CB$1:$CB$845,"",0)</f>
        <v/>
      </c>
      <c r="AF150" s="65" t="s">
        <v>1484</v>
      </c>
      <c r="AG150" s="65" t="str">
        <f>IFERROR(($AD150/SUM(AD133:AD154))*$AF150,"")</f>
        <v/>
      </c>
      <c r="AH150" s="65" t="str" cm="1">
        <f t="array" ref="AH150">_xlfn.XLOOKUP($G150&amp;$C150,$BY$1:$BY$845&amp;$C$1:$C$845,$BD$1:$BD$845,"",0)</f>
        <v/>
      </c>
      <c r="AI150" s="65" t="str" cm="1">
        <f t="array" ref="AI150">_xlfn.XLOOKUP($G150&amp;$C150,$BY$1:$BY$845&amp;$C$1:$C$845,$CP$1:$CP$845,"",0)</f>
        <v/>
      </c>
      <c r="AJ150" s="65" t="str" cm="1">
        <f t="array" ref="AJ150">_xlfn.XLOOKUP($G150&amp;$C150,$BY$1:$BY$845&amp;$C$1:$C$845,$CQ$1:$CQ$845,"",0)</f>
        <v/>
      </c>
      <c r="AK150" s="65" t="str" cm="1">
        <f t="array" ref="AK150">_xlfn.XLOOKUP($G150&amp;$C150,$BY$1:$BY$845&amp;$C$1:$C$845,$CR$1:$CR$845,"",0)</f>
        <v/>
      </c>
      <c r="AL150" s="65" t="str" cm="1">
        <f t="array" ref="AL150">_xlfn.XLOOKUP($G150&amp;$C150,$BY$1:$BY$845&amp;$C$1:$C$845,$CM$1:$CM$845,"",0)</f>
        <v/>
      </c>
      <c r="AM150" s="78" t="str" cm="1">
        <f t="array" ref="AM150">_xlfn.XLOOKUP($G150&amp;$C150,$BY$1:$BY$845&amp;$C$1:$C$845,BG$1:BG$845,"",0)</f>
        <v/>
      </c>
      <c r="AN150" s="78" t="str" cm="1">
        <f t="array" ref="AN150">_xlfn.XLOOKUP($G150&amp;$C150,$BY$1:$BY$845&amp;$C$1:$C$845,BH$1:BH$845,"",0)</f>
        <v/>
      </c>
      <c r="AO150" s="78" t="str" cm="1">
        <f t="array" ref="AO150">_xlfn.XLOOKUP($G150&amp;$C150,$BY$1:$BY$845&amp;$C$1:$C$845,BI$1:BI$845,"",0)</f>
        <v/>
      </c>
      <c r="AP150" s="78" t="str" cm="1">
        <f t="array" ref="AP150">_xlfn.XLOOKUP($G150&amp;$C150,$BY$1:$BY$845&amp;$C$1:$C$845,BJ$1:BJ$845,"",0)</f>
        <v/>
      </c>
      <c r="AQ150" s="78" t="str" cm="1">
        <f t="array" ref="AQ150">_xlfn.XLOOKUP($G150&amp;$C150,$BY$1:$BY$845&amp;$C$1:$C$845,BK$1:BK$845,"",0)</f>
        <v/>
      </c>
      <c r="AR150" s="78">
        <f t="shared" si="28"/>
        <v>0</v>
      </c>
      <c r="AT150" s="1">
        <v>18</v>
      </c>
      <c r="AU150" s="2" t="s">
        <v>743</v>
      </c>
      <c r="AV150" s="11">
        <v>250000</v>
      </c>
      <c r="AW150" s="6" t="s">
        <v>1484</v>
      </c>
    </row>
    <row r="151" spans="1:102" x14ac:dyDescent="0.2">
      <c r="B151" s="1" t="s">
        <v>47</v>
      </c>
      <c r="C151" s="1">
        <v>2017</v>
      </c>
      <c r="D151" s="1" t="s">
        <v>786</v>
      </c>
      <c r="G151" s="2" t="s">
        <v>743</v>
      </c>
      <c r="I151" s="4"/>
      <c r="O151" s="5"/>
      <c r="Z151" s="2" t="str">
        <f t="shared" si="27"/>
        <v/>
      </c>
      <c r="AA151" s="6">
        <f>_xlfn.XLOOKUP($G151,$AU$133:$AU$154,$AV$133:$AV$154,0,0)</f>
        <v>250000</v>
      </c>
      <c r="AB151" s="43">
        <f>AA151/$AC$155</f>
        <v>2.4620696261669311E-3</v>
      </c>
      <c r="AD151" s="65" t="s">
        <v>1484</v>
      </c>
      <c r="AE151" s="65" t="str" cm="1">
        <f t="array" ref="AE151">_xlfn.XLOOKUP($G151&amp;$C151,$BY$1:$BY$845&amp;$C$1:$C$845,$CB$1:$CB$845,"",0)</f>
        <v/>
      </c>
      <c r="AF151" s="65" t="s">
        <v>1484</v>
      </c>
      <c r="AG151" s="65" t="str">
        <f>IFERROR(($AD151/SUM(AD133:AD154))*$AF151,"")</f>
        <v/>
      </c>
      <c r="AH151" s="65" t="str" cm="1">
        <f t="array" ref="AH151">_xlfn.XLOOKUP($G151&amp;$C151,$BY$1:$BY$845&amp;$C$1:$C$845,$BD$1:$BD$845,"",0)</f>
        <v/>
      </c>
      <c r="AI151" s="65" t="str" cm="1">
        <f t="array" ref="AI151">_xlfn.XLOOKUP($G151&amp;$C151,$BY$1:$BY$845&amp;$C$1:$C$845,$CP$1:$CP$845,"",0)</f>
        <v/>
      </c>
      <c r="AJ151" s="65" t="str" cm="1">
        <f t="array" ref="AJ151">_xlfn.XLOOKUP($G151&amp;$C151,$BY$1:$BY$845&amp;$C$1:$C$845,$CQ$1:$CQ$845,"",0)</f>
        <v/>
      </c>
      <c r="AK151" s="65" t="str" cm="1">
        <f t="array" ref="AK151">_xlfn.XLOOKUP($G151&amp;$C151,$BY$1:$BY$845&amp;$C$1:$C$845,$CR$1:$CR$845,"",0)</f>
        <v/>
      </c>
      <c r="AL151" s="65" t="str" cm="1">
        <f t="array" ref="AL151">_xlfn.XLOOKUP($G151&amp;$C151,$BY$1:$BY$845&amp;$C$1:$C$845,$CM$1:$CM$845,"",0)</f>
        <v/>
      </c>
      <c r="AM151" s="78" t="str" cm="1">
        <f t="array" ref="AM151">_xlfn.XLOOKUP($G151&amp;$C151,$BY$1:$BY$845&amp;$C$1:$C$845,BG$1:BG$845,"",0)</f>
        <v/>
      </c>
      <c r="AN151" s="78" t="str" cm="1">
        <f t="array" ref="AN151">_xlfn.XLOOKUP($G151&amp;$C151,$BY$1:$BY$845&amp;$C$1:$C$845,BH$1:BH$845,"",0)</f>
        <v/>
      </c>
      <c r="AO151" s="78" t="str" cm="1">
        <f t="array" ref="AO151">_xlfn.XLOOKUP($G151&amp;$C151,$BY$1:$BY$845&amp;$C$1:$C$845,BI$1:BI$845,"",0)</f>
        <v/>
      </c>
      <c r="AP151" s="78" t="str" cm="1">
        <f t="array" ref="AP151">_xlfn.XLOOKUP($G151&amp;$C151,$BY$1:$BY$845&amp;$C$1:$C$845,BJ$1:BJ$845,"",0)</f>
        <v/>
      </c>
      <c r="AQ151" s="78" t="str" cm="1">
        <f t="array" ref="AQ151">_xlfn.XLOOKUP($G151&amp;$C151,$BY$1:$BY$845&amp;$C$1:$C$845,BK$1:BK$845,"",0)</f>
        <v/>
      </c>
      <c r="AR151" s="78">
        <f t="shared" si="28"/>
        <v>0</v>
      </c>
      <c r="AT151" s="1">
        <v>19</v>
      </c>
      <c r="AU151" s="2" t="s">
        <v>742</v>
      </c>
      <c r="AV151" s="6">
        <v>102898</v>
      </c>
      <c r="AW151" s="6" t="s">
        <v>1484</v>
      </c>
    </row>
    <row r="152" spans="1:102" x14ac:dyDescent="0.2">
      <c r="B152" s="1" t="s">
        <v>47</v>
      </c>
      <c r="C152" s="1">
        <v>2017</v>
      </c>
      <c r="D152" s="1" t="s">
        <v>786</v>
      </c>
      <c r="I152" s="4"/>
      <c r="O152" s="5"/>
      <c r="Z152" s="2" t="str">
        <f t="shared" si="27"/>
        <v/>
      </c>
      <c r="AA152" s="6">
        <f>_xlfn.XLOOKUP($G152,$AU$133:$AU$154,$AV$133:$AV$154,0,0)</f>
        <v>0</v>
      </c>
      <c r="AB152" s="43">
        <f>AA152/$AC$155</f>
        <v>0</v>
      </c>
      <c r="AD152" s="65" t="s">
        <v>1484</v>
      </c>
      <c r="AE152" s="65" cm="1">
        <f t="array" ref="AE152">_xlfn.XLOOKUP($G152&amp;$C152,$BY$1:$BY$845&amp;$C$1:$C$845,$CB$1:$CB$845,"",0)</f>
        <v>0</v>
      </c>
      <c r="AF152" s="65" t="s">
        <v>1484</v>
      </c>
      <c r="AG152" s="65" t="str">
        <f>IFERROR(($AD152/SUM(AD133:AD154))*$AF152,"")</f>
        <v/>
      </c>
      <c r="AH152" s="65" cm="1">
        <f t="array" ref="AH152">_xlfn.XLOOKUP($G152&amp;$C152,$BY$1:$BY$845&amp;$C$1:$C$845,$BD$1:$BD$845,"",0)</f>
        <v>0</v>
      </c>
      <c r="AI152" s="65" cm="1">
        <f t="array" ref="AI152">_xlfn.XLOOKUP($G152&amp;$C152,$BY$1:$BY$845&amp;$C$1:$C$845,$CP$1:$CP$845,"",0)</f>
        <v>0</v>
      </c>
      <c r="AJ152" s="65" cm="1">
        <f t="array" ref="AJ152">_xlfn.XLOOKUP($G152&amp;$C152,$BY$1:$BY$845&amp;$C$1:$C$845,$CQ$1:$CQ$845,"",0)</f>
        <v>0</v>
      </c>
      <c r="AK152" s="65" cm="1">
        <f t="array" ref="AK152">_xlfn.XLOOKUP($G152&amp;$C152,$BY$1:$BY$845&amp;$C$1:$C$845,$CR$1:$CR$845,"",0)</f>
        <v>0</v>
      </c>
      <c r="AL152" s="65" cm="1">
        <f t="array" ref="AL152">_xlfn.XLOOKUP($G152&amp;$C152,$BY$1:$BY$845&amp;$C$1:$C$845,$CM$1:$CM$845,"",0)</f>
        <v>0</v>
      </c>
      <c r="AM152" s="78" cm="1">
        <f t="array" ref="AM152">_xlfn.XLOOKUP($G152&amp;$C152,$BY$1:$BY$845&amp;$C$1:$C$845,BG$1:BG$845,"",0)</f>
        <v>0</v>
      </c>
      <c r="AN152" s="78" cm="1">
        <f t="array" ref="AN152">_xlfn.XLOOKUP($G152&amp;$C152,$BY$1:$BY$845&amp;$C$1:$C$845,BH$1:BH$845,"",0)</f>
        <v>0</v>
      </c>
      <c r="AO152" s="78" cm="1">
        <f t="array" ref="AO152">_xlfn.XLOOKUP($G152&amp;$C152,$BY$1:$BY$845&amp;$C$1:$C$845,BI$1:BI$845,"",0)</f>
        <v>0</v>
      </c>
      <c r="AP152" s="78" cm="1">
        <f t="array" ref="AP152">_xlfn.XLOOKUP($G152&amp;$C152,$BY$1:$BY$845&amp;$C$1:$C$845,BJ$1:BJ$845,"",0)</f>
        <v>0</v>
      </c>
      <c r="AQ152" s="78" cm="1">
        <f t="array" ref="AQ152">_xlfn.XLOOKUP($G152&amp;$C152,$BY$1:$BY$845&amp;$C$1:$C$845,BK$1:BK$845,"",0)</f>
        <v>0</v>
      </c>
      <c r="AR152" s="78">
        <f t="shared" si="28"/>
        <v>0</v>
      </c>
      <c r="AT152" s="1">
        <v>20</v>
      </c>
      <c r="AU152" s="2" t="s">
        <v>744</v>
      </c>
      <c r="AV152" s="11">
        <v>50000</v>
      </c>
      <c r="AW152" s="6" t="s">
        <v>1484</v>
      </c>
    </row>
    <row r="153" spans="1:102" x14ac:dyDescent="0.2">
      <c r="B153" s="1" t="s">
        <v>47</v>
      </c>
      <c r="C153" s="1">
        <v>2017</v>
      </c>
      <c r="D153" s="1" t="s">
        <v>786</v>
      </c>
      <c r="I153" s="4"/>
      <c r="O153" s="5"/>
      <c r="Z153" s="2" t="str">
        <f t="shared" si="27"/>
        <v/>
      </c>
      <c r="AA153" s="6">
        <f>_xlfn.XLOOKUP($G153,$AU$133:$AU$154,$AV$133:$AV$154,0,0)</f>
        <v>0</v>
      </c>
      <c r="AB153" s="43">
        <f>AA153/$AC$155</f>
        <v>0</v>
      </c>
      <c r="AD153" s="65" t="s">
        <v>1484</v>
      </c>
      <c r="AE153" s="65" cm="1">
        <f t="array" ref="AE153">_xlfn.XLOOKUP($G153&amp;$C153,$BY$1:$BY$845&amp;$C$1:$C$845,$CB$1:$CB$845,"",0)</f>
        <v>0</v>
      </c>
      <c r="AF153" s="65" t="s">
        <v>1484</v>
      </c>
      <c r="AG153" s="65" t="str">
        <f>IFERROR(($AD153/SUM(AD133:AD154))*$AF153,"")</f>
        <v/>
      </c>
      <c r="AH153" s="65" cm="1">
        <f t="array" ref="AH153">_xlfn.XLOOKUP($G153&amp;$C153,$BY$1:$BY$845&amp;$C$1:$C$845,$BD$1:$BD$845,"",0)</f>
        <v>0</v>
      </c>
      <c r="AI153" s="65" cm="1">
        <f t="array" ref="AI153">_xlfn.XLOOKUP($G153&amp;$C153,$BY$1:$BY$845&amp;$C$1:$C$845,$CP$1:$CP$845,"",0)</f>
        <v>0</v>
      </c>
      <c r="AJ153" s="65" cm="1">
        <f t="array" ref="AJ153">_xlfn.XLOOKUP($G153&amp;$C153,$BY$1:$BY$845&amp;$C$1:$C$845,$CQ$1:$CQ$845,"",0)</f>
        <v>0</v>
      </c>
      <c r="AK153" s="65" cm="1">
        <f t="array" ref="AK153">_xlfn.XLOOKUP($G153&amp;$C153,$BY$1:$BY$845&amp;$C$1:$C$845,$CR$1:$CR$845,"",0)</f>
        <v>0</v>
      </c>
      <c r="AL153" s="65" cm="1">
        <f t="array" ref="AL153">_xlfn.XLOOKUP($G153&amp;$C153,$BY$1:$BY$845&amp;$C$1:$C$845,$CM$1:$CM$845,"",0)</f>
        <v>0</v>
      </c>
      <c r="AM153" s="78" cm="1">
        <f t="array" ref="AM153">_xlfn.XLOOKUP($G153&amp;$C153,$BY$1:$BY$845&amp;$C$1:$C$845,BG$1:BG$845,"",0)</f>
        <v>0</v>
      </c>
      <c r="AN153" s="78" cm="1">
        <f t="array" ref="AN153">_xlfn.XLOOKUP($G153&amp;$C153,$BY$1:$BY$845&amp;$C$1:$C$845,BH$1:BH$845,"",0)</f>
        <v>0</v>
      </c>
      <c r="AO153" s="78" cm="1">
        <f t="array" ref="AO153">_xlfn.XLOOKUP($G153&amp;$C153,$BY$1:$BY$845&amp;$C$1:$C$845,BI$1:BI$845,"",0)</f>
        <v>0</v>
      </c>
      <c r="AP153" s="78" cm="1">
        <f t="array" ref="AP153">_xlfn.XLOOKUP($G153&amp;$C153,$BY$1:$BY$845&amp;$C$1:$C$845,BJ$1:BJ$845,"",0)</f>
        <v>0</v>
      </c>
      <c r="AQ153" s="78" cm="1">
        <f t="array" ref="AQ153">_xlfn.XLOOKUP($G153&amp;$C153,$BY$1:$BY$845&amp;$C$1:$C$845,BK$1:BK$845,"",0)</f>
        <v>0</v>
      </c>
      <c r="AR153" s="78">
        <f t="shared" si="28"/>
        <v>0</v>
      </c>
      <c r="AT153" s="1">
        <v>21</v>
      </c>
      <c r="AU153" s="2" t="s">
        <v>745</v>
      </c>
      <c r="AV153" s="11">
        <v>50000</v>
      </c>
      <c r="AW153" s="6" t="s">
        <v>1484</v>
      </c>
    </row>
    <row r="154" spans="1:102" x14ac:dyDescent="0.2">
      <c r="B154" s="1" t="s">
        <v>47</v>
      </c>
      <c r="C154" s="1">
        <v>2017</v>
      </c>
      <c r="D154" s="1" t="s">
        <v>786</v>
      </c>
      <c r="I154" s="4"/>
      <c r="O154" s="5"/>
      <c r="Z154" s="2" t="str">
        <f t="shared" si="27"/>
        <v/>
      </c>
      <c r="AA154" s="6">
        <f>_xlfn.XLOOKUP($G154,$AU$133:$AU$154,$AV$133:$AV$154,0,0)</f>
        <v>0</v>
      </c>
      <c r="AB154" s="43">
        <f>AA154/$AC$155</f>
        <v>0</v>
      </c>
      <c r="AD154" s="65" t="s">
        <v>1484</v>
      </c>
      <c r="AE154" s="65" cm="1">
        <f t="array" ref="AE154">_xlfn.XLOOKUP($G154&amp;$C154,$BY$1:$BY$845&amp;$C$1:$C$845,$CB$1:$CB$845,"",0)</f>
        <v>0</v>
      </c>
      <c r="AF154" s="65" t="s">
        <v>1484</v>
      </c>
      <c r="AG154" s="65" t="str">
        <f>IFERROR(($AD154/SUM(AD133:AD154))*$AF154,"")</f>
        <v/>
      </c>
      <c r="AH154" s="65" cm="1">
        <f t="array" ref="AH154">_xlfn.XLOOKUP($G154&amp;$C154,$BY$1:$BY$845&amp;$C$1:$C$845,$BD$1:$BD$845,"",0)</f>
        <v>0</v>
      </c>
      <c r="AI154" s="65" cm="1">
        <f t="array" ref="AI154">_xlfn.XLOOKUP($G154&amp;$C154,$BY$1:$BY$845&amp;$C$1:$C$845,$CP$1:$CP$845,"",0)</f>
        <v>0</v>
      </c>
      <c r="AJ154" s="65" cm="1">
        <f t="array" ref="AJ154">_xlfn.XLOOKUP($G154&amp;$C154,$BY$1:$BY$845&amp;$C$1:$C$845,$CQ$1:$CQ$845,"",0)</f>
        <v>0</v>
      </c>
      <c r="AK154" s="65" cm="1">
        <f t="array" ref="AK154">_xlfn.XLOOKUP($G154&amp;$C154,$BY$1:$BY$845&amp;$C$1:$C$845,$CR$1:$CR$845,"",0)</f>
        <v>0</v>
      </c>
      <c r="AL154" s="65" cm="1">
        <f t="array" ref="AL154">_xlfn.XLOOKUP($G154&amp;$C154,$BY$1:$BY$845&amp;$C$1:$C$845,$CM$1:$CM$845,"",0)</f>
        <v>0</v>
      </c>
      <c r="AM154" s="78" cm="1">
        <f t="array" ref="AM154">_xlfn.XLOOKUP($G154&amp;$C154,$BY$1:$BY$845&amp;$C$1:$C$845,BG$1:BG$845,"",0)</f>
        <v>0</v>
      </c>
      <c r="AN154" s="78" cm="1">
        <f t="array" ref="AN154">_xlfn.XLOOKUP($G154&amp;$C154,$BY$1:$BY$845&amp;$C$1:$C$845,BH$1:BH$845,"",0)</f>
        <v>0</v>
      </c>
      <c r="AO154" s="78" cm="1">
        <f t="array" ref="AO154">_xlfn.XLOOKUP($G154&amp;$C154,$BY$1:$BY$845&amp;$C$1:$C$845,BI$1:BI$845,"",0)</f>
        <v>0</v>
      </c>
      <c r="AP154" s="78" cm="1">
        <f t="array" ref="AP154">_xlfn.XLOOKUP($G154&amp;$C154,$BY$1:$BY$845&amp;$C$1:$C$845,BJ$1:BJ$845,"",0)</f>
        <v>0</v>
      </c>
      <c r="AQ154" s="78" cm="1">
        <f t="array" ref="AQ154">_xlfn.XLOOKUP($G154&amp;$C154,$BY$1:$BY$845&amp;$C$1:$C$845,BK$1:BK$845,"",0)</f>
        <v>0</v>
      </c>
      <c r="AR154" s="78">
        <f t="shared" si="28"/>
        <v>0</v>
      </c>
      <c r="AT154" s="1">
        <v>22</v>
      </c>
      <c r="AU154" s="2" t="s">
        <v>746</v>
      </c>
      <c r="AV154" s="11">
        <v>35000</v>
      </c>
      <c r="AW154" s="6" t="s">
        <v>1484</v>
      </c>
    </row>
    <row r="155" spans="1:102" x14ac:dyDescent="0.2">
      <c r="B155" s="1" t="s">
        <v>47</v>
      </c>
      <c r="C155" s="1">
        <v>2017</v>
      </c>
      <c r="D155" s="1" t="s">
        <v>786</v>
      </c>
      <c r="E155" s="1"/>
      <c r="F155" s="1"/>
      <c r="G155" s="1" t="str">
        <f>$G132</f>
        <v>PLAYER</v>
      </c>
      <c r="H155" s="1"/>
      <c r="I155" s="1"/>
      <c r="J155" s="36"/>
      <c r="K155" s="36"/>
      <c r="L155" s="1"/>
      <c r="M155" s="1"/>
      <c r="N155" s="1"/>
      <c r="O155" s="1"/>
      <c r="P155" s="36"/>
      <c r="Q155" s="1"/>
      <c r="R155" s="1"/>
      <c r="S155" s="1"/>
      <c r="T155" s="1"/>
      <c r="U155" s="1"/>
      <c r="V155" s="1"/>
      <c r="W155" s="1"/>
      <c r="X155" s="1"/>
      <c r="Y155" s="1"/>
      <c r="Z155" s="1"/>
      <c r="AB155" s="41">
        <f>SUM(AB133:AB154)</f>
        <v>1.0000000000000002</v>
      </c>
      <c r="AC155" s="37">
        <f>SUM(AA133:AA154)</f>
        <v>101540589</v>
      </c>
      <c r="AD155" s="66">
        <v>18872.699999999997</v>
      </c>
      <c r="AE155" s="66">
        <f>SUM(AE133:AE154)</f>
        <v>19780</v>
      </c>
      <c r="AF155" s="66">
        <v>218.29999999999998</v>
      </c>
      <c r="AG155" s="66">
        <f>SUM(AG133:AG154)</f>
        <v>17.804323705670097</v>
      </c>
      <c r="AH155" s="66">
        <f>SUMPRODUCT(AH133:AH154,AE133:AE154)/AE155</f>
        <v>28.159150657229524</v>
      </c>
      <c r="AI155" s="66">
        <f>SUM(AI133:AI154)</f>
        <v>36.699999999999996</v>
      </c>
      <c r="AJ155" s="66">
        <f>SUM(AJ133:AJ154)</f>
        <v>31.400000000000006</v>
      </c>
      <c r="AK155" s="66">
        <f>SUM(AK133:AK154)</f>
        <v>67.899999999999991</v>
      </c>
      <c r="AL155" s="66">
        <f>SUM(AL133:AL154)</f>
        <v>264.40000000000003</v>
      </c>
      <c r="AM155" s="80">
        <f>SUM(AM133:AM154)</f>
        <v>3</v>
      </c>
      <c r="AN155" s="80">
        <f>SUM(AN133:AN154)</f>
        <v>2.4500000000000002</v>
      </c>
      <c r="AO155" s="80">
        <f>SUM(AO133:AO154)</f>
        <v>2.4299999999999997</v>
      </c>
      <c r="AP155" s="80">
        <f>SUM(AP133:AP154)</f>
        <v>3.3</v>
      </c>
      <c r="AQ155" s="80">
        <f>SUM(AQ133:AQ154)</f>
        <v>5.84</v>
      </c>
      <c r="AR155" s="80">
        <f>SUM(AR133:AR154)</f>
        <v>17.02</v>
      </c>
      <c r="AS155" s="1"/>
      <c r="AU155" s="37">
        <f>AW155-AV155</f>
        <v>-2364460</v>
      </c>
      <c r="AV155" s="37">
        <f>SUM(AV133:AV154)</f>
        <v>101675589</v>
      </c>
      <c r="AW155" s="37">
        <v>99311129</v>
      </c>
    </row>
    <row r="156" spans="1:102" ht="17" thickBot="1" x14ac:dyDescent="0.25"/>
    <row r="157" spans="1:102" ht="17" thickBot="1" x14ac:dyDescent="0.25">
      <c r="A157" s="3">
        <v>7</v>
      </c>
      <c r="B157" s="1" t="str">
        <f>B$1</f>
        <v>YEAR</v>
      </c>
      <c r="C157" s="1" t="str">
        <f>C$1</f>
        <v>YEAR</v>
      </c>
      <c r="D157" s="1" t="str">
        <f>D$1</f>
        <v>TEAM</v>
      </c>
      <c r="F157" s="1" t="str">
        <f t="shared" ref="F157:AA157" si="29">F$1</f>
        <v>NUMBER</v>
      </c>
      <c r="G157" s="1" t="str">
        <f t="shared" si="29"/>
        <v>PLAYER</v>
      </c>
      <c r="H157" s="1" t="str">
        <f t="shared" si="29"/>
        <v>POS</v>
      </c>
      <c r="I157" s="1" t="str">
        <f t="shared" si="29"/>
        <v>HEIGHT</v>
      </c>
      <c r="J157" s="1" t="str">
        <f t="shared" si="29"/>
        <v>HEIGHT (IN)</v>
      </c>
      <c r="K157" s="1" t="str">
        <f t="shared" si="29"/>
        <v>HEIGHT (M)</v>
      </c>
      <c r="L157" s="1" t="str">
        <f t="shared" si="29"/>
        <v>WEIGHT (LBS)</v>
      </c>
      <c r="M157" s="1" t="str">
        <f t="shared" si="29"/>
        <v>WEIGHT (KG)</v>
      </c>
      <c r="N157" s="1" t="str">
        <f t="shared" si="29"/>
        <v>BMI</v>
      </c>
      <c r="O157" s="1" t="str">
        <f t="shared" si="29"/>
        <v>BIRTH DATE</v>
      </c>
      <c r="P157" s="1" t="str">
        <f t="shared" si="29"/>
        <v>AGE</v>
      </c>
      <c r="Q157" s="1" t="str">
        <f t="shared" si="29"/>
        <v>NATION</v>
      </c>
      <c r="R157" s="1" t="str">
        <f t="shared" si="29"/>
        <v>COUNTRY</v>
      </c>
      <c r="S157" s="1" t="str">
        <f t="shared" si="29"/>
        <v>CONTINENT</v>
      </c>
      <c r="T157" s="1" t="str">
        <f t="shared" si="29"/>
        <v>GLOBAL REGION</v>
      </c>
      <c r="U157" s="1" t="str">
        <f t="shared" si="29"/>
        <v>EXPERIENCE</v>
      </c>
      <c r="V157" s="1"/>
      <c r="W157" s="1" t="str">
        <f t="shared" si="29"/>
        <v>COLLEGE</v>
      </c>
      <c r="X157" s="1" t="str">
        <f t="shared" si="29"/>
        <v>COLLEGE1</v>
      </c>
      <c r="Y157" s="1" t="str">
        <f t="shared" si="29"/>
        <v>COLLEGE2</v>
      </c>
      <c r="Z157" s="1" t="str">
        <f t="shared" si="29"/>
        <v>TRANSFER</v>
      </c>
      <c r="AA157" s="1" t="str">
        <f t="shared" si="29"/>
        <v>SALARY</v>
      </c>
      <c r="AB157" s="1" t="s">
        <v>1262</v>
      </c>
      <c r="AC157" s="1"/>
      <c r="AD157" s="64" t="s">
        <v>1496</v>
      </c>
      <c r="AE157" s="64" t="str">
        <f>AE$1</f>
        <v>MP</v>
      </c>
      <c r="AF157" s="64" t="s">
        <v>1424</v>
      </c>
      <c r="AG157" s="64" t="str">
        <f>AG$1</f>
        <v>WTD-MP-PER</v>
      </c>
      <c r="AH157" s="64" t="str">
        <f t="shared" ref="AH157:AR157" si="30">AH$1</f>
        <v>AGE</v>
      </c>
      <c r="AI157" s="64" t="str">
        <f t="shared" si="30"/>
        <v>D-WS</v>
      </c>
      <c r="AJ157" s="64" t="str">
        <f t="shared" si="30"/>
        <v>O-WS</v>
      </c>
      <c r="AK157" s="64" t="str">
        <f t="shared" si="30"/>
        <v>WS</v>
      </c>
      <c r="AL157" s="64" t="str">
        <f t="shared" si="30"/>
        <v>USG%</v>
      </c>
      <c r="AM157" s="64" t="str">
        <f t="shared" si="30"/>
        <v>PG%</v>
      </c>
      <c r="AN157" s="64" t="str">
        <f t="shared" si="30"/>
        <v>SG%</v>
      </c>
      <c r="AO157" s="64" t="str">
        <f t="shared" si="30"/>
        <v>SF%</v>
      </c>
      <c r="AP157" s="64" t="str">
        <f t="shared" si="30"/>
        <v>PF%</v>
      </c>
      <c r="AQ157" s="64" t="str">
        <f t="shared" si="30"/>
        <v>C%</v>
      </c>
      <c r="AR157" s="64" t="str">
        <f t="shared" si="30"/>
        <v>TTL%</v>
      </c>
      <c r="AT157" s="1" t="str">
        <f>AT$1</f>
        <v>Rk</v>
      </c>
      <c r="AU157" s="1" t="str">
        <f>AU$1</f>
        <v>PLAYER</v>
      </c>
      <c r="AV157" s="1" t="str">
        <f>AV$1</f>
        <v>SALARY - BR</v>
      </c>
      <c r="AW157" s="1" t="s">
        <v>1495</v>
      </c>
      <c r="BB157" t="s">
        <v>1393</v>
      </c>
      <c r="BC157" t="s">
        <v>1376</v>
      </c>
      <c r="BD157" t="s">
        <v>1377</v>
      </c>
      <c r="BE157" t="s">
        <v>1340</v>
      </c>
      <c r="BF157" s="2" t="s">
        <v>1378</v>
      </c>
      <c r="BG157" s="2" t="s">
        <v>1379</v>
      </c>
      <c r="BH157" s="2" t="s">
        <v>1380</v>
      </c>
      <c r="BI157" s="2" t="s">
        <v>1381</v>
      </c>
      <c r="BJ157" s="2" t="s">
        <v>1382</v>
      </c>
      <c r="BK157" s="2" t="s">
        <v>1383</v>
      </c>
      <c r="BL157" s="2" t="s">
        <v>1384</v>
      </c>
      <c r="BM157" s="2" t="s">
        <v>1385</v>
      </c>
      <c r="BN157" s="2" t="s">
        <v>1386</v>
      </c>
      <c r="BO157" s="2" t="s">
        <v>1387</v>
      </c>
      <c r="BP157" s="2" t="s">
        <v>1388</v>
      </c>
      <c r="BQ157" s="2" t="s">
        <v>1389</v>
      </c>
      <c r="BR157" s="2" t="s">
        <v>1388</v>
      </c>
      <c r="BS157" s="2" t="s">
        <v>1389</v>
      </c>
      <c r="BT157" s="2" t="s">
        <v>1390</v>
      </c>
      <c r="BU157" s="2" t="s">
        <v>1391</v>
      </c>
      <c r="BV157" s="2" t="s">
        <v>1392</v>
      </c>
      <c r="BX157" s="2" t="s">
        <v>550</v>
      </c>
      <c r="BY157" s="2" t="s">
        <v>1376</v>
      </c>
      <c r="BZ157" s="2" t="s">
        <v>1377</v>
      </c>
      <c r="CA157" s="2" t="s">
        <v>1340</v>
      </c>
      <c r="CB157" s="2" t="s">
        <v>1378</v>
      </c>
      <c r="CC157" s="2" t="s">
        <v>1424</v>
      </c>
      <c r="CD157" s="2" t="s">
        <v>1425</v>
      </c>
      <c r="CE157" s="2" t="s">
        <v>1426</v>
      </c>
      <c r="CF157" s="2" t="s">
        <v>1427</v>
      </c>
      <c r="CG157" s="2" t="s">
        <v>1428</v>
      </c>
      <c r="CH157" s="2" t="s">
        <v>1429</v>
      </c>
      <c r="CI157" s="2" t="s">
        <v>1430</v>
      </c>
      <c r="CJ157" s="2" t="s">
        <v>1431</v>
      </c>
      <c r="CK157" s="2" t="s">
        <v>1432</v>
      </c>
      <c r="CL157" s="2" t="s">
        <v>1433</v>
      </c>
      <c r="CM157" s="2" t="s">
        <v>1434</v>
      </c>
      <c r="CN157" s="2" t="s">
        <v>1435</v>
      </c>
      <c r="CO157" s="2" t="s">
        <v>1376</v>
      </c>
      <c r="CP157" s="2" t="s">
        <v>1436</v>
      </c>
      <c r="CQ157" s="2" t="s">
        <v>1437</v>
      </c>
      <c r="CR157" s="2" t="s">
        <v>1438</v>
      </c>
      <c r="CS157" s="2" t="s">
        <v>1439</v>
      </c>
      <c r="CT157" s="2" t="s">
        <v>1376</v>
      </c>
      <c r="CU157" s="2" t="s">
        <v>1440</v>
      </c>
      <c r="CV157" s="2" t="s">
        <v>1441</v>
      </c>
      <c r="CW157" s="2" t="s">
        <v>1442</v>
      </c>
      <c r="CX157" s="2" t="s">
        <v>1443</v>
      </c>
    </row>
    <row r="158" spans="1:102" ht="17" thickBot="1" x14ac:dyDescent="0.25">
      <c r="A158" s="3" t="s">
        <v>788</v>
      </c>
      <c r="B158" s="1" t="s">
        <v>54</v>
      </c>
      <c r="C158" s="1">
        <v>2016</v>
      </c>
      <c r="D158" s="1" t="s">
        <v>788</v>
      </c>
      <c r="F158" s="2">
        <v>9</v>
      </c>
      <c r="G158" s="2" t="s">
        <v>747</v>
      </c>
      <c r="H158" s="2" t="s">
        <v>576</v>
      </c>
      <c r="I158" s="4" t="s">
        <v>603</v>
      </c>
      <c r="J158" s="16">
        <f>_xlfn.XLOOKUP($I158,DASHBOARD!$I$2:$I$27,DASHBOARD!$J$2:$J$27,"",0)</f>
        <v>76</v>
      </c>
      <c r="K158" s="23">
        <f>J158/DASHBOARD!$C$3</f>
        <v>1.9304038608077216</v>
      </c>
      <c r="L158" s="2">
        <v>195</v>
      </c>
      <c r="M158" s="26">
        <f>L158/DASHBOARD!$C$4</f>
        <v>88.435374149659864</v>
      </c>
      <c r="N158" s="26">
        <f t="shared" ref="N158:N175" si="31">M158/(K158^2)</f>
        <v>23.731744422145589</v>
      </c>
      <c r="O158" s="5">
        <v>33380</v>
      </c>
      <c r="P158" s="23">
        <f>YEARFRAC(O158,_xlfn.XLOOKUP($B158,DASHBOARD!$Q$2:$Q$40,DASHBOARD!$U$2:$U$40,"",0))</f>
        <v>25.074999999999999</v>
      </c>
      <c r="Q158" s="2" t="s">
        <v>557</v>
      </c>
      <c r="R158" s="2" t="str">
        <f>_xlfn.XLOOKUP($Q158,DASHBOARD!$L$2:$L$150,DASHBOARD!M$2:M$150,"",0)</f>
        <v>United States</v>
      </c>
      <c r="S158" s="2" t="str">
        <f>_xlfn.XLOOKUP($Q158,DASHBOARD!$L$2:$L$150,DASHBOARD!N$2:N$150,"",0)</f>
        <v>North America</v>
      </c>
      <c r="T158" s="2" t="str">
        <f>_xlfn.XLOOKUP($Q158,DASHBOARD!$L$2:$L$150,DASHBOARD!O$2:O$150,"",0)</f>
        <v>Americas</v>
      </c>
      <c r="U158" s="2">
        <v>3</v>
      </c>
      <c r="W158" s="2" t="s">
        <v>583</v>
      </c>
      <c r="X158" s="2" t="s">
        <v>583</v>
      </c>
      <c r="Z158" s="2" t="str">
        <f t="shared" ref="Z158:Z179" si="32">IF(Y158="","","X")</f>
        <v/>
      </c>
      <c r="AA158" s="6">
        <f>_xlfn.XLOOKUP($G158,$AU$158:$AU$179,$AV$158:$AV$179,0,0)</f>
        <v>0</v>
      </c>
      <c r="AB158" s="43">
        <f>AA158/$AC$180</f>
        <v>0</v>
      </c>
      <c r="AC158" s="43"/>
      <c r="AD158" s="65">
        <v>2705.6</v>
      </c>
      <c r="AE158" s="65" cm="1">
        <f t="array" ref="AE158">_xlfn.XLOOKUP($G158&amp;$C158,$BY$1:$BY$845&amp;$C$1:$C$845,$CB$1:$CB$845,"",0)</f>
        <v>355</v>
      </c>
      <c r="AF158" s="65">
        <v>27.5</v>
      </c>
      <c r="AG158" s="65">
        <f>IFERROR(($AD158/SUM(AD158:AD179))*$AF158,"")</f>
        <v>3.9971849297038271</v>
      </c>
      <c r="AH158" s="65" cm="1">
        <f t="array" ref="AH158">_xlfn.XLOOKUP($G158&amp;$C158,$BY$1:$BY$845&amp;$C$1:$C$845,$BD$1:$BD$845,"",0)</f>
        <v>24</v>
      </c>
      <c r="AI158" s="65" cm="1">
        <f t="array" ref="AI158">_xlfn.XLOOKUP($G158&amp;$C158,$BY$1:$BY$845&amp;$C$1:$C$845,$CP$1:$CP$845,"",0)</f>
        <v>-0.2</v>
      </c>
      <c r="AJ158" s="65" cm="1">
        <f t="array" ref="AJ158">_xlfn.XLOOKUP($G158&amp;$C158,$BY$1:$BY$845&amp;$C$1:$C$845,$CQ$1:$CQ$845,"",0)</f>
        <v>0.4</v>
      </c>
      <c r="AK158" s="65" cm="1">
        <f t="array" ref="AK158">_xlfn.XLOOKUP($G158&amp;$C158,$BY$1:$BY$845&amp;$C$1:$C$845,$CR$1:$CR$845,"",0)</f>
        <v>0.1</v>
      </c>
      <c r="AL158" s="65" cm="1">
        <f t="array" ref="AL158">_xlfn.XLOOKUP($G158&amp;$C158,$BY$1:$BY$845&amp;$C$1:$C$845,$CM$1:$CM$845,"",0)</f>
        <v>13.8</v>
      </c>
      <c r="AM158" s="78" cm="1">
        <f t="array" ref="AM158">_xlfn.XLOOKUP($G158&amp;$C158,$BY$1:$BY$845&amp;$C$1:$C$845,BG$1:BG$845,"",0)</f>
        <v>0.33</v>
      </c>
      <c r="AN158" s="78" cm="1">
        <f t="array" ref="AN158">_xlfn.XLOOKUP($G158&amp;$C158,$BY$1:$BY$845&amp;$C$1:$C$845,BH$1:BH$845,"",0)</f>
        <v>0.63</v>
      </c>
      <c r="AO158" s="78" cm="1">
        <f t="array" ref="AO158">_xlfn.XLOOKUP($G158&amp;$C158,$BY$1:$BY$845&amp;$C$1:$C$845,BI$1:BI$845,"",0)</f>
        <v>0.04</v>
      </c>
      <c r="AP158" s="78" cm="1">
        <f t="array" ref="AP158">_xlfn.XLOOKUP($G158&amp;$C158,$BY$1:$BY$845&amp;$C$1:$C$845,BJ$1:BJ$845,"",0)</f>
        <v>0</v>
      </c>
      <c r="AQ158" s="78" cm="1">
        <f t="array" ref="AQ158">_xlfn.XLOOKUP($G158&amp;$C158,$BY$1:$BY$845&amp;$C$1:$C$845,BK$1:BK$845,"",0)</f>
        <v>0</v>
      </c>
      <c r="AR158" s="78">
        <f>SUM(AM158:AQ158)</f>
        <v>1</v>
      </c>
      <c r="AT158" s="1">
        <v>1</v>
      </c>
      <c r="AU158" s="2" t="s">
        <v>647</v>
      </c>
      <c r="AV158" s="6">
        <v>22971000</v>
      </c>
      <c r="AW158" s="6">
        <v>22971000</v>
      </c>
      <c r="BB158">
        <v>1</v>
      </c>
      <c r="BC158" t="s">
        <v>647</v>
      </c>
      <c r="BD158">
        <v>31</v>
      </c>
      <c r="BE158">
        <v>76</v>
      </c>
      <c r="BF158" s="2">
        <v>2709</v>
      </c>
      <c r="BI158" s="58">
        <v>0.77</v>
      </c>
      <c r="BJ158" s="58">
        <v>0.23</v>
      </c>
      <c r="BL158" s="2">
        <v>11.5</v>
      </c>
      <c r="BM158" s="2">
        <v>15.8</v>
      </c>
      <c r="BN158" s="2">
        <v>145</v>
      </c>
      <c r="BO158" s="2">
        <v>54</v>
      </c>
      <c r="BP158" s="2">
        <v>48</v>
      </c>
      <c r="BQ158" s="2">
        <v>32</v>
      </c>
      <c r="BR158" s="2">
        <v>225</v>
      </c>
      <c r="BS158" s="2">
        <v>13</v>
      </c>
      <c r="BT158" s="2">
        <v>1262</v>
      </c>
      <c r="BU158" s="2">
        <v>75</v>
      </c>
      <c r="BV158" s="2">
        <v>69</v>
      </c>
      <c r="BX158" s="2">
        <v>1</v>
      </c>
      <c r="BY158" s="2" t="s">
        <v>647</v>
      </c>
      <c r="BZ158" s="2">
        <v>31</v>
      </c>
      <c r="CA158" s="2">
        <v>76</v>
      </c>
      <c r="CB158" s="2">
        <v>2709</v>
      </c>
      <c r="CC158" s="2">
        <v>27.5</v>
      </c>
      <c r="CD158" s="2">
        <v>0.58799999999999997</v>
      </c>
      <c r="CE158" s="2">
        <v>0.19900000000000001</v>
      </c>
      <c r="CF158" s="2">
        <v>0.34699999999999998</v>
      </c>
      <c r="CG158" s="2">
        <v>4.7</v>
      </c>
      <c r="CH158" s="2">
        <v>18.8</v>
      </c>
      <c r="CI158" s="2">
        <v>11.8</v>
      </c>
      <c r="CJ158" s="2">
        <v>36</v>
      </c>
      <c r="CK158" s="2">
        <v>2</v>
      </c>
      <c r="CL158" s="2">
        <v>1.5</v>
      </c>
      <c r="CM158" s="2">
        <v>13.2</v>
      </c>
      <c r="CN158" s="2">
        <v>31.4</v>
      </c>
      <c r="CP158" s="2">
        <v>9.6</v>
      </c>
      <c r="CQ158" s="2">
        <v>4</v>
      </c>
      <c r="CR158" s="2">
        <v>13.6</v>
      </c>
      <c r="CS158" s="2">
        <v>0.24199999999999999</v>
      </c>
      <c r="CU158" s="2">
        <v>7</v>
      </c>
      <c r="CV158" s="2">
        <v>2</v>
      </c>
      <c r="CW158" s="2">
        <v>9</v>
      </c>
      <c r="CX158" s="2">
        <v>7.5</v>
      </c>
    </row>
    <row r="159" spans="1:102" x14ac:dyDescent="0.2">
      <c r="B159" s="1" t="s">
        <v>54</v>
      </c>
      <c r="C159" s="1">
        <v>2016</v>
      </c>
      <c r="D159" s="1" t="s">
        <v>788</v>
      </c>
      <c r="F159" s="2">
        <v>8</v>
      </c>
      <c r="G159" s="2" t="s">
        <v>748</v>
      </c>
      <c r="H159" s="2" t="s">
        <v>556</v>
      </c>
      <c r="I159" s="4" t="s">
        <v>598</v>
      </c>
      <c r="J159" s="16">
        <f>_xlfn.XLOOKUP($I159,DASHBOARD!$I$2:$I$27,DASHBOARD!$J$2:$J$27,"",0)</f>
        <v>75</v>
      </c>
      <c r="K159" s="23">
        <f>J159/DASHBOARD!$C$3</f>
        <v>1.9050038100076201</v>
      </c>
      <c r="L159" s="2">
        <v>200</v>
      </c>
      <c r="M159" s="26">
        <f>L159/DASHBOARD!$C$4</f>
        <v>90.702947845804985</v>
      </c>
      <c r="N159" s="26">
        <f t="shared" si="31"/>
        <v>24.993651196775001</v>
      </c>
      <c r="O159" s="5">
        <v>33124</v>
      </c>
      <c r="P159" s="23">
        <f>YEARFRAC(O159,_xlfn.XLOOKUP($B159,DASHBOARD!$Q$2:$Q$40,DASHBOARD!$U$2:$U$40,"",0))</f>
        <v>25.780555555555555</v>
      </c>
      <c r="Q159" s="2" t="s">
        <v>749</v>
      </c>
      <c r="R159" s="2" t="str">
        <f>_xlfn.XLOOKUP($Q159,DASHBOARD!$L$2:$L$150,DASHBOARD!M$2:M$150,"",0)</f>
        <v>Australia</v>
      </c>
      <c r="S159" s="2" t="str">
        <f>_xlfn.XLOOKUP($Q159,DASHBOARD!$L$2:$L$150,DASHBOARD!N$2:N$150,"",0)</f>
        <v>Australia + Oceania</v>
      </c>
      <c r="T159" s="2" t="str">
        <f>_xlfn.XLOOKUP($Q159,DASHBOARD!$L$2:$L$150,DASHBOARD!O$2:O$150,"",0)</f>
        <v>South Pacific</v>
      </c>
      <c r="U159" s="2">
        <v>2</v>
      </c>
      <c r="W159" s="2" t="s">
        <v>750</v>
      </c>
      <c r="X159" s="2" t="s">
        <v>750</v>
      </c>
      <c r="Z159" s="2" t="str">
        <f t="shared" si="32"/>
        <v/>
      </c>
      <c r="AA159" s="6">
        <f>_xlfn.XLOOKUP($G159,$AU$158:$AU$179,$AV$158:$AV$179,0,0)</f>
        <v>1147280</v>
      </c>
      <c r="AB159" s="43">
        <f>AA159/$AC$180</f>
        <v>1.0827224569593098E-2</v>
      </c>
      <c r="AC159" s="43"/>
      <c r="AD159" s="65">
        <v>2425.5</v>
      </c>
      <c r="AE159" s="65" cm="1">
        <f t="array" ref="AE159">_xlfn.XLOOKUP($G159&amp;$C159,$BY$1:$BY$845&amp;$C$1:$C$845,$CB$1:$CB$845,"",0)</f>
        <v>1867</v>
      </c>
      <c r="AF159" s="65">
        <v>19</v>
      </c>
      <c r="AG159" s="65">
        <f>IFERROR(($AD159/SUM(AD158:AD179))*$AF159,"")</f>
        <v>2.475784485954196</v>
      </c>
      <c r="AH159" s="65" cm="1">
        <f t="array" ref="AH159">_xlfn.XLOOKUP($G159&amp;$C159,$BY$1:$BY$845&amp;$C$1:$C$845,$BD$1:$BD$845,"",0)</f>
        <v>25</v>
      </c>
      <c r="AI159" s="65" cm="1">
        <f t="array" ref="AI159">_xlfn.XLOOKUP($G159&amp;$C159,$BY$1:$BY$845&amp;$C$1:$C$845,$CP$1:$CP$845,"",0)</f>
        <v>2.2000000000000002</v>
      </c>
      <c r="AJ159" s="65" cm="1">
        <f t="array" ref="AJ159">_xlfn.XLOOKUP($G159&amp;$C159,$BY$1:$BY$845&amp;$C$1:$C$845,$CQ$1:$CQ$845,"",0)</f>
        <v>1.6</v>
      </c>
      <c r="AK159" s="65" cm="1">
        <f t="array" ref="AK159">_xlfn.XLOOKUP($G159&amp;$C159,$BY$1:$BY$845&amp;$C$1:$C$845,$CR$1:$CR$845,"",0)</f>
        <v>3.8</v>
      </c>
      <c r="AL159" s="65" cm="1">
        <f t="array" ref="AL159">_xlfn.XLOOKUP($G159&amp;$C159,$BY$1:$BY$845&amp;$C$1:$C$845,$CM$1:$CM$845,"",0)</f>
        <v>17.7</v>
      </c>
      <c r="AM159" s="78" cm="1">
        <f t="array" ref="AM159">_xlfn.XLOOKUP($G159&amp;$C159,$BY$1:$BY$845&amp;$C$1:$C$845,BG$1:BG$845,"",0)</f>
        <v>0.71</v>
      </c>
      <c r="AN159" s="78" cm="1">
        <f t="array" ref="AN159">_xlfn.XLOOKUP($G159&amp;$C159,$BY$1:$BY$845&amp;$C$1:$C$845,BH$1:BH$845,"",0)</f>
        <v>0.28999999999999998</v>
      </c>
      <c r="AO159" s="78" cm="1">
        <f t="array" ref="AO159">_xlfn.XLOOKUP($G159&amp;$C159,$BY$1:$BY$845&amp;$C$1:$C$845,BI$1:BI$845,"",0)</f>
        <v>0</v>
      </c>
      <c r="AP159" s="78" cm="1">
        <f t="array" ref="AP159">_xlfn.XLOOKUP($G159&amp;$C159,$BY$1:$BY$845&amp;$C$1:$C$845,BJ$1:BJ$845,"",0)</f>
        <v>0</v>
      </c>
      <c r="AQ159" s="78" cm="1">
        <f t="array" ref="AQ159">_xlfn.XLOOKUP($G159&amp;$C159,$BY$1:$BY$845&amp;$C$1:$C$845,BK$1:BK$845,"",0)</f>
        <v>0</v>
      </c>
      <c r="AR159" s="78">
        <f t="shared" ref="AR159:AR179" si="33">SUM(AM159:AQ159)</f>
        <v>1</v>
      </c>
      <c r="AT159" s="1">
        <v>2</v>
      </c>
      <c r="AU159" s="2" t="s">
        <v>761</v>
      </c>
      <c r="AV159" s="6">
        <v>19500000</v>
      </c>
      <c r="AW159" s="6">
        <v>19500000</v>
      </c>
      <c r="BB159">
        <v>2</v>
      </c>
      <c r="BC159" t="s">
        <v>761</v>
      </c>
      <c r="BD159">
        <v>27</v>
      </c>
      <c r="BE159">
        <v>77</v>
      </c>
      <c r="BF159" s="2">
        <v>2424</v>
      </c>
      <c r="BJ159" s="58">
        <v>0.92</v>
      </c>
      <c r="BK159" s="58">
        <v>0.08</v>
      </c>
      <c r="BL159" s="2">
        <v>8.8000000000000007</v>
      </c>
      <c r="BM159" s="2">
        <v>5.8</v>
      </c>
      <c r="BN159" s="2">
        <v>79</v>
      </c>
      <c r="BO159" s="2">
        <v>33</v>
      </c>
      <c r="BP159" s="2">
        <v>77</v>
      </c>
      <c r="BQ159" s="2">
        <v>17</v>
      </c>
      <c r="BR159" s="2">
        <v>130</v>
      </c>
      <c r="BS159" s="2">
        <v>12</v>
      </c>
      <c r="BT159" s="2">
        <v>444</v>
      </c>
      <c r="BU159" s="2">
        <v>17</v>
      </c>
      <c r="BV159" s="2">
        <v>52</v>
      </c>
      <c r="BX159" s="2">
        <v>2</v>
      </c>
      <c r="BY159" s="2" t="s">
        <v>761</v>
      </c>
      <c r="BZ159" s="2">
        <v>27</v>
      </c>
      <c r="CA159" s="2">
        <v>77</v>
      </c>
      <c r="CB159" s="2">
        <v>2424</v>
      </c>
      <c r="CC159" s="2">
        <v>19</v>
      </c>
      <c r="CD159" s="2">
        <v>0.55300000000000005</v>
      </c>
      <c r="CE159" s="2">
        <v>0.44900000000000001</v>
      </c>
      <c r="CF159" s="2">
        <v>0.32100000000000001</v>
      </c>
      <c r="CG159" s="2">
        <v>7</v>
      </c>
      <c r="CH159" s="2">
        <v>28.4</v>
      </c>
      <c r="CI159" s="2">
        <v>17.8</v>
      </c>
      <c r="CJ159" s="2">
        <v>12.2</v>
      </c>
      <c r="CK159" s="2">
        <v>1.2</v>
      </c>
      <c r="CL159" s="2">
        <v>1.4</v>
      </c>
      <c r="CM159" s="2">
        <v>11.3</v>
      </c>
      <c r="CN159" s="2">
        <v>23.4</v>
      </c>
      <c r="CP159" s="2">
        <v>4.7</v>
      </c>
      <c r="CQ159" s="2">
        <v>3.8</v>
      </c>
      <c r="CR159" s="2">
        <v>8.5</v>
      </c>
      <c r="CS159" s="2">
        <v>0.16900000000000001</v>
      </c>
      <c r="CU159" s="2">
        <v>3</v>
      </c>
      <c r="CV159" s="2">
        <v>0.3</v>
      </c>
      <c r="CW159" s="2">
        <v>3.3</v>
      </c>
      <c r="CX159" s="2">
        <v>3.3</v>
      </c>
    </row>
    <row r="160" spans="1:102" x14ac:dyDescent="0.2">
      <c r="B160" s="1" t="s">
        <v>54</v>
      </c>
      <c r="C160" s="1">
        <v>2016</v>
      </c>
      <c r="D160" s="1" t="s">
        <v>788</v>
      </c>
      <c r="F160" s="2">
        <v>9</v>
      </c>
      <c r="G160" s="2" t="s">
        <v>751</v>
      </c>
      <c r="H160" s="2" t="s">
        <v>552</v>
      </c>
      <c r="I160" s="4" t="s">
        <v>1150</v>
      </c>
      <c r="J160" s="16">
        <f>_xlfn.XLOOKUP($I160,DASHBOARD!$I$2:$I$27,DASHBOARD!$J$2:$J$27,"",0)</f>
        <v>85</v>
      </c>
      <c r="K160" s="23">
        <f>J160/DASHBOARD!$C$3</f>
        <v>2.1590043180086362</v>
      </c>
      <c r="L160" s="2">
        <v>255</v>
      </c>
      <c r="M160" s="26">
        <f>L160/DASHBOARD!$C$4</f>
        <v>115.64625850340136</v>
      </c>
      <c r="N160" s="26">
        <f t="shared" si="31"/>
        <v>24.809874349739889</v>
      </c>
      <c r="O160" s="5">
        <v>30453</v>
      </c>
      <c r="P160" s="23">
        <f>YEARFRAC(O160,_xlfn.XLOOKUP($B160,DASHBOARD!$Q$2:$Q$40,DASHBOARD!$U$2:$U$40,"",0))</f>
        <v>33.088888888888889</v>
      </c>
      <c r="Q160" s="2" t="s">
        <v>557</v>
      </c>
      <c r="R160" s="2" t="str">
        <f>_xlfn.XLOOKUP($Q160,DASHBOARD!$L$2:$L$150,DASHBOARD!M$2:M$150,"",0)</f>
        <v>United States</v>
      </c>
      <c r="S160" s="2" t="str">
        <f>_xlfn.XLOOKUP($Q160,DASHBOARD!$L$2:$L$150,DASHBOARD!N$2:N$150,"",0)</f>
        <v>North America</v>
      </c>
      <c r="T160" s="2" t="str">
        <f>_xlfn.XLOOKUP($Q160,DASHBOARD!$L$2:$L$150,DASHBOARD!O$2:O$150,"",0)</f>
        <v>Americas</v>
      </c>
      <c r="U160" s="2">
        <v>9</v>
      </c>
      <c r="W160" s="2" t="s">
        <v>571</v>
      </c>
      <c r="X160" s="2" t="s">
        <v>571</v>
      </c>
      <c r="Z160" s="2" t="str">
        <f t="shared" si="32"/>
        <v/>
      </c>
      <c r="AA160" s="6">
        <f>_xlfn.XLOOKUP($G160,$AU$158:$AU$179,$AV$158:$AV$179,0,0)</f>
        <v>7807579</v>
      </c>
      <c r="AB160" s="43">
        <f>AA160/$AC$180</f>
        <v>7.368245866557345E-2</v>
      </c>
      <c r="AC160" s="43"/>
      <c r="AD160" s="65">
        <v>1669.5</v>
      </c>
      <c r="AE160" s="65" cm="1">
        <f t="array" ref="AE160">_xlfn.XLOOKUP($G160&amp;$C160,$BY$1:$BY$845&amp;$C$1:$C$845,$CB$1:$CB$845,"",0)</f>
        <v>446</v>
      </c>
      <c r="AF160" s="65">
        <v>19.899999999999999</v>
      </c>
      <c r="AG160" s="65">
        <f>IFERROR(($AD160/SUM(AD158:AD179))*$AF160,"")</f>
        <v>1.7848324657114767</v>
      </c>
      <c r="AH160" s="65" cm="1">
        <f t="array" ref="AH160">_xlfn.XLOOKUP($G160&amp;$C160,$BY$1:$BY$845&amp;$C$1:$C$845,$BD$1:$BD$845,"",0)</f>
        <v>32</v>
      </c>
      <c r="AI160" s="65" cm="1">
        <f t="array" ref="AI160">_xlfn.XLOOKUP($G160&amp;$C160,$BY$1:$BY$845&amp;$C$1:$C$845,$CP$1:$CP$845,"",0)</f>
        <v>0.9</v>
      </c>
      <c r="AJ160" s="65" cm="1">
        <f t="array" ref="AJ160">_xlfn.XLOOKUP($G160&amp;$C160,$BY$1:$BY$845&amp;$C$1:$C$845,$CQ$1:$CQ$845,"",0)</f>
        <v>0.6</v>
      </c>
      <c r="AK160" s="65" cm="1">
        <f t="array" ref="AK160">_xlfn.XLOOKUP($G160&amp;$C160,$BY$1:$BY$845&amp;$C$1:$C$845,$CR$1:$CR$845,"",0)</f>
        <v>1.5</v>
      </c>
      <c r="AL160" s="65" cm="1">
        <f t="array" ref="AL160">_xlfn.XLOOKUP($G160&amp;$C160,$BY$1:$BY$845&amp;$C$1:$C$845,$CM$1:$CM$845,"",0)</f>
        <v>7.2</v>
      </c>
      <c r="AM160" s="78" cm="1">
        <f t="array" ref="AM160">_xlfn.XLOOKUP($G160&amp;$C160,$BY$1:$BY$845&amp;$C$1:$C$845,BG$1:BG$845,"",0)</f>
        <v>0</v>
      </c>
      <c r="AN160" s="78" cm="1">
        <f t="array" ref="AN160">_xlfn.XLOOKUP($G160&amp;$C160,$BY$1:$BY$845&amp;$C$1:$C$845,BH$1:BH$845,"",0)</f>
        <v>0</v>
      </c>
      <c r="AO160" s="78" cm="1">
        <f t="array" ref="AO160">_xlfn.XLOOKUP($G160&amp;$C160,$BY$1:$BY$845&amp;$C$1:$C$845,BI$1:BI$845,"",0)</f>
        <v>0</v>
      </c>
      <c r="AP160" s="78" cm="1">
        <f t="array" ref="AP160">_xlfn.XLOOKUP($G160&amp;$C160,$BY$1:$BY$845&amp;$C$1:$C$845,BJ$1:BJ$845,"",0)</f>
        <v>0.25</v>
      </c>
      <c r="AQ160" s="78" cm="1">
        <f t="array" ref="AQ160">_xlfn.XLOOKUP($G160&amp;$C160,$BY$1:$BY$845&amp;$C$1:$C$845,BK$1:BK$845,"",0)</f>
        <v>0.75</v>
      </c>
      <c r="AR160" s="78">
        <f t="shared" si="33"/>
        <v>1</v>
      </c>
      <c r="AT160" s="1">
        <v>3</v>
      </c>
      <c r="AU160" s="2" t="s">
        <v>753</v>
      </c>
      <c r="AV160" s="6">
        <v>14746000</v>
      </c>
      <c r="AW160" s="6">
        <v>14746000</v>
      </c>
      <c r="BB160">
        <v>3</v>
      </c>
      <c r="BC160" t="s">
        <v>665</v>
      </c>
      <c r="BD160">
        <v>30</v>
      </c>
      <c r="BE160">
        <v>77</v>
      </c>
      <c r="BF160" s="2">
        <v>2362</v>
      </c>
      <c r="BG160" s="58">
        <v>0.01</v>
      </c>
      <c r="BH160" s="58">
        <v>0.77</v>
      </c>
      <c r="BI160" s="58">
        <v>0.22</v>
      </c>
      <c r="BL160" s="2">
        <v>6.7</v>
      </c>
      <c r="BM160" s="2">
        <v>0.4</v>
      </c>
      <c r="BN160" s="2">
        <v>32</v>
      </c>
      <c r="BO160" s="2">
        <v>16</v>
      </c>
      <c r="BP160" s="2">
        <v>100</v>
      </c>
      <c r="BQ160" s="2">
        <v>8</v>
      </c>
      <c r="BR160" s="2">
        <v>26</v>
      </c>
      <c r="BS160" s="2">
        <v>14</v>
      </c>
      <c r="BT160" s="2">
        <v>314</v>
      </c>
      <c r="BU160" s="2">
        <v>3</v>
      </c>
      <c r="BV160" s="2">
        <v>20</v>
      </c>
      <c r="BX160" s="2">
        <v>3</v>
      </c>
      <c r="BY160" s="2" t="s">
        <v>665</v>
      </c>
      <c r="BZ160" s="2">
        <v>30</v>
      </c>
      <c r="CA160" s="2">
        <v>77</v>
      </c>
      <c r="CB160" s="2">
        <v>2362</v>
      </c>
      <c r="CC160" s="2">
        <v>12.4</v>
      </c>
      <c r="CD160" s="2">
        <v>0.54200000000000004</v>
      </c>
      <c r="CE160" s="2">
        <v>0.6</v>
      </c>
      <c r="CF160" s="2">
        <v>8.4000000000000005E-2</v>
      </c>
      <c r="CG160" s="2">
        <v>2.1</v>
      </c>
      <c r="CH160" s="2">
        <v>8.3000000000000007</v>
      </c>
      <c r="CI160" s="2">
        <v>5.2</v>
      </c>
      <c r="CJ160" s="2">
        <v>8.5</v>
      </c>
      <c r="CK160" s="2">
        <v>1.8</v>
      </c>
      <c r="CL160" s="2">
        <v>0.7</v>
      </c>
      <c r="CM160" s="2">
        <v>6.3</v>
      </c>
      <c r="CN160" s="2">
        <v>18</v>
      </c>
      <c r="CP160" s="2">
        <v>3</v>
      </c>
      <c r="CQ160" s="2">
        <v>2.5</v>
      </c>
      <c r="CR160" s="2">
        <v>5.5</v>
      </c>
      <c r="CS160" s="2">
        <v>0.111</v>
      </c>
      <c r="CU160" s="2">
        <v>0.2</v>
      </c>
      <c r="CV160" s="2">
        <v>0.3</v>
      </c>
      <c r="CW160" s="2">
        <v>0.5</v>
      </c>
      <c r="CX160" s="2">
        <v>1.5</v>
      </c>
    </row>
    <row r="161" spans="2:102" x14ac:dyDescent="0.2">
      <c r="B161" s="1" t="s">
        <v>54</v>
      </c>
      <c r="C161" s="1">
        <v>2016</v>
      </c>
      <c r="D161" s="1" t="s">
        <v>788</v>
      </c>
      <c r="F161" s="2">
        <v>12</v>
      </c>
      <c r="G161" s="2" t="s">
        <v>752</v>
      </c>
      <c r="H161" s="2" t="s">
        <v>576</v>
      </c>
      <c r="I161" s="4" t="s">
        <v>599</v>
      </c>
      <c r="J161" s="16">
        <f>_xlfn.XLOOKUP($I161,DASHBOARD!$I$2:$I$27,DASHBOARD!$J$2:$J$27,"",0)</f>
        <v>78</v>
      </c>
      <c r="K161" s="23">
        <f>J161/DASHBOARD!$C$3</f>
        <v>1.981203962407925</v>
      </c>
      <c r="L161" s="2">
        <v>220</v>
      </c>
      <c r="M161" s="26">
        <f>L161/DASHBOARD!$C$4</f>
        <v>99.773242630385482</v>
      </c>
      <c r="N161" s="26">
        <f t="shared" si="31"/>
        <v>25.418839049974576</v>
      </c>
      <c r="O161" s="5">
        <v>33487</v>
      </c>
      <c r="P161" s="23">
        <f>YEARFRAC(O161,_xlfn.XLOOKUP($B161,DASHBOARD!$Q$2:$Q$40,DASHBOARD!$U$2:$U$40,"",0))</f>
        <v>24.786111111111111</v>
      </c>
      <c r="Q161" s="2" t="s">
        <v>557</v>
      </c>
      <c r="R161" s="2" t="str">
        <f>_xlfn.XLOOKUP($Q161,DASHBOARD!$L$2:$L$150,DASHBOARD!M$2:M$150,"",0)</f>
        <v>United States</v>
      </c>
      <c r="S161" s="2" t="str">
        <f>_xlfn.XLOOKUP($Q161,DASHBOARD!$L$2:$L$150,DASHBOARD!N$2:N$150,"",0)</f>
        <v>North America</v>
      </c>
      <c r="T161" s="2" t="str">
        <f>_xlfn.XLOOKUP($Q161,DASHBOARD!$L$2:$L$150,DASHBOARD!O$2:O$150,"",0)</f>
        <v>Americas</v>
      </c>
      <c r="U161" s="2">
        <v>1</v>
      </c>
      <c r="W161" s="2" t="s">
        <v>634</v>
      </c>
      <c r="X161" s="2" t="s">
        <v>634</v>
      </c>
      <c r="Z161" s="2" t="str">
        <f t="shared" si="32"/>
        <v/>
      </c>
      <c r="AA161" s="6">
        <f>_xlfn.XLOOKUP($G161,$AU$158:$AU$179,$AV$158:$AV$179,0,0)</f>
        <v>0</v>
      </c>
      <c r="AB161" s="43">
        <f>AA161/$AC$180</f>
        <v>0</v>
      </c>
      <c r="AC161" s="43"/>
      <c r="AD161" s="65">
        <v>2271.4</v>
      </c>
      <c r="AE161" s="65" cm="1">
        <f t="array" ref="AE161">_xlfn.XLOOKUP($G161&amp;$C161,$BY$1:$BY$845&amp;$C$1:$C$845,$CB$1:$CB$845,"",0)</f>
        <v>15</v>
      </c>
      <c r="AF161" s="65">
        <v>15.9</v>
      </c>
      <c r="AG161" s="65">
        <f>IFERROR(($AD161/SUM(AD158:AD179))*$AF161,"")</f>
        <v>1.9402098409270394</v>
      </c>
      <c r="AH161" s="65" cm="1">
        <f t="array" ref="AH161">_xlfn.XLOOKUP($G161&amp;$C161,$BY$1:$BY$845&amp;$C$1:$C$845,$BD$1:$BD$845,"",0)</f>
        <v>24</v>
      </c>
      <c r="AI161" s="65" cm="1">
        <f t="array" ref="AI161">_xlfn.XLOOKUP($G161&amp;$C161,$BY$1:$BY$845&amp;$C$1:$C$845,$CP$1:$CP$845,"",0)</f>
        <v>0</v>
      </c>
      <c r="AJ161" s="65" cm="1">
        <f t="array" ref="AJ161">_xlfn.XLOOKUP($G161&amp;$C161,$BY$1:$BY$845&amp;$C$1:$C$845,$CQ$1:$CQ$845,"",0)</f>
        <v>0</v>
      </c>
      <c r="AK161" s="65" cm="1">
        <f t="array" ref="AK161">_xlfn.XLOOKUP($G161&amp;$C161,$BY$1:$BY$845&amp;$C$1:$C$845,$CR$1:$CR$845,"",0)</f>
        <v>0</v>
      </c>
      <c r="AL161" s="65" cm="1">
        <f t="array" ref="AL161">_xlfn.XLOOKUP($G161&amp;$C161,$BY$1:$BY$845&amp;$C$1:$C$845,$CM$1:$CM$845,"",0)</f>
        <v>20</v>
      </c>
      <c r="AM161" s="78" cm="1">
        <f t="array" ref="AM161">_xlfn.XLOOKUP($G161&amp;$C161,$BY$1:$BY$845&amp;$C$1:$C$845,BG$1:BG$845,"",0)</f>
        <v>0</v>
      </c>
      <c r="AN161" s="78" cm="1">
        <f t="array" ref="AN161">_xlfn.XLOOKUP($G161&amp;$C161,$BY$1:$BY$845&amp;$C$1:$C$845,BH$1:BH$845,"",0)</f>
        <v>0.69</v>
      </c>
      <c r="AO161" s="78" cm="1">
        <f t="array" ref="AO161">_xlfn.XLOOKUP($G161&amp;$C161,$BY$1:$BY$845&amp;$C$1:$C$845,BI$1:BI$845,"",0)</f>
        <v>0.31</v>
      </c>
      <c r="AP161" s="78" cm="1">
        <f t="array" ref="AP161">_xlfn.XLOOKUP($G161&amp;$C161,$BY$1:$BY$845&amp;$C$1:$C$845,BJ$1:BJ$845,"",0)</f>
        <v>0</v>
      </c>
      <c r="AQ161" s="78" cm="1">
        <f t="array" ref="AQ161">_xlfn.XLOOKUP($G161&amp;$C161,$BY$1:$BY$845&amp;$C$1:$C$845,BK$1:BK$845,"",0)</f>
        <v>0</v>
      </c>
      <c r="AR161" s="78">
        <f t="shared" si="33"/>
        <v>1</v>
      </c>
      <c r="AT161" s="1">
        <v>4</v>
      </c>
      <c r="AU161" s="2" t="s">
        <v>767</v>
      </c>
      <c r="AV161" s="6">
        <v>14260870</v>
      </c>
      <c r="AW161" s="6">
        <v>14260870</v>
      </c>
      <c r="BB161">
        <v>4</v>
      </c>
      <c r="BC161" t="s">
        <v>767</v>
      </c>
      <c r="BD161">
        <v>24</v>
      </c>
      <c r="BE161">
        <v>82</v>
      </c>
      <c r="BF161" s="2">
        <v>2269</v>
      </c>
      <c r="BJ161" s="58">
        <v>0.22</v>
      </c>
      <c r="BK161" s="58">
        <v>0.78</v>
      </c>
      <c r="BL161" s="2">
        <v>8.6999999999999993</v>
      </c>
      <c r="BM161" s="2">
        <v>5.0999999999999996</v>
      </c>
      <c r="BN161" s="2">
        <v>13</v>
      </c>
      <c r="BO161" s="2">
        <v>18</v>
      </c>
      <c r="BP161" s="2">
        <v>99</v>
      </c>
      <c r="BQ161" s="2">
        <v>17</v>
      </c>
      <c r="BR161" s="2">
        <v>97</v>
      </c>
      <c r="BS161" s="2">
        <v>3</v>
      </c>
      <c r="BT161" s="2">
        <v>165</v>
      </c>
      <c r="BU161" s="2">
        <v>26</v>
      </c>
      <c r="BV161" s="2">
        <v>39</v>
      </c>
      <c r="BX161" s="2">
        <v>4</v>
      </c>
      <c r="BY161" s="2" t="s">
        <v>767</v>
      </c>
      <c r="BZ161" s="2">
        <v>24</v>
      </c>
      <c r="CA161" s="2">
        <v>82</v>
      </c>
      <c r="CB161" s="2">
        <v>2269</v>
      </c>
      <c r="CC161" s="2">
        <v>15.9</v>
      </c>
      <c r="CD161" s="2">
        <v>0.61099999999999999</v>
      </c>
      <c r="CE161" s="2">
        <v>0</v>
      </c>
      <c r="CF161" s="2">
        <v>0.57599999999999996</v>
      </c>
      <c r="CG161" s="2">
        <v>13.5</v>
      </c>
      <c r="CH161" s="2">
        <v>23.3</v>
      </c>
      <c r="CI161" s="2">
        <v>18.399999999999999</v>
      </c>
      <c r="CJ161" s="2">
        <v>4</v>
      </c>
      <c r="CK161" s="2">
        <v>0.9</v>
      </c>
      <c r="CL161" s="2">
        <v>1.8</v>
      </c>
      <c r="CM161" s="2">
        <v>10.4</v>
      </c>
      <c r="CN161" s="2">
        <v>11.7</v>
      </c>
      <c r="CP161" s="2">
        <v>5.6</v>
      </c>
      <c r="CQ161" s="2">
        <v>3.1</v>
      </c>
      <c r="CR161" s="2">
        <v>8.6999999999999993</v>
      </c>
      <c r="CS161" s="2">
        <v>0.185</v>
      </c>
      <c r="CU161" s="2">
        <v>0.5</v>
      </c>
      <c r="CV161" s="2">
        <v>-0.3</v>
      </c>
      <c r="CW161" s="2">
        <v>0.2</v>
      </c>
      <c r="CX161" s="2">
        <v>1.2</v>
      </c>
    </row>
    <row r="162" spans="2:102" x14ac:dyDescent="0.2">
      <c r="B162" s="1" t="s">
        <v>54</v>
      </c>
      <c r="C162" s="1">
        <v>2016</v>
      </c>
      <c r="D162" s="1" t="s">
        <v>788</v>
      </c>
      <c r="F162" s="2">
        <v>2</v>
      </c>
      <c r="G162" s="2" t="s">
        <v>753</v>
      </c>
      <c r="H162" s="2" t="s">
        <v>556</v>
      </c>
      <c r="I162" s="4" t="s">
        <v>597</v>
      </c>
      <c r="J162" s="16">
        <f>_xlfn.XLOOKUP($I162,DASHBOARD!$I$2:$I$27,DASHBOARD!$J$2:$J$27,"",0)</f>
        <v>74</v>
      </c>
      <c r="K162" s="23">
        <f>J162/DASHBOARD!$C$3</f>
        <v>1.8796037592075185</v>
      </c>
      <c r="L162" s="2">
        <v>195</v>
      </c>
      <c r="M162" s="26">
        <f>L162/DASHBOARD!$C$4</f>
        <v>88.435374149659864</v>
      </c>
      <c r="N162" s="26">
        <f t="shared" si="31"/>
        <v>25.031876512474966</v>
      </c>
      <c r="O162" s="5">
        <v>33686</v>
      </c>
      <c r="P162" s="23">
        <f>YEARFRAC(O162,_xlfn.XLOOKUP($B162,DASHBOARD!$Q$2:$Q$40,DASHBOARD!$U$2:$U$40,"",0))</f>
        <v>24.238888888888887</v>
      </c>
      <c r="Q162" s="2" t="s">
        <v>749</v>
      </c>
      <c r="R162" s="2" t="str">
        <f>_xlfn.XLOOKUP($Q162,DASHBOARD!$L$2:$L$150,DASHBOARD!M$2:M$150,"",0)</f>
        <v>Australia</v>
      </c>
      <c r="S162" s="2" t="str">
        <f>_xlfn.XLOOKUP($Q162,DASHBOARD!$L$2:$L$150,DASHBOARD!N$2:N$150,"",0)</f>
        <v>Australia + Oceania</v>
      </c>
      <c r="T162" s="2" t="str">
        <f>_xlfn.XLOOKUP($Q162,DASHBOARD!$L$2:$L$150,DASHBOARD!O$2:O$150,"",0)</f>
        <v>South Pacific</v>
      </c>
      <c r="U162" s="2">
        <v>4</v>
      </c>
      <c r="W162" s="2" t="s">
        <v>674</v>
      </c>
      <c r="X162" s="2" t="s">
        <v>674</v>
      </c>
      <c r="Z162" s="2" t="str">
        <f t="shared" si="32"/>
        <v/>
      </c>
      <c r="AA162" s="6">
        <f>_xlfn.XLOOKUP($G162,$AU$158:$AU$179,$AV$158:$AV$179,0,0)</f>
        <v>14746000</v>
      </c>
      <c r="AB162" s="43">
        <f>AA162/$AC$180</f>
        <v>0.13916241327593945</v>
      </c>
      <c r="AC162" s="43"/>
      <c r="AD162" s="65">
        <v>1317.6</v>
      </c>
      <c r="AE162" s="65" cm="1">
        <f t="array" ref="AE162">_xlfn.XLOOKUP($G162&amp;$C162,$BY$1:$BY$845&amp;$C$1:$C$845,$CB$1:$CB$845,"",0)</f>
        <v>1667</v>
      </c>
      <c r="AF162" s="65">
        <v>8.4</v>
      </c>
      <c r="AG162" s="65">
        <f>IFERROR(($AD162/SUM(AD158:AD179))*$AF162,"")</f>
        <v>0.59459442035876031</v>
      </c>
      <c r="AH162" s="65" cm="1">
        <f t="array" ref="AH162">_xlfn.XLOOKUP($G162&amp;$C162,$BY$1:$BY$845&amp;$C$1:$C$845,$BD$1:$BD$845,"",0)</f>
        <v>23</v>
      </c>
      <c r="AI162" s="65" cm="1">
        <f t="array" ref="AI162">_xlfn.XLOOKUP($G162&amp;$C162,$BY$1:$BY$845&amp;$C$1:$C$845,$CP$1:$CP$845,"",0)</f>
        <v>3.2</v>
      </c>
      <c r="AJ162" s="65" cm="1">
        <f t="array" ref="AJ162">_xlfn.XLOOKUP($G162&amp;$C162,$BY$1:$BY$845&amp;$C$1:$C$845,$CQ$1:$CQ$845,"",0)</f>
        <v>1.7</v>
      </c>
      <c r="AK162" s="65" cm="1">
        <f t="array" ref="AK162">_xlfn.XLOOKUP($G162&amp;$C162,$BY$1:$BY$845&amp;$C$1:$C$845,$CR$1:$CR$845,"",0)</f>
        <v>5</v>
      </c>
      <c r="AL162" s="65" cm="1">
        <f t="array" ref="AL162">_xlfn.XLOOKUP($G162&amp;$C162,$BY$1:$BY$845&amp;$C$1:$C$845,$CM$1:$CM$845,"",0)</f>
        <v>11.4</v>
      </c>
      <c r="AM162" s="78" cm="1">
        <f t="array" ref="AM162">_xlfn.XLOOKUP($G162&amp;$C162,$BY$1:$BY$845&amp;$C$1:$C$845,BG$1:BG$845,"",0)</f>
        <v>0.99</v>
      </c>
      <c r="AN162" s="78" cm="1">
        <f t="array" ref="AN162">_xlfn.XLOOKUP($G162&amp;$C162,$BY$1:$BY$845&amp;$C$1:$C$845,BH$1:BH$845,"",0)</f>
        <v>0.02</v>
      </c>
      <c r="AO162" s="78" cm="1">
        <f t="array" ref="AO162">_xlfn.XLOOKUP($G162&amp;$C162,$BY$1:$BY$845&amp;$C$1:$C$845,BI$1:BI$845,"",0)</f>
        <v>0</v>
      </c>
      <c r="AP162" s="78" cm="1">
        <f t="array" ref="AP162">_xlfn.XLOOKUP($G162&amp;$C162,$BY$1:$BY$845&amp;$C$1:$C$845,BJ$1:BJ$845,"",0)</f>
        <v>0</v>
      </c>
      <c r="AQ162" s="78" cm="1">
        <f t="array" ref="AQ162">_xlfn.XLOOKUP($G162&amp;$C162,$BY$1:$BY$845&amp;$C$1:$C$845,BK$1:BK$845,"",0)</f>
        <v>0</v>
      </c>
      <c r="AR162" s="78">
        <f t="shared" si="33"/>
        <v>1.01</v>
      </c>
      <c r="AT162" s="1">
        <v>5</v>
      </c>
      <c r="AU162" s="2" t="s">
        <v>765</v>
      </c>
      <c r="AV162" s="6">
        <v>9000000</v>
      </c>
      <c r="AW162" s="6">
        <v>9000000</v>
      </c>
      <c r="BB162">
        <v>5</v>
      </c>
      <c r="BC162" t="s">
        <v>748</v>
      </c>
      <c r="BD162">
        <v>25</v>
      </c>
      <c r="BE162">
        <v>76</v>
      </c>
      <c r="BF162" s="2">
        <v>1867</v>
      </c>
      <c r="BG162" s="58">
        <v>0.71</v>
      </c>
      <c r="BH162" s="58">
        <v>0.28999999999999998</v>
      </c>
      <c r="BL162" s="2">
        <v>10.7</v>
      </c>
      <c r="BM162" s="2">
        <v>8</v>
      </c>
      <c r="BN162" s="2">
        <v>80</v>
      </c>
      <c r="BO162" s="2">
        <v>18</v>
      </c>
      <c r="BP162" s="2">
        <v>57</v>
      </c>
      <c r="BQ162" s="2">
        <v>9</v>
      </c>
      <c r="BR162" s="2">
        <v>18</v>
      </c>
      <c r="BS162" s="2">
        <v>11</v>
      </c>
      <c r="BT162" s="2">
        <v>785</v>
      </c>
      <c r="BU162" s="2">
        <v>4</v>
      </c>
      <c r="BV162" s="2">
        <v>20</v>
      </c>
      <c r="BX162" s="2">
        <v>5</v>
      </c>
      <c r="BY162" s="2" t="s">
        <v>748</v>
      </c>
      <c r="BZ162" s="2">
        <v>25</v>
      </c>
      <c r="CA162" s="2">
        <v>76</v>
      </c>
      <c r="CB162" s="2">
        <v>1867</v>
      </c>
      <c r="CC162" s="2">
        <v>11.3</v>
      </c>
      <c r="CD162" s="2">
        <v>0.52700000000000002</v>
      </c>
      <c r="CE162" s="2">
        <v>0.46800000000000003</v>
      </c>
      <c r="CF162" s="2">
        <v>0.129</v>
      </c>
      <c r="CG162" s="2">
        <v>2</v>
      </c>
      <c r="CH162" s="2">
        <v>7.8</v>
      </c>
      <c r="CI162" s="2">
        <v>4.9000000000000004</v>
      </c>
      <c r="CJ162" s="2">
        <v>26.2</v>
      </c>
      <c r="CK162" s="2">
        <v>1.2</v>
      </c>
      <c r="CL162" s="2">
        <v>0.4</v>
      </c>
      <c r="CM162" s="2">
        <v>17.7</v>
      </c>
      <c r="CN162" s="2">
        <v>15.9</v>
      </c>
      <c r="CP162" s="2">
        <v>2.2000000000000002</v>
      </c>
      <c r="CQ162" s="2">
        <v>1.6</v>
      </c>
      <c r="CR162" s="2">
        <v>3.8</v>
      </c>
      <c r="CS162" s="2">
        <v>9.8000000000000004E-2</v>
      </c>
      <c r="CU162" s="2">
        <v>-0.7</v>
      </c>
      <c r="CV162" s="2">
        <v>-0.5</v>
      </c>
      <c r="CW162" s="2">
        <v>-1.2</v>
      </c>
      <c r="CX162" s="2">
        <v>0.4</v>
      </c>
    </row>
    <row r="163" spans="2:102" x14ac:dyDescent="0.2">
      <c r="B163" s="1" t="s">
        <v>54</v>
      </c>
      <c r="C163" s="1">
        <v>2016</v>
      </c>
      <c r="D163" s="1" t="s">
        <v>788</v>
      </c>
      <c r="F163" s="2">
        <v>23</v>
      </c>
      <c r="G163" s="2" t="s">
        <v>647</v>
      </c>
      <c r="H163" s="2" t="s">
        <v>570</v>
      </c>
      <c r="I163" s="4" t="s">
        <v>602</v>
      </c>
      <c r="J163" s="16">
        <f>_xlfn.XLOOKUP($I163,DASHBOARD!$I$2:$I$27,DASHBOARD!$J$2:$J$27,"",0)</f>
        <v>81</v>
      </c>
      <c r="K163" s="23">
        <f>J163/DASHBOARD!$C$3</f>
        <v>2.0574041148082296</v>
      </c>
      <c r="L163" s="2">
        <v>250</v>
      </c>
      <c r="M163" s="26">
        <f>L163/DASHBOARD!$C$4</f>
        <v>113.37868480725623</v>
      </c>
      <c r="N163" s="26">
        <f t="shared" si="31"/>
        <v>26.785034290096672</v>
      </c>
      <c r="O163" s="5">
        <v>31046</v>
      </c>
      <c r="P163" s="23">
        <f>YEARFRAC(O163,_xlfn.XLOOKUP($B163,DASHBOARD!$Q$2:$Q$40,DASHBOARD!$U$2:$U$40,"",0))</f>
        <v>31.469444444444445</v>
      </c>
      <c r="Q163" s="2" t="s">
        <v>557</v>
      </c>
      <c r="R163" s="2" t="str">
        <f>_xlfn.XLOOKUP($Q163,DASHBOARD!$L$2:$L$150,DASHBOARD!M$2:M$150,"",0)</f>
        <v>United States</v>
      </c>
      <c r="S163" s="2" t="str">
        <f>_xlfn.XLOOKUP($Q163,DASHBOARD!$L$2:$L$150,DASHBOARD!N$2:N$150,"",0)</f>
        <v>North America</v>
      </c>
      <c r="T163" s="2" t="str">
        <f>_xlfn.XLOOKUP($Q163,DASHBOARD!$L$2:$L$150,DASHBOARD!O$2:O$150,"",0)</f>
        <v>Americas</v>
      </c>
      <c r="U163" s="2">
        <v>12</v>
      </c>
      <c r="Z163" s="2" t="str">
        <f t="shared" si="32"/>
        <v/>
      </c>
      <c r="AA163" s="6">
        <f>_xlfn.XLOOKUP($G163,$AU$158:$AU$179,$AV$158:$AV$179,0,0)</f>
        <v>22971000</v>
      </c>
      <c r="AB163" s="43">
        <f>AA163/$AC$180</f>
        <v>0.21678419879028923</v>
      </c>
      <c r="AC163" s="43"/>
      <c r="AD163" s="65" t="s">
        <v>1484</v>
      </c>
      <c r="AE163" s="65" cm="1">
        <f t="array" ref="AE163">_xlfn.XLOOKUP($G163&amp;$C163,$BY$1:$BY$845&amp;$C$1:$C$845,$CB$1:$CB$845,"",0)</f>
        <v>2709</v>
      </c>
      <c r="AF163" s="65">
        <v>27.64</v>
      </c>
      <c r="AG163" s="65" t="str">
        <f>IFERROR(($AD163/SUM(AD158:AD179))*$AF163,"")</f>
        <v/>
      </c>
      <c r="AH163" s="65" cm="1">
        <f t="array" ref="AH163">_xlfn.XLOOKUP($G163&amp;$C163,$BY$1:$BY$845&amp;$C$1:$C$845,$BD$1:$BD$845,"",0)</f>
        <v>31</v>
      </c>
      <c r="AI163" s="65" cm="1">
        <f t="array" ref="AI163">_xlfn.XLOOKUP($G163&amp;$C163,$BY$1:$BY$845&amp;$C$1:$C$845,$CP$1:$CP$845,"",0)</f>
        <v>9.6</v>
      </c>
      <c r="AJ163" s="65" cm="1">
        <f t="array" ref="AJ163">_xlfn.XLOOKUP($G163&amp;$C163,$BY$1:$BY$845&amp;$C$1:$C$845,$CQ$1:$CQ$845,"",0)</f>
        <v>4</v>
      </c>
      <c r="AK163" s="65" cm="1">
        <f t="array" ref="AK163">_xlfn.XLOOKUP($G163&amp;$C163,$BY$1:$BY$845&amp;$C$1:$C$845,$CR$1:$CR$845,"",0)</f>
        <v>13.6</v>
      </c>
      <c r="AL163" s="65" cm="1">
        <f t="array" ref="AL163">_xlfn.XLOOKUP($G163&amp;$C163,$BY$1:$BY$845&amp;$C$1:$C$845,$CM$1:$CM$845,"",0)</f>
        <v>13.2</v>
      </c>
      <c r="AM163" s="78" cm="1">
        <f t="array" ref="AM163">_xlfn.XLOOKUP($G163&amp;$C163,$BY$1:$BY$845&amp;$C$1:$C$845,BG$1:BG$845,"",0)</f>
        <v>0</v>
      </c>
      <c r="AN163" s="78" cm="1">
        <f t="array" ref="AN163">_xlfn.XLOOKUP($G163&amp;$C163,$BY$1:$BY$845&amp;$C$1:$C$845,BH$1:BH$845,"",0)</f>
        <v>0</v>
      </c>
      <c r="AO163" s="78" cm="1">
        <f t="array" ref="AO163">_xlfn.XLOOKUP($G163&amp;$C163,$BY$1:$BY$845&amp;$C$1:$C$845,BI$1:BI$845,"",0)</f>
        <v>0.77</v>
      </c>
      <c r="AP163" s="78" cm="1">
        <f t="array" ref="AP163">_xlfn.XLOOKUP($G163&amp;$C163,$BY$1:$BY$845&amp;$C$1:$C$845,BJ$1:BJ$845,"",0)</f>
        <v>0.23</v>
      </c>
      <c r="AQ163" s="78" cm="1">
        <f t="array" ref="AQ163">_xlfn.XLOOKUP($G163&amp;$C163,$BY$1:$BY$845&amp;$C$1:$C$845,BK$1:BK$845,"",0)</f>
        <v>0</v>
      </c>
      <c r="AR163" s="78">
        <f t="shared" si="33"/>
        <v>1</v>
      </c>
      <c r="AT163" s="1">
        <v>6</v>
      </c>
      <c r="AU163" s="2" t="s">
        <v>751</v>
      </c>
      <c r="AV163" s="6">
        <v>7807579</v>
      </c>
      <c r="AW163" s="6" t="s">
        <v>1484</v>
      </c>
      <c r="BB163">
        <v>6</v>
      </c>
      <c r="BC163" t="s">
        <v>753</v>
      </c>
      <c r="BD163">
        <v>23</v>
      </c>
      <c r="BE163">
        <v>53</v>
      </c>
      <c r="BF163" s="2">
        <v>1667</v>
      </c>
      <c r="BG163" s="58">
        <v>0.99</v>
      </c>
      <c r="BH163" s="58">
        <v>0.02</v>
      </c>
      <c r="BL163" s="2">
        <v>6.4</v>
      </c>
      <c r="BM163" s="2">
        <v>-0.3</v>
      </c>
      <c r="BN163" s="2">
        <v>57</v>
      </c>
      <c r="BO163" s="2">
        <v>49</v>
      </c>
      <c r="BP163" s="2">
        <v>39</v>
      </c>
      <c r="BQ163" s="2">
        <v>7</v>
      </c>
      <c r="BR163" s="2">
        <v>70</v>
      </c>
      <c r="BS163" s="2">
        <v>6</v>
      </c>
      <c r="BT163" s="2">
        <v>597</v>
      </c>
      <c r="BU163" s="2">
        <v>19</v>
      </c>
      <c r="BV163" s="2">
        <v>54</v>
      </c>
      <c r="BX163" s="2">
        <v>6</v>
      </c>
      <c r="BY163" s="2" t="s">
        <v>753</v>
      </c>
      <c r="BZ163" s="2">
        <v>23</v>
      </c>
      <c r="CA163" s="2">
        <v>53</v>
      </c>
      <c r="CB163" s="2">
        <v>1667</v>
      </c>
      <c r="CC163" s="2">
        <v>19.899999999999999</v>
      </c>
      <c r="CD163" s="2">
        <v>0.54</v>
      </c>
      <c r="CE163" s="2">
        <v>0.29799999999999999</v>
      </c>
      <c r="CF163" s="2">
        <v>0.217</v>
      </c>
      <c r="CG163" s="2">
        <v>3</v>
      </c>
      <c r="CH163" s="2">
        <v>7.6</v>
      </c>
      <c r="CI163" s="2">
        <v>5.3</v>
      </c>
      <c r="CJ163" s="2">
        <v>26.6</v>
      </c>
      <c r="CK163" s="2">
        <v>1.7</v>
      </c>
      <c r="CL163" s="2">
        <v>0.9</v>
      </c>
      <c r="CM163" s="2">
        <v>11.4</v>
      </c>
      <c r="CN163" s="2">
        <v>29.5</v>
      </c>
      <c r="CP163" s="2">
        <v>3.2</v>
      </c>
      <c r="CQ163" s="2">
        <v>1.7</v>
      </c>
      <c r="CR163" s="2">
        <v>5</v>
      </c>
      <c r="CS163" s="2">
        <v>0.14299999999999999</v>
      </c>
      <c r="CU163" s="2">
        <v>3.2</v>
      </c>
      <c r="CV163" s="2">
        <v>-0.8</v>
      </c>
      <c r="CW163" s="2">
        <v>2.2999999999999998</v>
      </c>
      <c r="CX163" s="2">
        <v>1.8</v>
      </c>
    </row>
    <row r="164" spans="2:102" x14ac:dyDescent="0.2">
      <c r="B164" s="1" t="s">
        <v>54</v>
      </c>
      <c r="C164" s="1">
        <v>2016</v>
      </c>
      <c r="D164" s="1" t="s">
        <v>788</v>
      </c>
      <c r="F164" s="2">
        <v>24</v>
      </c>
      <c r="G164" s="2" t="s">
        <v>754</v>
      </c>
      <c r="H164" s="2" t="s">
        <v>570</v>
      </c>
      <c r="I164" s="4" t="s">
        <v>604</v>
      </c>
      <c r="J164" s="16">
        <f>_xlfn.XLOOKUP($I164,DASHBOARD!$I$2:$I$27,DASHBOARD!$J$2:$J$27,"",0)</f>
        <v>79</v>
      </c>
      <c r="K164" s="23">
        <f>J164/DASHBOARD!$C$3</f>
        <v>2.0066040132080265</v>
      </c>
      <c r="L164" s="2">
        <v>233</v>
      </c>
      <c r="M164" s="26">
        <f>L164/DASHBOARD!$C$4</f>
        <v>105.6689342403628</v>
      </c>
      <c r="N164" s="26">
        <f t="shared" si="31"/>
        <v>26.243634112941223</v>
      </c>
      <c r="O164" s="5">
        <v>29393</v>
      </c>
      <c r="P164" s="23">
        <f>YEARFRAC(O164,_xlfn.XLOOKUP($B164,DASHBOARD!$Q$2:$Q$40,DASHBOARD!$U$2:$U$40,"",0))</f>
        <v>35.994444444444447</v>
      </c>
      <c r="Q164" s="2" t="s">
        <v>557</v>
      </c>
      <c r="R164" s="2" t="str">
        <f>_xlfn.XLOOKUP($Q164,DASHBOARD!$L$2:$L$150,DASHBOARD!M$2:M$150,"",0)</f>
        <v>United States</v>
      </c>
      <c r="S164" s="2" t="str">
        <f>_xlfn.XLOOKUP($Q164,DASHBOARD!$L$2:$L$150,DASHBOARD!N$2:N$150,"",0)</f>
        <v>North America</v>
      </c>
      <c r="T164" s="2" t="str">
        <f>_xlfn.XLOOKUP($Q164,DASHBOARD!$L$2:$L$150,DASHBOARD!O$2:O$150,"",0)</f>
        <v>Americas</v>
      </c>
      <c r="U164" s="2">
        <v>14</v>
      </c>
      <c r="W164" s="2" t="s">
        <v>571</v>
      </c>
      <c r="X164" s="2" t="s">
        <v>571</v>
      </c>
      <c r="Z164" s="2" t="str">
        <f t="shared" si="32"/>
        <v/>
      </c>
      <c r="AA164" s="6">
        <f>_xlfn.XLOOKUP($G164,$AU$158:$AU$179,$AV$158:$AV$179,0,0)</f>
        <v>1499000</v>
      </c>
      <c r="AB164" s="43">
        <f>AA164/$AC$180</f>
        <v>1.4146511426870557E-2</v>
      </c>
      <c r="AC164" s="43"/>
      <c r="AD164" s="65">
        <v>2363.9</v>
      </c>
      <c r="AE164" s="65" cm="1">
        <f t="array" ref="AE164">_xlfn.XLOOKUP($G164&amp;$C164,$BY$1:$BY$845&amp;$C$1:$C$845,$CB$1:$CB$845,"",0)</f>
        <v>1326</v>
      </c>
      <c r="AF164" s="65">
        <v>12.4</v>
      </c>
      <c r="AG164" s="65">
        <f>IFERROR(($AD164/SUM(AD158:AD179))*$AF164,"")</f>
        <v>1.5747395791362464</v>
      </c>
      <c r="AH164" s="65" cm="1">
        <f t="array" ref="AH164">_xlfn.XLOOKUP($G164&amp;$C164,$BY$1:$BY$845&amp;$C$1:$C$845,$BD$1:$BD$845,"",0)</f>
        <v>35</v>
      </c>
      <c r="AI164" s="65" cm="1">
        <f t="array" ref="AI164">_xlfn.XLOOKUP($G164&amp;$C164,$BY$1:$BY$845&amp;$C$1:$C$845,$CP$1:$CP$845,"",0)</f>
        <v>1.4</v>
      </c>
      <c r="AJ164" s="65" cm="1">
        <f t="array" ref="AJ164">_xlfn.XLOOKUP($G164&amp;$C164,$BY$1:$BY$845&amp;$C$1:$C$845,$CQ$1:$CQ$845,"",0)</f>
        <v>1.3</v>
      </c>
      <c r="AK164" s="65" cm="1">
        <f t="array" ref="AK164">_xlfn.XLOOKUP($G164&amp;$C164,$BY$1:$BY$845&amp;$C$1:$C$845,$CR$1:$CR$845,"",0)</f>
        <v>2.7</v>
      </c>
      <c r="AL164" s="65" cm="1">
        <f t="array" ref="AL164">_xlfn.XLOOKUP($G164&amp;$C164,$BY$1:$BY$845&amp;$C$1:$C$845,$CM$1:$CM$845,"",0)</f>
        <v>10.9</v>
      </c>
      <c r="AM164" s="78" cm="1">
        <f t="array" ref="AM164">_xlfn.XLOOKUP($G164&amp;$C164,$BY$1:$BY$845&amp;$C$1:$C$845,BG$1:BG$845,"",0)</f>
        <v>0</v>
      </c>
      <c r="AN164" s="78" cm="1">
        <f t="array" ref="AN164">_xlfn.XLOOKUP($G164&amp;$C164,$BY$1:$BY$845&amp;$C$1:$C$845,BH$1:BH$845,"",0)</f>
        <v>0.19</v>
      </c>
      <c r="AO164" s="78" cm="1">
        <f t="array" ref="AO164">_xlfn.XLOOKUP($G164&amp;$C164,$BY$1:$BY$845&amp;$C$1:$C$845,BI$1:BI$845,"",0)</f>
        <v>0.68</v>
      </c>
      <c r="AP164" s="78" cm="1">
        <f t="array" ref="AP164">_xlfn.XLOOKUP($G164&amp;$C164,$BY$1:$BY$845&amp;$C$1:$C$845,BJ$1:BJ$845,"",0)</f>
        <v>0.13</v>
      </c>
      <c r="AQ164" s="78" cm="1">
        <f t="array" ref="AQ164">_xlfn.XLOOKUP($G164&amp;$C164,$BY$1:$BY$845&amp;$C$1:$C$845,BK$1:BK$845,"",0)</f>
        <v>0</v>
      </c>
      <c r="AR164" s="78">
        <f t="shared" si="33"/>
        <v>1</v>
      </c>
      <c r="AT164" s="1">
        <v>7</v>
      </c>
      <c r="AU164" s="2" t="s">
        <v>665</v>
      </c>
      <c r="AV164" s="6">
        <v>5000000</v>
      </c>
      <c r="AW164" s="6">
        <v>5000000</v>
      </c>
      <c r="BB164">
        <v>7</v>
      </c>
      <c r="BC164" t="s">
        <v>754</v>
      </c>
      <c r="BD164">
        <v>35</v>
      </c>
      <c r="BE164">
        <v>74</v>
      </c>
      <c r="BF164" s="2">
        <v>1326</v>
      </c>
      <c r="BH164" s="58">
        <v>0.19</v>
      </c>
      <c r="BI164" s="58">
        <v>0.68</v>
      </c>
      <c r="BJ164" s="58">
        <v>0.13</v>
      </c>
      <c r="BL164" s="2">
        <v>-2</v>
      </c>
      <c r="BM164" s="2">
        <v>-12.7</v>
      </c>
      <c r="BN164" s="2">
        <v>18</v>
      </c>
      <c r="BO164" s="2">
        <v>13</v>
      </c>
      <c r="BP164" s="2">
        <v>70</v>
      </c>
      <c r="BQ164" s="2">
        <v>2</v>
      </c>
      <c r="BR164" s="2">
        <v>38</v>
      </c>
      <c r="BS164" s="2">
        <v>10</v>
      </c>
      <c r="BT164" s="2">
        <v>139</v>
      </c>
      <c r="BU164" s="2">
        <v>7</v>
      </c>
      <c r="BV164" s="2">
        <v>11</v>
      </c>
      <c r="BX164" s="2">
        <v>7</v>
      </c>
      <c r="BY164" s="2" t="s">
        <v>754</v>
      </c>
      <c r="BZ164" s="2">
        <v>35</v>
      </c>
      <c r="CA164" s="2">
        <v>74</v>
      </c>
      <c r="CB164" s="2">
        <v>1326</v>
      </c>
      <c r="CC164" s="2">
        <v>9.6999999999999993</v>
      </c>
      <c r="CD164" s="2">
        <v>0.58499999999999996</v>
      </c>
      <c r="CE164" s="2">
        <v>0.55400000000000005</v>
      </c>
      <c r="CF164" s="2">
        <v>0.27900000000000003</v>
      </c>
      <c r="CG164" s="2">
        <v>1.3</v>
      </c>
      <c r="CH164" s="2">
        <v>9.6</v>
      </c>
      <c r="CI164" s="2">
        <v>5.5</v>
      </c>
      <c r="CJ164" s="2">
        <v>6.4</v>
      </c>
      <c r="CK164" s="2">
        <v>1.3</v>
      </c>
      <c r="CL164" s="2">
        <v>0.9</v>
      </c>
      <c r="CM164" s="2">
        <v>10.9</v>
      </c>
      <c r="CN164" s="2">
        <v>13.4</v>
      </c>
      <c r="CP164" s="2">
        <v>1.4</v>
      </c>
      <c r="CQ164" s="2">
        <v>1.3</v>
      </c>
      <c r="CR164" s="2">
        <v>2.7</v>
      </c>
      <c r="CS164" s="2">
        <v>9.9000000000000005E-2</v>
      </c>
      <c r="CU164" s="2">
        <v>-1.6</v>
      </c>
      <c r="CV164" s="2">
        <v>0.5</v>
      </c>
      <c r="CW164" s="2">
        <v>-1.2</v>
      </c>
      <c r="CX164" s="2">
        <v>0.3</v>
      </c>
    </row>
    <row r="165" spans="2:102" x14ac:dyDescent="0.2">
      <c r="B165" s="1" t="s">
        <v>54</v>
      </c>
      <c r="C165" s="1">
        <v>2016</v>
      </c>
      <c r="D165" s="1" t="s">
        <v>788</v>
      </c>
      <c r="F165" s="2">
        <v>30</v>
      </c>
      <c r="G165" s="2" t="s">
        <v>755</v>
      </c>
      <c r="H165" s="2" t="s">
        <v>570</v>
      </c>
      <c r="I165" s="4" t="s">
        <v>599</v>
      </c>
      <c r="J165" s="16">
        <f>_xlfn.XLOOKUP($I165,DASHBOARD!$I$2:$I$27,DASHBOARD!$J$2:$J$27,"",0)</f>
        <v>78</v>
      </c>
      <c r="K165" s="23">
        <f>J165/DASHBOARD!$C$3</f>
        <v>1.981203962407925</v>
      </c>
      <c r="L165" s="2">
        <v>225</v>
      </c>
      <c r="M165" s="26">
        <f>L165/DASHBOARD!$C$4</f>
        <v>102.0408163265306</v>
      </c>
      <c r="N165" s="26">
        <f t="shared" si="31"/>
        <v>25.996539937473997</v>
      </c>
      <c r="O165" s="5">
        <v>29582</v>
      </c>
      <c r="P165" s="23">
        <f>YEARFRAC(O165,_xlfn.XLOOKUP($B165,DASHBOARD!$Q$2:$Q$40,DASHBOARD!$U$2:$U$40,"",0))</f>
        <v>35.477777777777774</v>
      </c>
      <c r="Q165" s="2" t="s">
        <v>557</v>
      </c>
      <c r="R165" s="2" t="str">
        <f>_xlfn.XLOOKUP($Q165,DASHBOARD!$L$2:$L$150,DASHBOARD!M$2:M$150,"",0)</f>
        <v>United States</v>
      </c>
      <c r="S165" s="2" t="str">
        <f>_xlfn.XLOOKUP($Q165,DASHBOARD!$L$2:$L$150,DASHBOARD!N$2:N$150,"",0)</f>
        <v>North America</v>
      </c>
      <c r="T165" s="2" t="str">
        <f>_xlfn.XLOOKUP($Q165,DASHBOARD!$L$2:$L$150,DASHBOARD!O$2:O$150,"",0)</f>
        <v>Americas</v>
      </c>
      <c r="U165" s="2">
        <v>11</v>
      </c>
      <c r="W165" s="2" t="s">
        <v>756</v>
      </c>
      <c r="X165" s="2" t="s">
        <v>674</v>
      </c>
      <c r="Y165" s="2" t="s">
        <v>1240</v>
      </c>
      <c r="Z165" s="2" t="str">
        <f t="shared" si="32"/>
        <v>X</v>
      </c>
      <c r="AA165" s="6">
        <f>_xlfn.XLOOKUP($G165,$AU$158:$AU$179,$AV$158:$AV$179,0,0)</f>
        <v>8819</v>
      </c>
      <c r="AB165" s="43">
        <f>AA165/$AC$180</f>
        <v>8.3227541209854203E-5</v>
      </c>
      <c r="AC165" s="43"/>
      <c r="AD165" s="65">
        <v>1322.3999999999999</v>
      </c>
      <c r="AE165" s="65" cm="1">
        <f t="array" ref="AE165">_xlfn.XLOOKUP($G165&amp;$C165,$BY$1:$BY$845&amp;$C$1:$C$845,$CB$1:$CB$845,"",0)</f>
        <v>42</v>
      </c>
      <c r="AF165" s="65">
        <v>14.6</v>
      </c>
      <c r="AG165" s="65">
        <f>IFERROR(($AD165/SUM(AD158:AD179))*$AF165,"")</f>
        <v>1.0372266185311134</v>
      </c>
      <c r="AH165" s="65" cm="1">
        <f t="array" ref="AH165">_xlfn.XLOOKUP($G165&amp;$C165,$BY$1:$BY$845&amp;$C$1:$C$845,$BD$1:$BD$845,"",0)</f>
        <v>35</v>
      </c>
      <c r="AI165" s="65" cm="1">
        <f t="array" ref="AI165">_xlfn.XLOOKUP($G165&amp;$C165,$BY$1:$BY$845&amp;$C$1:$C$845,$CP$1:$CP$845,"",0)</f>
        <v>0</v>
      </c>
      <c r="AJ165" s="65" cm="1">
        <f t="array" ref="AJ165">_xlfn.XLOOKUP($G165&amp;$C165,$BY$1:$BY$845&amp;$C$1:$C$845,$CQ$1:$CQ$845,"",0)</f>
        <v>0.1</v>
      </c>
      <c r="AK165" s="65" cm="1">
        <f t="array" ref="AK165">_xlfn.XLOOKUP($G165&amp;$C165,$BY$1:$BY$845&amp;$C$1:$C$845,$CR$1:$CR$845,"",0)</f>
        <v>0.1</v>
      </c>
      <c r="AL165" s="65" cm="1">
        <f t="array" ref="AL165">_xlfn.XLOOKUP($G165&amp;$C165,$BY$1:$BY$845&amp;$C$1:$C$845,$CM$1:$CM$845,"",0)</f>
        <v>0</v>
      </c>
      <c r="AM165" s="78" cm="1">
        <f t="array" ref="AM165">_xlfn.XLOOKUP($G165&amp;$C165,$BY$1:$BY$845&amp;$C$1:$C$845,BG$1:BG$845,"",0)</f>
        <v>0.14000000000000001</v>
      </c>
      <c r="AN165" s="78" cm="1">
        <f t="array" ref="AN165">_xlfn.XLOOKUP($G165&amp;$C165,$BY$1:$BY$845&amp;$C$1:$C$845,BH$1:BH$845,"",0)</f>
        <v>0.86</v>
      </c>
      <c r="AO165" s="78" cm="1">
        <f t="array" ref="AO165">_xlfn.XLOOKUP($G165&amp;$C165,$BY$1:$BY$845&amp;$C$1:$C$845,BI$1:BI$845,"",0)</f>
        <v>0</v>
      </c>
      <c r="AP165" s="78" cm="1">
        <f t="array" ref="AP165">_xlfn.XLOOKUP($G165&amp;$C165,$BY$1:$BY$845&amp;$C$1:$C$845,BJ$1:BJ$845,"",0)</f>
        <v>0</v>
      </c>
      <c r="AQ165" s="78" cm="1">
        <f t="array" ref="AQ165">_xlfn.XLOOKUP($G165&amp;$C165,$BY$1:$BY$845&amp;$C$1:$C$845,BK$1:BK$845,"",0)</f>
        <v>0</v>
      </c>
      <c r="AR165" s="78">
        <f t="shared" si="33"/>
        <v>1</v>
      </c>
      <c r="AT165" s="1">
        <v>8</v>
      </c>
      <c r="AU165" s="2" t="s">
        <v>764</v>
      </c>
      <c r="AV165" s="6">
        <v>4950000</v>
      </c>
      <c r="AW165" s="6">
        <v>4950000</v>
      </c>
      <c r="BB165">
        <v>8</v>
      </c>
      <c r="BC165" t="s">
        <v>764</v>
      </c>
      <c r="BD165">
        <v>29</v>
      </c>
      <c r="BE165">
        <v>76</v>
      </c>
      <c r="BF165" s="2">
        <v>1326</v>
      </c>
      <c r="BK165" s="58">
        <v>1</v>
      </c>
      <c r="BL165" s="2">
        <v>1</v>
      </c>
      <c r="BM165" s="2">
        <v>-8.1999999999999993</v>
      </c>
      <c r="BN165" s="2">
        <v>14</v>
      </c>
      <c r="BO165" s="2">
        <v>27</v>
      </c>
      <c r="BP165" s="2">
        <v>102</v>
      </c>
      <c r="BQ165" s="2">
        <v>13</v>
      </c>
      <c r="BR165" s="2">
        <v>51</v>
      </c>
      <c r="BS165" s="2">
        <v>2</v>
      </c>
      <c r="BT165" s="2">
        <v>79</v>
      </c>
      <c r="BU165" s="2">
        <v>15</v>
      </c>
      <c r="BV165" s="2">
        <v>30</v>
      </c>
      <c r="BX165" s="2">
        <v>8</v>
      </c>
      <c r="BY165" s="2" t="s">
        <v>764</v>
      </c>
      <c r="BZ165" s="2">
        <v>29</v>
      </c>
      <c r="CA165" s="2">
        <v>76</v>
      </c>
      <c r="CB165" s="2">
        <v>1326</v>
      </c>
      <c r="CC165" s="2">
        <v>14.6</v>
      </c>
      <c r="CD165" s="2">
        <v>0.59299999999999997</v>
      </c>
      <c r="CE165" s="2">
        <v>1.9E-2</v>
      </c>
      <c r="CF165" s="2">
        <v>0.26500000000000001</v>
      </c>
      <c r="CG165" s="2">
        <v>9.5</v>
      </c>
      <c r="CH165" s="2">
        <v>19.2</v>
      </c>
      <c r="CI165" s="2">
        <v>14.4</v>
      </c>
      <c r="CJ165" s="2">
        <v>3.9</v>
      </c>
      <c r="CK165" s="2">
        <v>0.9</v>
      </c>
      <c r="CL165" s="2">
        <v>3.5</v>
      </c>
      <c r="CM165" s="2">
        <v>15</v>
      </c>
      <c r="CN165" s="2">
        <v>16.100000000000001</v>
      </c>
      <c r="CP165" s="2">
        <v>1.8</v>
      </c>
      <c r="CQ165" s="2">
        <v>1.9</v>
      </c>
      <c r="CR165" s="2">
        <v>3.7</v>
      </c>
      <c r="CS165" s="2">
        <v>0.13300000000000001</v>
      </c>
      <c r="CU165" s="2">
        <v>-1.7</v>
      </c>
      <c r="CV165" s="2">
        <v>0.3</v>
      </c>
      <c r="CW165" s="2">
        <v>-1.4</v>
      </c>
      <c r="CX165" s="2">
        <v>0.2</v>
      </c>
    </row>
    <row r="166" spans="2:102" x14ac:dyDescent="0.2">
      <c r="B166" s="1" t="s">
        <v>54</v>
      </c>
      <c r="C166" s="1">
        <v>2016</v>
      </c>
      <c r="D166" s="1" t="s">
        <v>788</v>
      </c>
      <c r="F166" s="2">
        <v>1</v>
      </c>
      <c r="G166" s="2" t="s">
        <v>757</v>
      </c>
      <c r="H166" s="2" t="s">
        <v>570</v>
      </c>
      <c r="I166" s="4" t="s">
        <v>600</v>
      </c>
      <c r="J166" s="16">
        <f>_xlfn.XLOOKUP($I166,DASHBOARD!$I$2:$I$27,DASHBOARD!$J$2:$J$27,"",0)</f>
        <v>80</v>
      </c>
      <c r="K166" s="23">
        <f>J166/DASHBOARD!$C$3</f>
        <v>2.0320040640081283</v>
      </c>
      <c r="L166" s="2">
        <v>218</v>
      </c>
      <c r="M166" s="26">
        <f>L166/DASHBOARD!$C$4</f>
        <v>98.86621315192744</v>
      </c>
      <c r="N166" s="26">
        <f t="shared" si="31"/>
        <v>23.944113109410427</v>
      </c>
      <c r="O166" s="5">
        <v>29498</v>
      </c>
      <c r="P166" s="23">
        <f>YEARFRAC(O166,_xlfn.XLOOKUP($B166,DASHBOARD!$Q$2:$Q$40,DASHBOARD!$U$2:$U$40,"",0))</f>
        <v>35.708333333333336</v>
      </c>
      <c r="Q166" s="2" t="s">
        <v>557</v>
      </c>
      <c r="R166" s="2" t="str">
        <f>_xlfn.XLOOKUP($Q166,DASHBOARD!$L$2:$L$150,DASHBOARD!M$2:M$150,"",0)</f>
        <v>United States</v>
      </c>
      <c r="S166" s="2" t="str">
        <f>_xlfn.XLOOKUP($Q166,DASHBOARD!$L$2:$L$150,DASHBOARD!N$2:N$150,"",0)</f>
        <v>North America</v>
      </c>
      <c r="T166" s="2" t="str">
        <f>_xlfn.XLOOKUP($Q166,DASHBOARD!$L$2:$L$150,DASHBOARD!O$2:O$150,"",0)</f>
        <v>Americas</v>
      </c>
      <c r="U166" s="2">
        <v>12</v>
      </c>
      <c r="W166" s="2" t="s">
        <v>758</v>
      </c>
      <c r="X166" s="2" t="s">
        <v>758</v>
      </c>
      <c r="Z166" s="2" t="str">
        <f t="shared" si="32"/>
        <v/>
      </c>
      <c r="AA166" s="6">
        <f>_xlfn.XLOOKUP($G166,$AU$158:$AU$179,$AV$158:$AV$179,0,0)</f>
        <v>1499000</v>
      </c>
      <c r="AB166" s="43">
        <f>AA166/$AC$180</f>
        <v>1.4146511426870557E-2</v>
      </c>
      <c r="AC166" s="43"/>
      <c r="AD166" s="65">
        <v>746.19999999999993</v>
      </c>
      <c r="AE166" s="65" cm="1">
        <f t="array" ref="AE166">_xlfn.XLOOKUP($G166&amp;$C166,$BY$1:$BY$845&amp;$C$1:$C$845,$CB$1:$CB$845,"",0)</f>
        <v>463</v>
      </c>
      <c r="AF166" s="65">
        <v>12.4</v>
      </c>
      <c r="AG166" s="65">
        <f>IFERROR(($AD166/SUM(AD158:AD179))*$AF166,"")</f>
        <v>0.49708984049725746</v>
      </c>
      <c r="AH166" s="65" cm="1">
        <f t="array" ref="AH166">_xlfn.XLOOKUP($G166&amp;$C166,$BY$1:$BY$845&amp;$C$1:$C$845,$BD$1:$BD$845,"",0)</f>
        <v>35</v>
      </c>
      <c r="AI166" s="65" cm="1">
        <f t="array" ref="AI166">_xlfn.XLOOKUP($G166&amp;$C166,$BY$1:$BY$845&amp;$C$1:$C$845,$CP$1:$CP$845,"",0)</f>
        <v>0.7</v>
      </c>
      <c r="AJ166" s="65" cm="1">
        <f t="array" ref="AJ166">_xlfn.XLOOKUP($G166&amp;$C166,$BY$1:$BY$845&amp;$C$1:$C$845,$CQ$1:$CQ$845,"",0)</f>
        <v>0.5</v>
      </c>
      <c r="AK166" s="65" cm="1">
        <f t="array" ref="AK166">_xlfn.XLOOKUP($G166&amp;$C166,$BY$1:$BY$845&amp;$C$1:$C$845,$CR$1:$CR$845,"",0)</f>
        <v>1.2</v>
      </c>
      <c r="AL166" s="65" cm="1">
        <f t="array" ref="AL166">_xlfn.XLOOKUP($G166&amp;$C166,$BY$1:$BY$845&amp;$C$1:$C$845,$CM$1:$CM$845,"",0)</f>
        <v>7.8</v>
      </c>
      <c r="AM166" s="78" cm="1">
        <f t="array" ref="AM166">_xlfn.XLOOKUP($G166&amp;$C166,$BY$1:$BY$845&amp;$C$1:$C$845,BG$1:BG$845,"",0)</f>
        <v>0</v>
      </c>
      <c r="AN166" s="78" cm="1">
        <f t="array" ref="AN166">_xlfn.XLOOKUP($G166&amp;$C166,$BY$1:$BY$845&amp;$C$1:$C$845,BH$1:BH$845,"",0)</f>
        <v>0.01</v>
      </c>
      <c r="AO166" s="78" cm="1">
        <f t="array" ref="AO166">_xlfn.XLOOKUP($G166&amp;$C166,$BY$1:$BY$845&amp;$C$1:$C$845,BI$1:BI$845,"",0)</f>
        <v>0.43</v>
      </c>
      <c r="AP166" s="78" cm="1">
        <f t="array" ref="AP166">_xlfn.XLOOKUP($G166&amp;$C166,$BY$1:$BY$845&amp;$C$1:$C$845,BJ$1:BJ$845,"",0)</f>
        <v>0.56000000000000005</v>
      </c>
      <c r="AQ166" s="78" cm="1">
        <f t="array" ref="AQ166">_xlfn.XLOOKUP($G166&amp;$C166,$BY$1:$BY$845&amp;$C$1:$C$845,BK$1:BK$845,"",0)</f>
        <v>0</v>
      </c>
      <c r="AR166" s="78">
        <f t="shared" si="33"/>
        <v>1</v>
      </c>
      <c r="AT166" s="1">
        <v>9</v>
      </c>
      <c r="AU166" s="2" t="s">
        <v>768</v>
      </c>
      <c r="AV166" s="6">
        <v>2100000</v>
      </c>
      <c r="AW166" s="6">
        <v>2100000</v>
      </c>
      <c r="BB166">
        <v>9</v>
      </c>
      <c r="BC166" t="s">
        <v>765</v>
      </c>
      <c r="BD166">
        <v>25</v>
      </c>
      <c r="BE166">
        <v>54</v>
      </c>
      <c r="BF166" s="2">
        <v>1316</v>
      </c>
      <c r="BG166" s="58">
        <v>0.02</v>
      </c>
      <c r="BH166" s="58">
        <v>0.78</v>
      </c>
      <c r="BI166" s="58">
        <v>0.2</v>
      </c>
      <c r="BL166" s="2">
        <v>8.6999999999999993</v>
      </c>
      <c r="BM166" s="2">
        <v>3.3</v>
      </c>
      <c r="BN166" s="2">
        <v>29</v>
      </c>
      <c r="BO166" s="2">
        <v>13</v>
      </c>
      <c r="BP166" s="2">
        <v>51</v>
      </c>
      <c r="BQ166" s="2">
        <v>8</v>
      </c>
      <c r="BR166" s="2">
        <v>19</v>
      </c>
      <c r="BS166" s="2">
        <v>10</v>
      </c>
      <c r="BT166" s="2">
        <v>228</v>
      </c>
      <c r="BU166" s="2">
        <v>5</v>
      </c>
      <c r="BV166" s="2">
        <v>16</v>
      </c>
      <c r="BX166" s="2">
        <v>9</v>
      </c>
      <c r="BY166" s="2" t="s">
        <v>765</v>
      </c>
      <c r="BZ166" s="2">
        <v>25</v>
      </c>
      <c r="CA166" s="2">
        <v>54</v>
      </c>
      <c r="CB166" s="2">
        <v>1316</v>
      </c>
      <c r="CC166" s="2">
        <v>8.4</v>
      </c>
      <c r="CD166" s="2">
        <v>0.47499999999999998</v>
      </c>
      <c r="CE166" s="2">
        <v>0.47899999999999998</v>
      </c>
      <c r="CF166" s="2">
        <v>0.16700000000000001</v>
      </c>
      <c r="CG166" s="2">
        <v>2.8</v>
      </c>
      <c r="CH166" s="2">
        <v>14.6</v>
      </c>
      <c r="CI166" s="2">
        <v>8.6999999999999993</v>
      </c>
      <c r="CJ166" s="2">
        <v>9.8000000000000007</v>
      </c>
      <c r="CK166" s="2">
        <v>2.1</v>
      </c>
      <c r="CL166" s="2">
        <v>1.2</v>
      </c>
      <c r="CM166" s="2">
        <v>14.8</v>
      </c>
      <c r="CN166" s="2">
        <v>13.2</v>
      </c>
      <c r="CP166" s="2">
        <v>-0.1</v>
      </c>
      <c r="CQ166" s="2">
        <v>1.8</v>
      </c>
      <c r="CR166" s="2">
        <v>1.7</v>
      </c>
      <c r="CS166" s="2">
        <v>6.3E-2</v>
      </c>
      <c r="CU166" s="2">
        <v>-3</v>
      </c>
      <c r="CV166" s="2">
        <v>1.4</v>
      </c>
      <c r="CW166" s="2">
        <v>-1.5</v>
      </c>
      <c r="CX166" s="2">
        <v>0.1</v>
      </c>
    </row>
    <row r="167" spans="2:102" x14ac:dyDescent="0.2">
      <c r="B167" s="1" t="s">
        <v>54</v>
      </c>
      <c r="C167" s="1">
        <v>2016</v>
      </c>
      <c r="D167" s="1" t="s">
        <v>788</v>
      </c>
      <c r="F167" s="2">
        <v>14</v>
      </c>
      <c r="G167" s="2" t="s">
        <v>759</v>
      </c>
      <c r="H167" s="2" t="s">
        <v>552</v>
      </c>
      <c r="I167" s="4" t="s">
        <v>1148</v>
      </c>
      <c r="J167" s="16">
        <f>_xlfn.XLOOKUP($I167,DASHBOARD!$I$2:$I$27,DASHBOARD!$J$2:$J$27,"",0)</f>
        <v>83</v>
      </c>
      <c r="K167" s="23">
        <f>J167/DASHBOARD!$C$3</f>
        <v>2.1082042164084331</v>
      </c>
      <c r="L167" s="2">
        <v>260</v>
      </c>
      <c r="M167" s="26">
        <f>L167/DASHBOARD!$C$4</f>
        <v>117.91383219954648</v>
      </c>
      <c r="N167" s="26">
        <f t="shared" si="31"/>
        <v>26.530131278330263</v>
      </c>
      <c r="O167" s="5">
        <v>31175</v>
      </c>
      <c r="P167" s="23">
        <f>YEARFRAC(O167,_xlfn.XLOOKUP($B167,DASHBOARD!$Q$2:$Q$40,DASHBOARD!$U$2:$U$40,"",0))</f>
        <v>31.113888888888887</v>
      </c>
      <c r="Q167" s="2" t="s">
        <v>760</v>
      </c>
      <c r="R167" s="2" t="str">
        <f>_xlfn.XLOOKUP($Q167,DASHBOARD!$L$2:$L$150,DASHBOARD!M$2:M$150,"",0)</f>
        <v>Russia</v>
      </c>
      <c r="S167" s="2" t="str">
        <f>_xlfn.XLOOKUP($Q167,DASHBOARD!$L$2:$L$150,DASHBOARD!N$2:N$150,"",0)</f>
        <v>Asia + Europe</v>
      </c>
      <c r="T167" s="2" t="str">
        <f>_xlfn.XLOOKUP($Q167,DASHBOARD!$L$2:$L$150,DASHBOARD!O$2:O$150,"",0)</f>
        <v>Eurasia</v>
      </c>
      <c r="U167" s="2" t="s">
        <v>563</v>
      </c>
      <c r="W167" s="2" t="s">
        <v>594</v>
      </c>
      <c r="X167" s="2" t="s">
        <v>594</v>
      </c>
      <c r="Z167" s="2" t="str">
        <f t="shared" si="32"/>
        <v/>
      </c>
      <c r="AA167" s="6">
        <f>_xlfn.XLOOKUP($G167,$AU$158:$AU$179,$AV$158:$AV$179,0,0)</f>
        <v>1300000</v>
      </c>
      <c r="AB167" s="43">
        <f>AA167/$AC$180</f>
        <v>1.2268488895885074E-2</v>
      </c>
      <c r="AC167" s="43"/>
      <c r="AD167" s="65">
        <v>1324.6</v>
      </c>
      <c r="AE167" s="65" cm="1">
        <f t="array" ref="AE167">_xlfn.XLOOKUP($G167&amp;$C167,$BY$1:$BY$845&amp;$C$1:$C$845,$CB$1:$CB$845,"",0)</f>
        <v>95</v>
      </c>
      <c r="AF167" s="65">
        <v>9.6999999999999993</v>
      </c>
      <c r="AG167" s="65">
        <f>IFERROR(($AD167/SUM(AD158:AD179))*$AF167,"")</f>
        <v>0.69026275780188129</v>
      </c>
      <c r="AH167" s="65" cm="1">
        <f t="array" ref="AH167">_xlfn.XLOOKUP($G167&amp;$C167,$BY$1:$BY$845&amp;$C$1:$C$845,$BD$1:$BD$845,"",0)</f>
        <v>30</v>
      </c>
      <c r="AI167" s="65" cm="1">
        <f t="array" ref="AI167">_xlfn.XLOOKUP($G167&amp;$C167,$BY$1:$BY$845&amp;$C$1:$C$845,$CP$1:$CP$845,"",0)</f>
        <v>0</v>
      </c>
      <c r="AJ167" s="65" cm="1">
        <f t="array" ref="AJ167">_xlfn.XLOOKUP($G167&amp;$C167,$BY$1:$BY$845&amp;$C$1:$C$845,$CQ$1:$CQ$845,"",0)</f>
        <v>0.2</v>
      </c>
      <c r="AK167" s="65" cm="1">
        <f t="array" ref="AK167">_xlfn.XLOOKUP($G167&amp;$C167,$BY$1:$BY$845&amp;$C$1:$C$845,$CR$1:$CR$845,"",0)</f>
        <v>0.2</v>
      </c>
      <c r="AL167" s="65" cm="1">
        <f t="array" ref="AL167">_xlfn.XLOOKUP($G167&amp;$C167,$BY$1:$BY$845&amp;$C$1:$C$845,$CM$1:$CM$845,"",0)</f>
        <v>24.3</v>
      </c>
      <c r="AM167" s="78" cm="1">
        <f t="array" ref="AM167">_xlfn.XLOOKUP($G167&amp;$C167,$BY$1:$BY$845&amp;$C$1:$C$845,BG$1:BG$845,"",0)</f>
        <v>0</v>
      </c>
      <c r="AN167" s="78" cm="1">
        <f t="array" ref="AN167">_xlfn.XLOOKUP($G167&amp;$C167,$BY$1:$BY$845&amp;$C$1:$C$845,BH$1:BH$845,"",0)</f>
        <v>0</v>
      </c>
      <c r="AO167" s="78" cm="1">
        <f t="array" ref="AO167">_xlfn.XLOOKUP($G167&amp;$C167,$BY$1:$BY$845&amp;$C$1:$C$845,BI$1:BI$845,"",0)</f>
        <v>0</v>
      </c>
      <c r="AP167" s="78" cm="1">
        <f t="array" ref="AP167">_xlfn.XLOOKUP($G167&amp;$C167,$BY$1:$BY$845&amp;$C$1:$C$845,BJ$1:BJ$845,"",0)</f>
        <v>0.35</v>
      </c>
      <c r="AQ167" s="78" cm="1">
        <f t="array" ref="AQ167">_xlfn.XLOOKUP($G167&amp;$C167,$BY$1:$BY$845&amp;$C$1:$C$845,BK$1:BK$845,"",0)</f>
        <v>0.65</v>
      </c>
      <c r="AR167" s="78">
        <f t="shared" si="33"/>
        <v>1</v>
      </c>
      <c r="AT167" s="1">
        <v>10</v>
      </c>
      <c r="AU167" s="2" t="s">
        <v>754</v>
      </c>
      <c r="AV167" s="6">
        <v>1499000</v>
      </c>
      <c r="AW167" s="6">
        <v>1499000</v>
      </c>
      <c r="BB167">
        <v>10</v>
      </c>
      <c r="BC167" t="s">
        <v>768</v>
      </c>
      <c r="BD167">
        <v>33</v>
      </c>
      <c r="BE167">
        <v>41</v>
      </c>
      <c r="BF167" s="2">
        <v>748</v>
      </c>
      <c r="BG167" s="58">
        <v>1</v>
      </c>
      <c r="BL167" s="2">
        <v>-4.3</v>
      </c>
      <c r="BM167" s="2">
        <v>-13.3</v>
      </c>
      <c r="BN167" s="2">
        <v>33</v>
      </c>
      <c r="BO167" s="2">
        <v>12</v>
      </c>
      <c r="BP167" s="2">
        <v>25</v>
      </c>
      <c r="BQ167" s="2">
        <v>4</v>
      </c>
      <c r="BR167" s="2">
        <v>11</v>
      </c>
      <c r="BS167" s="2">
        <v>6</v>
      </c>
      <c r="BT167" s="2">
        <v>223</v>
      </c>
      <c r="BU167" s="2">
        <v>1</v>
      </c>
      <c r="BV167" s="2">
        <v>14</v>
      </c>
      <c r="BX167" s="2">
        <v>10</v>
      </c>
      <c r="BY167" s="2" t="s">
        <v>768</v>
      </c>
      <c r="BZ167" s="2">
        <v>33</v>
      </c>
      <c r="CA167" s="2">
        <v>41</v>
      </c>
      <c r="CB167" s="2">
        <v>748</v>
      </c>
      <c r="CC167" s="2">
        <v>12.4</v>
      </c>
      <c r="CD167" s="2">
        <v>0.52700000000000002</v>
      </c>
      <c r="CE167" s="2">
        <v>0.33800000000000002</v>
      </c>
      <c r="CF167" s="2">
        <v>0.13900000000000001</v>
      </c>
      <c r="CG167" s="2">
        <v>0.9</v>
      </c>
      <c r="CH167" s="2">
        <v>9.9</v>
      </c>
      <c r="CI167" s="2">
        <v>5.4</v>
      </c>
      <c r="CJ167" s="2">
        <v>21.1</v>
      </c>
      <c r="CK167" s="2">
        <v>1</v>
      </c>
      <c r="CL167" s="2">
        <v>0.5</v>
      </c>
      <c r="CM167" s="2">
        <v>15.1</v>
      </c>
      <c r="CN167" s="2">
        <v>22.8</v>
      </c>
      <c r="CP167" s="2">
        <v>0.4</v>
      </c>
      <c r="CQ167" s="2">
        <v>0.7</v>
      </c>
      <c r="CR167" s="2">
        <v>1.1000000000000001</v>
      </c>
      <c r="CS167" s="2">
        <v>6.7000000000000004E-2</v>
      </c>
      <c r="CU167" s="2">
        <v>-0.9</v>
      </c>
      <c r="CV167" s="2">
        <v>-0.6</v>
      </c>
      <c r="CW167" s="2">
        <v>-1.5</v>
      </c>
      <c r="CX167" s="2">
        <v>0.1</v>
      </c>
    </row>
    <row r="168" spans="2:102" x14ac:dyDescent="0.2">
      <c r="B168" s="1" t="s">
        <v>54</v>
      </c>
      <c r="C168" s="1">
        <v>2016</v>
      </c>
      <c r="D168" s="1" t="s">
        <v>788</v>
      </c>
      <c r="F168" s="2">
        <v>0</v>
      </c>
      <c r="G168" s="2" t="s">
        <v>761</v>
      </c>
      <c r="H168" s="2" t="s">
        <v>566</v>
      </c>
      <c r="I168" s="4" t="s">
        <v>600</v>
      </c>
      <c r="J168" s="16">
        <f>_xlfn.XLOOKUP($I168,DASHBOARD!$I$2:$I$27,DASHBOARD!$J$2:$J$27,"",0)</f>
        <v>80</v>
      </c>
      <c r="K168" s="23">
        <f>J168/DASHBOARD!$C$3</f>
        <v>2.0320040640081283</v>
      </c>
      <c r="L168" s="2">
        <v>251</v>
      </c>
      <c r="M168" s="26">
        <f>L168/DASHBOARD!$C$4</f>
        <v>113.83219954648526</v>
      </c>
      <c r="N168" s="26">
        <f t="shared" si="31"/>
        <v>27.568680690192735</v>
      </c>
      <c r="O168" s="5">
        <v>32393</v>
      </c>
      <c r="P168" s="23">
        <f>YEARFRAC(O168,_xlfn.XLOOKUP($B168,DASHBOARD!$Q$2:$Q$40,DASHBOARD!$U$2:$U$40,"",0))</f>
        <v>27.783333333333335</v>
      </c>
      <c r="Q168" s="2" t="s">
        <v>557</v>
      </c>
      <c r="R168" s="2" t="str">
        <f>_xlfn.XLOOKUP($Q168,DASHBOARD!$L$2:$L$150,DASHBOARD!M$2:M$150,"",0)</f>
        <v>United States</v>
      </c>
      <c r="S168" s="2" t="str">
        <f>_xlfn.XLOOKUP($Q168,DASHBOARD!$L$2:$L$150,DASHBOARD!N$2:N$150,"",0)</f>
        <v>North America</v>
      </c>
      <c r="T168" s="2" t="str">
        <f>_xlfn.XLOOKUP($Q168,DASHBOARD!$L$2:$L$150,DASHBOARD!O$2:O$150,"",0)</f>
        <v>Americas</v>
      </c>
      <c r="U168" s="2">
        <v>7</v>
      </c>
      <c r="W168" s="2" t="s">
        <v>579</v>
      </c>
      <c r="X168" s="2" t="s">
        <v>579</v>
      </c>
      <c r="Z168" s="2" t="str">
        <f t="shared" si="32"/>
        <v/>
      </c>
      <c r="AA168" s="6">
        <f>_xlfn.XLOOKUP($G168,$AU$158:$AU$179,$AV$158:$AV$179,0,0)</f>
        <v>19500000</v>
      </c>
      <c r="AB168" s="43">
        <f>AA168/$AC$180</f>
        <v>0.1840273334382761</v>
      </c>
      <c r="AC168" s="43"/>
      <c r="AD168" s="65">
        <v>460.79999999999995</v>
      </c>
      <c r="AE168" s="65" cm="1">
        <f t="array" ref="AE168">_xlfn.XLOOKUP($G168&amp;$C168,$BY$1:$BY$845&amp;$C$1:$C$845,$CB$1:$CB$845,"",0)</f>
        <v>2424</v>
      </c>
      <c r="AF168" s="65">
        <v>11.6</v>
      </c>
      <c r="AG168" s="65">
        <f>IFERROR(($AD168/SUM(AD158:AD179))*$AF168,"")</f>
        <v>0.28716295711315615</v>
      </c>
      <c r="AH168" s="65" cm="1">
        <f t="array" ref="AH168">_xlfn.XLOOKUP($G168&amp;$C168,$BY$1:$BY$845&amp;$C$1:$C$845,$BD$1:$BD$845,"",0)</f>
        <v>27</v>
      </c>
      <c r="AI168" s="65" cm="1">
        <f t="array" ref="AI168">_xlfn.XLOOKUP($G168&amp;$C168,$BY$1:$BY$845&amp;$C$1:$C$845,$CP$1:$CP$845,"",0)</f>
        <v>4.7</v>
      </c>
      <c r="AJ168" s="65" cm="1">
        <f t="array" ref="AJ168">_xlfn.XLOOKUP($G168&amp;$C168,$BY$1:$BY$845&amp;$C$1:$C$845,$CQ$1:$CQ$845,"",0)</f>
        <v>3.8</v>
      </c>
      <c r="AK168" s="65" cm="1">
        <f t="array" ref="AK168">_xlfn.XLOOKUP($G168&amp;$C168,$BY$1:$BY$845&amp;$C$1:$C$845,$CR$1:$CR$845,"",0)</f>
        <v>8.5</v>
      </c>
      <c r="AL168" s="65" cm="1">
        <f t="array" ref="AL168">_xlfn.XLOOKUP($G168&amp;$C168,$BY$1:$BY$845&amp;$C$1:$C$845,$CM$1:$CM$845,"",0)</f>
        <v>11.3</v>
      </c>
      <c r="AM168" s="78" cm="1">
        <f t="array" ref="AM168">_xlfn.XLOOKUP($G168&amp;$C168,$BY$1:$BY$845&amp;$C$1:$C$845,BG$1:BG$845,"",0)</f>
        <v>0</v>
      </c>
      <c r="AN168" s="78" cm="1">
        <f t="array" ref="AN168">_xlfn.XLOOKUP($G168&amp;$C168,$BY$1:$BY$845&amp;$C$1:$C$845,BH$1:BH$845,"",0)</f>
        <v>0</v>
      </c>
      <c r="AO168" s="78" cm="1">
        <f t="array" ref="AO168">_xlfn.XLOOKUP($G168&amp;$C168,$BY$1:$BY$845&amp;$C$1:$C$845,BI$1:BI$845,"",0)</f>
        <v>0</v>
      </c>
      <c r="AP168" s="78" cm="1">
        <f t="array" ref="AP168">_xlfn.XLOOKUP($G168&amp;$C168,$BY$1:$BY$845&amp;$C$1:$C$845,BJ$1:BJ$845,"",0)</f>
        <v>0.92</v>
      </c>
      <c r="AQ168" s="78" cm="1">
        <f t="array" ref="AQ168">_xlfn.XLOOKUP($G168&amp;$C168,$BY$1:$BY$845&amp;$C$1:$C$845,BK$1:BK$845,"",0)</f>
        <v>0.08</v>
      </c>
      <c r="AR168" s="78">
        <f t="shared" si="33"/>
        <v>1</v>
      </c>
      <c r="AT168" s="1">
        <v>11</v>
      </c>
      <c r="AU168" s="2" t="s">
        <v>757</v>
      </c>
      <c r="AV168" s="6">
        <v>1499000</v>
      </c>
      <c r="AW168" s="6">
        <v>1499000</v>
      </c>
      <c r="BB168">
        <v>11</v>
      </c>
      <c r="BC168" t="s">
        <v>757</v>
      </c>
      <c r="BD168">
        <v>35</v>
      </c>
      <c r="BE168">
        <v>48</v>
      </c>
      <c r="BF168" s="2">
        <v>463</v>
      </c>
      <c r="BH168" s="58">
        <v>0.01</v>
      </c>
      <c r="BI168" s="58">
        <v>0.43</v>
      </c>
      <c r="BJ168" s="58">
        <v>0.56000000000000005</v>
      </c>
      <c r="BL168" s="2">
        <v>-3.8</v>
      </c>
      <c r="BM168" s="2">
        <v>-11.7</v>
      </c>
      <c r="BN168" s="2">
        <v>7</v>
      </c>
      <c r="BO168" s="2">
        <v>2</v>
      </c>
      <c r="BP168" s="2">
        <v>20</v>
      </c>
      <c r="BQ168" s="2">
        <v>4</v>
      </c>
      <c r="BR168" s="2">
        <v>11</v>
      </c>
      <c r="BS168" s="2">
        <v>2</v>
      </c>
      <c r="BT168" s="2">
        <v>34</v>
      </c>
      <c r="BU168" s="2">
        <v>4</v>
      </c>
      <c r="BV168" s="2">
        <v>3</v>
      </c>
      <c r="BX168" s="2">
        <v>11</v>
      </c>
      <c r="BY168" s="2" t="s">
        <v>757</v>
      </c>
      <c r="BZ168" s="2">
        <v>35</v>
      </c>
      <c r="CA168" s="2">
        <v>48</v>
      </c>
      <c r="CB168" s="2">
        <v>463</v>
      </c>
      <c r="CC168" s="2">
        <v>11.6</v>
      </c>
      <c r="CD168" s="2">
        <v>0.57999999999999996</v>
      </c>
      <c r="CE168" s="2">
        <v>0.73199999999999998</v>
      </c>
      <c r="CF168" s="2">
        <v>0.183</v>
      </c>
      <c r="CG168" s="2">
        <v>2</v>
      </c>
      <c r="CH168" s="2">
        <v>10.199999999999999</v>
      </c>
      <c r="CI168" s="2">
        <v>6.1</v>
      </c>
      <c r="CJ168" s="2">
        <v>4.5</v>
      </c>
      <c r="CK168" s="2">
        <v>1.2</v>
      </c>
      <c r="CL168" s="2">
        <v>1.8</v>
      </c>
      <c r="CM168" s="2">
        <v>7.8</v>
      </c>
      <c r="CN168" s="2">
        <v>16.2</v>
      </c>
      <c r="CP168" s="2">
        <v>0.7</v>
      </c>
      <c r="CQ168" s="2">
        <v>0.5</v>
      </c>
      <c r="CR168" s="2">
        <v>1.2</v>
      </c>
      <c r="CS168" s="2">
        <v>0.12</v>
      </c>
      <c r="CU168" s="2">
        <v>-0.2</v>
      </c>
      <c r="CV168" s="2">
        <v>-0.1</v>
      </c>
      <c r="CW168" s="2">
        <v>-0.3</v>
      </c>
      <c r="CX168" s="2">
        <v>0.2</v>
      </c>
    </row>
    <row r="169" spans="2:102" x14ac:dyDescent="0.2">
      <c r="B169" s="1" t="s">
        <v>54</v>
      </c>
      <c r="C169" s="1">
        <v>2016</v>
      </c>
      <c r="D169" s="1" t="s">
        <v>788</v>
      </c>
      <c r="F169" s="2">
        <v>12</v>
      </c>
      <c r="G169" s="2" t="s">
        <v>762</v>
      </c>
      <c r="H169" s="2" t="s">
        <v>556</v>
      </c>
      <c r="I169" s="4" t="s">
        <v>601</v>
      </c>
      <c r="J169" s="16">
        <f>_xlfn.XLOOKUP($I169,DASHBOARD!$I$2:$I$27,DASHBOARD!$J$2:$J$27,"",0)</f>
        <v>77</v>
      </c>
      <c r="K169" s="23">
        <f>J169/DASHBOARD!$C$3</f>
        <v>1.9558039116078234</v>
      </c>
      <c r="L169" s="2">
        <v>179</v>
      </c>
      <c r="M169" s="26">
        <f>L169/DASHBOARD!$C$4</f>
        <v>81.179138321995467</v>
      </c>
      <c r="N169" s="26">
        <f t="shared" si="31"/>
        <v>21.222366797733876</v>
      </c>
      <c r="O169" s="5">
        <v>33325</v>
      </c>
      <c r="P169" s="23">
        <f>YEARFRAC(O169,_xlfn.XLOOKUP($B169,DASHBOARD!$Q$2:$Q$40,DASHBOARD!$U$2:$U$40,"",0))</f>
        <v>25.225000000000001</v>
      </c>
      <c r="Q169" s="2" t="s">
        <v>557</v>
      </c>
      <c r="R169" s="2" t="str">
        <f>_xlfn.XLOOKUP($Q169,DASHBOARD!$L$2:$L$150,DASHBOARD!M$2:M$150,"",0)</f>
        <v>United States</v>
      </c>
      <c r="S169" s="2" t="str">
        <f>_xlfn.XLOOKUP($Q169,DASHBOARD!$L$2:$L$150,DASHBOARD!N$2:N$150,"",0)</f>
        <v>North America</v>
      </c>
      <c r="T169" s="2" t="str">
        <f>_xlfn.XLOOKUP($Q169,DASHBOARD!$L$2:$L$150,DASHBOARD!O$2:O$150,"",0)</f>
        <v>Americas</v>
      </c>
      <c r="U169" s="2" t="s">
        <v>563</v>
      </c>
      <c r="W169" s="2" t="s">
        <v>763</v>
      </c>
      <c r="X169" s="2" t="s">
        <v>763</v>
      </c>
      <c r="Z169" s="2" t="str">
        <f t="shared" si="32"/>
        <v/>
      </c>
      <c r="AA169" s="6">
        <f>_xlfn.XLOOKUP($G169,$AU$158:$AU$179,$AV$158:$AV$179,0,0)</f>
        <v>172972</v>
      </c>
      <c r="AB169" s="43">
        <f>AA169/$AC$180</f>
        <v>1.6323885086915637E-3</v>
      </c>
      <c r="AC169" s="43"/>
      <c r="AD169" s="65">
        <v>95</v>
      </c>
      <c r="AE169" s="65" cm="1">
        <f t="array" ref="AE169">_xlfn.XLOOKUP($G169&amp;$C169,$BY$1:$BY$845&amp;$C$1:$C$845,$CB$1:$CB$845,"",0)</f>
        <v>113</v>
      </c>
      <c r="AF169" s="65">
        <v>12.5</v>
      </c>
      <c r="AG169" s="65">
        <f>IFERROR(($AD169/SUM(AD158:AD179))*$AF169,"")</f>
        <v>6.3795724746294469E-2</v>
      </c>
      <c r="AH169" s="65" cm="1">
        <f t="array" ref="AH169">_xlfn.XLOOKUP($G169&amp;$C169,$BY$1:$BY$845&amp;$C$1:$C$845,$BD$1:$BD$845,"",0)</f>
        <v>24</v>
      </c>
      <c r="AI169" s="65" cm="1">
        <f t="array" ref="AI169">_xlfn.XLOOKUP($G169&amp;$C169,$BY$1:$BY$845&amp;$C$1:$C$845,$CP$1:$CP$845,"",0)</f>
        <v>0.1</v>
      </c>
      <c r="AJ169" s="65" cm="1">
        <f t="array" ref="AJ169">_xlfn.XLOOKUP($G169&amp;$C169,$BY$1:$BY$845&amp;$C$1:$C$845,$CQ$1:$CQ$845,"",0)</f>
        <v>0.1</v>
      </c>
      <c r="AK169" s="65" cm="1">
        <f t="array" ref="AK169">_xlfn.XLOOKUP($G169&amp;$C169,$BY$1:$BY$845&amp;$C$1:$C$845,$CR$1:$CR$845,"",0)</f>
        <v>0.2</v>
      </c>
      <c r="AL169" s="65" cm="1">
        <f t="array" ref="AL169">_xlfn.XLOOKUP($G169&amp;$C169,$BY$1:$BY$845&amp;$C$1:$C$845,$CM$1:$CM$845,"",0)</f>
        <v>13.5</v>
      </c>
      <c r="AM169" s="78" cm="1">
        <f t="array" ref="AM169">_xlfn.XLOOKUP($G169&amp;$C169,$BY$1:$BY$845&amp;$C$1:$C$845,BG$1:BG$845,"",0)</f>
        <v>0.66</v>
      </c>
      <c r="AN169" s="78" cm="1">
        <f t="array" ref="AN169">_xlfn.XLOOKUP($G169&amp;$C169,$BY$1:$BY$845&amp;$C$1:$C$845,BH$1:BH$845,"",0)</f>
        <v>0.33</v>
      </c>
      <c r="AO169" s="78" cm="1">
        <f t="array" ref="AO169">_xlfn.XLOOKUP($G169&amp;$C169,$BY$1:$BY$845&amp;$C$1:$C$845,BI$1:BI$845,"",0)</f>
        <v>0</v>
      </c>
      <c r="AP169" s="78" cm="1">
        <f t="array" ref="AP169">_xlfn.XLOOKUP($G169&amp;$C169,$BY$1:$BY$845&amp;$C$1:$C$845,BJ$1:BJ$845,"",0)</f>
        <v>0</v>
      </c>
      <c r="AQ169" s="78" cm="1">
        <f t="array" ref="AQ169">_xlfn.XLOOKUP($G169&amp;$C169,$BY$1:$BY$845&amp;$C$1:$C$845,BK$1:BK$845,"",0)</f>
        <v>0</v>
      </c>
      <c r="AR169" s="78">
        <f t="shared" si="33"/>
        <v>0.99</v>
      </c>
      <c r="AT169" s="1">
        <v>12</v>
      </c>
      <c r="AU169" s="2" t="s">
        <v>759</v>
      </c>
      <c r="AV169" s="6">
        <v>1300000</v>
      </c>
      <c r="AW169" s="6">
        <v>1300000</v>
      </c>
      <c r="BB169">
        <v>12</v>
      </c>
      <c r="BC169" t="s">
        <v>751</v>
      </c>
      <c r="BD169">
        <v>32</v>
      </c>
      <c r="BE169">
        <v>26</v>
      </c>
      <c r="BF169" s="2">
        <v>446</v>
      </c>
      <c r="BJ169" s="58">
        <v>0.25</v>
      </c>
      <c r="BK169" s="58">
        <v>0.75</v>
      </c>
      <c r="BL169" s="2">
        <v>6.5</v>
      </c>
      <c r="BM169" s="2">
        <v>0</v>
      </c>
      <c r="BN169" s="2">
        <v>3</v>
      </c>
      <c r="BO169" s="2">
        <v>1</v>
      </c>
      <c r="BP169" s="2">
        <v>31</v>
      </c>
      <c r="BQ169" s="2">
        <v>6</v>
      </c>
      <c r="BR169" s="2">
        <v>8</v>
      </c>
      <c r="BS169" s="2">
        <v>3</v>
      </c>
      <c r="BT169" s="2">
        <v>63</v>
      </c>
      <c r="BU169" s="2">
        <v>2</v>
      </c>
      <c r="BV169" s="2">
        <v>4</v>
      </c>
      <c r="BX169" s="2">
        <v>12</v>
      </c>
      <c r="BY169" s="2" t="s">
        <v>751</v>
      </c>
      <c r="BZ169" s="2">
        <v>32</v>
      </c>
      <c r="CA169" s="2">
        <v>26</v>
      </c>
      <c r="CB169" s="2">
        <v>446</v>
      </c>
      <c r="CC169" s="2">
        <v>14.9</v>
      </c>
      <c r="CD169" s="2">
        <v>0.58599999999999997</v>
      </c>
      <c r="CE169" s="2">
        <v>0.70799999999999996</v>
      </c>
      <c r="CF169" s="2">
        <v>8.6999999999999994E-2</v>
      </c>
      <c r="CG169" s="2">
        <v>3.1</v>
      </c>
      <c r="CH169" s="2">
        <v>20.399999999999999</v>
      </c>
      <c r="CI169" s="2">
        <v>11.8</v>
      </c>
      <c r="CJ169" s="2">
        <v>9.1</v>
      </c>
      <c r="CK169" s="2">
        <v>0.9</v>
      </c>
      <c r="CL169" s="2">
        <v>1.5</v>
      </c>
      <c r="CM169" s="2">
        <v>7.2</v>
      </c>
      <c r="CN169" s="2">
        <v>18.3</v>
      </c>
      <c r="CP169" s="2">
        <v>0.9</v>
      </c>
      <c r="CQ169" s="2">
        <v>0.6</v>
      </c>
      <c r="CR169" s="2">
        <v>1.5</v>
      </c>
      <c r="CS169" s="2">
        <v>0.157</v>
      </c>
      <c r="CU169" s="2">
        <v>1.3</v>
      </c>
      <c r="CV169" s="2">
        <v>-0.2</v>
      </c>
      <c r="CW169" s="2">
        <v>1</v>
      </c>
      <c r="CX169" s="2">
        <v>0.3</v>
      </c>
    </row>
    <row r="170" spans="2:102" x14ac:dyDescent="0.2">
      <c r="B170" s="1" t="s">
        <v>54</v>
      </c>
      <c r="C170" s="1">
        <v>2016</v>
      </c>
      <c r="D170" s="1" t="s">
        <v>788</v>
      </c>
      <c r="F170" s="2">
        <v>20</v>
      </c>
      <c r="G170" s="2" t="s">
        <v>764</v>
      </c>
      <c r="H170" s="2" t="s">
        <v>552</v>
      </c>
      <c r="I170" s="4" t="s">
        <v>1150</v>
      </c>
      <c r="J170" s="16">
        <f>_xlfn.XLOOKUP($I170,DASHBOARD!$I$2:$I$27,DASHBOARD!$J$2:$J$27,"",0)</f>
        <v>85</v>
      </c>
      <c r="K170" s="23">
        <f>J170/DASHBOARD!$C$3</f>
        <v>2.1590043180086362</v>
      </c>
      <c r="L170" s="2">
        <v>275</v>
      </c>
      <c r="M170" s="26">
        <f>L170/DASHBOARD!$C$4</f>
        <v>124.71655328798185</v>
      </c>
      <c r="N170" s="26">
        <f t="shared" si="31"/>
        <v>26.755746847758704</v>
      </c>
      <c r="O170" s="5">
        <v>31609</v>
      </c>
      <c r="P170" s="23">
        <f>YEARFRAC(O170,_xlfn.XLOOKUP($B170,DASHBOARD!$Q$2:$Q$40,DASHBOARD!$U$2:$U$40,"",0))</f>
        <v>29.925000000000001</v>
      </c>
      <c r="Q170" s="2" t="s">
        <v>760</v>
      </c>
      <c r="R170" s="2" t="str">
        <f>_xlfn.XLOOKUP($Q170,DASHBOARD!$L$2:$L$150,DASHBOARD!M$2:M$150,"",0)</f>
        <v>Russia</v>
      </c>
      <c r="S170" s="2" t="str">
        <f>_xlfn.XLOOKUP($Q170,DASHBOARD!$L$2:$L$150,DASHBOARD!N$2:N$150,"",0)</f>
        <v>Asia + Europe</v>
      </c>
      <c r="T170" s="2" t="str">
        <f>_xlfn.XLOOKUP($Q170,DASHBOARD!$L$2:$L$150,DASHBOARD!O$2:O$150,"",0)</f>
        <v>Eurasia</v>
      </c>
      <c r="U170" s="2">
        <v>5</v>
      </c>
      <c r="Z170" s="2" t="str">
        <f t="shared" si="32"/>
        <v/>
      </c>
      <c r="AA170" s="6">
        <f>_xlfn.XLOOKUP($G170,$AU$158:$AU$179,$AV$158:$AV$179,0,0)</f>
        <v>4950000</v>
      </c>
      <c r="AB170" s="43">
        <f>AA170/$AC$180</f>
        <v>4.6714630795870085E-2</v>
      </c>
      <c r="AC170" s="43"/>
      <c r="AD170" s="65">
        <v>1869.6000000000001</v>
      </c>
      <c r="AE170" s="65" cm="1">
        <f t="array" ref="AE170">_xlfn.XLOOKUP($G170&amp;$C170,$BY$1:$BY$845&amp;$C$1:$C$845,$CB$1:$CB$845,"",0)</f>
        <v>1326</v>
      </c>
      <c r="AF170" s="65">
        <v>11.3</v>
      </c>
      <c r="AG170" s="65">
        <f>IFERROR(($AD170/SUM(AD158:AD179))*$AF170,"")</f>
        <v>1.1349718761583965</v>
      </c>
      <c r="AH170" s="65" cm="1">
        <f t="array" ref="AH170">_xlfn.XLOOKUP($G170&amp;$C170,$BY$1:$BY$845&amp;$C$1:$C$845,$BD$1:$BD$845,"",0)</f>
        <v>29</v>
      </c>
      <c r="AI170" s="65" cm="1">
        <f t="array" ref="AI170">_xlfn.XLOOKUP($G170&amp;$C170,$BY$1:$BY$845&amp;$C$1:$C$845,$CP$1:$CP$845,"",0)</f>
        <v>1.8</v>
      </c>
      <c r="AJ170" s="65" cm="1">
        <f t="array" ref="AJ170">_xlfn.XLOOKUP($G170&amp;$C170,$BY$1:$BY$845&amp;$C$1:$C$845,$CQ$1:$CQ$845,"",0)</f>
        <v>1.9</v>
      </c>
      <c r="AK170" s="65" cm="1">
        <f t="array" ref="AK170">_xlfn.XLOOKUP($G170&amp;$C170,$BY$1:$BY$845&amp;$C$1:$C$845,$CR$1:$CR$845,"",0)</f>
        <v>3.7</v>
      </c>
      <c r="AL170" s="65" cm="1">
        <f t="array" ref="AL170">_xlfn.XLOOKUP($G170&amp;$C170,$BY$1:$BY$845&amp;$C$1:$C$845,$CM$1:$CM$845,"",0)</f>
        <v>15</v>
      </c>
      <c r="AM170" s="78" cm="1">
        <f t="array" ref="AM170">_xlfn.XLOOKUP($G170&amp;$C170,$BY$1:$BY$845&amp;$C$1:$C$845,BG$1:BG$845,"",0)</f>
        <v>0</v>
      </c>
      <c r="AN170" s="78" cm="1">
        <f t="array" ref="AN170">_xlfn.XLOOKUP($G170&amp;$C170,$BY$1:$BY$845&amp;$C$1:$C$845,BH$1:BH$845,"",0)</f>
        <v>0</v>
      </c>
      <c r="AO170" s="78" cm="1">
        <f t="array" ref="AO170">_xlfn.XLOOKUP($G170&amp;$C170,$BY$1:$BY$845&amp;$C$1:$C$845,BI$1:BI$845,"",0)</f>
        <v>0</v>
      </c>
      <c r="AP170" s="78" cm="1">
        <f t="array" ref="AP170">_xlfn.XLOOKUP($G170&amp;$C170,$BY$1:$BY$845&amp;$C$1:$C$845,BJ$1:BJ$845,"",0)</f>
        <v>0</v>
      </c>
      <c r="AQ170" s="78" cm="1">
        <f t="array" ref="AQ170">_xlfn.XLOOKUP($G170&amp;$C170,$BY$1:$BY$845&amp;$C$1:$C$845,BK$1:BK$845,"",0)</f>
        <v>1</v>
      </c>
      <c r="AR170" s="78">
        <f t="shared" si="33"/>
        <v>1</v>
      </c>
      <c r="AT170" s="1">
        <v>13</v>
      </c>
      <c r="AU170" s="2" t="s">
        <v>748</v>
      </c>
      <c r="AV170" s="6">
        <v>1147280</v>
      </c>
      <c r="AW170" s="6">
        <v>1147280</v>
      </c>
      <c r="BB170">
        <v>13</v>
      </c>
      <c r="BC170" t="s">
        <v>747</v>
      </c>
      <c r="BD170">
        <v>24</v>
      </c>
      <c r="BE170">
        <v>40</v>
      </c>
      <c r="BF170" s="2">
        <v>355</v>
      </c>
      <c r="BG170" s="58">
        <v>0.33</v>
      </c>
      <c r="BH170" s="58">
        <v>0.63</v>
      </c>
      <c r="BI170" s="58">
        <v>0.04</v>
      </c>
      <c r="BL170" s="2">
        <v>-0.2</v>
      </c>
      <c r="BM170" s="2">
        <v>-7.3</v>
      </c>
      <c r="BN170" s="2">
        <v>6</v>
      </c>
      <c r="BO170" s="2">
        <v>9</v>
      </c>
      <c r="BP170" s="2">
        <v>20</v>
      </c>
      <c r="BQ170" s="2">
        <v>3</v>
      </c>
      <c r="BR170" s="2">
        <v>19</v>
      </c>
      <c r="BS170" s="2">
        <v>3</v>
      </c>
      <c r="BT170" s="2">
        <v>43</v>
      </c>
      <c r="BU170" s="2">
        <v>0</v>
      </c>
      <c r="BV170" s="2">
        <v>14</v>
      </c>
      <c r="BX170" s="2">
        <v>13</v>
      </c>
      <c r="BY170" s="2" t="s">
        <v>747</v>
      </c>
      <c r="BZ170" s="2">
        <v>24</v>
      </c>
      <c r="CA170" s="2">
        <v>40</v>
      </c>
      <c r="CB170" s="2">
        <v>355</v>
      </c>
      <c r="CC170" s="2">
        <v>5.9</v>
      </c>
      <c r="CD170" s="2">
        <v>0.46400000000000002</v>
      </c>
      <c r="CE170" s="2">
        <v>0.35199999999999998</v>
      </c>
      <c r="CF170" s="2">
        <v>0.52700000000000002</v>
      </c>
      <c r="CG170" s="2">
        <v>1</v>
      </c>
      <c r="CH170" s="2">
        <v>8.1999999999999993</v>
      </c>
      <c r="CI170" s="2">
        <v>4.5999999999999996</v>
      </c>
      <c r="CJ170" s="2">
        <v>7.6</v>
      </c>
      <c r="CK170" s="2">
        <v>1.7</v>
      </c>
      <c r="CL170" s="2">
        <v>0.5</v>
      </c>
      <c r="CM170" s="2">
        <v>13.8</v>
      </c>
      <c r="CN170" s="2">
        <v>16.600000000000001</v>
      </c>
      <c r="CP170" s="2">
        <v>-0.2</v>
      </c>
      <c r="CQ170" s="2">
        <v>0.4</v>
      </c>
      <c r="CR170" s="2">
        <v>0.1</v>
      </c>
      <c r="CS170" s="2">
        <v>1.7999999999999999E-2</v>
      </c>
      <c r="CU170" s="2">
        <v>-5.5</v>
      </c>
      <c r="CV170" s="2">
        <v>0</v>
      </c>
      <c r="CW170" s="2">
        <v>-5.6</v>
      </c>
      <c r="CX170" s="2">
        <v>-0.3</v>
      </c>
    </row>
    <row r="171" spans="2:102" x14ac:dyDescent="0.2">
      <c r="B171" s="1" t="s">
        <v>54</v>
      </c>
      <c r="C171" s="1">
        <v>2016</v>
      </c>
      <c r="D171" s="1" t="s">
        <v>788</v>
      </c>
      <c r="F171" s="2">
        <v>4</v>
      </c>
      <c r="G171" s="2" t="s">
        <v>765</v>
      </c>
      <c r="H171" s="2" t="s">
        <v>576</v>
      </c>
      <c r="I171" s="4" t="s">
        <v>601</v>
      </c>
      <c r="J171" s="16">
        <f>_xlfn.XLOOKUP($I171,DASHBOARD!$I$2:$I$27,DASHBOARD!$J$2:$J$27,"",0)</f>
        <v>77</v>
      </c>
      <c r="K171" s="23">
        <f>J171/DASHBOARD!$C$3</f>
        <v>1.9558039116078234</v>
      </c>
      <c r="L171" s="2">
        <v>215</v>
      </c>
      <c r="M171" s="26">
        <f>L171/DASHBOARD!$C$4</f>
        <v>97.505668934240362</v>
      </c>
      <c r="N171" s="26">
        <f t="shared" si="31"/>
        <v>25.490552298954096</v>
      </c>
      <c r="O171" s="5">
        <v>33050</v>
      </c>
      <c r="P171" s="23">
        <f>YEARFRAC(O171,_xlfn.XLOOKUP($B171,DASHBOARD!$Q$2:$Q$40,DASHBOARD!$U$2:$U$40,"",0))</f>
        <v>25.980555555555554</v>
      </c>
      <c r="Q171" s="2" t="s">
        <v>557</v>
      </c>
      <c r="R171" s="2" t="str">
        <f>_xlfn.XLOOKUP($Q171,DASHBOARD!$L$2:$L$150,DASHBOARD!M$2:M$150,"",0)</f>
        <v>United States</v>
      </c>
      <c r="S171" s="2" t="str">
        <f>_xlfn.XLOOKUP($Q171,DASHBOARD!$L$2:$L$150,DASHBOARD!N$2:N$150,"",0)</f>
        <v>North America</v>
      </c>
      <c r="T171" s="2" t="str">
        <f>_xlfn.XLOOKUP($Q171,DASHBOARD!$L$2:$L$150,DASHBOARD!O$2:O$150,"",0)</f>
        <v>Americas</v>
      </c>
      <c r="U171" s="2">
        <v>4</v>
      </c>
      <c r="W171" s="2" t="s">
        <v>766</v>
      </c>
      <c r="X171" s="2" t="s">
        <v>766</v>
      </c>
      <c r="Z171" s="2" t="str">
        <f t="shared" si="32"/>
        <v/>
      </c>
      <c r="AA171" s="6">
        <f>_xlfn.XLOOKUP($G171,$AU$158:$AU$179,$AV$158:$AV$179,0,0)</f>
        <v>9000000</v>
      </c>
      <c r="AB171" s="43">
        <f>AA171/$AC$180</f>
        <v>8.4935692356127426E-2</v>
      </c>
      <c r="AC171" s="43"/>
      <c r="AD171" s="65" t="s">
        <v>1484</v>
      </c>
      <c r="AE171" s="65" cm="1">
        <f t="array" ref="AE171">_xlfn.XLOOKUP($G171&amp;$C171,$BY$1:$BY$845&amp;$C$1:$C$845,$CB$1:$CB$845,"",0)</f>
        <v>1316</v>
      </c>
      <c r="AF171" s="65">
        <v>8.48</v>
      </c>
      <c r="AG171" s="65" t="str">
        <f>IFERROR(($AD171/SUM(AD158:AD179))*$AF171,"")</f>
        <v/>
      </c>
      <c r="AH171" s="65" cm="1">
        <f t="array" ref="AH171">_xlfn.XLOOKUP($G171&amp;$C171,$BY$1:$BY$845&amp;$C$1:$C$845,$BD$1:$BD$845,"",0)</f>
        <v>25</v>
      </c>
      <c r="AI171" s="65" cm="1">
        <f t="array" ref="AI171">_xlfn.XLOOKUP($G171&amp;$C171,$BY$1:$BY$845&amp;$C$1:$C$845,$CP$1:$CP$845,"",0)</f>
        <v>-0.1</v>
      </c>
      <c r="AJ171" s="65" cm="1">
        <f t="array" ref="AJ171">_xlfn.XLOOKUP($G171&amp;$C171,$BY$1:$BY$845&amp;$C$1:$C$845,$CQ$1:$CQ$845,"",0)</f>
        <v>1.8</v>
      </c>
      <c r="AK171" s="65" cm="1">
        <f t="array" ref="AK171">_xlfn.XLOOKUP($G171&amp;$C171,$BY$1:$BY$845&amp;$C$1:$C$845,$CR$1:$CR$845,"",0)</f>
        <v>1.7</v>
      </c>
      <c r="AL171" s="65" cm="1">
        <f t="array" ref="AL171">_xlfn.XLOOKUP($G171&amp;$C171,$BY$1:$BY$845&amp;$C$1:$C$845,$CM$1:$CM$845,"",0)</f>
        <v>14.8</v>
      </c>
      <c r="AM171" s="78" cm="1">
        <f t="array" ref="AM171">_xlfn.XLOOKUP($G171&amp;$C171,$BY$1:$BY$845&amp;$C$1:$C$845,BG$1:BG$845,"",0)</f>
        <v>0.02</v>
      </c>
      <c r="AN171" s="78" cm="1">
        <f t="array" ref="AN171">_xlfn.XLOOKUP($G171&amp;$C171,$BY$1:$BY$845&amp;$C$1:$C$845,BH$1:BH$845,"",0)</f>
        <v>0.78</v>
      </c>
      <c r="AO171" s="78" cm="1">
        <f t="array" ref="AO171">_xlfn.XLOOKUP($G171&amp;$C171,$BY$1:$BY$845&amp;$C$1:$C$845,BI$1:BI$845,"",0)</f>
        <v>0.2</v>
      </c>
      <c r="AP171" s="78" cm="1">
        <f t="array" ref="AP171">_xlfn.XLOOKUP($G171&amp;$C171,$BY$1:$BY$845&amp;$C$1:$C$845,BJ$1:BJ$845,"",0)</f>
        <v>0</v>
      </c>
      <c r="AQ171" s="78" cm="1">
        <f t="array" ref="AQ171">_xlfn.XLOOKUP($G171&amp;$C171,$BY$1:$BY$845&amp;$C$1:$C$845,BK$1:BK$845,"",0)</f>
        <v>0</v>
      </c>
      <c r="AR171" s="78">
        <f t="shared" si="33"/>
        <v>1</v>
      </c>
      <c r="AT171" s="1">
        <v>14</v>
      </c>
      <c r="AU171" s="2" t="s">
        <v>762</v>
      </c>
      <c r="AV171" s="6">
        <v>172972</v>
      </c>
      <c r="AW171" s="6" t="s">
        <v>1484</v>
      </c>
      <c r="BB171">
        <v>14</v>
      </c>
      <c r="BC171" t="s">
        <v>740</v>
      </c>
      <c r="BD171">
        <v>33</v>
      </c>
      <c r="BE171">
        <v>31</v>
      </c>
      <c r="BF171" s="2">
        <v>310</v>
      </c>
      <c r="BJ171" s="58">
        <v>0.12</v>
      </c>
      <c r="BK171" s="58">
        <v>0.88</v>
      </c>
      <c r="BL171" s="2">
        <v>7</v>
      </c>
      <c r="BM171" s="2">
        <v>0.6</v>
      </c>
      <c r="BN171" s="2">
        <v>7</v>
      </c>
      <c r="BO171" s="2">
        <v>4</v>
      </c>
      <c r="BP171" s="2">
        <v>16</v>
      </c>
      <c r="BQ171" s="2">
        <v>1</v>
      </c>
      <c r="BR171" s="2">
        <v>9</v>
      </c>
      <c r="BS171" s="2">
        <v>8</v>
      </c>
      <c r="BT171" s="2">
        <v>49</v>
      </c>
      <c r="BU171" s="2">
        <v>1</v>
      </c>
      <c r="BV171" s="2">
        <v>2</v>
      </c>
      <c r="BX171" s="2">
        <v>14</v>
      </c>
      <c r="BY171" s="2" t="s">
        <v>740</v>
      </c>
      <c r="BZ171" s="2">
        <v>33</v>
      </c>
      <c r="CA171" s="2">
        <v>31</v>
      </c>
      <c r="CB171" s="2">
        <v>310</v>
      </c>
      <c r="CC171" s="2">
        <v>11.2</v>
      </c>
      <c r="CD171" s="2">
        <v>0.46899999999999997</v>
      </c>
      <c r="CE171" s="2">
        <v>1.2999999999999999E-2</v>
      </c>
      <c r="CF171" s="2">
        <v>0.27600000000000002</v>
      </c>
      <c r="CG171" s="2">
        <v>8.8000000000000007</v>
      </c>
      <c r="CH171" s="2">
        <v>24.3</v>
      </c>
      <c r="CI171" s="2">
        <v>16.600000000000001</v>
      </c>
      <c r="CJ171" s="2">
        <v>9.3000000000000007</v>
      </c>
      <c r="CK171" s="2">
        <v>1.8</v>
      </c>
      <c r="CL171" s="2">
        <v>1.3</v>
      </c>
      <c r="CM171" s="2">
        <v>15.8</v>
      </c>
      <c r="CN171" s="2">
        <v>14.8</v>
      </c>
      <c r="CP171" s="2">
        <v>0.1</v>
      </c>
      <c r="CQ171" s="2">
        <v>0.5</v>
      </c>
      <c r="CR171" s="2">
        <v>0.6</v>
      </c>
      <c r="CS171" s="2">
        <v>8.8999999999999996E-2</v>
      </c>
      <c r="CU171" s="2">
        <v>-3.4</v>
      </c>
      <c r="CV171" s="2">
        <v>1</v>
      </c>
      <c r="CW171" s="2">
        <v>-2.4</v>
      </c>
      <c r="CX171" s="2">
        <v>0</v>
      </c>
    </row>
    <row r="172" spans="2:102" x14ac:dyDescent="0.2">
      <c r="B172" s="1" t="s">
        <v>54</v>
      </c>
      <c r="C172" s="1">
        <v>2016</v>
      </c>
      <c r="D172" s="1" t="s">
        <v>788</v>
      </c>
      <c r="F172" s="2">
        <v>5</v>
      </c>
      <c r="G172" s="2" t="s">
        <v>665</v>
      </c>
      <c r="H172" s="2" t="s">
        <v>576</v>
      </c>
      <c r="I172" s="4" t="s">
        <v>599</v>
      </c>
      <c r="J172" s="16">
        <f>_xlfn.XLOOKUP($I172,DASHBOARD!$I$2:$I$27,DASHBOARD!$J$2:$J$27,"",0)</f>
        <v>78</v>
      </c>
      <c r="K172" s="23">
        <f>J172/DASHBOARD!$C$3</f>
        <v>1.981203962407925</v>
      </c>
      <c r="L172" s="2">
        <v>225</v>
      </c>
      <c r="M172" s="26">
        <f>L172/DASHBOARD!$C$4</f>
        <v>102.0408163265306</v>
      </c>
      <c r="N172" s="26">
        <f t="shared" si="31"/>
        <v>25.996539937473997</v>
      </c>
      <c r="O172" s="5">
        <v>31299</v>
      </c>
      <c r="P172" s="23">
        <f>YEARFRAC(O172,_xlfn.XLOOKUP($B172,DASHBOARD!$Q$2:$Q$40,DASHBOARD!$U$2:$U$40,"",0))</f>
        <v>30.777777777777779</v>
      </c>
      <c r="Q172" s="2" t="s">
        <v>557</v>
      </c>
      <c r="R172" s="2" t="str">
        <f>_xlfn.XLOOKUP($Q172,DASHBOARD!$L$2:$L$150,DASHBOARD!M$2:M$150,"",0)</f>
        <v>United States</v>
      </c>
      <c r="S172" s="2" t="str">
        <f>_xlfn.XLOOKUP($Q172,DASHBOARD!$L$2:$L$150,DASHBOARD!N$2:N$150,"",0)</f>
        <v>North America</v>
      </c>
      <c r="T172" s="2" t="str">
        <f>_xlfn.XLOOKUP($Q172,DASHBOARD!$L$2:$L$150,DASHBOARD!O$2:O$150,"",0)</f>
        <v>Americas</v>
      </c>
      <c r="U172" s="2">
        <v>11</v>
      </c>
      <c r="Z172" s="2" t="str">
        <f t="shared" si="32"/>
        <v/>
      </c>
      <c r="AA172" s="6">
        <f>_xlfn.XLOOKUP($G172,$AU$158:$AU$179,$AV$158:$AV$179,0,0)</f>
        <v>5000000</v>
      </c>
      <c r="AB172" s="43">
        <f>AA172/$AC$180</f>
        <v>4.7186495753404126E-2</v>
      </c>
      <c r="AC172" s="43"/>
      <c r="AD172" s="65">
        <v>42</v>
      </c>
      <c r="AE172" s="65" cm="1">
        <f t="array" ref="AE172">_xlfn.XLOOKUP($G172&amp;$C172,$BY$1:$BY$845&amp;$C$1:$C$845,$CB$1:$CB$845,"",0)</f>
        <v>2362</v>
      </c>
      <c r="AF172" s="65">
        <v>10.3</v>
      </c>
      <c r="AG172" s="65">
        <f>IFERROR(($AD172/SUM(AD158:AD179))*$AF172,"")</f>
        <v>2.3240446758102735E-2</v>
      </c>
      <c r="AH172" s="65" cm="1">
        <f t="array" ref="AH172">_xlfn.XLOOKUP($G172&amp;$C172,$BY$1:$BY$845&amp;$C$1:$C$845,$BD$1:$BD$845,"",0)</f>
        <v>30</v>
      </c>
      <c r="AI172" s="65" cm="1">
        <f t="array" ref="AI172">_xlfn.XLOOKUP($G172&amp;$C172,$BY$1:$BY$845&amp;$C$1:$C$845,$CP$1:$CP$845,"",0)</f>
        <v>3</v>
      </c>
      <c r="AJ172" s="65" cm="1">
        <f t="array" ref="AJ172">_xlfn.XLOOKUP($G172&amp;$C172,$BY$1:$BY$845&amp;$C$1:$C$845,$CQ$1:$CQ$845,"",0)</f>
        <v>2.5</v>
      </c>
      <c r="AK172" s="65" cm="1">
        <f t="array" ref="AK172">_xlfn.XLOOKUP($G172&amp;$C172,$BY$1:$BY$845&amp;$C$1:$C$845,$CR$1:$CR$845,"",0)</f>
        <v>5.5</v>
      </c>
      <c r="AL172" s="65" cm="1">
        <f t="array" ref="AL172">_xlfn.XLOOKUP($G172&amp;$C172,$BY$1:$BY$845&amp;$C$1:$C$845,$CM$1:$CM$845,"",0)</f>
        <v>6.3</v>
      </c>
      <c r="AM172" s="78" cm="1">
        <f t="array" ref="AM172">_xlfn.XLOOKUP($G172&amp;$C172,$BY$1:$BY$845&amp;$C$1:$C$845,BG$1:BG$845,"",0)</f>
        <v>0.01</v>
      </c>
      <c r="AN172" s="78" cm="1">
        <f t="array" ref="AN172">_xlfn.XLOOKUP($G172&amp;$C172,$BY$1:$BY$845&amp;$C$1:$C$845,BH$1:BH$845,"",0)</f>
        <v>0.77</v>
      </c>
      <c r="AO172" s="78" cm="1">
        <f t="array" ref="AO172">_xlfn.XLOOKUP($G172&amp;$C172,$BY$1:$BY$845&amp;$C$1:$C$845,BI$1:BI$845,"",0)</f>
        <v>0.22</v>
      </c>
      <c r="AP172" s="78" cm="1">
        <f t="array" ref="AP172">_xlfn.XLOOKUP($G172&amp;$C172,$BY$1:$BY$845&amp;$C$1:$C$845,BJ$1:BJ$845,"",0)</f>
        <v>0</v>
      </c>
      <c r="AQ172" s="78" cm="1">
        <f t="array" ref="AQ172">_xlfn.XLOOKUP($G172&amp;$C172,$BY$1:$BY$845&amp;$C$1:$C$845,BK$1:BK$845,"",0)</f>
        <v>0</v>
      </c>
      <c r="AR172" s="78">
        <f t="shared" si="33"/>
        <v>1</v>
      </c>
      <c r="AT172" s="1">
        <v>15</v>
      </c>
      <c r="AU172" s="2" t="s">
        <v>755</v>
      </c>
      <c r="AV172" s="6">
        <v>8819</v>
      </c>
      <c r="AW172" s="6">
        <v>8819</v>
      </c>
      <c r="BB172">
        <v>15</v>
      </c>
      <c r="BC172" t="s">
        <v>762</v>
      </c>
      <c r="BD172">
        <v>24</v>
      </c>
      <c r="BE172">
        <v>15</v>
      </c>
      <c r="BF172" s="2">
        <v>113</v>
      </c>
      <c r="BG172" s="58">
        <v>0.66</v>
      </c>
      <c r="BH172" s="58">
        <v>0.33</v>
      </c>
      <c r="BL172" s="2">
        <v>14.7</v>
      </c>
      <c r="BM172" s="2">
        <v>8.4</v>
      </c>
      <c r="BN172" s="2">
        <v>4</v>
      </c>
      <c r="BO172" s="2">
        <v>3</v>
      </c>
      <c r="BP172" s="2">
        <v>5</v>
      </c>
      <c r="BQ172" s="2">
        <v>2</v>
      </c>
      <c r="BR172" s="2">
        <v>7</v>
      </c>
      <c r="BS172" s="2">
        <v>1</v>
      </c>
      <c r="BT172" s="2">
        <v>36</v>
      </c>
      <c r="BU172" s="2">
        <v>2</v>
      </c>
      <c r="BV172" s="2">
        <v>7</v>
      </c>
      <c r="BX172" s="2">
        <v>15</v>
      </c>
      <c r="BY172" s="2" t="s">
        <v>762</v>
      </c>
      <c r="BZ172" s="2">
        <v>24</v>
      </c>
      <c r="CA172" s="2">
        <v>15</v>
      </c>
      <c r="CB172" s="2">
        <v>113</v>
      </c>
      <c r="CC172" s="2">
        <v>14.2</v>
      </c>
      <c r="CD172" s="2">
        <v>0.53700000000000003</v>
      </c>
      <c r="CE172" s="2">
        <v>0.21199999999999999</v>
      </c>
      <c r="CF172" s="2">
        <v>0.25</v>
      </c>
      <c r="CG172" s="2">
        <v>2</v>
      </c>
      <c r="CH172" s="2">
        <v>9.9</v>
      </c>
      <c r="CI172" s="2">
        <v>6</v>
      </c>
      <c r="CJ172" s="2">
        <v>22.3</v>
      </c>
      <c r="CK172" s="2">
        <v>0</v>
      </c>
      <c r="CL172" s="2">
        <v>0.7</v>
      </c>
      <c r="CM172" s="2">
        <v>13.5</v>
      </c>
      <c r="CN172" s="2">
        <v>26.7</v>
      </c>
      <c r="CP172" s="2">
        <v>0.1</v>
      </c>
      <c r="CQ172" s="2">
        <v>0.1</v>
      </c>
      <c r="CR172" s="2">
        <v>0.2</v>
      </c>
      <c r="CS172" s="2">
        <v>8.1000000000000003E-2</v>
      </c>
      <c r="CU172" s="2">
        <v>0.7</v>
      </c>
      <c r="CV172" s="2">
        <v>-3</v>
      </c>
      <c r="CW172" s="2">
        <v>-2.4</v>
      </c>
      <c r="CX172" s="2">
        <v>0</v>
      </c>
    </row>
    <row r="173" spans="2:102" x14ac:dyDescent="0.2">
      <c r="B173" s="1" t="s">
        <v>54</v>
      </c>
      <c r="C173" s="1">
        <v>2016</v>
      </c>
      <c r="D173" s="1" t="s">
        <v>788</v>
      </c>
      <c r="F173" s="2">
        <v>13</v>
      </c>
      <c r="G173" s="2" t="s">
        <v>767</v>
      </c>
      <c r="H173" s="2" t="s">
        <v>566</v>
      </c>
      <c r="I173" s="4" t="s">
        <v>602</v>
      </c>
      <c r="J173" s="16">
        <f>_xlfn.XLOOKUP($I173,DASHBOARD!$I$2:$I$27,DASHBOARD!$J$2:$J$27,"",0)</f>
        <v>81</v>
      </c>
      <c r="K173" s="23">
        <f>J173/DASHBOARD!$C$3</f>
        <v>2.0574041148082296</v>
      </c>
      <c r="L173" s="2">
        <v>254</v>
      </c>
      <c r="M173" s="26">
        <f>L173/DASHBOARD!$C$4</f>
        <v>115.19274376417233</v>
      </c>
      <c r="N173" s="26">
        <f t="shared" si="31"/>
        <v>27.213594838738217</v>
      </c>
      <c r="O173" s="5">
        <v>33310</v>
      </c>
      <c r="P173" s="23">
        <f>YEARFRAC(O173,_xlfn.XLOOKUP($B173,DASHBOARD!$Q$2:$Q$40,DASHBOARD!$U$2:$U$40,"",0))</f>
        <v>25.266666666666666</v>
      </c>
      <c r="Q173" s="2" t="s">
        <v>593</v>
      </c>
      <c r="R173" s="2" t="str">
        <f>_xlfn.XLOOKUP($Q173,DASHBOARD!$L$2:$L$150,DASHBOARD!M$2:M$150,"",0)</f>
        <v>Canada</v>
      </c>
      <c r="S173" s="2" t="str">
        <f>_xlfn.XLOOKUP($Q173,DASHBOARD!$L$2:$L$150,DASHBOARD!N$2:N$150,"",0)</f>
        <v>North America</v>
      </c>
      <c r="T173" s="2" t="str">
        <f>_xlfn.XLOOKUP($Q173,DASHBOARD!$L$2:$L$150,DASHBOARD!O$2:O$150,"",0)</f>
        <v>Americas</v>
      </c>
      <c r="U173" s="2">
        <v>4</v>
      </c>
      <c r="W173" s="2" t="s">
        <v>629</v>
      </c>
      <c r="X173" s="2" t="s">
        <v>629</v>
      </c>
      <c r="Z173" s="2" t="str">
        <f t="shared" si="32"/>
        <v/>
      </c>
      <c r="AA173" s="6">
        <f>_xlfn.XLOOKUP($G173,$AU$158:$AU$179,$AV$158:$AV$179,0,0)</f>
        <v>14260870</v>
      </c>
      <c r="AB173" s="43">
        <f>AA173/$AC$180</f>
        <v>0.13458409633896967</v>
      </c>
      <c r="AC173" s="43"/>
      <c r="AD173" s="65" t="s">
        <v>1484</v>
      </c>
      <c r="AE173" s="65" cm="1">
        <f t="array" ref="AE173">_xlfn.XLOOKUP($G173&amp;$C173,$BY$1:$BY$845&amp;$C$1:$C$845,$CB$1:$CB$845,"",0)</f>
        <v>2269</v>
      </c>
      <c r="AF173" s="65">
        <v>15.91</v>
      </c>
      <c r="AG173" s="65" t="str">
        <f>IFERROR(($AD173/SUM(AD158:AD179))*$AF173,"")</f>
        <v/>
      </c>
      <c r="AH173" s="65" cm="1">
        <f t="array" ref="AH173">_xlfn.XLOOKUP($G173&amp;$C173,$BY$1:$BY$845&amp;$C$1:$C$845,$BD$1:$BD$845,"",0)</f>
        <v>24</v>
      </c>
      <c r="AI173" s="65" cm="1">
        <f t="array" ref="AI173">_xlfn.XLOOKUP($G173&amp;$C173,$BY$1:$BY$845&amp;$C$1:$C$845,$CP$1:$CP$845,"",0)</f>
        <v>5.6</v>
      </c>
      <c r="AJ173" s="65" cm="1">
        <f t="array" ref="AJ173">_xlfn.XLOOKUP($G173&amp;$C173,$BY$1:$BY$845&amp;$C$1:$C$845,$CQ$1:$CQ$845,"",0)</f>
        <v>3.1</v>
      </c>
      <c r="AK173" s="65" cm="1">
        <f t="array" ref="AK173">_xlfn.XLOOKUP($G173&amp;$C173,$BY$1:$BY$845&amp;$C$1:$C$845,$CR$1:$CR$845,"",0)</f>
        <v>8.6999999999999993</v>
      </c>
      <c r="AL173" s="65" cm="1">
        <f t="array" ref="AL173">_xlfn.XLOOKUP($G173&amp;$C173,$BY$1:$BY$845&amp;$C$1:$C$845,$CM$1:$CM$845,"",0)</f>
        <v>10.4</v>
      </c>
      <c r="AM173" s="78" cm="1">
        <f t="array" ref="AM173">_xlfn.XLOOKUP($G173&amp;$C173,$BY$1:$BY$845&amp;$C$1:$C$845,BG$1:BG$845,"",0)</f>
        <v>0</v>
      </c>
      <c r="AN173" s="78" cm="1">
        <f t="array" ref="AN173">_xlfn.XLOOKUP($G173&amp;$C173,$BY$1:$BY$845&amp;$C$1:$C$845,BH$1:BH$845,"",0)</f>
        <v>0</v>
      </c>
      <c r="AO173" s="78" cm="1">
        <f t="array" ref="AO173">_xlfn.XLOOKUP($G173&amp;$C173,$BY$1:$BY$845&amp;$C$1:$C$845,BI$1:BI$845,"",0)</f>
        <v>0</v>
      </c>
      <c r="AP173" s="78" cm="1">
        <f t="array" ref="AP173">_xlfn.XLOOKUP($G173&amp;$C173,$BY$1:$BY$845&amp;$C$1:$C$845,BJ$1:BJ$845,"",0)</f>
        <v>0.22</v>
      </c>
      <c r="AQ173" s="78" cm="1">
        <f t="array" ref="AQ173">_xlfn.XLOOKUP($G173&amp;$C173,$BY$1:$BY$845&amp;$C$1:$C$845,BK$1:BK$845,"",0)</f>
        <v>0.78</v>
      </c>
      <c r="AR173" s="78">
        <f t="shared" si="33"/>
        <v>1</v>
      </c>
      <c r="AT173" s="1">
        <v>16</v>
      </c>
      <c r="AV173" s="6"/>
      <c r="AW173" s="6" t="s">
        <v>1484</v>
      </c>
      <c r="BB173">
        <v>16</v>
      </c>
      <c r="BC173" t="s">
        <v>759</v>
      </c>
      <c r="BD173">
        <v>30</v>
      </c>
      <c r="BE173">
        <v>25</v>
      </c>
      <c r="BF173" s="2">
        <v>95</v>
      </c>
      <c r="BJ173" s="58">
        <v>0.35</v>
      </c>
      <c r="BK173" s="58">
        <v>0.65</v>
      </c>
      <c r="BL173" s="2">
        <v>-1.6</v>
      </c>
      <c r="BM173" s="2">
        <v>-8.3000000000000007</v>
      </c>
      <c r="BN173" s="2">
        <v>2</v>
      </c>
      <c r="BO173" s="2">
        <v>1</v>
      </c>
      <c r="BP173" s="2">
        <v>8</v>
      </c>
      <c r="BQ173" s="2">
        <v>1</v>
      </c>
      <c r="BR173" s="2">
        <v>2</v>
      </c>
      <c r="BS173" s="2">
        <v>0</v>
      </c>
      <c r="BT173" s="2">
        <v>7</v>
      </c>
      <c r="BU173" s="2">
        <v>1</v>
      </c>
      <c r="BV173" s="2">
        <v>5</v>
      </c>
      <c r="BX173" s="2">
        <v>16</v>
      </c>
      <c r="BY173" s="2" t="s">
        <v>759</v>
      </c>
      <c r="BZ173" s="2">
        <v>30</v>
      </c>
      <c r="CA173" s="2">
        <v>25</v>
      </c>
      <c r="CB173" s="2">
        <v>95</v>
      </c>
      <c r="CC173" s="2">
        <v>12.5</v>
      </c>
      <c r="CD173" s="2">
        <v>0.52700000000000002</v>
      </c>
      <c r="CE173" s="2">
        <v>0</v>
      </c>
      <c r="CF173" s="2">
        <v>0.64700000000000002</v>
      </c>
      <c r="CG173" s="2">
        <v>14.4</v>
      </c>
      <c r="CH173" s="2">
        <v>16.5</v>
      </c>
      <c r="CI173" s="2">
        <v>15.5</v>
      </c>
      <c r="CJ173" s="2">
        <v>4.5</v>
      </c>
      <c r="CK173" s="2">
        <v>2.2000000000000002</v>
      </c>
      <c r="CL173" s="2">
        <v>4.3</v>
      </c>
      <c r="CM173" s="2">
        <v>24.3</v>
      </c>
      <c r="CN173" s="2">
        <v>13.7</v>
      </c>
      <c r="CP173" s="2">
        <v>0</v>
      </c>
      <c r="CQ173" s="2">
        <v>0.2</v>
      </c>
      <c r="CR173" s="2">
        <v>0.2</v>
      </c>
      <c r="CS173" s="2">
        <v>9.6000000000000002E-2</v>
      </c>
      <c r="CU173" s="2">
        <v>-3.3</v>
      </c>
      <c r="CV173" s="2">
        <v>0.5</v>
      </c>
      <c r="CW173" s="2">
        <v>-2.8</v>
      </c>
      <c r="CX173" s="2">
        <v>0</v>
      </c>
    </row>
    <row r="174" spans="2:102" x14ac:dyDescent="0.2">
      <c r="B174" s="1" t="s">
        <v>54</v>
      </c>
      <c r="C174" s="1">
        <v>2016</v>
      </c>
      <c r="D174" s="1" t="s">
        <v>788</v>
      </c>
      <c r="F174" s="2">
        <v>17</v>
      </c>
      <c r="G174" s="2" t="s">
        <v>740</v>
      </c>
      <c r="H174" s="2" t="s">
        <v>552</v>
      </c>
      <c r="I174" s="4" t="s">
        <v>1148</v>
      </c>
      <c r="J174" s="16">
        <f>_xlfn.XLOOKUP($I174,DASHBOARD!$I$2:$I$27,DASHBOARD!$J$2:$J$27,"",0)</f>
        <v>83</v>
      </c>
      <c r="K174" s="23">
        <f>J174/DASHBOARD!$C$3</f>
        <v>2.1082042164084331</v>
      </c>
      <c r="L174" s="2">
        <v>273</v>
      </c>
      <c r="M174" s="26">
        <f>L174/DASHBOARD!$C$4</f>
        <v>123.80952380952381</v>
      </c>
      <c r="N174" s="26">
        <f t="shared" si="31"/>
        <v>27.856637842246776</v>
      </c>
      <c r="O174" s="5">
        <v>30222</v>
      </c>
      <c r="P174" s="23">
        <f>YEARFRAC(O174,_xlfn.XLOOKUP($B174,DASHBOARD!$Q$2:$Q$40,DASHBOARD!$U$2:$U$40,"",0))</f>
        <v>33.725000000000001</v>
      </c>
      <c r="Q174" s="2" t="s">
        <v>741</v>
      </c>
      <c r="R174" s="2" t="str">
        <f>_xlfn.XLOOKUP($Q174,DASHBOARD!$L$2:$L$150,DASHBOARD!M$2:M$150,"",0)</f>
        <v>Brazil</v>
      </c>
      <c r="S174" s="2" t="str">
        <f>_xlfn.XLOOKUP($Q174,DASHBOARD!$L$2:$L$150,DASHBOARD!N$2:N$150,"",0)</f>
        <v>South America</v>
      </c>
      <c r="T174" s="2" t="str">
        <f>_xlfn.XLOOKUP($Q174,DASHBOARD!$L$2:$L$150,DASHBOARD!O$2:O$150,"",0)</f>
        <v>Americas</v>
      </c>
      <c r="U174" s="2">
        <v>11</v>
      </c>
      <c r="Z174" s="2" t="str">
        <f t="shared" si="32"/>
        <v/>
      </c>
      <c r="AA174" s="6">
        <f>_xlfn.XLOOKUP($G174,$AU$158:$AU$179,$AV$158:$AV$179,0,0)</f>
        <v>0</v>
      </c>
      <c r="AB174" s="43">
        <f>AA174/$AC$180</f>
        <v>0</v>
      </c>
      <c r="AC174" s="41"/>
      <c r="AD174" s="65" t="s">
        <v>1484</v>
      </c>
      <c r="AE174" s="65" cm="1">
        <f t="array" ref="AE174">_xlfn.XLOOKUP($G174&amp;$C174,$BY$1:$BY$845&amp;$C$1:$C$845,$CB$1:$CB$845,"",0)</f>
        <v>310</v>
      </c>
      <c r="AF174" s="65" t="s">
        <v>1484</v>
      </c>
      <c r="AG174" s="65" t="str">
        <f>IFERROR(($AD174/SUM(AD158:AD179))*$AF174,"")</f>
        <v/>
      </c>
      <c r="AH174" s="65" cm="1">
        <f t="array" ref="AH174">_xlfn.XLOOKUP($G174&amp;$C174,$BY$1:$BY$845&amp;$C$1:$C$845,$BD$1:$BD$845,"",0)</f>
        <v>33</v>
      </c>
      <c r="AI174" s="65" cm="1">
        <f t="array" ref="AI174">_xlfn.XLOOKUP($G174&amp;$C174,$BY$1:$BY$845&amp;$C$1:$C$845,$CP$1:$CP$845,"",0)</f>
        <v>0.1</v>
      </c>
      <c r="AJ174" s="65" cm="1">
        <f t="array" ref="AJ174">_xlfn.XLOOKUP($G174&amp;$C174,$BY$1:$BY$845&amp;$C$1:$C$845,$CQ$1:$CQ$845,"",0)</f>
        <v>0.5</v>
      </c>
      <c r="AK174" s="65" cm="1">
        <f t="array" ref="AK174">_xlfn.XLOOKUP($G174&amp;$C174,$BY$1:$BY$845&amp;$C$1:$C$845,$CR$1:$CR$845,"",0)</f>
        <v>0.6</v>
      </c>
      <c r="AL174" s="65" cm="1">
        <f t="array" ref="AL174">_xlfn.XLOOKUP($G174&amp;$C174,$BY$1:$BY$845&amp;$C$1:$C$845,$CM$1:$CM$845,"",0)</f>
        <v>15.8</v>
      </c>
      <c r="AM174" s="78" cm="1">
        <f t="array" ref="AM174">_xlfn.XLOOKUP($G174&amp;$C174,$BY$1:$BY$845&amp;$C$1:$C$845,BG$1:BG$845,"",0)</f>
        <v>0</v>
      </c>
      <c r="AN174" s="78" cm="1">
        <f t="array" ref="AN174">_xlfn.XLOOKUP($G174&amp;$C174,$BY$1:$BY$845&amp;$C$1:$C$845,BH$1:BH$845,"",0)</f>
        <v>0</v>
      </c>
      <c r="AO174" s="78" cm="1">
        <f t="array" ref="AO174">_xlfn.XLOOKUP($G174&amp;$C174,$BY$1:$BY$845&amp;$C$1:$C$845,BI$1:BI$845,"",0)</f>
        <v>0</v>
      </c>
      <c r="AP174" s="78" cm="1">
        <f t="array" ref="AP174">_xlfn.XLOOKUP($G174&amp;$C174,$BY$1:$BY$845&amp;$C$1:$C$845,BJ$1:BJ$845,"",0)</f>
        <v>0.12</v>
      </c>
      <c r="AQ174" s="78" cm="1">
        <f t="array" ref="AQ174">_xlfn.XLOOKUP($G174&amp;$C174,$BY$1:$BY$845&amp;$C$1:$C$845,BK$1:BK$845,"",0)</f>
        <v>0.88</v>
      </c>
      <c r="AR174" s="78">
        <f t="shared" si="33"/>
        <v>1</v>
      </c>
      <c r="AT174" s="1">
        <v>17</v>
      </c>
      <c r="AV174" s="6"/>
      <c r="AW174" s="6" t="s">
        <v>1484</v>
      </c>
      <c r="BB174">
        <v>17</v>
      </c>
      <c r="BC174" t="s">
        <v>755</v>
      </c>
      <c r="BD174">
        <v>35</v>
      </c>
      <c r="BE174">
        <v>1</v>
      </c>
      <c r="BF174" s="2">
        <v>42</v>
      </c>
      <c r="BG174" s="58">
        <v>0.14000000000000001</v>
      </c>
      <c r="BH174" s="58">
        <v>0.86</v>
      </c>
      <c r="BL174" s="2">
        <v>-1.3</v>
      </c>
      <c r="BM174" s="2">
        <v>-7.9</v>
      </c>
      <c r="BN174" s="2">
        <v>0</v>
      </c>
      <c r="BO174" s="2">
        <v>0</v>
      </c>
      <c r="BP174" s="2">
        <v>4</v>
      </c>
      <c r="BQ174" s="2">
        <v>0</v>
      </c>
      <c r="BR174" s="2">
        <v>0</v>
      </c>
      <c r="BS174" s="2">
        <v>1</v>
      </c>
      <c r="BT174" s="2">
        <v>5</v>
      </c>
      <c r="BU174" s="2">
        <v>0</v>
      </c>
      <c r="BV174" s="2">
        <v>2</v>
      </c>
      <c r="BX174" s="2">
        <v>17</v>
      </c>
      <c r="BY174" s="2" t="s">
        <v>755</v>
      </c>
      <c r="BZ174" s="2">
        <v>35</v>
      </c>
      <c r="CA174" s="2">
        <v>1</v>
      </c>
      <c r="CB174" s="2">
        <v>42</v>
      </c>
      <c r="CC174" s="2">
        <v>10.3</v>
      </c>
      <c r="CD174" s="2">
        <v>0.46400000000000002</v>
      </c>
      <c r="CE174" s="2">
        <v>0.14299999999999999</v>
      </c>
      <c r="CF174" s="2">
        <v>0</v>
      </c>
      <c r="CG174" s="2">
        <v>2.7</v>
      </c>
      <c r="CH174" s="2">
        <v>10.7</v>
      </c>
      <c r="CI174" s="2">
        <v>6.7</v>
      </c>
      <c r="CJ174" s="2">
        <v>7.3</v>
      </c>
      <c r="CK174" s="2">
        <v>1.2</v>
      </c>
      <c r="CL174" s="2">
        <v>3.9</v>
      </c>
      <c r="CM174" s="2">
        <v>0</v>
      </c>
      <c r="CN174" s="2">
        <v>15.1</v>
      </c>
      <c r="CP174" s="2">
        <v>0</v>
      </c>
      <c r="CQ174" s="2">
        <v>0.1</v>
      </c>
      <c r="CR174" s="2">
        <v>0.1</v>
      </c>
      <c r="CS174" s="2">
        <v>9.6000000000000002E-2</v>
      </c>
      <c r="CU174" s="2">
        <v>-2.7</v>
      </c>
      <c r="CV174" s="2">
        <v>-0.3</v>
      </c>
      <c r="CW174" s="2">
        <v>-3</v>
      </c>
      <c r="CX174" s="2">
        <v>0</v>
      </c>
    </row>
    <row r="175" spans="2:102" x14ac:dyDescent="0.2">
      <c r="B175" s="1" t="s">
        <v>54</v>
      </c>
      <c r="C175" s="1">
        <v>2016</v>
      </c>
      <c r="D175" s="1" t="s">
        <v>788</v>
      </c>
      <c r="F175" s="2">
        <v>52</v>
      </c>
      <c r="G175" s="2" t="s">
        <v>768</v>
      </c>
      <c r="H175" s="2" t="s">
        <v>556</v>
      </c>
      <c r="I175" s="4" t="s">
        <v>1149</v>
      </c>
      <c r="J175" s="16">
        <f>_xlfn.XLOOKUP($I175,DASHBOARD!$I$2:$I$27,DASHBOARD!$J$2:$J$27,"",0)</f>
        <v>73</v>
      </c>
      <c r="K175" s="23">
        <f>J175/DASHBOARD!$C$3</f>
        <v>1.854203708407417</v>
      </c>
      <c r="L175" s="2">
        <v>198</v>
      </c>
      <c r="M175" s="26">
        <f>L175/DASHBOARD!$C$4</f>
        <v>89.795918367346943</v>
      </c>
      <c r="N175" s="26">
        <f t="shared" si="31"/>
        <v>26.118107544012158</v>
      </c>
      <c r="O175" s="5">
        <v>30304</v>
      </c>
      <c r="P175" s="23">
        <f>YEARFRAC(O175,_xlfn.XLOOKUP($B175,DASHBOARD!$Q$2:$Q$40,DASHBOARD!$U$2:$U$40,"",0))</f>
        <v>33.5</v>
      </c>
      <c r="Q175" s="2" t="s">
        <v>557</v>
      </c>
      <c r="R175" s="2" t="str">
        <f>_xlfn.XLOOKUP($Q175,DASHBOARD!$L$2:$L$150,DASHBOARD!M$2:M$150,"",0)</f>
        <v>United States</v>
      </c>
      <c r="S175" s="2" t="str">
        <f>_xlfn.XLOOKUP($Q175,DASHBOARD!$L$2:$L$150,DASHBOARD!N$2:N$150,"",0)</f>
        <v>North America</v>
      </c>
      <c r="T175" s="2" t="str">
        <f>_xlfn.XLOOKUP($Q175,DASHBOARD!$L$2:$L$150,DASHBOARD!O$2:O$150,"",0)</f>
        <v>Americas</v>
      </c>
      <c r="U175" s="2">
        <v>12</v>
      </c>
      <c r="W175" s="2" t="s">
        <v>769</v>
      </c>
      <c r="X175" s="2" t="s">
        <v>769</v>
      </c>
      <c r="Z175" s="2" t="str">
        <f t="shared" si="32"/>
        <v/>
      </c>
      <c r="AA175" s="6">
        <f>_xlfn.XLOOKUP($G175,$AU$158:$AU$179,$AV$158:$AV$179,0,0)</f>
        <v>2100000</v>
      </c>
      <c r="AB175" s="43">
        <f>AA175/$AC$180</f>
        <v>1.9818328216429735E-2</v>
      </c>
      <c r="AD175" s="65" t="s">
        <v>1484</v>
      </c>
      <c r="AE175" s="65" cm="1">
        <f t="array" ref="AE175">_xlfn.XLOOKUP($G175&amp;$C175,$BY$1:$BY$845&amp;$C$1:$C$845,$CB$1:$CB$845,"",0)</f>
        <v>748</v>
      </c>
      <c r="AF175" s="65" t="s">
        <v>1484</v>
      </c>
      <c r="AG175" s="65" t="str">
        <f>IFERROR(($AD175/SUM(AD158:AD179))*$AF175,"")</f>
        <v/>
      </c>
      <c r="AH175" s="65" cm="1">
        <f t="array" ref="AH175">_xlfn.XLOOKUP($G175&amp;$C175,$BY$1:$BY$845&amp;$C$1:$C$845,$BD$1:$BD$845,"",0)</f>
        <v>33</v>
      </c>
      <c r="AI175" s="65" cm="1">
        <f t="array" ref="AI175">_xlfn.XLOOKUP($G175&amp;$C175,$BY$1:$BY$845&amp;$C$1:$C$845,$CP$1:$CP$845,"",0)</f>
        <v>0.4</v>
      </c>
      <c r="AJ175" s="65" cm="1">
        <f t="array" ref="AJ175">_xlfn.XLOOKUP($G175&amp;$C175,$BY$1:$BY$845&amp;$C$1:$C$845,$CQ$1:$CQ$845,"",0)</f>
        <v>0.7</v>
      </c>
      <c r="AK175" s="65" cm="1">
        <f t="array" ref="AK175">_xlfn.XLOOKUP($G175&amp;$C175,$BY$1:$BY$845&amp;$C$1:$C$845,$CR$1:$CR$845,"",0)</f>
        <v>1.1000000000000001</v>
      </c>
      <c r="AL175" s="65" cm="1">
        <f t="array" ref="AL175">_xlfn.XLOOKUP($G175&amp;$C175,$BY$1:$BY$845&amp;$C$1:$C$845,$CM$1:$CM$845,"",0)</f>
        <v>15.1</v>
      </c>
      <c r="AM175" s="78" cm="1">
        <f t="array" ref="AM175">_xlfn.XLOOKUP($G175&amp;$C175,$BY$1:$BY$845&amp;$C$1:$C$845,BG$1:BG$845,"",0)</f>
        <v>1</v>
      </c>
      <c r="AN175" s="78" cm="1">
        <f t="array" ref="AN175">_xlfn.XLOOKUP($G175&amp;$C175,$BY$1:$BY$845&amp;$C$1:$C$845,BH$1:BH$845,"",0)</f>
        <v>0</v>
      </c>
      <c r="AO175" s="78" cm="1">
        <f t="array" ref="AO175">_xlfn.XLOOKUP($G175&amp;$C175,$BY$1:$BY$845&amp;$C$1:$C$845,BI$1:BI$845,"",0)</f>
        <v>0</v>
      </c>
      <c r="AP175" s="78" cm="1">
        <f t="array" ref="AP175">_xlfn.XLOOKUP($G175&amp;$C175,$BY$1:$BY$845&amp;$C$1:$C$845,BJ$1:BJ$845,"",0)</f>
        <v>0</v>
      </c>
      <c r="AQ175" s="78" cm="1">
        <f t="array" ref="AQ175">_xlfn.XLOOKUP($G175&amp;$C175,$BY$1:$BY$845&amp;$C$1:$C$845,BK$1:BK$845,"",0)</f>
        <v>0</v>
      </c>
      <c r="AR175" s="78">
        <f t="shared" si="33"/>
        <v>1</v>
      </c>
      <c r="AT175" s="1">
        <v>18</v>
      </c>
      <c r="AV175" s="6"/>
      <c r="AW175" s="6" t="s">
        <v>1484</v>
      </c>
      <c r="BB175">
        <v>18</v>
      </c>
      <c r="BC175" t="s">
        <v>752</v>
      </c>
      <c r="BD175">
        <v>24</v>
      </c>
      <c r="BE175">
        <v>5</v>
      </c>
      <c r="BF175" s="2">
        <v>15</v>
      </c>
      <c r="BH175" s="58">
        <v>0.69</v>
      </c>
      <c r="BI175" s="58">
        <v>0.31</v>
      </c>
      <c r="BL175" s="2">
        <v>-57.6</v>
      </c>
      <c r="BM175" s="2">
        <v>-64.3</v>
      </c>
      <c r="BN175" s="2">
        <v>1</v>
      </c>
      <c r="BO175" s="2">
        <v>0</v>
      </c>
      <c r="BP175" s="2">
        <v>0</v>
      </c>
      <c r="BQ175" s="2">
        <v>0</v>
      </c>
      <c r="BR175" s="2">
        <v>0</v>
      </c>
      <c r="BS175" s="2">
        <v>0</v>
      </c>
      <c r="BT175" s="2">
        <v>5</v>
      </c>
      <c r="BU175" s="2">
        <v>0</v>
      </c>
      <c r="BV175" s="2">
        <v>0</v>
      </c>
      <c r="BX175" s="2">
        <v>18</v>
      </c>
      <c r="BY175" s="2" t="s">
        <v>752</v>
      </c>
      <c r="BZ175" s="2">
        <v>24</v>
      </c>
      <c r="CA175" s="2">
        <v>5</v>
      </c>
      <c r="CB175" s="2">
        <v>15</v>
      </c>
      <c r="CC175" s="2">
        <v>3.4</v>
      </c>
      <c r="CD175" s="2">
        <v>0.375</v>
      </c>
      <c r="CE175" s="2">
        <v>1</v>
      </c>
      <c r="CF175" s="2">
        <v>0</v>
      </c>
      <c r="CG175" s="2">
        <v>0</v>
      </c>
      <c r="CH175" s="2">
        <v>22.5</v>
      </c>
      <c r="CI175" s="2">
        <v>11.3</v>
      </c>
      <c r="CJ175" s="2">
        <v>18.2</v>
      </c>
      <c r="CK175" s="2">
        <v>0</v>
      </c>
      <c r="CL175" s="2">
        <v>0</v>
      </c>
      <c r="CM175" s="2">
        <v>20</v>
      </c>
      <c r="CN175" s="2">
        <v>15.1</v>
      </c>
      <c r="CP175" s="2">
        <v>0</v>
      </c>
      <c r="CQ175" s="2">
        <v>0</v>
      </c>
      <c r="CR175" s="2">
        <v>0</v>
      </c>
      <c r="CS175" s="2">
        <v>-3.2000000000000001E-2</v>
      </c>
      <c r="CU175" s="2">
        <v>-5</v>
      </c>
      <c r="CV175" s="2">
        <v>-0.9</v>
      </c>
      <c r="CW175" s="2">
        <v>-5.9</v>
      </c>
      <c r="CX175" s="2">
        <v>0</v>
      </c>
    </row>
    <row r="176" spans="2:102" x14ac:dyDescent="0.2">
      <c r="B176" s="1" t="s">
        <v>54</v>
      </c>
      <c r="C176" s="1">
        <v>2016</v>
      </c>
      <c r="D176" s="1" t="s">
        <v>788</v>
      </c>
      <c r="I176" s="4"/>
      <c r="O176" s="5"/>
      <c r="Z176" s="2" t="str">
        <f t="shared" si="32"/>
        <v/>
      </c>
      <c r="AA176" s="6">
        <f>_xlfn.XLOOKUP($G176,$AU$158:$AU$179,$AV$158:$AV$179,0,0)</f>
        <v>0</v>
      </c>
      <c r="AB176" s="43">
        <f>AA176/$AC$180</f>
        <v>0</v>
      </c>
      <c r="AD176" s="65" t="s">
        <v>1484</v>
      </c>
      <c r="AE176" s="65" cm="1">
        <f t="array" ref="AE176">_xlfn.XLOOKUP($G176&amp;$C176,$BY$1:$BY$845&amp;$C$1:$C$845,$CB$1:$CB$845,"",0)</f>
        <v>0</v>
      </c>
      <c r="AF176" s="65" t="s">
        <v>1484</v>
      </c>
      <c r="AG176" s="65" t="str">
        <f>IFERROR(($AD176/SUM(AD158:AD179))*$AF176,"")</f>
        <v/>
      </c>
      <c r="AH176" s="65" cm="1">
        <f t="array" ref="AH176">_xlfn.XLOOKUP($G176&amp;$C176,$BY$1:$BY$845&amp;$C$1:$C$845,$BD$1:$BD$845,"",0)</f>
        <v>0</v>
      </c>
      <c r="AI176" s="65" cm="1">
        <f t="array" ref="AI176">_xlfn.XLOOKUP($G176&amp;$C176,$BY$1:$BY$845&amp;$C$1:$C$845,$CP$1:$CP$845,"",0)</f>
        <v>0</v>
      </c>
      <c r="AJ176" s="65" cm="1">
        <f t="array" ref="AJ176">_xlfn.XLOOKUP($G176&amp;$C176,$BY$1:$BY$845&amp;$C$1:$C$845,$CQ$1:$CQ$845,"",0)</f>
        <v>0</v>
      </c>
      <c r="AK176" s="65" cm="1">
        <f t="array" ref="AK176">_xlfn.XLOOKUP($G176&amp;$C176,$BY$1:$BY$845&amp;$C$1:$C$845,$CR$1:$CR$845,"",0)</f>
        <v>0</v>
      </c>
      <c r="AL176" s="65" cm="1">
        <f t="array" ref="AL176">_xlfn.XLOOKUP($G176&amp;$C176,$BY$1:$BY$845&amp;$C$1:$C$845,$CM$1:$CM$845,"",0)</f>
        <v>0</v>
      </c>
      <c r="AM176" s="78" cm="1">
        <f t="array" ref="AM176">_xlfn.XLOOKUP($G176&amp;$C176,$BY$1:$BY$845&amp;$C$1:$C$845,BG$1:BG$845,"",0)</f>
        <v>0</v>
      </c>
      <c r="AN176" s="78" cm="1">
        <f t="array" ref="AN176">_xlfn.XLOOKUP($G176&amp;$C176,$BY$1:$BY$845&amp;$C$1:$C$845,BH$1:BH$845,"",0)</f>
        <v>0</v>
      </c>
      <c r="AO176" s="78" cm="1">
        <f t="array" ref="AO176">_xlfn.XLOOKUP($G176&amp;$C176,$BY$1:$BY$845&amp;$C$1:$C$845,BI$1:BI$845,"",0)</f>
        <v>0</v>
      </c>
      <c r="AP176" s="78" cm="1">
        <f t="array" ref="AP176">_xlfn.XLOOKUP($G176&amp;$C176,$BY$1:$BY$845&amp;$C$1:$C$845,BJ$1:BJ$845,"",0)</f>
        <v>0</v>
      </c>
      <c r="AQ176" s="78" cm="1">
        <f t="array" ref="AQ176">_xlfn.XLOOKUP($G176&amp;$C176,$BY$1:$BY$845&amp;$C$1:$C$845,BK$1:BK$845,"",0)</f>
        <v>0</v>
      </c>
      <c r="AR176" s="78">
        <f t="shared" si="33"/>
        <v>0</v>
      </c>
      <c r="AT176" s="1">
        <v>19</v>
      </c>
      <c r="AV176" s="6"/>
      <c r="AW176" s="6" t="s">
        <v>1484</v>
      </c>
    </row>
    <row r="177" spans="1:102" x14ac:dyDescent="0.2">
      <c r="B177" s="1" t="s">
        <v>54</v>
      </c>
      <c r="C177" s="1">
        <v>2016</v>
      </c>
      <c r="D177" s="1" t="s">
        <v>788</v>
      </c>
      <c r="I177" s="4"/>
      <c r="O177" s="5"/>
      <c r="Z177" s="2" t="str">
        <f t="shared" si="32"/>
        <v/>
      </c>
      <c r="AA177" s="6">
        <f>_xlfn.XLOOKUP($G177,$AU$158:$AU$179,$AV$158:$AV$179,0,0)</f>
        <v>0</v>
      </c>
      <c r="AB177" s="43">
        <f>AA177/$AC$180</f>
        <v>0</v>
      </c>
      <c r="AD177" s="65" t="s">
        <v>1484</v>
      </c>
      <c r="AE177" s="65" cm="1">
        <f t="array" ref="AE177">_xlfn.XLOOKUP($G177&amp;$C177,$BY$1:$BY$845&amp;$C$1:$C$845,$CB$1:$CB$845,"",0)</f>
        <v>0</v>
      </c>
      <c r="AF177" s="65" t="s">
        <v>1484</v>
      </c>
      <c r="AG177" s="65" t="str">
        <f>IFERROR(($AD177/SUM(AD158:AD179))*$AF177,"")</f>
        <v/>
      </c>
      <c r="AH177" s="65" cm="1">
        <f t="array" ref="AH177">_xlfn.XLOOKUP($G177&amp;$C177,$BY$1:$BY$845&amp;$C$1:$C$845,$BD$1:$BD$845,"",0)</f>
        <v>0</v>
      </c>
      <c r="AI177" s="65" cm="1">
        <f t="array" ref="AI177">_xlfn.XLOOKUP($G177&amp;$C177,$BY$1:$BY$845&amp;$C$1:$C$845,$CP$1:$CP$845,"",0)</f>
        <v>0</v>
      </c>
      <c r="AJ177" s="65" cm="1">
        <f t="array" ref="AJ177">_xlfn.XLOOKUP($G177&amp;$C177,$BY$1:$BY$845&amp;$C$1:$C$845,$CQ$1:$CQ$845,"",0)</f>
        <v>0</v>
      </c>
      <c r="AK177" s="65" cm="1">
        <f t="array" ref="AK177">_xlfn.XLOOKUP($G177&amp;$C177,$BY$1:$BY$845&amp;$C$1:$C$845,$CR$1:$CR$845,"",0)</f>
        <v>0</v>
      </c>
      <c r="AL177" s="65" cm="1">
        <f t="array" ref="AL177">_xlfn.XLOOKUP($G177&amp;$C177,$BY$1:$BY$845&amp;$C$1:$C$845,$CM$1:$CM$845,"",0)</f>
        <v>0</v>
      </c>
      <c r="AM177" s="78" cm="1">
        <f t="array" ref="AM177">_xlfn.XLOOKUP($G177&amp;$C177,$BY$1:$BY$845&amp;$C$1:$C$845,BG$1:BG$845,"",0)</f>
        <v>0</v>
      </c>
      <c r="AN177" s="78" cm="1">
        <f t="array" ref="AN177">_xlfn.XLOOKUP($G177&amp;$C177,$BY$1:$BY$845&amp;$C$1:$C$845,BH$1:BH$845,"",0)</f>
        <v>0</v>
      </c>
      <c r="AO177" s="78" cm="1">
        <f t="array" ref="AO177">_xlfn.XLOOKUP($G177&amp;$C177,$BY$1:$BY$845&amp;$C$1:$C$845,BI$1:BI$845,"",0)</f>
        <v>0</v>
      </c>
      <c r="AP177" s="78" cm="1">
        <f t="array" ref="AP177">_xlfn.XLOOKUP($G177&amp;$C177,$BY$1:$BY$845&amp;$C$1:$C$845,BJ$1:BJ$845,"",0)</f>
        <v>0</v>
      </c>
      <c r="AQ177" s="78" cm="1">
        <f t="array" ref="AQ177">_xlfn.XLOOKUP($G177&amp;$C177,$BY$1:$BY$845&amp;$C$1:$C$845,BK$1:BK$845,"",0)</f>
        <v>0</v>
      </c>
      <c r="AR177" s="78">
        <f t="shared" si="33"/>
        <v>0</v>
      </c>
      <c r="AT177" s="1">
        <v>20</v>
      </c>
      <c r="AV177" s="6"/>
      <c r="AW177" s="6" t="s">
        <v>1484</v>
      </c>
    </row>
    <row r="178" spans="1:102" x14ac:dyDescent="0.2">
      <c r="B178" s="1" t="s">
        <v>54</v>
      </c>
      <c r="C178" s="1">
        <v>2016</v>
      </c>
      <c r="D178" s="1" t="s">
        <v>788</v>
      </c>
      <c r="I178" s="4"/>
      <c r="O178" s="5"/>
      <c r="Z178" s="2" t="str">
        <f t="shared" si="32"/>
        <v/>
      </c>
      <c r="AA178" s="6">
        <f>_xlfn.XLOOKUP($G178,$AU$158:$AU$179,$AV$158:$AV$179,0,0)</f>
        <v>0</v>
      </c>
      <c r="AB178" s="43">
        <f>AA178/$AC$180</f>
        <v>0</v>
      </c>
      <c r="AD178" s="65" t="s">
        <v>1484</v>
      </c>
      <c r="AE178" s="65" cm="1">
        <f t="array" ref="AE178">_xlfn.XLOOKUP($G178&amp;$C178,$BY$1:$BY$845&amp;$C$1:$C$845,$CB$1:$CB$845,"",0)</f>
        <v>0</v>
      </c>
      <c r="AF178" s="65" t="s">
        <v>1484</v>
      </c>
      <c r="AG178" s="65" t="str">
        <f>IFERROR(($AD178/SUM(AD158:AD179))*$AF178,"")</f>
        <v/>
      </c>
      <c r="AH178" s="65" cm="1">
        <f t="array" ref="AH178">_xlfn.XLOOKUP($G178&amp;$C178,$BY$1:$BY$845&amp;$C$1:$C$845,$BD$1:$BD$845,"",0)</f>
        <v>0</v>
      </c>
      <c r="AI178" s="65" cm="1">
        <f t="array" ref="AI178">_xlfn.XLOOKUP($G178&amp;$C178,$BY$1:$BY$845&amp;$C$1:$C$845,$CP$1:$CP$845,"",0)</f>
        <v>0</v>
      </c>
      <c r="AJ178" s="65" cm="1">
        <f t="array" ref="AJ178">_xlfn.XLOOKUP($G178&amp;$C178,$BY$1:$BY$845&amp;$C$1:$C$845,$CQ$1:$CQ$845,"",0)</f>
        <v>0</v>
      </c>
      <c r="AK178" s="65" cm="1">
        <f t="array" ref="AK178">_xlfn.XLOOKUP($G178&amp;$C178,$BY$1:$BY$845&amp;$C$1:$C$845,$CR$1:$CR$845,"",0)</f>
        <v>0</v>
      </c>
      <c r="AL178" s="65" cm="1">
        <f t="array" ref="AL178">_xlfn.XLOOKUP($G178&amp;$C178,$BY$1:$BY$845&amp;$C$1:$C$845,$CM$1:$CM$845,"",0)</f>
        <v>0</v>
      </c>
      <c r="AM178" s="78" cm="1">
        <f t="array" ref="AM178">_xlfn.XLOOKUP($G178&amp;$C178,$BY$1:$BY$845&amp;$C$1:$C$845,BG$1:BG$845,"",0)</f>
        <v>0</v>
      </c>
      <c r="AN178" s="78" cm="1">
        <f t="array" ref="AN178">_xlfn.XLOOKUP($G178&amp;$C178,$BY$1:$BY$845&amp;$C$1:$C$845,BH$1:BH$845,"",0)</f>
        <v>0</v>
      </c>
      <c r="AO178" s="78" cm="1">
        <f t="array" ref="AO178">_xlfn.XLOOKUP($G178&amp;$C178,$BY$1:$BY$845&amp;$C$1:$C$845,BI$1:BI$845,"",0)</f>
        <v>0</v>
      </c>
      <c r="AP178" s="78" cm="1">
        <f t="array" ref="AP178">_xlfn.XLOOKUP($G178&amp;$C178,$BY$1:$BY$845&amp;$C$1:$C$845,BJ$1:BJ$845,"",0)</f>
        <v>0</v>
      </c>
      <c r="AQ178" s="78" cm="1">
        <f t="array" ref="AQ178">_xlfn.XLOOKUP($G178&amp;$C178,$BY$1:$BY$845&amp;$C$1:$C$845,BK$1:BK$845,"",0)</f>
        <v>0</v>
      </c>
      <c r="AR178" s="78">
        <f t="shared" si="33"/>
        <v>0</v>
      </c>
      <c r="AT178" s="1">
        <v>21</v>
      </c>
      <c r="AW178" s="6" t="s">
        <v>1484</v>
      </c>
    </row>
    <row r="179" spans="1:102" x14ac:dyDescent="0.2">
      <c r="B179" s="1" t="s">
        <v>54</v>
      </c>
      <c r="C179" s="1">
        <v>2016</v>
      </c>
      <c r="D179" s="1" t="s">
        <v>788</v>
      </c>
      <c r="I179" s="4"/>
      <c r="O179" s="5"/>
      <c r="Z179" s="2" t="str">
        <f t="shared" si="32"/>
        <v/>
      </c>
      <c r="AA179" s="6">
        <f>_xlfn.XLOOKUP($G179,$AU$158:$AU$179,$AV$158:$AV$179,0,0)</f>
        <v>0</v>
      </c>
      <c r="AB179" s="43">
        <f>AA179/$AC$180</f>
        <v>0</v>
      </c>
      <c r="AD179" s="65" t="s">
        <v>1484</v>
      </c>
      <c r="AE179" s="65" cm="1">
        <f t="array" ref="AE179">_xlfn.XLOOKUP($G179&amp;$C179,$BY$1:$BY$845&amp;$C$1:$C$845,$CB$1:$CB$845,"",0)</f>
        <v>0</v>
      </c>
      <c r="AF179" s="65" t="s">
        <v>1484</v>
      </c>
      <c r="AG179" s="65" t="str">
        <f>IFERROR(($AD179/SUM(AD158:AD179))*$AF179,"")</f>
        <v/>
      </c>
      <c r="AH179" s="65" cm="1">
        <f t="array" ref="AH179">_xlfn.XLOOKUP($G179&amp;$C179,$BY$1:$BY$845&amp;$C$1:$C$845,$BD$1:$BD$845,"",0)</f>
        <v>0</v>
      </c>
      <c r="AI179" s="65" cm="1">
        <f t="array" ref="AI179">_xlfn.XLOOKUP($G179&amp;$C179,$BY$1:$BY$845&amp;$C$1:$C$845,$CP$1:$CP$845,"",0)</f>
        <v>0</v>
      </c>
      <c r="AJ179" s="65" cm="1">
        <f t="array" ref="AJ179">_xlfn.XLOOKUP($G179&amp;$C179,$BY$1:$BY$845&amp;$C$1:$C$845,$CQ$1:$CQ$845,"",0)</f>
        <v>0</v>
      </c>
      <c r="AK179" s="65" cm="1">
        <f t="array" ref="AK179">_xlfn.XLOOKUP($G179&amp;$C179,$BY$1:$BY$845&amp;$C$1:$C$845,$CR$1:$CR$845,"",0)</f>
        <v>0</v>
      </c>
      <c r="AL179" s="65" cm="1">
        <f t="array" ref="AL179">_xlfn.XLOOKUP($G179&amp;$C179,$BY$1:$BY$845&amp;$C$1:$C$845,$CM$1:$CM$845,"",0)</f>
        <v>0</v>
      </c>
      <c r="AM179" s="78" cm="1">
        <f t="array" ref="AM179">_xlfn.XLOOKUP($G179&amp;$C179,$BY$1:$BY$845&amp;$C$1:$C$845,BG$1:BG$845,"",0)</f>
        <v>0</v>
      </c>
      <c r="AN179" s="78" cm="1">
        <f t="array" ref="AN179">_xlfn.XLOOKUP($G179&amp;$C179,$BY$1:$BY$845&amp;$C$1:$C$845,BH$1:BH$845,"",0)</f>
        <v>0</v>
      </c>
      <c r="AO179" s="78" cm="1">
        <f t="array" ref="AO179">_xlfn.XLOOKUP($G179&amp;$C179,$BY$1:$BY$845&amp;$C$1:$C$845,BI$1:BI$845,"",0)</f>
        <v>0</v>
      </c>
      <c r="AP179" s="78" cm="1">
        <f t="array" ref="AP179">_xlfn.XLOOKUP($G179&amp;$C179,$BY$1:$BY$845&amp;$C$1:$C$845,BJ$1:BJ$845,"",0)</f>
        <v>0</v>
      </c>
      <c r="AQ179" s="78" cm="1">
        <f t="array" ref="AQ179">_xlfn.XLOOKUP($G179&amp;$C179,$BY$1:$BY$845&amp;$C$1:$C$845,BK$1:BK$845,"",0)</f>
        <v>0</v>
      </c>
      <c r="AR179" s="78">
        <f t="shared" si="33"/>
        <v>0</v>
      </c>
      <c r="AT179" s="1">
        <v>22</v>
      </c>
      <c r="AW179" s="6" t="s">
        <v>1484</v>
      </c>
    </row>
    <row r="180" spans="1:102" x14ac:dyDescent="0.2">
      <c r="B180" s="1" t="s">
        <v>54</v>
      </c>
      <c r="C180" s="1">
        <v>2016</v>
      </c>
      <c r="D180" s="1" t="s">
        <v>788</v>
      </c>
      <c r="E180" s="1"/>
      <c r="F180" s="1"/>
      <c r="G180" s="1">
        <f>$G156</f>
        <v>0</v>
      </c>
      <c r="H180" s="1"/>
      <c r="I180" s="1"/>
      <c r="J180" s="36"/>
      <c r="K180" s="36"/>
      <c r="L180" s="1"/>
      <c r="M180" s="1"/>
      <c r="N180" s="1"/>
      <c r="O180" s="1"/>
      <c r="P180" s="36"/>
      <c r="Q180" s="1"/>
      <c r="R180" s="1"/>
      <c r="S180" s="1"/>
      <c r="T180" s="1"/>
      <c r="U180" s="1"/>
      <c r="V180" s="1"/>
      <c r="W180" s="1"/>
      <c r="X180" s="1"/>
      <c r="Y180" s="1"/>
      <c r="Z180" s="1"/>
      <c r="AB180" s="41">
        <f>SUM(AB158:AB179)</f>
        <v>1</v>
      </c>
      <c r="AC180" s="37">
        <f>SUM(AA157:AA179)</f>
        <v>105962520</v>
      </c>
      <c r="AD180" s="66">
        <v>18614.099999999999</v>
      </c>
      <c r="AE180" s="66">
        <f>SUM(AE158:AE179)</f>
        <v>19853</v>
      </c>
      <c r="AF180" s="66">
        <v>185.50000000000003</v>
      </c>
      <c r="AG180" s="66">
        <f>SUM(AG157:AG179)</f>
        <v>16.101095943397745</v>
      </c>
      <c r="AH180" s="66">
        <f>SUMPRODUCT(AH158:AH179,AE158:AE179)/AE180</f>
        <v>28.148189190550546</v>
      </c>
      <c r="AI180" s="66">
        <f>SUM(AI158:AI179)</f>
        <v>33.4</v>
      </c>
      <c r="AJ180" s="66">
        <f>SUM(AJ158:AJ179)</f>
        <v>24.8</v>
      </c>
      <c r="AK180" s="66">
        <f>SUM(AK158:AK179)</f>
        <v>58.200000000000017</v>
      </c>
      <c r="AL180" s="66">
        <f>SUM(AL158:AL179)</f>
        <v>228.50000000000006</v>
      </c>
      <c r="AM180" s="80">
        <f>SUM(AM158:AM179)</f>
        <v>3.8600000000000003</v>
      </c>
      <c r="AN180" s="80">
        <f>SUM(AN158:AN179)</f>
        <v>4.57</v>
      </c>
      <c r="AO180" s="80">
        <f>SUM(AO158:AO179)</f>
        <v>2.6500000000000008</v>
      </c>
      <c r="AP180" s="80">
        <f>SUM(AP158:AP179)</f>
        <v>2.7800000000000002</v>
      </c>
      <c r="AQ180" s="80">
        <f>SUM(AQ158:AQ179)</f>
        <v>4.1399999999999997</v>
      </c>
      <c r="AR180" s="80">
        <f>SUM(AR158:AR179)</f>
        <v>18</v>
      </c>
      <c r="AS180" s="1"/>
      <c r="AU180" s="37">
        <f>AW180-AV180</f>
        <v>-7980551</v>
      </c>
      <c r="AV180" s="37">
        <f>SUM(AV157:AV179)</f>
        <v>105962520</v>
      </c>
      <c r="AW180" s="37">
        <v>97981969</v>
      </c>
    </row>
    <row r="182" spans="1:102" ht="17" thickBot="1" x14ac:dyDescent="0.25"/>
    <row r="183" spans="1:102" ht="17" thickBot="1" x14ac:dyDescent="0.25">
      <c r="A183" s="3">
        <v>8</v>
      </c>
      <c r="B183" s="1" t="str">
        <f>B$1</f>
        <v>YEAR</v>
      </c>
      <c r="C183" s="1" t="str">
        <f>C$1</f>
        <v>YEAR</v>
      </c>
      <c r="D183" s="1" t="str">
        <f>D$1</f>
        <v>TEAM</v>
      </c>
      <c r="F183" s="1" t="str">
        <f t="shared" ref="F183:AA183" si="34">F$1</f>
        <v>NUMBER</v>
      </c>
      <c r="G183" s="1" t="str">
        <f t="shared" si="34"/>
        <v>PLAYER</v>
      </c>
      <c r="H183" s="1" t="str">
        <f t="shared" si="34"/>
        <v>POS</v>
      </c>
      <c r="I183" s="1" t="str">
        <f t="shared" si="34"/>
        <v>HEIGHT</v>
      </c>
      <c r="J183" s="1" t="str">
        <f t="shared" si="34"/>
        <v>HEIGHT (IN)</v>
      </c>
      <c r="K183" s="1" t="str">
        <f t="shared" si="34"/>
        <v>HEIGHT (M)</v>
      </c>
      <c r="L183" s="1" t="str">
        <f t="shared" si="34"/>
        <v>WEIGHT (LBS)</v>
      </c>
      <c r="M183" s="1" t="str">
        <f t="shared" si="34"/>
        <v>WEIGHT (KG)</v>
      </c>
      <c r="N183" s="1" t="str">
        <f t="shared" si="34"/>
        <v>BMI</v>
      </c>
      <c r="O183" s="1" t="str">
        <f t="shared" si="34"/>
        <v>BIRTH DATE</v>
      </c>
      <c r="P183" s="1" t="str">
        <f t="shared" si="34"/>
        <v>AGE</v>
      </c>
      <c r="Q183" s="1" t="str">
        <f t="shared" si="34"/>
        <v>NATION</v>
      </c>
      <c r="R183" s="1" t="str">
        <f t="shared" si="34"/>
        <v>COUNTRY</v>
      </c>
      <c r="S183" s="1" t="str">
        <f t="shared" si="34"/>
        <v>CONTINENT</v>
      </c>
      <c r="T183" s="1" t="str">
        <f t="shared" si="34"/>
        <v>GLOBAL REGION</v>
      </c>
      <c r="U183" s="1" t="str">
        <f t="shared" si="34"/>
        <v>EXPERIENCE</v>
      </c>
      <c r="V183" s="1"/>
      <c r="W183" s="1" t="str">
        <f t="shared" si="34"/>
        <v>COLLEGE</v>
      </c>
      <c r="X183" s="1" t="str">
        <f t="shared" si="34"/>
        <v>COLLEGE1</v>
      </c>
      <c r="Y183" s="1" t="str">
        <f t="shared" si="34"/>
        <v>COLLEGE2</v>
      </c>
      <c r="Z183" s="1" t="str">
        <f t="shared" si="34"/>
        <v>TRANSFER</v>
      </c>
      <c r="AA183" s="1" t="str">
        <f t="shared" si="34"/>
        <v>SALARY</v>
      </c>
      <c r="AB183" s="1" t="s">
        <v>1262</v>
      </c>
      <c r="AD183" s="64" t="s">
        <v>1496</v>
      </c>
      <c r="AE183" s="64" t="str">
        <f>AE$1</f>
        <v>MP</v>
      </c>
      <c r="AF183" s="64" t="s">
        <v>1424</v>
      </c>
      <c r="AG183" s="64" t="str">
        <f>AG$1</f>
        <v>WTD-MP-PER</v>
      </c>
      <c r="AH183" s="64" t="str">
        <f t="shared" ref="AH183:AR183" si="35">AH$1</f>
        <v>AGE</v>
      </c>
      <c r="AI183" s="64" t="str">
        <f t="shared" si="35"/>
        <v>D-WS</v>
      </c>
      <c r="AJ183" s="64" t="str">
        <f t="shared" si="35"/>
        <v>O-WS</v>
      </c>
      <c r="AK183" s="64" t="str">
        <f t="shared" si="35"/>
        <v>WS</v>
      </c>
      <c r="AL183" s="64" t="str">
        <f t="shared" si="35"/>
        <v>USG%</v>
      </c>
      <c r="AM183" s="64" t="str">
        <f t="shared" si="35"/>
        <v>PG%</v>
      </c>
      <c r="AN183" s="64" t="str">
        <f t="shared" si="35"/>
        <v>SG%</v>
      </c>
      <c r="AO183" s="64" t="str">
        <f t="shared" si="35"/>
        <v>SF%</v>
      </c>
      <c r="AP183" s="64" t="str">
        <f t="shared" si="35"/>
        <v>PF%</v>
      </c>
      <c r="AQ183" s="64" t="str">
        <f t="shared" si="35"/>
        <v>C%</v>
      </c>
      <c r="AR183" s="64" t="str">
        <f t="shared" si="35"/>
        <v>TTL%</v>
      </c>
      <c r="AT183" s="1" t="str">
        <f>AT$1</f>
        <v>Rk</v>
      </c>
      <c r="AU183" s="1" t="str">
        <f>AU$1</f>
        <v>PLAYER</v>
      </c>
      <c r="AV183" s="1" t="str">
        <f>AV$1</f>
        <v>SALARY - BR</v>
      </c>
      <c r="AW183" s="1" t="s">
        <v>1495</v>
      </c>
      <c r="BB183" t="s">
        <v>550</v>
      </c>
      <c r="BC183" t="s">
        <v>1376</v>
      </c>
      <c r="BD183" t="s">
        <v>1377</v>
      </c>
      <c r="BE183" t="s">
        <v>1340</v>
      </c>
      <c r="BF183" s="2" t="s">
        <v>1378</v>
      </c>
      <c r="BG183" s="2" t="s">
        <v>1379</v>
      </c>
      <c r="BH183" s="2" t="s">
        <v>1380</v>
      </c>
      <c r="BI183" s="2" t="s">
        <v>1381</v>
      </c>
      <c r="BJ183" s="2" t="s">
        <v>1382</v>
      </c>
      <c r="BK183" s="2" t="s">
        <v>1383</v>
      </c>
      <c r="BL183" s="2" t="s">
        <v>1384</v>
      </c>
      <c r="BM183" s="2" t="s">
        <v>1385</v>
      </c>
      <c r="BN183" s="2" t="s">
        <v>1386</v>
      </c>
      <c r="BO183" s="2" t="s">
        <v>1387</v>
      </c>
      <c r="BP183" s="2" t="s">
        <v>1388</v>
      </c>
      <c r="BQ183" s="2" t="s">
        <v>1389</v>
      </c>
      <c r="BR183" s="2" t="s">
        <v>1388</v>
      </c>
      <c r="BS183" s="2" t="s">
        <v>1389</v>
      </c>
      <c r="BT183" s="2" t="s">
        <v>1390</v>
      </c>
      <c r="BU183" s="2" t="s">
        <v>1391</v>
      </c>
      <c r="BV183" s="2" t="s">
        <v>1392</v>
      </c>
      <c r="BX183" s="2" t="s">
        <v>550</v>
      </c>
      <c r="BY183" s="2" t="s">
        <v>1376</v>
      </c>
      <c r="BZ183" s="2" t="s">
        <v>1377</v>
      </c>
      <c r="CA183" s="2" t="s">
        <v>1340</v>
      </c>
      <c r="CB183" s="2" t="s">
        <v>1378</v>
      </c>
      <c r="CC183" s="2" t="s">
        <v>1424</v>
      </c>
      <c r="CD183" s="2" t="s">
        <v>1425</v>
      </c>
      <c r="CE183" s="2" t="s">
        <v>1426</v>
      </c>
      <c r="CF183" s="2" t="s">
        <v>1427</v>
      </c>
      <c r="CG183" s="2" t="s">
        <v>1428</v>
      </c>
      <c r="CH183" s="2" t="s">
        <v>1429</v>
      </c>
      <c r="CI183" s="2" t="s">
        <v>1430</v>
      </c>
      <c r="CJ183" s="2" t="s">
        <v>1431</v>
      </c>
      <c r="CK183" s="2" t="s">
        <v>1432</v>
      </c>
      <c r="CL183" s="2" t="s">
        <v>1433</v>
      </c>
      <c r="CM183" s="2" t="s">
        <v>1434</v>
      </c>
      <c r="CN183" s="2" t="s">
        <v>1435</v>
      </c>
      <c r="CO183" s="2" t="s">
        <v>1376</v>
      </c>
      <c r="CP183" s="2" t="s">
        <v>1436</v>
      </c>
      <c r="CQ183" s="2" t="s">
        <v>1437</v>
      </c>
      <c r="CR183" s="2" t="s">
        <v>1438</v>
      </c>
      <c r="CS183" s="2" t="s">
        <v>1439</v>
      </c>
      <c r="CT183" s="2" t="s">
        <v>1376</v>
      </c>
      <c r="CU183" s="2" t="s">
        <v>1440</v>
      </c>
      <c r="CV183" s="2" t="s">
        <v>1441</v>
      </c>
      <c r="CW183" s="2" t="s">
        <v>1442</v>
      </c>
      <c r="CX183" s="2" t="s">
        <v>1443</v>
      </c>
    </row>
    <row r="184" spans="1:102" ht="17" thickBot="1" x14ac:dyDescent="0.25">
      <c r="A184" s="3" t="s">
        <v>786</v>
      </c>
      <c r="B184" s="1" t="s">
        <v>62</v>
      </c>
      <c r="C184" s="1">
        <v>2015</v>
      </c>
      <c r="D184" s="1" t="s">
        <v>786</v>
      </c>
      <c r="F184" s="2">
        <v>19</v>
      </c>
      <c r="G184" s="2" t="s">
        <v>770</v>
      </c>
      <c r="H184" s="2" t="s">
        <v>576</v>
      </c>
      <c r="I184" s="4" t="s">
        <v>598</v>
      </c>
      <c r="J184" s="16">
        <f>_xlfn.XLOOKUP($I184,DASHBOARD!$I$2:$I$27,DASHBOARD!$J$2:$J$27,"",0)</f>
        <v>75</v>
      </c>
      <c r="K184" s="23">
        <f>J184/DASHBOARD!$C$3</f>
        <v>1.9050038100076201</v>
      </c>
      <c r="L184" s="2">
        <v>194</v>
      </c>
      <c r="M184" s="26">
        <f>L184/DASHBOARD!$C$4</f>
        <v>87.981859410430843</v>
      </c>
      <c r="N184" s="26">
        <f t="shared" ref="N184:N198" si="36">M184/(K184^2)</f>
        <v>24.243841660871755</v>
      </c>
      <c r="O184" s="5">
        <v>30283</v>
      </c>
      <c r="P184" s="23">
        <f>YEARFRAC(O184,_xlfn.XLOOKUP($B184,DASHBOARD!$Q$2:$Q$40,DASHBOARD!$U$2:$U$40,"",0))</f>
        <v>32.549999999999997</v>
      </c>
      <c r="Q184" s="2" t="s">
        <v>741</v>
      </c>
      <c r="R184" s="2" t="str">
        <f>_xlfn.XLOOKUP($Q184,DASHBOARD!$L$2:$L$150,DASHBOARD!M$2:M$150,"",0)</f>
        <v>Brazil</v>
      </c>
      <c r="S184" s="2" t="str">
        <f>_xlfn.XLOOKUP($Q184,DASHBOARD!$L$2:$L$150,DASHBOARD!N$2:N$150,"",0)</f>
        <v>South America</v>
      </c>
      <c r="T184" s="2" t="str">
        <f>_xlfn.XLOOKUP($Q184,DASHBOARD!$L$2:$L$150,DASHBOARD!O$2:O$150,"",0)</f>
        <v>Americas</v>
      </c>
      <c r="U184" s="2">
        <v>11</v>
      </c>
      <c r="Z184" s="2" t="str">
        <f t="shared" ref="Z184:Z208" si="37">IF(Y184="","","X")</f>
        <v/>
      </c>
      <c r="AA184" s="6">
        <f>_xlfn.XLOOKUP($G184,$AU$184:$AU$205,$AV$184:$AV$205,0,0)</f>
        <v>1448490</v>
      </c>
      <c r="AB184" s="43">
        <f>AA184/$AC$206</f>
        <v>2.0002785633258042E-2</v>
      </c>
      <c r="AD184" s="65">
        <v>901.59999999999991</v>
      </c>
      <c r="AE184" s="65" cm="1">
        <f t="array" ref="AE184">_xlfn.XLOOKUP($G184&amp;$C184,$BY$1:$BY$845&amp;$C$1:$C$845,$CB$1:$CB$845,"",0)</f>
        <v>982</v>
      </c>
      <c r="AF184" s="65">
        <v>17.8</v>
      </c>
      <c r="AG184" s="65">
        <f>IFERROR(($AD184/SUM(AD184:AD204))*$AF184,"")</f>
        <v>0.81891698814116298</v>
      </c>
      <c r="AH184" s="65" cm="1">
        <f t="array" ref="AH184">_xlfn.XLOOKUP($G184&amp;$C184,$BY$1:$BY$845&amp;$C$1:$C$845,$BD$1:$BD$845,"",0)</f>
        <v>32</v>
      </c>
      <c r="AI184" s="65" cm="1">
        <f t="array" ref="AI184">_xlfn.XLOOKUP($G184&amp;$C184,$BY$1:$BY$845&amp;$C$1:$C$845,$CP$1:$CP$845,"",0)</f>
        <v>1.6</v>
      </c>
      <c r="AJ184" s="65" cm="1">
        <f t="array" ref="AJ184">_xlfn.XLOOKUP($G184&amp;$C184,$BY$1:$BY$845&amp;$C$1:$C$845,$CQ$1:$CQ$845,"",0)</f>
        <v>1.2</v>
      </c>
      <c r="AK184" s="65" cm="1">
        <f t="array" ref="AK184">_xlfn.XLOOKUP($G184&amp;$C184,$BY$1:$BY$845&amp;$C$1:$C$845,$CR$1:$CR$845,"",0)</f>
        <v>2.8</v>
      </c>
      <c r="AL184" s="65" cm="1">
        <f t="array" ref="AL184">_xlfn.XLOOKUP($G184&amp;$C184,$BY$1:$BY$845&amp;$C$1:$C$845,$CM$1:$CM$845,"",0)</f>
        <v>9.5</v>
      </c>
      <c r="AM184" s="78" cm="1">
        <f t="array" ref="AM184">_xlfn.XLOOKUP($G184&amp;$C184,$BY$1:$BY$845&amp;$C$1:$C$845,BG$1:BG$845,"",0)</f>
        <v>0.15</v>
      </c>
      <c r="AN184" s="78" cm="1">
        <f t="array" ref="AN184">_xlfn.XLOOKUP($G184&amp;$C184,$BY$1:$BY$845&amp;$C$1:$C$845,BH$1:BH$845,"",0)</f>
        <v>0.83</v>
      </c>
      <c r="AO184" s="78" cm="1">
        <f t="array" ref="AO184">_xlfn.XLOOKUP($G184&amp;$C184,$BY$1:$BY$845&amp;$C$1:$C$845,BI$1:BI$845,"",0)</f>
        <v>0.02</v>
      </c>
      <c r="AP184" s="78" cm="1">
        <f t="array" ref="AP184">_xlfn.XLOOKUP($G184&amp;$C184,$BY$1:$BY$845&amp;$C$1:$C$845,BJ$1:BJ$845,"",0)</f>
        <v>0</v>
      </c>
      <c r="AQ184" s="78" cm="1">
        <f t="array" ref="AQ184">_xlfn.XLOOKUP($G184&amp;$C184,$BY$1:$BY$845&amp;$C$1:$C$845,BK$1:BK$845,"",0)</f>
        <v>0</v>
      </c>
      <c r="AR184" s="78">
        <f>SUM(AM184:AQ184)</f>
        <v>1</v>
      </c>
      <c r="AT184" s="1">
        <v>1</v>
      </c>
      <c r="AU184" s="2" t="s">
        <v>779</v>
      </c>
      <c r="AV184" s="6">
        <v>15012000</v>
      </c>
      <c r="AW184" s="6">
        <v>15012000</v>
      </c>
      <c r="BB184">
        <v>1</v>
      </c>
      <c r="BC184" t="s">
        <v>554</v>
      </c>
      <c r="BD184">
        <v>26</v>
      </c>
      <c r="BE184">
        <v>80</v>
      </c>
      <c r="BF184" s="2">
        <v>2613</v>
      </c>
      <c r="BG184" s="58">
        <v>1</v>
      </c>
      <c r="BL184" s="2">
        <v>16.7</v>
      </c>
      <c r="BM184" s="2">
        <v>18.100000000000001</v>
      </c>
      <c r="BN184" s="2">
        <v>162</v>
      </c>
      <c r="BO184" s="2">
        <v>58</v>
      </c>
      <c r="BP184" s="2">
        <v>76</v>
      </c>
      <c r="BQ184" s="2">
        <v>9</v>
      </c>
      <c r="BR184" s="2">
        <v>113</v>
      </c>
      <c r="BS184" s="2">
        <v>17</v>
      </c>
      <c r="BT184" s="2">
        <v>1422</v>
      </c>
      <c r="BU184" s="2">
        <v>29</v>
      </c>
      <c r="BV184" s="2">
        <v>35</v>
      </c>
      <c r="BX184" s="2">
        <v>1</v>
      </c>
      <c r="BY184" s="2" t="s">
        <v>554</v>
      </c>
      <c r="BZ184" s="2">
        <v>26</v>
      </c>
      <c r="CA184" s="2">
        <v>80</v>
      </c>
      <c r="CB184" s="2">
        <v>2613</v>
      </c>
      <c r="CC184" s="2">
        <v>28</v>
      </c>
      <c r="CD184" s="2">
        <v>0.63800000000000001</v>
      </c>
      <c r="CE184" s="2">
        <v>0.48199999999999998</v>
      </c>
      <c r="CF184" s="2">
        <v>0.251</v>
      </c>
      <c r="CG184" s="2">
        <v>2.4</v>
      </c>
      <c r="CH184" s="2">
        <v>11.4</v>
      </c>
      <c r="CI184" s="2">
        <v>7</v>
      </c>
      <c r="CJ184" s="2">
        <v>38.6</v>
      </c>
      <c r="CK184" s="2">
        <v>3</v>
      </c>
      <c r="CL184" s="2">
        <v>0.5</v>
      </c>
      <c r="CM184" s="2">
        <v>14.3</v>
      </c>
      <c r="CN184" s="2">
        <v>28.9</v>
      </c>
      <c r="CP184" s="2">
        <v>11.5</v>
      </c>
      <c r="CQ184" s="2">
        <v>4.0999999999999996</v>
      </c>
      <c r="CR184" s="2">
        <v>15.7</v>
      </c>
      <c r="CS184" s="2">
        <v>0.28799999999999998</v>
      </c>
      <c r="CU184" s="2">
        <v>8.1999999999999993</v>
      </c>
      <c r="CV184" s="2">
        <v>1.7</v>
      </c>
      <c r="CW184" s="2">
        <v>9.9</v>
      </c>
      <c r="CX184" s="2">
        <v>7.9</v>
      </c>
    </row>
    <row r="185" spans="1:102" x14ac:dyDescent="0.2">
      <c r="B185" s="1" t="s">
        <v>62</v>
      </c>
      <c r="C185" s="1">
        <v>2015</v>
      </c>
      <c r="D185" s="1" t="s">
        <v>786</v>
      </c>
      <c r="F185" s="2">
        <v>40</v>
      </c>
      <c r="G185" s="2" t="s">
        <v>771</v>
      </c>
      <c r="H185" s="2" t="s">
        <v>570</v>
      </c>
      <c r="I185" s="4" t="s">
        <v>600</v>
      </c>
      <c r="J185" s="16">
        <f>_xlfn.XLOOKUP($I185,DASHBOARD!$I$2:$I$27,DASHBOARD!$J$2:$J$27,"",0)</f>
        <v>80</v>
      </c>
      <c r="K185" s="23">
        <f>J185/DASHBOARD!$C$3</f>
        <v>2.0320040640081283</v>
      </c>
      <c r="L185" s="2">
        <v>225</v>
      </c>
      <c r="M185" s="26">
        <f>L185/DASHBOARD!$C$4</f>
        <v>102.0408163265306</v>
      </c>
      <c r="N185" s="26">
        <f t="shared" si="36"/>
        <v>24.712960778061216</v>
      </c>
      <c r="O185" s="5">
        <v>33754</v>
      </c>
      <c r="P185" s="23">
        <f>YEARFRAC(O185,_xlfn.XLOOKUP($B185,DASHBOARD!$Q$2:$Q$40,DASHBOARD!$U$2:$U$40,"",0))</f>
        <v>23.044444444444444</v>
      </c>
      <c r="Q185" s="2" t="s">
        <v>557</v>
      </c>
      <c r="R185" s="2" t="str">
        <f>_xlfn.XLOOKUP($Q185,DASHBOARD!$L$2:$L$150,DASHBOARD!M$2:M$150,"",0)</f>
        <v>United States</v>
      </c>
      <c r="S185" s="2" t="str">
        <f>_xlfn.XLOOKUP($Q185,DASHBOARD!$L$2:$L$150,DASHBOARD!N$2:N$150,"",0)</f>
        <v>North America</v>
      </c>
      <c r="T185" s="2" t="str">
        <f>_xlfn.XLOOKUP($Q185,DASHBOARD!$L$2:$L$150,DASHBOARD!O$2:O$150,"",0)</f>
        <v>Americas</v>
      </c>
      <c r="U185" s="2">
        <v>2</v>
      </c>
      <c r="W185" s="2" t="s">
        <v>636</v>
      </c>
      <c r="X185" s="2" t="s">
        <v>636</v>
      </c>
      <c r="Z185" s="2" t="str">
        <f t="shared" si="37"/>
        <v/>
      </c>
      <c r="AA185" s="6">
        <f>_xlfn.XLOOKUP($G185,$AU$184:$AU$205,$AV$184:$AV$205,0,0)</f>
        <v>3049920</v>
      </c>
      <c r="AB185" s="43">
        <f>AA185/$AC$206</f>
        <v>4.2117581728963516E-2</v>
      </c>
      <c r="AD185" s="65">
        <v>1581.2</v>
      </c>
      <c r="AE185" s="65" cm="1">
        <f t="array" ref="AE185">_xlfn.XLOOKUP($G185&amp;$C185,$BY$1:$BY$845&amp;$C$1:$C$845,$CB$1:$CB$845,"",0)</f>
        <v>2318</v>
      </c>
      <c r="AF185" s="65">
        <v>15.8</v>
      </c>
      <c r="AG185" s="65">
        <f>IFERROR(($AD185/SUM(AD184:AD204))*$AF185,"")</f>
        <v>1.2748229338885146</v>
      </c>
      <c r="AH185" s="65" cm="1">
        <f t="array" ref="AH185">_xlfn.XLOOKUP($G185&amp;$C185,$BY$1:$BY$845&amp;$C$1:$C$845,$BD$1:$BD$845,"",0)</f>
        <v>22</v>
      </c>
      <c r="AI185" s="65" cm="1">
        <f t="array" ref="AI185">_xlfn.XLOOKUP($G185&amp;$C185,$BY$1:$BY$845&amp;$C$1:$C$845,$CP$1:$CP$845,"",0)</f>
        <v>3.7</v>
      </c>
      <c r="AJ185" s="65" cm="1">
        <f t="array" ref="AJ185">_xlfn.XLOOKUP($G185&amp;$C185,$BY$1:$BY$845&amp;$C$1:$C$845,$CQ$1:$CQ$845,"",0)</f>
        <v>3</v>
      </c>
      <c r="AK185" s="65" cm="1">
        <f t="array" ref="AK185">_xlfn.XLOOKUP($G185&amp;$C185,$BY$1:$BY$845&amp;$C$1:$C$845,$CR$1:$CR$845,"",0)</f>
        <v>6.7</v>
      </c>
      <c r="AL185" s="65" cm="1">
        <f t="array" ref="AL185">_xlfn.XLOOKUP($G185&amp;$C185,$BY$1:$BY$845&amp;$C$1:$C$845,$CM$1:$CM$845,"",0)</f>
        <v>9</v>
      </c>
      <c r="AM185" s="78" cm="1">
        <f t="array" ref="AM185">_xlfn.XLOOKUP($G185&amp;$C185,$BY$1:$BY$845&amp;$C$1:$C$845,BG$1:BG$845,"",0)</f>
        <v>0</v>
      </c>
      <c r="AN185" s="78" cm="1">
        <f t="array" ref="AN185">_xlfn.XLOOKUP($G185&amp;$C185,$BY$1:$BY$845&amp;$C$1:$C$845,BH$1:BH$845,"",0)</f>
        <v>0</v>
      </c>
      <c r="AO185" s="78" cm="1">
        <f t="array" ref="AO185">_xlfn.XLOOKUP($G185&amp;$C185,$BY$1:$BY$845&amp;$C$1:$C$845,BI$1:BI$845,"",0)</f>
        <v>0.61</v>
      </c>
      <c r="AP185" s="78" cm="1">
        <f t="array" ref="AP185">_xlfn.XLOOKUP($G185&amp;$C185,$BY$1:$BY$845&amp;$C$1:$C$845,BJ$1:BJ$845,"",0)</f>
        <v>0.39</v>
      </c>
      <c r="AQ185" s="78" cm="1">
        <f t="array" ref="AQ185">_xlfn.XLOOKUP($G185&amp;$C185,$BY$1:$BY$845&amp;$C$1:$C$845,BK$1:BK$845,"",0)</f>
        <v>0</v>
      </c>
      <c r="AR185" s="78">
        <f t="shared" ref="AR185:AR205" si="38">SUM(AM185:AQ185)</f>
        <v>1</v>
      </c>
      <c r="AT185" s="1">
        <v>2</v>
      </c>
      <c r="AU185" s="2" t="s">
        <v>772</v>
      </c>
      <c r="AV185" s="6">
        <v>12972973</v>
      </c>
      <c r="AW185" s="6">
        <v>12972973</v>
      </c>
      <c r="BB185">
        <v>2</v>
      </c>
      <c r="BC185" t="s">
        <v>565</v>
      </c>
      <c r="BD185">
        <v>24</v>
      </c>
      <c r="BE185">
        <v>79</v>
      </c>
      <c r="BF185" s="2">
        <v>2490</v>
      </c>
      <c r="BJ185" s="58">
        <v>0.9</v>
      </c>
      <c r="BK185" s="58">
        <v>0.1</v>
      </c>
      <c r="BL185" s="2">
        <v>16.100000000000001</v>
      </c>
      <c r="BM185" s="2">
        <v>14.5</v>
      </c>
      <c r="BN185" s="2">
        <v>76</v>
      </c>
      <c r="BO185" s="2">
        <v>27</v>
      </c>
      <c r="BP185" s="2">
        <v>131</v>
      </c>
      <c r="BQ185" s="2">
        <v>22</v>
      </c>
      <c r="BR185" s="2">
        <v>87</v>
      </c>
      <c r="BS185" s="2">
        <v>9</v>
      </c>
      <c r="BT185" s="2">
        <v>698</v>
      </c>
      <c r="BU185" s="2">
        <v>22</v>
      </c>
      <c r="BV185" s="2">
        <v>33</v>
      </c>
      <c r="BX185" s="2">
        <v>2</v>
      </c>
      <c r="BY185" s="2" t="s">
        <v>565</v>
      </c>
      <c r="BZ185" s="2">
        <v>24</v>
      </c>
      <c r="CA185" s="2">
        <v>79</v>
      </c>
      <c r="CB185" s="2">
        <v>2490</v>
      </c>
      <c r="CC185" s="2">
        <v>16.399999999999999</v>
      </c>
      <c r="CD185" s="2">
        <v>0.54</v>
      </c>
      <c r="CE185" s="2">
        <v>0.43</v>
      </c>
      <c r="CF185" s="2">
        <v>0.26100000000000001</v>
      </c>
      <c r="CG185" s="2">
        <v>5.0999999999999996</v>
      </c>
      <c r="CH185" s="2">
        <v>22.4</v>
      </c>
      <c r="CI185" s="2">
        <v>14</v>
      </c>
      <c r="CJ185" s="2">
        <v>16.100000000000001</v>
      </c>
      <c r="CK185" s="2">
        <v>2.4</v>
      </c>
      <c r="CL185" s="2">
        <v>2.9</v>
      </c>
      <c r="CM185" s="2">
        <v>13.5</v>
      </c>
      <c r="CN185" s="2">
        <v>17.2</v>
      </c>
      <c r="CP185" s="2">
        <v>3.3</v>
      </c>
      <c r="CQ185" s="2">
        <v>5.2</v>
      </c>
      <c r="CR185" s="2">
        <v>8.5</v>
      </c>
      <c r="CS185" s="2">
        <v>0.16300000000000001</v>
      </c>
      <c r="CU185" s="2">
        <v>0.7</v>
      </c>
      <c r="CV185" s="2">
        <v>2.8</v>
      </c>
      <c r="CW185" s="2">
        <v>3.5</v>
      </c>
      <c r="CX185" s="2">
        <v>3.5</v>
      </c>
    </row>
    <row r="186" spans="1:102" x14ac:dyDescent="0.2">
      <c r="B186" s="1" t="s">
        <v>62</v>
      </c>
      <c r="C186" s="1">
        <v>2015</v>
      </c>
      <c r="D186" s="1" t="s">
        <v>786</v>
      </c>
      <c r="F186" s="2">
        <v>12</v>
      </c>
      <c r="G186" s="2" t="s">
        <v>772</v>
      </c>
      <c r="H186" s="2" t="s">
        <v>552</v>
      </c>
      <c r="I186" s="4" t="s">
        <v>1150</v>
      </c>
      <c r="J186" s="16">
        <f>_xlfn.XLOOKUP($I186,DASHBOARD!$I$2:$I$27,DASHBOARD!$J$2:$J$27,"",0)</f>
        <v>85</v>
      </c>
      <c r="K186" s="23">
        <f>J186/DASHBOARD!$C$3</f>
        <v>2.1590043180086362</v>
      </c>
      <c r="L186" s="2">
        <v>260</v>
      </c>
      <c r="M186" s="26">
        <f>L186/DASHBOARD!$C$4</f>
        <v>117.91383219954648</v>
      </c>
      <c r="N186" s="26">
        <f t="shared" si="36"/>
        <v>25.296342474244593</v>
      </c>
      <c r="O186" s="5">
        <v>31014</v>
      </c>
      <c r="P186" s="23">
        <f>YEARFRAC(O186,_xlfn.XLOOKUP($B186,DASHBOARD!$Q$2:$Q$40,DASHBOARD!$U$2:$U$40,"",0))</f>
        <v>30.55</v>
      </c>
      <c r="Q186" s="2" t="s">
        <v>749</v>
      </c>
      <c r="R186" s="2" t="str">
        <f>_xlfn.XLOOKUP($Q186,DASHBOARD!$L$2:$L$150,DASHBOARD!M$2:M$150,"",0)</f>
        <v>Australia</v>
      </c>
      <c r="S186" s="2" t="str">
        <f>_xlfn.XLOOKUP($Q186,DASHBOARD!$L$2:$L$150,DASHBOARD!N$2:N$150,"",0)</f>
        <v>Australia + Oceania</v>
      </c>
      <c r="T186" s="2" t="str">
        <f>_xlfn.XLOOKUP($Q186,DASHBOARD!$L$2:$L$150,DASHBOARD!O$2:O$150,"",0)</f>
        <v>South Pacific</v>
      </c>
      <c r="U186" s="2">
        <v>9</v>
      </c>
      <c r="W186" s="2" t="s">
        <v>679</v>
      </c>
      <c r="X186" s="2" t="s">
        <v>679</v>
      </c>
      <c r="Z186" s="2" t="str">
        <f t="shared" si="37"/>
        <v/>
      </c>
      <c r="AA186" s="6">
        <f>_xlfn.XLOOKUP($G186,$AU$184:$AU$205,$AV$184:$AV$205,0,0)</f>
        <v>12972973</v>
      </c>
      <c r="AB186" s="43">
        <f>AA186/$AC$206</f>
        <v>0.17914904344872556</v>
      </c>
      <c r="AD186" s="65">
        <v>2071.2999999999997</v>
      </c>
      <c r="AE186" s="65" cm="1">
        <f t="array" ref="AE186">_xlfn.XLOOKUP($G186&amp;$C186,$BY$1:$BY$845&amp;$C$1:$C$845,$CB$1:$CB$845,"",0)</f>
        <v>1583</v>
      </c>
      <c r="AF186" s="65">
        <v>12.3</v>
      </c>
      <c r="AG186" s="65">
        <f>IFERROR(($AD186/SUM(AD184:AD204))*$AF186,"")</f>
        <v>1.3000321474496355</v>
      </c>
      <c r="AH186" s="65" cm="1">
        <f t="array" ref="AH186">_xlfn.XLOOKUP($G186&amp;$C186,$BY$1:$BY$845&amp;$C$1:$C$845,$BD$1:$BD$845,"",0)</f>
        <v>30</v>
      </c>
      <c r="AI186" s="65" cm="1">
        <f t="array" ref="AI186">_xlfn.XLOOKUP($G186&amp;$C186,$BY$1:$BY$845&amp;$C$1:$C$845,$CP$1:$CP$845,"",0)</f>
        <v>1.9</v>
      </c>
      <c r="AJ186" s="65" cm="1">
        <f t="array" ref="AJ186">_xlfn.XLOOKUP($G186&amp;$C186,$BY$1:$BY$845&amp;$C$1:$C$845,$CQ$1:$CQ$845,"",0)</f>
        <v>3.4</v>
      </c>
      <c r="AK186" s="65" cm="1">
        <f t="array" ref="AK186">_xlfn.XLOOKUP($G186&amp;$C186,$BY$1:$BY$845&amp;$C$1:$C$845,$CR$1:$CR$845,"",0)</f>
        <v>5.2</v>
      </c>
      <c r="AL186" s="65" cm="1">
        <f t="array" ref="AL186">_xlfn.XLOOKUP($G186&amp;$C186,$BY$1:$BY$845&amp;$C$1:$C$845,$CM$1:$CM$845,"",0)</f>
        <v>22.1</v>
      </c>
      <c r="AM186" s="78" cm="1">
        <f t="array" ref="AM186">_xlfn.XLOOKUP($G186&amp;$C186,$BY$1:$BY$845&amp;$C$1:$C$845,BG$1:BG$845,"",0)</f>
        <v>0</v>
      </c>
      <c r="AN186" s="78" cm="1">
        <f t="array" ref="AN186">_xlfn.XLOOKUP($G186&amp;$C186,$BY$1:$BY$845&amp;$C$1:$C$845,BH$1:BH$845,"",0)</f>
        <v>0</v>
      </c>
      <c r="AO186" s="78" cm="1">
        <f t="array" ref="AO186">_xlfn.XLOOKUP($G186&amp;$C186,$BY$1:$BY$845&amp;$C$1:$C$845,BI$1:BI$845,"",0)</f>
        <v>0</v>
      </c>
      <c r="AP186" s="78" cm="1">
        <f t="array" ref="AP186">_xlfn.XLOOKUP($G186&amp;$C186,$BY$1:$BY$845&amp;$C$1:$C$845,BJ$1:BJ$845,"",0)</f>
        <v>0</v>
      </c>
      <c r="AQ186" s="78" cm="1">
        <f t="array" ref="AQ186">_xlfn.XLOOKUP($G186&amp;$C186,$BY$1:$BY$845&amp;$C$1:$C$845,BK$1:BK$845,"",0)</f>
        <v>1</v>
      </c>
      <c r="AR186" s="78">
        <f t="shared" si="38"/>
        <v>1</v>
      </c>
      <c r="AT186" s="1">
        <v>3</v>
      </c>
      <c r="AU186" s="2" t="s">
        <v>569</v>
      </c>
      <c r="AV186" s="6">
        <v>12289544</v>
      </c>
      <c r="AW186" s="6">
        <v>12289544</v>
      </c>
      <c r="BB186">
        <v>3</v>
      </c>
      <c r="BC186" t="s">
        <v>559</v>
      </c>
      <c r="BD186">
        <v>24</v>
      </c>
      <c r="BE186">
        <v>77</v>
      </c>
      <c r="BF186" s="2">
        <v>2455</v>
      </c>
      <c r="BH186" s="58">
        <v>0.92</v>
      </c>
      <c r="BI186" s="58">
        <v>0.08</v>
      </c>
      <c r="BL186" s="2">
        <v>15.4</v>
      </c>
      <c r="BM186" s="2">
        <v>12.3</v>
      </c>
      <c r="BN186" s="2">
        <v>68</v>
      </c>
      <c r="BO186" s="2">
        <v>54</v>
      </c>
      <c r="BP186" s="2">
        <v>70</v>
      </c>
      <c r="BQ186" s="2">
        <v>12</v>
      </c>
      <c r="BR186" s="2">
        <v>111</v>
      </c>
      <c r="BS186" s="2">
        <v>3</v>
      </c>
      <c r="BT186" s="2">
        <v>502</v>
      </c>
      <c r="BU186" s="2">
        <v>20</v>
      </c>
      <c r="BV186" s="2">
        <v>52</v>
      </c>
      <c r="BX186" s="2">
        <v>3</v>
      </c>
      <c r="BY186" s="2" t="s">
        <v>559</v>
      </c>
      <c r="BZ186" s="2">
        <v>24</v>
      </c>
      <c r="CA186" s="2">
        <v>77</v>
      </c>
      <c r="CB186" s="2">
        <v>2455</v>
      </c>
      <c r="CC186" s="2">
        <v>20.8</v>
      </c>
      <c r="CD186" s="2">
        <v>0.59099999999999997</v>
      </c>
      <c r="CE186" s="2">
        <v>0.42</v>
      </c>
      <c r="CF186" s="2">
        <v>0.19700000000000001</v>
      </c>
      <c r="CG186" s="2">
        <v>1.2</v>
      </c>
      <c r="CH186" s="2">
        <v>9.4</v>
      </c>
      <c r="CI186" s="2">
        <v>5.4</v>
      </c>
      <c r="CJ186" s="2">
        <v>14.6</v>
      </c>
      <c r="CK186" s="2">
        <v>1.7</v>
      </c>
      <c r="CL186" s="2">
        <v>1.8</v>
      </c>
      <c r="CM186" s="2">
        <v>9.5</v>
      </c>
      <c r="CN186" s="2">
        <v>27.6</v>
      </c>
      <c r="CP186" s="2">
        <v>5.7</v>
      </c>
      <c r="CQ186" s="2">
        <v>3.1</v>
      </c>
      <c r="CR186" s="2">
        <v>8.8000000000000007</v>
      </c>
      <c r="CS186" s="2">
        <v>0.17199999999999999</v>
      </c>
      <c r="CU186" s="2">
        <v>4.5</v>
      </c>
      <c r="CV186" s="2">
        <v>-0.1</v>
      </c>
      <c r="CW186" s="2">
        <v>4.4000000000000004</v>
      </c>
      <c r="CX186" s="2">
        <v>4</v>
      </c>
    </row>
    <row r="187" spans="1:102" x14ac:dyDescent="0.2">
      <c r="B187" s="1" t="s">
        <v>62</v>
      </c>
      <c r="C187" s="1">
        <v>2015</v>
      </c>
      <c r="D187" s="1" t="s">
        <v>786</v>
      </c>
      <c r="F187" s="2">
        <v>30</v>
      </c>
      <c r="G187" s="2" t="s">
        <v>554</v>
      </c>
      <c r="H187" s="2" t="s">
        <v>556</v>
      </c>
      <c r="I187" s="4" t="s">
        <v>597</v>
      </c>
      <c r="J187" s="16">
        <f>_xlfn.XLOOKUP($I187,DASHBOARD!$I$2:$I$27,DASHBOARD!$J$2:$J$27,"",0)</f>
        <v>74</v>
      </c>
      <c r="K187" s="23">
        <f>J187/DASHBOARD!$C$3</f>
        <v>1.8796037592075185</v>
      </c>
      <c r="L187" s="2">
        <v>185</v>
      </c>
      <c r="M187" s="26">
        <f>L187/DASHBOARD!$C$4</f>
        <v>83.900226757369609</v>
      </c>
      <c r="N187" s="26">
        <f t="shared" si="36"/>
        <v>23.748190537476248</v>
      </c>
      <c r="O187" s="5">
        <v>32216</v>
      </c>
      <c r="P187" s="23">
        <f>YEARFRAC(O187,_xlfn.XLOOKUP($B187,DASHBOARD!$Q$2:$Q$40,DASHBOARD!$U$2:$U$40,"",0))</f>
        <v>27.255555555555556</v>
      </c>
      <c r="Q187" s="2" t="s">
        <v>557</v>
      </c>
      <c r="R187" s="2" t="str">
        <f>_xlfn.XLOOKUP($Q187,DASHBOARD!$L$2:$L$150,DASHBOARD!M$2:M$150,"",0)</f>
        <v>United States</v>
      </c>
      <c r="S187" s="2" t="str">
        <f>_xlfn.XLOOKUP($Q187,DASHBOARD!$L$2:$L$150,DASHBOARD!N$2:N$150,"",0)</f>
        <v>North America</v>
      </c>
      <c r="T187" s="2" t="str">
        <f>_xlfn.XLOOKUP($Q187,DASHBOARD!$L$2:$L$150,DASHBOARD!O$2:O$150,"",0)</f>
        <v>Americas</v>
      </c>
      <c r="U187" s="2">
        <v>5</v>
      </c>
      <c r="W187" s="2" t="s">
        <v>560</v>
      </c>
      <c r="X187" s="2" t="s">
        <v>560</v>
      </c>
      <c r="Z187" s="2" t="str">
        <f t="shared" si="37"/>
        <v/>
      </c>
      <c r="AA187" s="6">
        <f>_xlfn.XLOOKUP($G187,$AU$184:$AU$205,$AV$184:$AV$205,0,0)</f>
        <v>10629213</v>
      </c>
      <c r="AB187" s="43">
        <f>AA187/$AC$206</f>
        <v>0.14678311143966449</v>
      </c>
      <c r="AD187" s="65">
        <v>2616</v>
      </c>
      <c r="AE187" s="65" cm="1">
        <f t="array" ref="AE187">_xlfn.XLOOKUP($G187&amp;$C187,$BY$1:$BY$845&amp;$C$1:$C$845,$CB$1:$CB$845,"",0)</f>
        <v>2613</v>
      </c>
      <c r="AF187" s="65">
        <v>28</v>
      </c>
      <c r="AG187" s="65">
        <f>IFERROR(($AD187/SUM(AD184:AD204))*$AF187,"")</f>
        <v>3.7376768109729959</v>
      </c>
      <c r="AH187" s="65" cm="1">
        <f t="array" ref="AH187">_xlfn.XLOOKUP($G187&amp;$C187,$BY$1:$BY$845&amp;$C$1:$C$845,$BD$1:$BD$845,"",0)</f>
        <v>26</v>
      </c>
      <c r="AI187" s="65" cm="1">
        <f t="array" ref="AI187">_xlfn.XLOOKUP($G187&amp;$C187,$BY$1:$BY$845&amp;$C$1:$C$845,$CP$1:$CP$845,"",0)</f>
        <v>11.5</v>
      </c>
      <c r="AJ187" s="65" cm="1">
        <f t="array" ref="AJ187">_xlfn.XLOOKUP($G187&amp;$C187,$BY$1:$BY$845&amp;$C$1:$C$845,$CQ$1:$CQ$845,"",0)</f>
        <v>4.0999999999999996</v>
      </c>
      <c r="AK187" s="65" cm="1">
        <f t="array" ref="AK187">_xlfn.XLOOKUP($G187&amp;$C187,$BY$1:$BY$845&amp;$C$1:$C$845,$CR$1:$CR$845,"",0)</f>
        <v>15.7</v>
      </c>
      <c r="AL187" s="65" cm="1">
        <f t="array" ref="AL187">_xlfn.XLOOKUP($G187&amp;$C187,$BY$1:$BY$845&amp;$C$1:$C$845,$CM$1:$CM$845,"",0)</f>
        <v>14.3</v>
      </c>
      <c r="AM187" s="78" cm="1">
        <f t="array" ref="AM187">_xlfn.XLOOKUP($G187&amp;$C187,$BY$1:$BY$845&amp;$C$1:$C$845,BG$1:BG$845,"",0)</f>
        <v>1</v>
      </c>
      <c r="AN187" s="78" cm="1">
        <f t="array" ref="AN187">_xlfn.XLOOKUP($G187&amp;$C187,$BY$1:$BY$845&amp;$C$1:$C$845,BH$1:BH$845,"",0)</f>
        <v>0</v>
      </c>
      <c r="AO187" s="78" cm="1">
        <f t="array" ref="AO187">_xlfn.XLOOKUP($G187&amp;$C187,$BY$1:$BY$845&amp;$C$1:$C$845,BI$1:BI$845,"",0)</f>
        <v>0</v>
      </c>
      <c r="AP187" s="78" cm="1">
        <f t="array" ref="AP187">_xlfn.XLOOKUP($G187&amp;$C187,$BY$1:$BY$845&amp;$C$1:$C$845,BJ$1:BJ$845,"",0)</f>
        <v>0</v>
      </c>
      <c r="AQ187" s="78" cm="1">
        <f t="array" ref="AQ187">_xlfn.XLOOKUP($G187&amp;$C187,$BY$1:$BY$845&amp;$C$1:$C$845,BK$1:BK$845,"",0)</f>
        <v>0</v>
      </c>
      <c r="AR187" s="78">
        <f t="shared" si="38"/>
        <v>1</v>
      </c>
      <c r="AT187" s="1">
        <v>4</v>
      </c>
      <c r="AU187" s="2" t="s">
        <v>554</v>
      </c>
      <c r="AV187" s="6">
        <v>10629213</v>
      </c>
      <c r="AW187" s="6">
        <v>10629213</v>
      </c>
      <c r="BB187">
        <v>4</v>
      </c>
      <c r="BC187" t="s">
        <v>771</v>
      </c>
      <c r="BD187">
        <v>22</v>
      </c>
      <c r="BE187">
        <v>82</v>
      </c>
      <c r="BF187" s="2">
        <v>2318</v>
      </c>
      <c r="BI187" s="58">
        <v>0.61</v>
      </c>
      <c r="BJ187" s="58">
        <v>0.39</v>
      </c>
      <c r="BL187" s="2">
        <v>11.9</v>
      </c>
      <c r="BM187" s="2">
        <v>2.7</v>
      </c>
      <c r="BN187" s="2">
        <v>27</v>
      </c>
      <c r="BO187" s="2">
        <v>29</v>
      </c>
      <c r="BP187" s="2">
        <v>82</v>
      </c>
      <c r="BQ187" s="2">
        <v>9</v>
      </c>
      <c r="BR187" s="2">
        <v>74</v>
      </c>
      <c r="BS187" s="2">
        <v>8</v>
      </c>
      <c r="BT187" s="2">
        <v>276</v>
      </c>
      <c r="BU187" s="2">
        <v>13</v>
      </c>
      <c r="BV187" s="2">
        <v>32</v>
      </c>
      <c r="BX187" s="2">
        <v>4</v>
      </c>
      <c r="BY187" s="2" t="s">
        <v>771</v>
      </c>
      <c r="BZ187" s="2">
        <v>22</v>
      </c>
      <c r="CA187" s="2">
        <v>82</v>
      </c>
      <c r="CB187" s="2">
        <v>2318</v>
      </c>
      <c r="CC187" s="2">
        <v>13.4</v>
      </c>
      <c r="CD187" s="2">
        <v>0.57299999999999995</v>
      </c>
      <c r="CE187" s="2">
        <v>0.32800000000000001</v>
      </c>
      <c r="CF187" s="2">
        <v>0.22900000000000001</v>
      </c>
      <c r="CG187" s="2">
        <v>5.6</v>
      </c>
      <c r="CH187" s="2">
        <v>15.1</v>
      </c>
      <c r="CI187" s="2">
        <v>10.5</v>
      </c>
      <c r="CJ187" s="2">
        <v>6.9</v>
      </c>
      <c r="CK187" s="2">
        <v>1.3</v>
      </c>
      <c r="CL187" s="2">
        <v>0.6</v>
      </c>
      <c r="CM187" s="2">
        <v>9</v>
      </c>
      <c r="CN187" s="2">
        <v>14.9</v>
      </c>
      <c r="CP187" s="2">
        <v>3.7</v>
      </c>
      <c r="CQ187" s="2">
        <v>3</v>
      </c>
      <c r="CR187" s="2">
        <v>6.7</v>
      </c>
      <c r="CS187" s="2">
        <v>0.13900000000000001</v>
      </c>
      <c r="CU187" s="2">
        <v>0.2</v>
      </c>
      <c r="CV187" s="2">
        <v>-0.1</v>
      </c>
      <c r="CW187" s="2">
        <v>0.1</v>
      </c>
      <c r="CX187" s="2">
        <v>1.2</v>
      </c>
    </row>
    <row r="188" spans="1:102" x14ac:dyDescent="0.2">
      <c r="B188" s="1" t="s">
        <v>62</v>
      </c>
      <c r="C188" s="1">
        <v>2015</v>
      </c>
      <c r="D188" s="1" t="s">
        <v>786</v>
      </c>
      <c r="F188" s="2">
        <v>31</v>
      </c>
      <c r="G188" s="2" t="s">
        <v>773</v>
      </c>
      <c r="H188" s="2" t="s">
        <v>552</v>
      </c>
      <c r="I188" s="4" t="s">
        <v>1148</v>
      </c>
      <c r="J188" s="16">
        <f>_xlfn.XLOOKUP($I188,DASHBOARD!$I$2:$I$27,DASHBOARD!$J$2:$J$27,"",0)</f>
        <v>83</v>
      </c>
      <c r="K188" s="23">
        <f>J188/DASHBOARD!$C$3</f>
        <v>2.1082042164084331</v>
      </c>
      <c r="L188" s="2">
        <v>255</v>
      </c>
      <c r="M188" s="26">
        <f>L188/DASHBOARD!$C$4</f>
        <v>115.64625850340136</v>
      </c>
      <c r="N188" s="26">
        <f t="shared" si="36"/>
        <v>26.019936446054682</v>
      </c>
      <c r="O188" s="5">
        <v>32802</v>
      </c>
      <c r="P188" s="23">
        <f>YEARFRAC(O188,_xlfn.XLOOKUP($B188,DASHBOARD!$Q$2:$Q$40,DASHBOARD!$U$2:$U$40,"",0))</f>
        <v>25.652777777777779</v>
      </c>
      <c r="Q188" s="2" t="s">
        <v>774</v>
      </c>
      <c r="R188" s="2" t="str">
        <f>_xlfn.XLOOKUP($Q188,DASHBOARD!$L$2:$L$150,DASHBOARD!M$2:M$150,"",0)</f>
        <v>Nigeria</v>
      </c>
      <c r="S188" s="2" t="str">
        <f>_xlfn.XLOOKUP($Q188,DASHBOARD!$L$2:$L$150,DASHBOARD!N$2:N$150,"",0)</f>
        <v>Africa</v>
      </c>
      <c r="T188" s="2" t="str">
        <f>_xlfn.XLOOKUP($Q188,DASHBOARD!$L$2:$L$150,DASHBOARD!O$2:O$150,"",0)</f>
        <v>Africa</v>
      </c>
      <c r="U188" s="2">
        <v>1</v>
      </c>
      <c r="W188" s="2" t="s">
        <v>728</v>
      </c>
      <c r="X188" s="2" t="s">
        <v>728</v>
      </c>
      <c r="Z188" s="2" t="str">
        <f t="shared" si="37"/>
        <v/>
      </c>
      <c r="AA188" s="6">
        <f>_xlfn.XLOOKUP($G188,$AU$184:$AU$205,$AV$184:$AV$205,0,0)</f>
        <v>1112880</v>
      </c>
      <c r="AB188" s="43">
        <f>AA188/$AC$206</f>
        <v>1.5368211085710091E-2</v>
      </c>
      <c r="AD188" s="65">
        <v>1466.4</v>
      </c>
      <c r="AE188" s="65" cm="1">
        <f t="array" ref="AE188">_xlfn.XLOOKUP($G188&amp;$C188,$BY$1:$BY$845&amp;$C$1:$C$845,$CB$1:$CB$845,"",0)</f>
        <v>504</v>
      </c>
      <c r="AF188" s="65">
        <v>12.9</v>
      </c>
      <c r="AG188" s="65">
        <f>IFERROR(($AD188/SUM(AD184:AD204))*$AF188,"")</f>
        <v>0.96526850774600448</v>
      </c>
      <c r="AH188" s="65" cm="1">
        <f t="array" ref="AH188">_xlfn.XLOOKUP($G188&amp;$C188,$BY$1:$BY$845&amp;$C$1:$C$845,$BD$1:$BD$845,"",0)</f>
        <v>25</v>
      </c>
      <c r="AI188" s="65" cm="1">
        <f t="array" ref="AI188">_xlfn.XLOOKUP($G188&amp;$C188,$BY$1:$BY$845&amp;$C$1:$C$845,$CP$1:$CP$845,"",0)</f>
        <v>0.8</v>
      </c>
      <c r="AJ188" s="65" cm="1">
        <f t="array" ref="AJ188">_xlfn.XLOOKUP($G188&amp;$C188,$BY$1:$BY$845&amp;$C$1:$C$845,$CQ$1:$CQ$845,"",0)</f>
        <v>0.9</v>
      </c>
      <c r="AK188" s="65" cm="1">
        <f t="array" ref="AK188">_xlfn.XLOOKUP($G188&amp;$C188,$BY$1:$BY$845&amp;$C$1:$C$845,$CR$1:$CR$845,"",0)</f>
        <v>1.7</v>
      </c>
      <c r="AL188" s="65" cm="1">
        <f t="array" ref="AL188">_xlfn.XLOOKUP($G188&amp;$C188,$BY$1:$BY$845&amp;$C$1:$C$845,$CM$1:$CM$845,"",0)</f>
        <v>15.6</v>
      </c>
      <c r="AM188" s="78" cm="1">
        <f t="array" ref="AM188">_xlfn.XLOOKUP($G188&amp;$C188,$BY$1:$BY$845&amp;$C$1:$C$845,BG$1:BG$845,"",0)</f>
        <v>0</v>
      </c>
      <c r="AN188" s="78" cm="1">
        <f t="array" ref="AN188">_xlfn.XLOOKUP($G188&amp;$C188,$BY$1:$BY$845&amp;$C$1:$C$845,BH$1:BH$845,"",0)</f>
        <v>0</v>
      </c>
      <c r="AO188" s="78" cm="1">
        <f t="array" ref="AO188">_xlfn.XLOOKUP($G188&amp;$C188,$BY$1:$BY$845&amp;$C$1:$C$845,BI$1:BI$845,"",0)</f>
        <v>0</v>
      </c>
      <c r="AP188" s="78" cm="1">
        <f t="array" ref="AP188">_xlfn.XLOOKUP($G188&amp;$C188,$BY$1:$BY$845&amp;$C$1:$C$845,BJ$1:BJ$845,"",0)</f>
        <v>0.03</v>
      </c>
      <c r="AQ188" s="78" cm="1">
        <f t="array" ref="AQ188">_xlfn.XLOOKUP($G188&amp;$C188,$BY$1:$BY$845&amp;$C$1:$C$845,BK$1:BK$845,"",0)</f>
        <v>0.97</v>
      </c>
      <c r="AR188" s="78">
        <f t="shared" si="38"/>
        <v>1</v>
      </c>
      <c r="AT188" s="1">
        <v>5</v>
      </c>
      <c r="AU188" s="2" t="s">
        <v>592</v>
      </c>
      <c r="AV188" s="6">
        <v>5305000</v>
      </c>
      <c r="AW188" s="6">
        <v>5305000</v>
      </c>
      <c r="BB188">
        <v>5</v>
      </c>
      <c r="BC188" t="s">
        <v>569</v>
      </c>
      <c r="BD188">
        <v>31</v>
      </c>
      <c r="BE188">
        <v>77</v>
      </c>
      <c r="BF188" s="2">
        <v>2069</v>
      </c>
      <c r="BH188" s="58">
        <v>0.01</v>
      </c>
      <c r="BI188" s="58">
        <v>0.96</v>
      </c>
      <c r="BJ188" s="58">
        <v>0.03</v>
      </c>
      <c r="BL188" s="2">
        <v>11.5</v>
      </c>
      <c r="BM188" s="2">
        <v>1.3</v>
      </c>
      <c r="BN188" s="2">
        <v>54</v>
      </c>
      <c r="BO188" s="2">
        <v>16</v>
      </c>
      <c r="BP188" s="2">
        <v>64</v>
      </c>
      <c r="BQ188" s="2">
        <v>10</v>
      </c>
      <c r="BR188" s="2">
        <v>52</v>
      </c>
      <c r="BS188" s="2">
        <v>15</v>
      </c>
      <c r="BT188" s="2">
        <v>525</v>
      </c>
      <c r="BU188" s="2">
        <v>11</v>
      </c>
      <c r="BV188" s="2">
        <v>8</v>
      </c>
      <c r="BX188" s="2">
        <v>5</v>
      </c>
      <c r="BY188" s="2" t="s">
        <v>569</v>
      </c>
      <c r="BZ188" s="2">
        <v>31</v>
      </c>
      <c r="CA188" s="2">
        <v>77</v>
      </c>
      <c r="CB188" s="2">
        <v>2069</v>
      </c>
      <c r="CC188" s="2">
        <v>12.3</v>
      </c>
      <c r="CD188" s="2">
        <v>0.55300000000000005</v>
      </c>
      <c r="CE188" s="2">
        <v>0.42699999999999999</v>
      </c>
      <c r="CF188" s="2">
        <v>0.23</v>
      </c>
      <c r="CG188" s="2">
        <v>2.4</v>
      </c>
      <c r="CH188" s="2">
        <v>10.8</v>
      </c>
      <c r="CI188" s="2">
        <v>6.7</v>
      </c>
      <c r="CJ188" s="2">
        <v>14.6</v>
      </c>
      <c r="CK188" s="2">
        <v>2.1</v>
      </c>
      <c r="CL188" s="2">
        <v>0.9</v>
      </c>
      <c r="CM188" s="2">
        <v>13.9</v>
      </c>
      <c r="CN188" s="2">
        <v>13.3</v>
      </c>
      <c r="CP188" s="2">
        <v>2.2999999999999998</v>
      </c>
      <c r="CQ188" s="2">
        <v>2.8</v>
      </c>
      <c r="CR188" s="2">
        <v>5.0999999999999996</v>
      </c>
      <c r="CS188" s="2">
        <v>0.11700000000000001</v>
      </c>
      <c r="CU188" s="2">
        <v>-0.4</v>
      </c>
      <c r="CV188" s="2">
        <v>1.4</v>
      </c>
      <c r="CW188" s="2">
        <v>0.9</v>
      </c>
      <c r="CX188" s="2">
        <v>1.5</v>
      </c>
    </row>
    <row r="189" spans="1:102" x14ac:dyDescent="0.2">
      <c r="B189" s="1" t="s">
        <v>62</v>
      </c>
      <c r="C189" s="1">
        <v>2015</v>
      </c>
      <c r="D189" s="1" t="s">
        <v>786</v>
      </c>
      <c r="F189" s="2">
        <v>23</v>
      </c>
      <c r="G189" s="2" t="s">
        <v>565</v>
      </c>
      <c r="H189" s="2" t="s">
        <v>566</v>
      </c>
      <c r="I189" s="4" t="s">
        <v>599</v>
      </c>
      <c r="J189" s="16">
        <f>_xlfn.XLOOKUP($I189,DASHBOARD!$I$2:$I$27,DASHBOARD!$J$2:$J$27,"",0)</f>
        <v>78</v>
      </c>
      <c r="K189" s="23">
        <f>J189/DASHBOARD!$C$3</f>
        <v>1.981203962407925</v>
      </c>
      <c r="L189" s="2">
        <v>230</v>
      </c>
      <c r="M189" s="26">
        <f>L189/DASHBOARD!$C$4</f>
        <v>104.30839002267574</v>
      </c>
      <c r="N189" s="26">
        <f t="shared" si="36"/>
        <v>26.574240824973423</v>
      </c>
      <c r="O189" s="5">
        <v>32936</v>
      </c>
      <c r="P189" s="23">
        <f>YEARFRAC(O189,_xlfn.XLOOKUP($B189,DASHBOARD!$Q$2:$Q$40,DASHBOARD!$U$2:$U$40,"",0))</f>
        <v>25.283333333333335</v>
      </c>
      <c r="Q189" s="2" t="s">
        <v>557</v>
      </c>
      <c r="R189" s="2" t="str">
        <f>_xlfn.XLOOKUP($Q189,DASHBOARD!$L$2:$L$150,DASHBOARD!M$2:M$150,"",0)</f>
        <v>United States</v>
      </c>
      <c r="S189" s="2" t="str">
        <f>_xlfn.XLOOKUP($Q189,DASHBOARD!$L$2:$L$150,DASHBOARD!N$2:N$150,"",0)</f>
        <v>North America</v>
      </c>
      <c r="T189" s="2" t="str">
        <f>_xlfn.XLOOKUP($Q189,DASHBOARD!$L$2:$L$150,DASHBOARD!O$2:O$150,"",0)</f>
        <v>Americas</v>
      </c>
      <c r="U189" s="2">
        <v>2</v>
      </c>
      <c r="W189" s="2" t="s">
        <v>567</v>
      </c>
      <c r="X189" s="2" t="s">
        <v>567</v>
      </c>
      <c r="Z189" s="2" t="str">
        <f t="shared" si="37"/>
        <v/>
      </c>
      <c r="AA189" s="6">
        <f>_xlfn.XLOOKUP($G189,$AU$184:$AU$205,$AV$184:$AV$205,0,0)</f>
        <v>915243</v>
      </c>
      <c r="AB189" s="43">
        <f>AA189/$AC$206</f>
        <v>1.2638961629931854E-2</v>
      </c>
      <c r="AD189" s="65">
        <v>1208.4000000000001</v>
      </c>
      <c r="AE189" s="65" cm="1">
        <f t="array" ref="AE189">_xlfn.XLOOKUP($G189&amp;$C189,$BY$1:$BY$845&amp;$C$1:$C$845,$CB$1:$CB$845,"",0)</f>
        <v>2490</v>
      </c>
      <c r="AF189" s="65">
        <v>19.5</v>
      </c>
      <c r="AG189" s="65">
        <f>IFERROR(($AD189/SUM(AD184:AD204))*$AF189,"")</f>
        <v>1.2024064662298697</v>
      </c>
      <c r="AH189" s="65" cm="1">
        <f t="array" ref="AH189">_xlfn.XLOOKUP($G189&amp;$C189,$BY$1:$BY$845&amp;$C$1:$C$845,$BD$1:$BD$845,"",0)</f>
        <v>24</v>
      </c>
      <c r="AI189" s="65" cm="1">
        <f t="array" ref="AI189">_xlfn.XLOOKUP($G189&amp;$C189,$BY$1:$BY$845&amp;$C$1:$C$845,$CP$1:$CP$845,"",0)</f>
        <v>3.3</v>
      </c>
      <c r="AJ189" s="65" cm="1">
        <f t="array" ref="AJ189">_xlfn.XLOOKUP($G189&amp;$C189,$BY$1:$BY$845&amp;$C$1:$C$845,$CQ$1:$CQ$845,"",0)</f>
        <v>5.2</v>
      </c>
      <c r="AK189" s="65" cm="1">
        <f t="array" ref="AK189">_xlfn.XLOOKUP($G189&amp;$C189,$BY$1:$BY$845&amp;$C$1:$C$845,$CR$1:$CR$845,"",0)</f>
        <v>8.5</v>
      </c>
      <c r="AL189" s="65" cm="1">
        <f t="array" ref="AL189">_xlfn.XLOOKUP($G189&amp;$C189,$BY$1:$BY$845&amp;$C$1:$C$845,$CM$1:$CM$845,"",0)</f>
        <v>13.5</v>
      </c>
      <c r="AM189" s="78" cm="1">
        <f t="array" ref="AM189">_xlfn.XLOOKUP($G189&amp;$C189,$BY$1:$BY$845&amp;$C$1:$C$845,BG$1:BG$845,"",0)</f>
        <v>0</v>
      </c>
      <c r="AN189" s="78" cm="1">
        <f t="array" ref="AN189">_xlfn.XLOOKUP($G189&amp;$C189,$BY$1:$BY$845&amp;$C$1:$C$845,BH$1:BH$845,"",0)</f>
        <v>0</v>
      </c>
      <c r="AO189" s="78" cm="1">
        <f t="array" ref="AO189">_xlfn.XLOOKUP($G189&amp;$C189,$BY$1:$BY$845&amp;$C$1:$C$845,BI$1:BI$845,"",0)</f>
        <v>0</v>
      </c>
      <c r="AP189" s="78" cm="1">
        <f t="array" ref="AP189">_xlfn.XLOOKUP($G189&amp;$C189,$BY$1:$BY$845&amp;$C$1:$C$845,BJ$1:BJ$845,"",0)</f>
        <v>0.9</v>
      </c>
      <c r="AQ189" s="78" cm="1">
        <f t="array" ref="AQ189">_xlfn.XLOOKUP($G189&amp;$C189,$BY$1:$BY$845&amp;$C$1:$C$845,BK$1:BK$845,"",0)</f>
        <v>0.1</v>
      </c>
      <c r="AR189" s="78">
        <f t="shared" si="38"/>
        <v>1</v>
      </c>
      <c r="AT189" s="1">
        <v>6</v>
      </c>
      <c r="AU189" s="2" t="s">
        <v>781</v>
      </c>
      <c r="AV189" s="6">
        <v>3657500</v>
      </c>
      <c r="AW189" s="6">
        <v>3657500</v>
      </c>
      <c r="BB189">
        <v>6</v>
      </c>
      <c r="BC189" t="s">
        <v>772</v>
      </c>
      <c r="BD189">
        <v>30</v>
      </c>
      <c r="BE189">
        <v>67</v>
      </c>
      <c r="BF189" s="2">
        <v>1583</v>
      </c>
      <c r="BK189" s="58">
        <v>1</v>
      </c>
      <c r="BL189" s="2">
        <v>16.600000000000001</v>
      </c>
      <c r="BM189" s="2">
        <v>9.6</v>
      </c>
      <c r="BN189" s="2">
        <v>53</v>
      </c>
      <c r="BO189" s="2">
        <v>21</v>
      </c>
      <c r="BP189" s="2">
        <v>94</v>
      </c>
      <c r="BQ189" s="2">
        <v>27</v>
      </c>
      <c r="BR189" s="2">
        <v>20</v>
      </c>
      <c r="BS189" s="2">
        <v>10</v>
      </c>
      <c r="BT189" s="2">
        <v>425</v>
      </c>
      <c r="BU189" s="2">
        <v>10</v>
      </c>
      <c r="BV189" s="2">
        <v>19</v>
      </c>
      <c r="BX189" s="2">
        <v>6</v>
      </c>
      <c r="BY189" s="2" t="s">
        <v>772</v>
      </c>
      <c r="BZ189" s="2">
        <v>30</v>
      </c>
      <c r="CA189" s="2">
        <v>67</v>
      </c>
      <c r="CB189" s="2">
        <v>1583</v>
      </c>
      <c r="CC189" s="2">
        <v>15.8</v>
      </c>
      <c r="CD189" s="2">
        <v>0.56499999999999995</v>
      </c>
      <c r="CE189" s="2">
        <v>0</v>
      </c>
      <c r="CF189" s="2">
        <v>0.11799999999999999</v>
      </c>
      <c r="CG189" s="2">
        <v>9.9</v>
      </c>
      <c r="CH189" s="2">
        <v>26.5</v>
      </c>
      <c r="CI189" s="2">
        <v>18.5</v>
      </c>
      <c r="CJ189" s="2">
        <v>15.4</v>
      </c>
      <c r="CK189" s="2">
        <v>1.2</v>
      </c>
      <c r="CL189" s="2">
        <v>5.3</v>
      </c>
      <c r="CM189" s="2">
        <v>22.1</v>
      </c>
      <c r="CN189" s="2">
        <v>13.2</v>
      </c>
      <c r="CP189" s="2">
        <v>1.9</v>
      </c>
      <c r="CQ189" s="2">
        <v>3.4</v>
      </c>
      <c r="CR189" s="2">
        <v>5.2</v>
      </c>
      <c r="CS189" s="2">
        <v>0.159</v>
      </c>
      <c r="CU189" s="2">
        <v>-0.9</v>
      </c>
      <c r="CV189" s="2">
        <v>3.3</v>
      </c>
      <c r="CW189" s="2">
        <v>2.4</v>
      </c>
      <c r="CX189" s="2">
        <v>1.8</v>
      </c>
    </row>
    <row r="190" spans="1:102" x14ac:dyDescent="0.2">
      <c r="B190" s="1" t="s">
        <v>62</v>
      </c>
      <c r="C190" s="1">
        <v>2015</v>
      </c>
      <c r="D190" s="1" t="s">
        <v>786</v>
      </c>
      <c r="F190" s="2">
        <v>7</v>
      </c>
      <c r="G190" s="2" t="s">
        <v>775</v>
      </c>
      <c r="H190" s="2" t="s">
        <v>576</v>
      </c>
      <c r="I190" s="4" t="s">
        <v>599</v>
      </c>
      <c r="J190" s="16">
        <f>_xlfn.XLOOKUP($I190,DASHBOARD!$I$2:$I$27,DASHBOARD!$J$2:$J$27,"",0)</f>
        <v>78</v>
      </c>
      <c r="K190" s="23">
        <f>J190/DASHBOARD!$C$3</f>
        <v>1.981203962407925</v>
      </c>
      <c r="L190" s="2">
        <v>180</v>
      </c>
      <c r="M190" s="26">
        <f>L190/DASHBOARD!$C$4</f>
        <v>81.632653061224488</v>
      </c>
      <c r="N190" s="26">
        <f t="shared" si="36"/>
        <v>20.797231949979199</v>
      </c>
      <c r="O190" s="5">
        <v>32603</v>
      </c>
      <c r="P190" s="23">
        <f>YEARFRAC(O190,_xlfn.XLOOKUP($B190,DASHBOARD!$Q$2:$Q$40,DASHBOARD!$U$2:$U$40,"",0))</f>
        <v>26.197222222222223</v>
      </c>
      <c r="Q190" s="2" t="s">
        <v>557</v>
      </c>
      <c r="R190" s="2" t="str">
        <f>_xlfn.XLOOKUP($Q190,DASHBOARD!$L$2:$L$150,DASHBOARD!M$2:M$150,"",0)</f>
        <v>United States</v>
      </c>
      <c r="S190" s="2" t="str">
        <f>_xlfn.XLOOKUP($Q190,DASHBOARD!$L$2:$L$150,DASHBOARD!N$2:N$150,"",0)</f>
        <v>North America</v>
      </c>
      <c r="T190" s="2" t="str">
        <f>_xlfn.XLOOKUP($Q190,DASHBOARD!$L$2:$L$150,DASHBOARD!O$2:O$150,"",0)</f>
        <v>Americas</v>
      </c>
      <c r="U190" s="2">
        <v>1</v>
      </c>
      <c r="W190" s="2" t="s">
        <v>776</v>
      </c>
      <c r="X190" s="2" t="s">
        <v>776</v>
      </c>
      <c r="Z190" s="2" t="str">
        <f t="shared" si="37"/>
        <v/>
      </c>
      <c r="AA190" s="6">
        <f>_xlfn.XLOOKUP($G190,$AU$184:$AU$205,$AV$184:$AV$205,0,0)</f>
        <v>816482</v>
      </c>
      <c r="AB190" s="43">
        <f>AA190/$AC$206</f>
        <v>1.1275130942853449E-2</v>
      </c>
      <c r="AD190" s="65">
        <v>2456.2999999999997</v>
      </c>
      <c r="AE190" s="65" cm="1">
        <f t="array" ref="AE190">_xlfn.XLOOKUP($G190&amp;$C190,$BY$1:$BY$845&amp;$C$1:$C$845,$CB$1:$CB$845,"",0)</f>
        <v>657</v>
      </c>
      <c r="AF190" s="65">
        <v>20.8</v>
      </c>
      <c r="AG190" s="65">
        <f>IFERROR(($AD190/SUM(AD184:AD204))*$AF190,"")</f>
        <v>2.6070581511644519</v>
      </c>
      <c r="AH190" s="65" cm="1">
        <f t="array" ref="AH190">_xlfn.XLOOKUP($G190&amp;$C190,$BY$1:$BY$845&amp;$C$1:$C$845,$BD$1:$BD$845,"",0)</f>
        <v>25</v>
      </c>
      <c r="AI190" s="65" cm="1">
        <f t="array" ref="AI190">_xlfn.XLOOKUP($G190&amp;$C190,$BY$1:$BY$845&amp;$C$1:$C$845,$CP$1:$CP$845,"",0)</f>
        <v>0.2</v>
      </c>
      <c r="AJ190" s="65" cm="1">
        <f t="array" ref="AJ190">_xlfn.XLOOKUP($G190&amp;$C190,$BY$1:$BY$845&amp;$C$1:$C$845,$CQ$1:$CQ$845,"",0)</f>
        <v>1</v>
      </c>
      <c r="AK190" s="65" cm="1">
        <f t="array" ref="AK190">_xlfn.XLOOKUP($G190&amp;$C190,$BY$1:$BY$845&amp;$C$1:$C$845,$CR$1:$CR$845,"",0)</f>
        <v>1.3</v>
      </c>
      <c r="AL190" s="65" cm="1">
        <f t="array" ref="AL190">_xlfn.XLOOKUP($G190&amp;$C190,$BY$1:$BY$845&amp;$C$1:$C$845,$CM$1:$CM$845,"",0)</f>
        <v>10.199999999999999</v>
      </c>
      <c r="AM190" s="78" cm="1">
        <f t="array" ref="AM190">_xlfn.XLOOKUP($G190&amp;$C190,$BY$1:$BY$845&amp;$C$1:$C$845,BG$1:BG$845,"",0)</f>
        <v>0.01</v>
      </c>
      <c r="AN190" s="78" cm="1">
        <f t="array" ref="AN190">_xlfn.XLOOKUP($G190&amp;$C190,$BY$1:$BY$845&amp;$C$1:$C$845,BH$1:BH$845,"",0)</f>
        <v>0.79</v>
      </c>
      <c r="AO190" s="78" cm="1">
        <f t="array" ref="AO190">_xlfn.XLOOKUP($G190&amp;$C190,$BY$1:$BY$845&amp;$C$1:$C$845,BI$1:BI$845,"",0)</f>
        <v>0.2</v>
      </c>
      <c r="AP190" s="78" cm="1">
        <f t="array" ref="AP190">_xlfn.XLOOKUP($G190&amp;$C190,$BY$1:$BY$845&amp;$C$1:$C$845,BJ$1:BJ$845,"",0)</f>
        <v>0</v>
      </c>
      <c r="AQ190" s="78" cm="1">
        <f t="array" ref="AQ190">_xlfn.XLOOKUP($G190&amp;$C190,$BY$1:$BY$845&amp;$C$1:$C$845,BK$1:BK$845,"",0)</f>
        <v>0</v>
      </c>
      <c r="AR190" s="78">
        <f t="shared" si="38"/>
        <v>1</v>
      </c>
      <c r="AT190" s="1">
        <v>7</v>
      </c>
      <c r="AU190" s="2" t="s">
        <v>559</v>
      </c>
      <c r="AV190" s="6">
        <v>3075880</v>
      </c>
      <c r="AW190" s="6">
        <v>3075880</v>
      </c>
      <c r="BB190">
        <v>7</v>
      </c>
      <c r="BC190" t="s">
        <v>592</v>
      </c>
      <c r="BD190">
        <v>29</v>
      </c>
      <c r="BE190">
        <v>78</v>
      </c>
      <c r="BF190" s="2">
        <v>1468</v>
      </c>
      <c r="BG190" s="58">
        <v>0.8</v>
      </c>
      <c r="BH190" s="58">
        <v>0.2</v>
      </c>
      <c r="BL190" s="2">
        <v>2.9</v>
      </c>
      <c r="BM190" s="2">
        <v>-12.4</v>
      </c>
      <c r="BN190" s="2">
        <v>48</v>
      </c>
      <c r="BO190" s="2">
        <v>28</v>
      </c>
      <c r="BP190" s="2">
        <v>40</v>
      </c>
      <c r="BQ190" s="2">
        <v>14</v>
      </c>
      <c r="BR190" s="2">
        <v>41</v>
      </c>
      <c r="BS190" s="2">
        <v>7</v>
      </c>
      <c r="BT190" s="2">
        <v>590</v>
      </c>
      <c r="BU190" s="2">
        <v>8</v>
      </c>
      <c r="BV190" s="2">
        <v>16</v>
      </c>
      <c r="BX190" s="2">
        <v>7</v>
      </c>
      <c r="BY190" s="2" t="s">
        <v>592</v>
      </c>
      <c r="BZ190" s="2">
        <v>29</v>
      </c>
      <c r="CA190" s="2">
        <v>78</v>
      </c>
      <c r="CB190" s="2">
        <v>1468</v>
      </c>
      <c r="CC190" s="2">
        <v>12.9</v>
      </c>
      <c r="CD190" s="2">
        <v>0.52900000000000003</v>
      </c>
      <c r="CE190" s="2">
        <v>5.0000000000000001E-3</v>
      </c>
      <c r="CF190" s="2">
        <v>0.23</v>
      </c>
      <c r="CG190" s="2">
        <v>3.3</v>
      </c>
      <c r="CH190" s="2">
        <v>10</v>
      </c>
      <c r="CI190" s="2">
        <v>6.7</v>
      </c>
      <c r="CJ190" s="2">
        <v>24.2</v>
      </c>
      <c r="CK190" s="2">
        <v>1.6</v>
      </c>
      <c r="CL190" s="2">
        <v>1</v>
      </c>
      <c r="CM190" s="2">
        <v>19</v>
      </c>
      <c r="CN190" s="2">
        <v>15.9</v>
      </c>
      <c r="CP190" s="2">
        <v>1.5</v>
      </c>
      <c r="CQ190" s="2">
        <v>1.8</v>
      </c>
      <c r="CR190" s="2">
        <v>3.3</v>
      </c>
      <c r="CS190" s="2">
        <v>0.107</v>
      </c>
      <c r="CU190" s="2">
        <v>-1.4</v>
      </c>
      <c r="CV190" s="2">
        <v>0.6</v>
      </c>
      <c r="CW190" s="2">
        <v>-0.8</v>
      </c>
      <c r="CX190" s="2">
        <v>0.4</v>
      </c>
    </row>
    <row r="191" spans="1:102" x14ac:dyDescent="0.2">
      <c r="B191" s="1" t="s">
        <v>62</v>
      </c>
      <c r="C191" s="1">
        <v>2015</v>
      </c>
      <c r="D191" s="1" t="s">
        <v>786</v>
      </c>
      <c r="F191" s="2">
        <v>9</v>
      </c>
      <c r="G191" s="2" t="s">
        <v>569</v>
      </c>
      <c r="H191" s="2" t="s">
        <v>570</v>
      </c>
      <c r="I191" s="4" t="s">
        <v>599</v>
      </c>
      <c r="J191" s="16">
        <f>_xlfn.XLOOKUP($I191,DASHBOARD!$I$2:$I$27,DASHBOARD!$J$2:$J$27,"",0)</f>
        <v>78</v>
      </c>
      <c r="K191" s="23">
        <f>J191/DASHBOARD!$C$3</f>
        <v>1.981203962407925</v>
      </c>
      <c r="L191" s="2">
        <v>215</v>
      </c>
      <c r="M191" s="26">
        <f>L191/DASHBOARD!$C$4</f>
        <v>97.505668934240362</v>
      </c>
      <c r="N191" s="26">
        <f t="shared" si="36"/>
        <v>24.841138162475154</v>
      </c>
      <c r="O191" s="5">
        <v>30709</v>
      </c>
      <c r="P191" s="23">
        <f>YEARFRAC(O191,_xlfn.XLOOKUP($B191,DASHBOARD!$Q$2:$Q$40,DASHBOARD!$U$2:$U$40,"",0))</f>
        <v>31.383333333333333</v>
      </c>
      <c r="Q191" s="2" t="s">
        <v>557</v>
      </c>
      <c r="R191" s="2" t="str">
        <f>_xlfn.XLOOKUP($Q191,DASHBOARD!$L$2:$L$150,DASHBOARD!M$2:M$150,"",0)</f>
        <v>United States</v>
      </c>
      <c r="S191" s="2" t="str">
        <f>_xlfn.XLOOKUP($Q191,DASHBOARD!$L$2:$L$150,DASHBOARD!N$2:N$150,"",0)</f>
        <v>North America</v>
      </c>
      <c r="T191" s="2" t="str">
        <f>_xlfn.XLOOKUP($Q191,DASHBOARD!$L$2:$L$150,DASHBOARD!O$2:O$150,"",0)</f>
        <v>Americas</v>
      </c>
      <c r="U191" s="2">
        <v>10</v>
      </c>
      <c r="W191" s="2" t="s">
        <v>571</v>
      </c>
      <c r="X191" s="2" t="s">
        <v>571</v>
      </c>
      <c r="Z191" s="2" t="str">
        <f t="shared" si="37"/>
        <v/>
      </c>
      <c r="AA191" s="6">
        <f>_xlfn.XLOOKUP($G191,$AU$184:$AU$205,$AV$184:$AV$205,0,0)</f>
        <v>12289544</v>
      </c>
      <c r="AB191" s="43">
        <f>AA191/$AC$206</f>
        <v>0.16971129532305543</v>
      </c>
      <c r="AD191" s="65">
        <v>2320.6</v>
      </c>
      <c r="AE191" s="65" cm="1">
        <f t="array" ref="AE191">_xlfn.XLOOKUP($G191&amp;$C191,$BY$1:$BY$845&amp;$C$1:$C$845,$CB$1:$CB$845,"",0)</f>
        <v>2069</v>
      </c>
      <c r="AF191" s="65">
        <v>13.4</v>
      </c>
      <c r="AG191" s="65">
        <f>IFERROR(($AD191/SUM(AD184:AD204))*$AF191,"")</f>
        <v>1.5867593329659337</v>
      </c>
      <c r="AH191" s="65" cm="1">
        <f t="array" ref="AH191">_xlfn.XLOOKUP($G191&amp;$C191,$BY$1:$BY$845&amp;$C$1:$C$845,$BD$1:$BD$845,"",0)</f>
        <v>31</v>
      </c>
      <c r="AI191" s="65" cm="1">
        <f t="array" ref="AI191">_xlfn.XLOOKUP($G191&amp;$C191,$BY$1:$BY$845&amp;$C$1:$C$845,$CP$1:$CP$845,"",0)</f>
        <v>2.2999999999999998</v>
      </c>
      <c r="AJ191" s="65" cm="1">
        <f t="array" ref="AJ191">_xlfn.XLOOKUP($G191&amp;$C191,$BY$1:$BY$845&amp;$C$1:$C$845,$CQ$1:$CQ$845,"",0)</f>
        <v>2.8</v>
      </c>
      <c r="AK191" s="65" cm="1">
        <f t="array" ref="AK191">_xlfn.XLOOKUP($G191&amp;$C191,$BY$1:$BY$845&amp;$C$1:$C$845,$CR$1:$CR$845,"",0)</f>
        <v>5.0999999999999996</v>
      </c>
      <c r="AL191" s="65" cm="1">
        <f t="array" ref="AL191">_xlfn.XLOOKUP($G191&amp;$C191,$BY$1:$BY$845&amp;$C$1:$C$845,$CM$1:$CM$845,"",0)</f>
        <v>13.9</v>
      </c>
      <c r="AM191" s="78" cm="1">
        <f t="array" ref="AM191">_xlfn.XLOOKUP($G191&amp;$C191,$BY$1:$BY$845&amp;$C$1:$C$845,BG$1:BG$845,"",0)</f>
        <v>0</v>
      </c>
      <c r="AN191" s="78" cm="1">
        <f t="array" ref="AN191">_xlfn.XLOOKUP($G191&amp;$C191,$BY$1:$BY$845&amp;$C$1:$C$845,BH$1:BH$845,"",0)</f>
        <v>0.01</v>
      </c>
      <c r="AO191" s="78" cm="1">
        <f t="array" ref="AO191">_xlfn.XLOOKUP($G191&amp;$C191,$BY$1:$BY$845&amp;$C$1:$C$845,BI$1:BI$845,"",0)</f>
        <v>0.96</v>
      </c>
      <c r="AP191" s="78" cm="1">
        <f t="array" ref="AP191">_xlfn.XLOOKUP($G191&amp;$C191,$BY$1:$BY$845&amp;$C$1:$C$845,BJ$1:BJ$845,"",0)</f>
        <v>0.03</v>
      </c>
      <c r="AQ191" s="78" cm="1">
        <f t="array" ref="AQ191">_xlfn.XLOOKUP($G191&amp;$C191,$BY$1:$BY$845&amp;$C$1:$C$845,BK$1:BK$845,"",0)</f>
        <v>0</v>
      </c>
      <c r="AR191" s="78">
        <f t="shared" si="38"/>
        <v>1</v>
      </c>
      <c r="AT191" s="1">
        <v>8</v>
      </c>
      <c r="AU191" s="2" t="s">
        <v>771</v>
      </c>
      <c r="AV191" s="6">
        <v>3049920</v>
      </c>
      <c r="AW191" s="6">
        <v>3049920</v>
      </c>
      <c r="BB191">
        <v>8</v>
      </c>
      <c r="BC191" t="s">
        <v>781</v>
      </c>
      <c r="BD191">
        <v>27</v>
      </c>
      <c r="BE191">
        <v>76</v>
      </c>
      <c r="BF191" s="2">
        <v>1207</v>
      </c>
      <c r="BJ191" s="58">
        <v>0.05</v>
      </c>
      <c r="BK191" s="58">
        <v>0.95</v>
      </c>
      <c r="BL191" s="2">
        <v>7.2</v>
      </c>
      <c r="BM191" s="2">
        <v>-5.2</v>
      </c>
      <c r="BN191" s="2">
        <v>32</v>
      </c>
      <c r="BO191" s="2">
        <v>19</v>
      </c>
      <c r="BP191" s="2">
        <v>114</v>
      </c>
      <c r="BQ191" s="2">
        <v>19</v>
      </c>
      <c r="BR191" s="2">
        <v>85</v>
      </c>
      <c r="BS191" s="2">
        <v>13</v>
      </c>
      <c r="BT191" s="2">
        <v>162</v>
      </c>
      <c r="BU191" s="2">
        <v>13</v>
      </c>
      <c r="BV191" s="2">
        <v>25</v>
      </c>
      <c r="BX191" s="2">
        <v>8</v>
      </c>
      <c r="BY191" s="2" t="s">
        <v>781</v>
      </c>
      <c r="BZ191" s="2">
        <v>27</v>
      </c>
      <c r="CA191" s="2">
        <v>76</v>
      </c>
      <c r="CB191" s="2">
        <v>1207</v>
      </c>
      <c r="CC191" s="2">
        <v>19.5</v>
      </c>
      <c r="CD191" s="2">
        <v>0.54600000000000004</v>
      </c>
      <c r="CE191" s="2">
        <v>2.8000000000000001E-2</v>
      </c>
      <c r="CF191" s="2">
        <v>0.27600000000000002</v>
      </c>
      <c r="CG191" s="2">
        <v>10.1</v>
      </c>
      <c r="CH191" s="2">
        <v>18.7</v>
      </c>
      <c r="CI191" s="2">
        <v>14.5</v>
      </c>
      <c r="CJ191" s="2">
        <v>9.9</v>
      </c>
      <c r="CK191" s="2">
        <v>0.8</v>
      </c>
      <c r="CL191" s="2">
        <v>2.1</v>
      </c>
      <c r="CM191" s="2">
        <v>10.199999999999999</v>
      </c>
      <c r="CN191" s="2">
        <v>29.1</v>
      </c>
      <c r="CP191" s="2">
        <v>2.2000000000000002</v>
      </c>
      <c r="CQ191" s="2">
        <v>1.8</v>
      </c>
      <c r="CR191" s="2">
        <v>4</v>
      </c>
      <c r="CS191" s="2">
        <v>0.158</v>
      </c>
      <c r="CU191" s="2">
        <v>-0.9</v>
      </c>
      <c r="CV191" s="2">
        <v>-1.1000000000000001</v>
      </c>
      <c r="CW191" s="2">
        <v>-1.9</v>
      </c>
      <c r="CX191" s="2">
        <v>0</v>
      </c>
    </row>
    <row r="192" spans="1:102" x14ac:dyDescent="0.2">
      <c r="B192" s="1" t="s">
        <v>62</v>
      </c>
      <c r="C192" s="1">
        <v>2015</v>
      </c>
      <c r="D192" s="1" t="s">
        <v>786</v>
      </c>
      <c r="F192" s="2">
        <v>1</v>
      </c>
      <c r="G192" s="2" t="s">
        <v>777</v>
      </c>
      <c r="H192" s="2" t="s">
        <v>552</v>
      </c>
      <c r="I192" s="4" t="s">
        <v>1150</v>
      </c>
      <c r="J192" s="16">
        <f>_xlfn.XLOOKUP($I192,DASHBOARD!$I$2:$I$27,DASHBOARD!$J$2:$J$27,"",0)</f>
        <v>85</v>
      </c>
      <c r="K192" s="23">
        <f>J192/DASHBOARD!$C$3</f>
        <v>2.1590043180086362</v>
      </c>
      <c r="L192" s="2">
        <v>251</v>
      </c>
      <c r="M192" s="26">
        <f>L192/DASHBOARD!$C$4</f>
        <v>113.83219954648526</v>
      </c>
      <c r="N192" s="26">
        <f t="shared" si="36"/>
        <v>24.420699850136128</v>
      </c>
      <c r="O192" s="5">
        <v>33009</v>
      </c>
      <c r="P192" s="23">
        <f>YEARFRAC(O192,_xlfn.XLOOKUP($B192,DASHBOARD!$Q$2:$Q$40,DASHBOARD!$U$2:$U$40,"",0))</f>
        <v>25.083333333333332</v>
      </c>
      <c r="Q192" s="2" t="s">
        <v>778</v>
      </c>
      <c r="R192" s="2" t="str">
        <f>_xlfn.XLOOKUP($Q192,DASHBOARD!$L$2:$L$150,DASHBOARD!M$2:M$150,"",0)</f>
        <v>Bosnia</v>
      </c>
      <c r="S192" s="2" t="str">
        <f>_xlfn.XLOOKUP($Q192,DASHBOARD!$L$2:$L$150,DASHBOARD!N$2:N$150,"",0)</f>
        <v>Europe</v>
      </c>
      <c r="T192" s="2" t="str">
        <f>_xlfn.XLOOKUP($Q192,DASHBOARD!$L$2:$L$150,DASHBOARD!O$2:O$150,"",0)</f>
        <v>Eurasia</v>
      </c>
      <c r="U192" s="2">
        <v>1</v>
      </c>
      <c r="Z192" s="2" t="str">
        <f t="shared" si="37"/>
        <v/>
      </c>
      <c r="AA192" s="6">
        <f>_xlfn.XLOOKUP($G192,$AU$184:$AU$205,$AV$184:$AV$205,0,0)</f>
        <v>816482</v>
      </c>
      <c r="AB192" s="43">
        <f>AA192/$AC$206</f>
        <v>1.1275130942853449E-2</v>
      </c>
      <c r="AD192" s="65">
        <v>983.4</v>
      </c>
      <c r="AE192" s="65" cm="1">
        <f t="array" ref="AE192">_xlfn.XLOOKUP($G192&amp;$C192,$BY$1:$BY$845&amp;$C$1:$C$845,$CB$1:$CB$845,"",0)</f>
        <v>72</v>
      </c>
      <c r="AF192" s="65">
        <v>15.3</v>
      </c>
      <c r="AG192" s="65">
        <f>IFERROR(($AD192/SUM(AD184:AD204))*$AF192,"")</f>
        <v>0.76776376217010589</v>
      </c>
      <c r="AH192" s="65" cm="1">
        <f t="array" ref="AH192">_xlfn.XLOOKUP($G192&amp;$C192,$BY$1:$BY$845&amp;$C$1:$C$845,$BD$1:$BD$845,"",0)</f>
        <v>24</v>
      </c>
      <c r="AI192" s="65" cm="1">
        <f t="array" ref="AI192">_xlfn.XLOOKUP($G192&amp;$C192,$BY$1:$BY$845&amp;$C$1:$C$845,$CP$1:$CP$845,"",0)</f>
        <v>0.2</v>
      </c>
      <c r="AJ192" s="65" cm="1">
        <f t="array" ref="AJ192">_xlfn.XLOOKUP($G192&amp;$C192,$BY$1:$BY$845&amp;$C$1:$C$845,$CQ$1:$CQ$845,"",0)</f>
        <v>0.1</v>
      </c>
      <c r="AK192" s="65" cm="1">
        <f t="array" ref="AK192">_xlfn.XLOOKUP($G192&amp;$C192,$BY$1:$BY$845&amp;$C$1:$C$845,$CR$1:$CR$845,"",0)</f>
        <v>0.3</v>
      </c>
      <c r="AL192" s="65" cm="1">
        <f t="array" ref="AL192">_xlfn.XLOOKUP($G192&amp;$C192,$BY$1:$BY$845&amp;$C$1:$C$845,$CM$1:$CM$845,"",0)</f>
        <v>26.7</v>
      </c>
      <c r="AM192" s="78" cm="1">
        <f t="array" ref="AM192">_xlfn.XLOOKUP($G192&amp;$C192,$BY$1:$BY$845&amp;$C$1:$C$845,BG$1:BG$845,"",0)</f>
        <v>0</v>
      </c>
      <c r="AN192" s="78" cm="1">
        <f t="array" ref="AN192">_xlfn.XLOOKUP($G192&amp;$C192,$BY$1:$BY$845&amp;$C$1:$C$845,BH$1:BH$845,"",0)</f>
        <v>0</v>
      </c>
      <c r="AO192" s="78" cm="1">
        <f t="array" ref="AO192">_xlfn.XLOOKUP($G192&amp;$C192,$BY$1:$BY$845&amp;$C$1:$C$845,BI$1:BI$845,"",0)</f>
        <v>0</v>
      </c>
      <c r="AP192" s="78" cm="1">
        <f t="array" ref="AP192">_xlfn.XLOOKUP($G192&amp;$C192,$BY$1:$BY$845&amp;$C$1:$C$845,BJ$1:BJ$845,"",0)</f>
        <v>0</v>
      </c>
      <c r="AQ192" s="78" cm="1">
        <f t="array" ref="AQ192">_xlfn.XLOOKUP($G192&amp;$C192,$BY$1:$BY$845&amp;$C$1:$C$845,BK$1:BK$845,"",0)</f>
        <v>1</v>
      </c>
      <c r="AR192" s="78">
        <f t="shared" si="38"/>
        <v>1</v>
      </c>
      <c r="AT192" s="1">
        <v>9</v>
      </c>
      <c r="AU192" s="2" t="s">
        <v>770</v>
      </c>
      <c r="AV192" s="6">
        <v>1448490</v>
      </c>
      <c r="AW192" s="6">
        <v>1448490</v>
      </c>
      <c r="BB192">
        <v>9</v>
      </c>
      <c r="BC192" t="s">
        <v>770</v>
      </c>
      <c r="BD192">
        <v>32</v>
      </c>
      <c r="BE192">
        <v>66</v>
      </c>
      <c r="BF192" s="2">
        <v>982</v>
      </c>
      <c r="BG192" s="58">
        <v>0.15</v>
      </c>
      <c r="BH192" s="58">
        <v>0.83</v>
      </c>
      <c r="BI192" s="58">
        <v>0.02</v>
      </c>
      <c r="BL192" s="2">
        <v>1.1000000000000001</v>
      </c>
      <c r="BM192" s="2">
        <v>-12.9</v>
      </c>
      <c r="BN192" s="2">
        <v>22</v>
      </c>
      <c r="BO192" s="2">
        <v>15</v>
      </c>
      <c r="BP192" s="2">
        <v>39</v>
      </c>
      <c r="BQ192" s="2">
        <v>3</v>
      </c>
      <c r="BR192" s="2">
        <v>30</v>
      </c>
      <c r="BS192" s="2">
        <v>6</v>
      </c>
      <c r="BT192" s="2">
        <v>232</v>
      </c>
      <c r="BU192" s="2">
        <v>4</v>
      </c>
      <c r="BV192" s="2">
        <v>16</v>
      </c>
      <c r="BX192" s="2">
        <v>9</v>
      </c>
      <c r="BY192" s="2" t="s">
        <v>770</v>
      </c>
      <c r="BZ192" s="2">
        <v>32</v>
      </c>
      <c r="CA192" s="2">
        <v>66</v>
      </c>
      <c r="CB192" s="2">
        <v>982</v>
      </c>
      <c r="CC192" s="2">
        <v>15.3</v>
      </c>
      <c r="CD192" s="2">
        <v>0.55800000000000005</v>
      </c>
      <c r="CE192" s="2">
        <v>0.28999999999999998</v>
      </c>
      <c r="CF192" s="2">
        <v>0.192</v>
      </c>
      <c r="CG192" s="2">
        <v>2.6</v>
      </c>
      <c r="CH192" s="2">
        <v>7.2</v>
      </c>
      <c r="CI192" s="2">
        <v>5</v>
      </c>
      <c r="CJ192" s="2">
        <v>14.9</v>
      </c>
      <c r="CK192" s="2">
        <v>2</v>
      </c>
      <c r="CL192" s="2">
        <v>0.6</v>
      </c>
      <c r="CM192" s="2">
        <v>9.5</v>
      </c>
      <c r="CN192" s="2">
        <v>20.5</v>
      </c>
      <c r="CP192" s="2">
        <v>1.6</v>
      </c>
      <c r="CQ192" s="2">
        <v>1.2</v>
      </c>
      <c r="CR192" s="2">
        <v>2.8</v>
      </c>
      <c r="CS192" s="2">
        <v>0.13700000000000001</v>
      </c>
      <c r="CU192" s="2">
        <v>0</v>
      </c>
      <c r="CV192" s="2">
        <v>0.4</v>
      </c>
      <c r="CW192" s="2">
        <v>0.3</v>
      </c>
      <c r="CX192" s="2">
        <v>0.6</v>
      </c>
    </row>
    <row r="193" spans="2:102" x14ac:dyDescent="0.2">
      <c r="B193" s="1" t="s">
        <v>62</v>
      </c>
      <c r="C193" s="1">
        <v>2015</v>
      </c>
      <c r="D193" s="1" t="s">
        <v>786</v>
      </c>
      <c r="F193" s="2">
        <v>10</v>
      </c>
      <c r="G193" s="2" t="s">
        <v>779</v>
      </c>
      <c r="H193" s="2" t="s">
        <v>566</v>
      </c>
      <c r="I193" s="4" t="s">
        <v>602</v>
      </c>
      <c r="J193" s="16">
        <f>_xlfn.XLOOKUP($I193,DASHBOARD!$I$2:$I$27,DASHBOARD!$J$2:$J$27,"",0)</f>
        <v>81</v>
      </c>
      <c r="K193" s="23">
        <f>J193/DASHBOARD!$C$3</f>
        <v>2.0574041148082296</v>
      </c>
      <c r="L193" s="2">
        <v>245</v>
      </c>
      <c r="M193" s="26">
        <f>L193/DASHBOARD!$C$4</f>
        <v>111.11111111111111</v>
      </c>
      <c r="N193" s="26">
        <f t="shared" si="36"/>
        <v>26.24933360429474</v>
      </c>
      <c r="O193" s="5">
        <v>30435</v>
      </c>
      <c r="P193" s="23">
        <f>YEARFRAC(O193,_xlfn.XLOOKUP($B193,DASHBOARD!$Q$2:$Q$40,DASHBOARD!$U$2:$U$40,"",0))</f>
        <v>32.130555555555553</v>
      </c>
      <c r="Q193" s="2" t="s">
        <v>557</v>
      </c>
      <c r="R193" s="2" t="str">
        <f>_xlfn.XLOOKUP($Q193,DASHBOARD!$L$2:$L$150,DASHBOARD!M$2:M$150,"",0)</f>
        <v>United States</v>
      </c>
      <c r="S193" s="2" t="str">
        <f>_xlfn.XLOOKUP($Q193,DASHBOARD!$L$2:$L$150,DASHBOARD!N$2:N$150,"",0)</f>
        <v>North America</v>
      </c>
      <c r="T193" s="2" t="str">
        <f>_xlfn.XLOOKUP($Q193,DASHBOARD!$L$2:$L$150,DASHBOARD!O$2:O$150,"",0)</f>
        <v>Americas</v>
      </c>
      <c r="U193" s="2">
        <v>9</v>
      </c>
      <c r="W193" s="2" t="s">
        <v>558</v>
      </c>
      <c r="X193" s="2" t="s">
        <v>558</v>
      </c>
      <c r="Z193" s="2" t="str">
        <f t="shared" si="37"/>
        <v/>
      </c>
      <c r="AA193" s="6">
        <f>_xlfn.XLOOKUP($G193,$AU$184:$AU$205,$AV$184:$AV$205,0,0)</f>
        <v>15012000</v>
      </c>
      <c r="AB193" s="43">
        <f>AA193/$AC$206</f>
        <v>0.20730679392088983</v>
      </c>
      <c r="AD193" s="65">
        <v>270.59999999999997</v>
      </c>
      <c r="AE193" s="65" cm="1">
        <f t="array" ref="AE193">_xlfn.XLOOKUP($G193&amp;$C193,$BY$1:$BY$845&amp;$C$1:$C$845,$CB$1:$CB$845,"",0)</f>
        <v>904</v>
      </c>
      <c r="AF193" s="65">
        <v>0.8</v>
      </c>
      <c r="AG193" s="65">
        <f>IFERROR(($AD193/SUM(AD184:AD204))*$AF193,"")</f>
        <v>1.1046476027187557E-2</v>
      </c>
      <c r="AH193" s="65" cm="1">
        <f t="array" ref="AH193">_xlfn.XLOOKUP($G193&amp;$C193,$BY$1:$BY$845&amp;$C$1:$C$845,$BD$1:$BD$845,"",0)</f>
        <v>31</v>
      </c>
      <c r="AI193" s="65" cm="1">
        <f t="array" ref="AI193">_xlfn.XLOOKUP($G193&amp;$C193,$BY$1:$BY$845&amp;$C$1:$C$845,$CP$1:$CP$845,"",0)</f>
        <v>1.6</v>
      </c>
      <c r="AJ193" s="65" cm="1">
        <f t="array" ref="AJ193">_xlfn.XLOOKUP($G193&amp;$C193,$BY$1:$BY$845&amp;$C$1:$C$845,$CQ$1:$CQ$845,"",0)</f>
        <v>1.6</v>
      </c>
      <c r="AK193" s="65" cm="1">
        <f t="array" ref="AK193">_xlfn.XLOOKUP($G193&amp;$C193,$BY$1:$BY$845&amp;$C$1:$C$845,$CR$1:$CR$845,"",0)</f>
        <v>3.2</v>
      </c>
      <c r="AL193" s="65" cm="1">
        <f t="array" ref="AL193">_xlfn.XLOOKUP($G193&amp;$C193,$BY$1:$BY$845&amp;$C$1:$C$845,$CM$1:$CM$845,"",0)</f>
        <v>12</v>
      </c>
      <c r="AM193" s="78" cm="1">
        <f t="array" ref="AM193">_xlfn.XLOOKUP($G193&amp;$C193,$BY$1:$BY$845&amp;$C$1:$C$845,BG$1:BG$845,"",0)</f>
        <v>0</v>
      </c>
      <c r="AN193" s="78" cm="1">
        <f t="array" ref="AN193">_xlfn.XLOOKUP($G193&amp;$C193,$BY$1:$BY$845&amp;$C$1:$C$845,BH$1:BH$845,"",0)</f>
        <v>0</v>
      </c>
      <c r="AO193" s="78" cm="1">
        <f t="array" ref="AO193">_xlfn.XLOOKUP($G193&amp;$C193,$BY$1:$BY$845&amp;$C$1:$C$845,BI$1:BI$845,"",0)</f>
        <v>0</v>
      </c>
      <c r="AP193" s="78" cm="1">
        <f t="array" ref="AP193">_xlfn.XLOOKUP($G193&amp;$C193,$BY$1:$BY$845&amp;$C$1:$C$845,BJ$1:BJ$845,"",0)</f>
        <v>0.57999999999999996</v>
      </c>
      <c r="AQ193" s="78" cm="1">
        <f t="array" ref="AQ193">_xlfn.XLOOKUP($G193&amp;$C193,$BY$1:$BY$845&amp;$C$1:$C$845,BK$1:BK$845,"",0)</f>
        <v>0.42</v>
      </c>
      <c r="AR193" s="78">
        <f t="shared" si="38"/>
        <v>1</v>
      </c>
      <c r="AT193" s="1">
        <v>10</v>
      </c>
      <c r="AU193" s="2" t="s">
        <v>780</v>
      </c>
      <c r="AV193" s="6">
        <v>1145685</v>
      </c>
      <c r="AW193" s="6">
        <v>1145685</v>
      </c>
      <c r="BB193">
        <v>10</v>
      </c>
      <c r="BC193" t="s">
        <v>779</v>
      </c>
      <c r="BD193">
        <v>31</v>
      </c>
      <c r="BE193">
        <v>49</v>
      </c>
      <c r="BF193" s="2">
        <v>904</v>
      </c>
      <c r="BJ193" s="58">
        <v>0.57999999999999996</v>
      </c>
      <c r="BK193" s="58">
        <v>0.42</v>
      </c>
      <c r="BL193" s="2">
        <v>2.8</v>
      </c>
      <c r="BM193" s="2">
        <v>-10.4</v>
      </c>
      <c r="BN193" s="2">
        <v>23</v>
      </c>
      <c r="BO193" s="2">
        <v>14</v>
      </c>
      <c r="BP193" s="2">
        <v>51</v>
      </c>
      <c r="BQ193" s="2">
        <v>7</v>
      </c>
      <c r="BR193" s="2">
        <v>51</v>
      </c>
      <c r="BS193" s="2">
        <v>2</v>
      </c>
      <c r="BT193" s="2">
        <v>206</v>
      </c>
      <c r="BU193" s="2">
        <v>8</v>
      </c>
      <c r="BV193" s="2">
        <v>21</v>
      </c>
      <c r="BX193" s="2">
        <v>10</v>
      </c>
      <c r="BY193" s="2" t="s">
        <v>779</v>
      </c>
      <c r="BZ193" s="2">
        <v>31</v>
      </c>
      <c r="CA193" s="2">
        <v>49</v>
      </c>
      <c r="CB193" s="2">
        <v>904</v>
      </c>
      <c r="CC193" s="2">
        <v>17.8</v>
      </c>
      <c r="CD193" s="2">
        <v>0.54100000000000004</v>
      </c>
      <c r="CE193" s="2">
        <v>6.0000000000000001E-3</v>
      </c>
      <c r="CF193" s="2">
        <v>0.33200000000000002</v>
      </c>
      <c r="CG193" s="2">
        <v>10</v>
      </c>
      <c r="CH193" s="2">
        <v>20.3</v>
      </c>
      <c r="CI193" s="2">
        <v>15.3</v>
      </c>
      <c r="CJ193" s="2">
        <v>13.7</v>
      </c>
      <c r="CK193" s="2">
        <v>1.7</v>
      </c>
      <c r="CL193" s="2">
        <v>2.1</v>
      </c>
      <c r="CM193" s="2">
        <v>12</v>
      </c>
      <c r="CN193" s="2">
        <v>19.600000000000001</v>
      </c>
      <c r="CP193" s="2">
        <v>1.6</v>
      </c>
      <c r="CQ193" s="2">
        <v>1.6</v>
      </c>
      <c r="CR193" s="2">
        <v>3.2</v>
      </c>
      <c r="CS193" s="2">
        <v>0.16800000000000001</v>
      </c>
      <c r="CU193" s="2">
        <v>0.1</v>
      </c>
      <c r="CV193" s="2">
        <v>0.8</v>
      </c>
      <c r="CW193" s="2">
        <v>0.9</v>
      </c>
      <c r="CX193" s="2">
        <v>0.7</v>
      </c>
    </row>
    <row r="194" spans="2:102" x14ac:dyDescent="0.2">
      <c r="B194" s="1" t="s">
        <v>62</v>
      </c>
      <c r="C194" s="1">
        <v>2015</v>
      </c>
      <c r="D194" s="1" t="s">
        <v>786</v>
      </c>
      <c r="F194" s="2">
        <v>34</v>
      </c>
      <c r="G194" s="2" t="s">
        <v>592</v>
      </c>
      <c r="H194" s="2" t="s">
        <v>556</v>
      </c>
      <c r="I194" s="4" t="s">
        <v>604</v>
      </c>
      <c r="J194" s="16">
        <f>_xlfn.XLOOKUP($I194,DASHBOARD!$I$2:$I$27,DASHBOARD!$J$2:$J$27,"",0)</f>
        <v>79</v>
      </c>
      <c r="K194" s="23">
        <f>J194/DASHBOARD!$C$3</f>
        <v>2.0066040132080265</v>
      </c>
      <c r="L194" s="2">
        <v>192</v>
      </c>
      <c r="M194" s="26">
        <f>L194/DASHBOARD!$C$4</f>
        <v>87.074829931972786</v>
      </c>
      <c r="N194" s="26">
        <f t="shared" si="36"/>
        <v>21.62565557804599</v>
      </c>
      <c r="O194" s="5">
        <v>31301</v>
      </c>
      <c r="P194" s="23">
        <f>YEARFRAC(O194,_xlfn.XLOOKUP($B194,DASHBOARD!$Q$2:$Q$40,DASHBOARD!$U$2:$U$40,"",0))</f>
        <v>29.763888888888889</v>
      </c>
      <c r="Q194" s="2" t="s">
        <v>557</v>
      </c>
      <c r="R194" s="2" t="str">
        <f>_xlfn.XLOOKUP($Q194,DASHBOARD!$L$2:$L$150,DASHBOARD!M$2:M$150,"",0)</f>
        <v>United States</v>
      </c>
      <c r="S194" s="2" t="str">
        <f>_xlfn.XLOOKUP($Q194,DASHBOARD!$L$2:$L$150,DASHBOARD!N$2:N$150,"",0)</f>
        <v>North America</v>
      </c>
      <c r="T194" s="2" t="str">
        <f>_xlfn.XLOOKUP($Q194,DASHBOARD!$L$2:$L$150,DASHBOARD!O$2:O$150,"",0)</f>
        <v>Americas</v>
      </c>
      <c r="U194" s="2">
        <v>9</v>
      </c>
      <c r="Z194" s="2" t="str">
        <f t="shared" si="37"/>
        <v/>
      </c>
      <c r="AA194" s="6">
        <f>_xlfn.XLOOKUP($G194,$AU$184:$AU$205,$AV$184:$AV$205,0,0)</f>
        <v>5305000</v>
      </c>
      <c r="AB194" s="43">
        <f>AA194/$AC$206</f>
        <v>7.3258895666821255E-2</v>
      </c>
      <c r="AD194" s="65">
        <v>506</v>
      </c>
      <c r="AE194" s="65" cm="1">
        <f t="array" ref="AE194">_xlfn.XLOOKUP($G194&amp;$C194,$BY$1:$BY$845&amp;$C$1:$C$845,$CB$1:$CB$845,"",0)</f>
        <v>1468</v>
      </c>
      <c r="AF194" s="65">
        <v>16.2</v>
      </c>
      <c r="AG194" s="65">
        <f>IFERROR(($AD194/SUM(AD184:AD204))*$AF194,"")</f>
        <v>0.41828424468801662</v>
      </c>
      <c r="AH194" s="65" cm="1">
        <f t="array" ref="AH194">_xlfn.XLOOKUP($G194&amp;$C194,$BY$1:$BY$845&amp;$C$1:$C$845,$BD$1:$BD$845,"",0)</f>
        <v>29</v>
      </c>
      <c r="AI194" s="65" cm="1">
        <f t="array" ref="AI194">_xlfn.XLOOKUP($G194&amp;$C194,$BY$1:$BY$845&amp;$C$1:$C$845,$CP$1:$CP$845,"",0)</f>
        <v>1.5</v>
      </c>
      <c r="AJ194" s="65" cm="1">
        <f t="array" ref="AJ194">_xlfn.XLOOKUP($G194&amp;$C194,$BY$1:$BY$845&amp;$C$1:$C$845,$CQ$1:$CQ$845,"",0)</f>
        <v>1.8</v>
      </c>
      <c r="AK194" s="65" cm="1">
        <f t="array" ref="AK194">_xlfn.XLOOKUP($G194&amp;$C194,$BY$1:$BY$845&amp;$C$1:$C$845,$CR$1:$CR$845,"",0)</f>
        <v>3.3</v>
      </c>
      <c r="AL194" s="65" cm="1">
        <f t="array" ref="AL194">_xlfn.XLOOKUP($G194&amp;$C194,$BY$1:$BY$845&amp;$C$1:$C$845,$CM$1:$CM$845,"",0)</f>
        <v>19</v>
      </c>
      <c r="AM194" s="78" cm="1">
        <f t="array" ref="AM194">_xlfn.XLOOKUP($G194&amp;$C194,$BY$1:$BY$845&amp;$C$1:$C$845,BG$1:BG$845,"",0)</f>
        <v>0.8</v>
      </c>
      <c r="AN194" s="78" cm="1">
        <f t="array" ref="AN194">_xlfn.XLOOKUP($G194&amp;$C194,$BY$1:$BY$845&amp;$C$1:$C$845,BH$1:BH$845,"",0)</f>
        <v>0.2</v>
      </c>
      <c r="AO194" s="78" cm="1">
        <f t="array" ref="AO194">_xlfn.XLOOKUP($G194&amp;$C194,$BY$1:$BY$845&amp;$C$1:$C$845,BI$1:BI$845,"",0)</f>
        <v>0</v>
      </c>
      <c r="AP194" s="78" cm="1">
        <f t="array" ref="AP194">_xlfn.XLOOKUP($G194&amp;$C194,$BY$1:$BY$845&amp;$C$1:$C$845,BJ$1:BJ$845,"",0)</f>
        <v>0</v>
      </c>
      <c r="AQ194" s="78" cm="1">
        <f t="array" ref="AQ194">_xlfn.XLOOKUP($G194&amp;$C194,$BY$1:$BY$845&amp;$C$1:$C$845,BK$1:BK$845,"",0)</f>
        <v>0</v>
      </c>
      <c r="AR194" s="78">
        <f t="shared" si="38"/>
        <v>1</v>
      </c>
      <c r="AT194" s="1">
        <v>11</v>
      </c>
      <c r="AU194" s="2" t="s">
        <v>773</v>
      </c>
      <c r="AV194" s="6">
        <v>1112880</v>
      </c>
      <c r="AW194" s="6">
        <v>1112880</v>
      </c>
      <c r="BB194">
        <v>11</v>
      </c>
      <c r="BC194" t="s">
        <v>775</v>
      </c>
      <c r="BD194">
        <v>25</v>
      </c>
      <c r="BE194">
        <v>59</v>
      </c>
      <c r="BF194" s="2">
        <v>657</v>
      </c>
      <c r="BG194" s="58">
        <v>0.01</v>
      </c>
      <c r="BH194" s="58">
        <v>0.79</v>
      </c>
      <c r="BI194" s="58">
        <v>0.2</v>
      </c>
      <c r="BL194" s="2">
        <v>1.3</v>
      </c>
      <c r="BM194" s="2">
        <v>-11.4</v>
      </c>
      <c r="BN194" s="2">
        <v>17</v>
      </c>
      <c r="BO194" s="2">
        <v>6</v>
      </c>
      <c r="BP194" s="2">
        <v>26</v>
      </c>
      <c r="BQ194" s="2">
        <v>3</v>
      </c>
      <c r="BR194" s="2">
        <v>17</v>
      </c>
      <c r="BS194" s="2">
        <v>4</v>
      </c>
      <c r="BT194" s="2">
        <v>108</v>
      </c>
      <c r="BU194" s="2">
        <v>4</v>
      </c>
      <c r="BV194" s="2">
        <v>11</v>
      </c>
      <c r="BX194" s="2">
        <v>11</v>
      </c>
      <c r="BY194" s="2" t="s">
        <v>775</v>
      </c>
      <c r="BZ194" s="2">
        <v>25</v>
      </c>
      <c r="CA194" s="2">
        <v>59</v>
      </c>
      <c r="CB194" s="2">
        <v>657</v>
      </c>
      <c r="CC194" s="2">
        <v>12.1</v>
      </c>
      <c r="CD194" s="2">
        <v>0.498</v>
      </c>
      <c r="CE194" s="2">
        <v>0.46400000000000002</v>
      </c>
      <c r="CF194" s="2">
        <v>0.191</v>
      </c>
      <c r="CG194" s="2">
        <v>2</v>
      </c>
      <c r="CH194" s="2">
        <v>9.6999999999999993</v>
      </c>
      <c r="CI194" s="2">
        <v>6</v>
      </c>
      <c r="CJ194" s="2">
        <v>10.1</v>
      </c>
      <c r="CK194" s="2">
        <v>3</v>
      </c>
      <c r="CL194" s="2">
        <v>1.4</v>
      </c>
      <c r="CM194" s="2">
        <v>10.199999999999999</v>
      </c>
      <c r="CN194" s="2">
        <v>18.8</v>
      </c>
      <c r="CP194" s="2">
        <v>0.2</v>
      </c>
      <c r="CQ194" s="2">
        <v>1</v>
      </c>
      <c r="CR194" s="2">
        <v>1.3</v>
      </c>
      <c r="CS194" s="2">
        <v>9.1999999999999998E-2</v>
      </c>
      <c r="CU194" s="2">
        <v>-2.4</v>
      </c>
      <c r="CV194" s="2">
        <v>1</v>
      </c>
      <c r="CW194" s="2">
        <v>-1.4</v>
      </c>
      <c r="CX194" s="2">
        <v>0.1</v>
      </c>
    </row>
    <row r="195" spans="2:102" x14ac:dyDescent="0.2">
      <c r="B195" s="1" t="s">
        <v>62</v>
      </c>
      <c r="C195" s="1">
        <v>2015</v>
      </c>
      <c r="D195" s="1" t="s">
        <v>786</v>
      </c>
      <c r="F195" s="2">
        <v>20</v>
      </c>
      <c r="G195" s="2" t="s">
        <v>739</v>
      </c>
      <c r="H195" s="2" t="s">
        <v>566</v>
      </c>
      <c r="I195" s="4" t="s">
        <v>602</v>
      </c>
      <c r="J195" s="16">
        <f>_xlfn.XLOOKUP($I195,DASHBOARD!$I$2:$I$27,DASHBOARD!$J$2:$J$27,"",0)</f>
        <v>81</v>
      </c>
      <c r="K195" s="23">
        <f>J195/DASHBOARD!$C$3</f>
        <v>2.0574041148082296</v>
      </c>
      <c r="L195" s="2">
        <v>230</v>
      </c>
      <c r="M195" s="26">
        <f>L195/DASHBOARD!$C$4</f>
        <v>104.30839002267574</v>
      </c>
      <c r="N195" s="26">
        <f t="shared" si="36"/>
        <v>24.64223154688894</v>
      </c>
      <c r="O195" s="5">
        <v>33973</v>
      </c>
      <c r="P195" s="23">
        <f>YEARFRAC(O195,_xlfn.XLOOKUP($B195,DASHBOARD!$Q$2:$Q$40,DASHBOARD!$U$2:$U$40,"",0))</f>
        <v>22.45</v>
      </c>
      <c r="Q195" s="2" t="s">
        <v>557</v>
      </c>
      <c r="R195" s="2" t="str">
        <f>_xlfn.XLOOKUP($Q195,DASHBOARD!$L$2:$L$150,DASHBOARD!M$2:M$150,"",0)</f>
        <v>United States</v>
      </c>
      <c r="S195" s="2" t="str">
        <f>_xlfn.XLOOKUP($Q195,DASHBOARD!$L$2:$L$150,DASHBOARD!N$2:N$150,"",0)</f>
        <v>North America</v>
      </c>
      <c r="T195" s="2" t="str">
        <f>_xlfn.XLOOKUP($Q195,DASHBOARD!$L$2:$L$150,DASHBOARD!O$2:O$150,"",0)</f>
        <v>Americas</v>
      </c>
      <c r="U195" s="2" t="s">
        <v>563</v>
      </c>
      <c r="W195" s="2" t="s">
        <v>636</v>
      </c>
      <c r="X195" s="2" t="s">
        <v>636</v>
      </c>
      <c r="Z195" s="2" t="str">
        <f t="shared" si="37"/>
        <v/>
      </c>
      <c r="AA195" s="6">
        <f>_xlfn.XLOOKUP($G195,$AU$184:$AU$205,$AV$184:$AV$205,0,0)</f>
        <v>167122</v>
      </c>
      <c r="AB195" s="43">
        <f>AA195/$AC$206</f>
        <v>2.3078554498832237E-3</v>
      </c>
      <c r="AD195" s="65" t="s">
        <v>1484</v>
      </c>
      <c r="AE195" s="65" cm="1">
        <f t="array" ref="AE195">_xlfn.XLOOKUP($G195&amp;$C195,$BY$1:$BY$845&amp;$C$1:$C$845,$CB$1:$CB$845,"",0)</f>
        <v>137</v>
      </c>
      <c r="AF195" s="65" t="s">
        <v>1484</v>
      </c>
      <c r="AG195" s="65" t="str">
        <f>IFERROR(($AD195/SUM(AD184:AD204))*$AF195,"")</f>
        <v/>
      </c>
      <c r="AH195" s="65" cm="1">
        <f t="array" ref="AH195">_xlfn.XLOOKUP($G195&amp;$C195,$BY$1:$BY$845&amp;$C$1:$C$845,$BD$1:$BD$845,"",0)</f>
        <v>22</v>
      </c>
      <c r="AI195" s="65" cm="1">
        <f t="array" ref="AI195">_xlfn.XLOOKUP($G195&amp;$C195,$BY$1:$BY$845&amp;$C$1:$C$845,$CP$1:$CP$845,"",0)</f>
        <v>0.2</v>
      </c>
      <c r="AJ195" s="65" cm="1">
        <f t="array" ref="AJ195">_xlfn.XLOOKUP($G195&amp;$C195,$BY$1:$BY$845&amp;$C$1:$C$845,$CQ$1:$CQ$845,"",0)</f>
        <v>0.3</v>
      </c>
      <c r="AK195" s="65" cm="1">
        <f t="array" ref="AK195">_xlfn.XLOOKUP($G195&amp;$C195,$BY$1:$BY$845&amp;$C$1:$C$845,$CR$1:$CR$845,"",0)</f>
        <v>0.5</v>
      </c>
      <c r="AL195" s="65" cm="1">
        <f t="array" ref="AL195">_xlfn.XLOOKUP($G195&amp;$C195,$BY$1:$BY$845&amp;$C$1:$C$845,$CM$1:$CM$845,"",0)</f>
        <v>9.8000000000000007</v>
      </c>
      <c r="AM195" s="78" cm="1">
        <f t="array" ref="AM195">_xlfn.XLOOKUP($G195&amp;$C195,$BY$1:$BY$845&amp;$C$1:$C$845,BG$1:BG$845,"",0)</f>
        <v>0</v>
      </c>
      <c r="AN195" s="78" cm="1">
        <f t="array" ref="AN195">_xlfn.XLOOKUP($G195&amp;$C195,$BY$1:$BY$845&amp;$C$1:$C$845,BH$1:BH$845,"",0)</f>
        <v>0</v>
      </c>
      <c r="AO195" s="78" cm="1">
        <f t="array" ref="AO195">_xlfn.XLOOKUP($G195&amp;$C195,$BY$1:$BY$845&amp;$C$1:$C$845,BI$1:BI$845,"",0)</f>
        <v>0.01</v>
      </c>
      <c r="AP195" s="78" cm="1">
        <f t="array" ref="AP195">_xlfn.XLOOKUP($G195&amp;$C195,$BY$1:$BY$845&amp;$C$1:$C$845,BJ$1:BJ$845,"",0)</f>
        <v>0.85</v>
      </c>
      <c r="AQ195" s="78" cm="1">
        <f t="array" ref="AQ195">_xlfn.XLOOKUP($G195&amp;$C195,$BY$1:$BY$845&amp;$C$1:$C$845,BK$1:BK$845,"",0)</f>
        <v>0.14000000000000001</v>
      </c>
      <c r="AR195" s="78">
        <f t="shared" si="38"/>
        <v>1</v>
      </c>
      <c r="AT195" s="1">
        <v>12</v>
      </c>
      <c r="AU195" s="2" t="s">
        <v>782</v>
      </c>
      <c r="AV195" s="6">
        <v>1104240</v>
      </c>
      <c r="AW195" s="6" t="s">
        <v>1484</v>
      </c>
      <c r="BB195">
        <v>12</v>
      </c>
      <c r="BC195" t="s">
        <v>773</v>
      </c>
      <c r="BD195">
        <v>25</v>
      </c>
      <c r="BE195">
        <v>46</v>
      </c>
      <c r="BF195" s="2">
        <v>504</v>
      </c>
      <c r="BJ195" s="58">
        <v>0.03</v>
      </c>
      <c r="BK195" s="58">
        <v>0.97</v>
      </c>
      <c r="BL195" s="2">
        <v>3.6</v>
      </c>
      <c r="BM195" s="2">
        <v>-8.1999999999999993</v>
      </c>
      <c r="BN195" s="2">
        <v>5</v>
      </c>
      <c r="BO195" s="2">
        <v>15</v>
      </c>
      <c r="BP195" s="2">
        <v>46</v>
      </c>
      <c r="BQ195" s="2">
        <v>7</v>
      </c>
      <c r="BR195" s="2">
        <v>34</v>
      </c>
      <c r="BS195" s="2">
        <v>1</v>
      </c>
      <c r="BT195" s="2">
        <v>24</v>
      </c>
      <c r="BU195" s="2">
        <v>4</v>
      </c>
      <c r="BV195" s="2">
        <v>17</v>
      </c>
      <c r="BX195" s="2">
        <v>12</v>
      </c>
      <c r="BY195" s="2" t="s">
        <v>773</v>
      </c>
      <c r="BZ195" s="2">
        <v>25</v>
      </c>
      <c r="CA195" s="2">
        <v>46</v>
      </c>
      <c r="CB195" s="2">
        <v>504</v>
      </c>
      <c r="CC195" s="2">
        <v>16.2</v>
      </c>
      <c r="CD195" s="2">
        <v>0.57999999999999996</v>
      </c>
      <c r="CE195" s="2">
        <v>0</v>
      </c>
      <c r="CF195" s="2">
        <v>0.56100000000000005</v>
      </c>
      <c r="CG195" s="2">
        <v>13.3</v>
      </c>
      <c r="CH195" s="2">
        <v>19.7</v>
      </c>
      <c r="CI195" s="2">
        <v>16.600000000000001</v>
      </c>
      <c r="CJ195" s="2">
        <v>2.5</v>
      </c>
      <c r="CK195" s="2">
        <v>0.7</v>
      </c>
      <c r="CL195" s="2">
        <v>6.2</v>
      </c>
      <c r="CM195" s="2">
        <v>15.6</v>
      </c>
      <c r="CN195" s="2">
        <v>17.7</v>
      </c>
      <c r="CP195" s="2">
        <v>0.8</v>
      </c>
      <c r="CQ195" s="2">
        <v>0.9</v>
      </c>
      <c r="CR195" s="2">
        <v>1.7</v>
      </c>
      <c r="CS195" s="2">
        <v>0.159</v>
      </c>
      <c r="CU195" s="2">
        <v>-2.2000000000000002</v>
      </c>
      <c r="CV195" s="2">
        <v>0.3</v>
      </c>
      <c r="CW195" s="2">
        <v>-1.8</v>
      </c>
      <c r="CX195" s="2">
        <v>0</v>
      </c>
    </row>
    <row r="196" spans="2:102" x14ac:dyDescent="0.2">
      <c r="B196" s="1" t="s">
        <v>62</v>
      </c>
      <c r="C196" s="1">
        <v>2015</v>
      </c>
      <c r="D196" s="1" t="s">
        <v>786</v>
      </c>
      <c r="F196" s="2">
        <v>4</v>
      </c>
      <c r="G196" s="2" t="s">
        <v>780</v>
      </c>
      <c r="H196" s="2" t="s">
        <v>576</v>
      </c>
      <c r="I196" s="4" t="s">
        <v>599</v>
      </c>
      <c r="J196" s="16">
        <f>_xlfn.XLOOKUP($I196,DASHBOARD!$I$2:$I$27,DASHBOARD!$J$2:$J$27,"",0)</f>
        <v>78</v>
      </c>
      <c r="K196" s="23">
        <f>J196/DASHBOARD!$C$3</f>
        <v>1.981203962407925</v>
      </c>
      <c r="L196" s="2">
        <v>220</v>
      </c>
      <c r="M196" s="26">
        <f>L196/DASHBOARD!$C$4</f>
        <v>99.773242630385482</v>
      </c>
      <c r="N196" s="26">
        <f t="shared" si="36"/>
        <v>25.418839049974576</v>
      </c>
      <c r="O196" s="5">
        <v>31235</v>
      </c>
      <c r="P196" s="23">
        <f>YEARFRAC(O196,_xlfn.XLOOKUP($B196,DASHBOARD!$Q$2:$Q$40,DASHBOARD!$U$2:$U$40,"",0))</f>
        <v>29.941666666666666</v>
      </c>
      <c r="Q196" s="2" t="s">
        <v>557</v>
      </c>
      <c r="R196" s="2" t="str">
        <f>_xlfn.XLOOKUP($Q196,DASHBOARD!$L$2:$L$150,DASHBOARD!M$2:M$150,"",0)</f>
        <v>United States</v>
      </c>
      <c r="S196" s="2" t="str">
        <f>_xlfn.XLOOKUP($Q196,DASHBOARD!$L$2:$L$150,DASHBOARD!N$2:N$150,"",0)</f>
        <v>North America</v>
      </c>
      <c r="T196" s="2" t="str">
        <f>_xlfn.XLOOKUP($Q196,DASHBOARD!$L$2:$L$150,DASHBOARD!O$2:O$150,"",0)</f>
        <v>Americas</v>
      </c>
      <c r="U196" s="2">
        <v>6</v>
      </c>
      <c r="W196" s="2" t="s">
        <v>594</v>
      </c>
      <c r="X196" s="2" t="s">
        <v>594</v>
      </c>
      <c r="Z196" s="2" t="str">
        <f t="shared" si="37"/>
        <v/>
      </c>
      <c r="AA196" s="6">
        <f>_xlfn.XLOOKUP($G196,$AU$184:$AU$205,$AV$184:$AV$205,0,0)</f>
        <v>1145685</v>
      </c>
      <c r="AB196" s="43">
        <f>AA196/$AC$206</f>
        <v>1.5821228629979662E-2</v>
      </c>
      <c r="AD196" s="65">
        <v>2488.5</v>
      </c>
      <c r="AE196" s="65" cm="1">
        <f t="array" ref="AE196">_xlfn.XLOOKUP($G196&amp;$C196,$BY$1:$BY$845&amp;$C$1:$C$845,$CB$1:$CB$845,"",0)</f>
        <v>271</v>
      </c>
      <c r="AF196" s="65">
        <v>16.399999999999999</v>
      </c>
      <c r="AG196" s="65">
        <f>IFERROR(($AD196/SUM(AD184:AD204))*$AF196,"")</f>
        <v>2.0825117873981993</v>
      </c>
      <c r="AH196" s="65" cm="1">
        <f t="array" ref="AH196">_xlfn.XLOOKUP($G196&amp;$C196,$BY$1:$BY$845&amp;$C$1:$C$845,$BD$1:$BD$845,"",0)</f>
        <v>29</v>
      </c>
      <c r="AI196" s="65" cm="1">
        <f t="array" ref="AI196">_xlfn.XLOOKUP($G196&amp;$C196,$BY$1:$BY$845&amp;$C$1:$C$845,$CP$1:$CP$845,"",0)</f>
        <v>-0.7</v>
      </c>
      <c r="AJ196" s="65" cm="1">
        <f t="array" ref="AJ196">_xlfn.XLOOKUP($G196&amp;$C196,$BY$1:$BY$845&amp;$C$1:$C$845,$CQ$1:$CQ$845,"",0)</f>
        <v>0.4</v>
      </c>
      <c r="AK196" s="65" cm="1">
        <f t="array" ref="AK196">_xlfn.XLOOKUP($G196&amp;$C196,$BY$1:$BY$845&amp;$C$1:$C$845,$CR$1:$CR$845,"",0)</f>
        <v>-0.3</v>
      </c>
      <c r="AL196" s="65" cm="1">
        <f t="array" ref="AL196">_xlfn.XLOOKUP($G196&amp;$C196,$BY$1:$BY$845&amp;$C$1:$C$845,$CM$1:$CM$845,"",0)</f>
        <v>15.8</v>
      </c>
      <c r="AM196" s="78" cm="1">
        <f t="array" ref="AM196">_xlfn.XLOOKUP($G196&amp;$C196,$BY$1:$BY$845&amp;$C$1:$C$845,BG$1:BG$845,"",0)</f>
        <v>0</v>
      </c>
      <c r="AN196" s="78" cm="1">
        <f t="array" ref="AN196">_xlfn.XLOOKUP($G196&amp;$C196,$BY$1:$BY$845&amp;$C$1:$C$845,BH$1:BH$845,"",0)</f>
        <v>0.24</v>
      </c>
      <c r="AO196" s="78" cm="1">
        <f t="array" ref="AO196">_xlfn.XLOOKUP($G196&amp;$C196,$BY$1:$BY$845&amp;$C$1:$C$845,BI$1:BI$845,"",0)</f>
        <v>0.65</v>
      </c>
      <c r="AP196" s="78" cm="1">
        <f t="array" ref="AP196">_xlfn.XLOOKUP($G196&amp;$C196,$BY$1:$BY$845&amp;$C$1:$C$845,BJ$1:BJ$845,"",0)</f>
        <v>0.11</v>
      </c>
      <c r="AQ196" s="78" cm="1">
        <f t="array" ref="AQ196">_xlfn.XLOOKUP($G196&amp;$C196,$BY$1:$BY$845&amp;$C$1:$C$845,BK$1:BK$845,"",0)</f>
        <v>0</v>
      </c>
      <c r="AR196" s="78">
        <f t="shared" si="38"/>
        <v>1</v>
      </c>
      <c r="AT196" s="1">
        <v>13</v>
      </c>
      <c r="AU196" s="2" t="s">
        <v>565</v>
      </c>
      <c r="AV196" s="6">
        <v>915243</v>
      </c>
      <c r="AW196" s="6">
        <v>915243</v>
      </c>
      <c r="BB196">
        <v>13</v>
      </c>
      <c r="BC196" t="s">
        <v>780</v>
      </c>
      <c r="BD196">
        <v>29</v>
      </c>
      <c r="BE196">
        <v>33</v>
      </c>
      <c r="BF196" s="2">
        <v>271</v>
      </c>
      <c r="BH196" s="58">
        <v>0.24</v>
      </c>
      <c r="BI196" s="58">
        <v>0.65</v>
      </c>
      <c r="BJ196" s="58">
        <v>0.11</v>
      </c>
      <c r="BL196" s="2">
        <v>-19.600000000000001</v>
      </c>
      <c r="BM196" s="2">
        <v>-32.799999999999997</v>
      </c>
      <c r="BN196" s="2">
        <v>4</v>
      </c>
      <c r="BO196" s="2">
        <v>4</v>
      </c>
      <c r="BP196" s="2">
        <v>16</v>
      </c>
      <c r="BQ196" s="2">
        <v>1</v>
      </c>
      <c r="BR196" s="2">
        <v>4</v>
      </c>
      <c r="BS196" s="2">
        <v>0</v>
      </c>
      <c r="BT196" s="2">
        <v>28</v>
      </c>
      <c r="BU196" s="2">
        <v>1</v>
      </c>
      <c r="BV196" s="2">
        <v>4</v>
      </c>
      <c r="BX196" s="2">
        <v>13</v>
      </c>
      <c r="BY196" s="2" t="s">
        <v>780</v>
      </c>
      <c r="BZ196" s="2">
        <v>29</v>
      </c>
      <c r="CA196" s="2">
        <v>33</v>
      </c>
      <c r="CB196" s="2">
        <v>271</v>
      </c>
      <c r="CC196" s="2">
        <v>0.8</v>
      </c>
      <c r="CD196" s="2">
        <v>0.255</v>
      </c>
      <c r="CE196" s="2">
        <v>0.5</v>
      </c>
      <c r="CF196" s="2">
        <v>0.20399999999999999</v>
      </c>
      <c r="CG196" s="2">
        <v>1.6</v>
      </c>
      <c r="CH196" s="2">
        <v>14.3</v>
      </c>
      <c r="CI196" s="2">
        <v>8.1999999999999993</v>
      </c>
      <c r="CJ196" s="2">
        <v>5.4</v>
      </c>
      <c r="CK196" s="2">
        <v>0.9</v>
      </c>
      <c r="CL196" s="2">
        <v>3.3</v>
      </c>
      <c r="CM196" s="2">
        <v>15.8</v>
      </c>
      <c r="CN196" s="2">
        <v>11.2</v>
      </c>
      <c r="CP196" s="2">
        <v>-0.7</v>
      </c>
      <c r="CQ196" s="2">
        <v>0.4</v>
      </c>
      <c r="CR196" s="2">
        <v>-0.3</v>
      </c>
      <c r="CS196" s="2">
        <v>-5.6000000000000001E-2</v>
      </c>
      <c r="CU196" s="2">
        <v>-7.1</v>
      </c>
      <c r="CV196" s="2">
        <v>-0.3</v>
      </c>
      <c r="CW196" s="2">
        <v>-7.3</v>
      </c>
      <c r="CX196" s="2">
        <v>-0.4</v>
      </c>
    </row>
    <row r="197" spans="2:102" x14ac:dyDescent="0.2">
      <c r="B197" s="1" t="s">
        <v>62</v>
      </c>
      <c r="C197" s="1">
        <v>2015</v>
      </c>
      <c r="D197" s="1" t="s">
        <v>786</v>
      </c>
      <c r="F197" s="2">
        <v>5</v>
      </c>
      <c r="G197" s="2" t="s">
        <v>781</v>
      </c>
      <c r="H197" s="2" t="s">
        <v>552</v>
      </c>
      <c r="I197" s="4" t="s">
        <v>595</v>
      </c>
      <c r="J197" s="16">
        <f>_xlfn.XLOOKUP($I197,DASHBOARD!$I$2:$I$27,DASHBOARD!$J$2:$J$27,"",0)</f>
        <v>82</v>
      </c>
      <c r="K197" s="23">
        <f>J197/DASHBOARD!$C$3</f>
        <v>2.0828041656083314</v>
      </c>
      <c r="L197" s="2">
        <v>255</v>
      </c>
      <c r="M197" s="26">
        <f>L197/DASHBOARD!$C$4</f>
        <v>115.64625850340136</v>
      </c>
      <c r="N197" s="26">
        <f t="shared" si="36"/>
        <v>26.658438753252636</v>
      </c>
      <c r="O197" s="5">
        <v>31993</v>
      </c>
      <c r="P197" s="23">
        <f>YEARFRAC(O197,_xlfn.XLOOKUP($B197,DASHBOARD!$Q$2:$Q$40,DASHBOARD!$U$2:$U$40,"",0))</f>
        <v>27.866666666666667</v>
      </c>
      <c r="Q197" s="2" t="s">
        <v>557</v>
      </c>
      <c r="R197" s="2" t="str">
        <f>_xlfn.XLOOKUP($Q197,DASHBOARD!$L$2:$L$150,DASHBOARD!M$2:M$150,"",0)</f>
        <v>United States</v>
      </c>
      <c r="S197" s="2" t="str">
        <f>_xlfn.XLOOKUP($Q197,DASHBOARD!$L$2:$L$150,DASHBOARD!N$2:N$150,"",0)</f>
        <v>North America</v>
      </c>
      <c r="T197" s="2" t="str">
        <f>_xlfn.XLOOKUP($Q197,DASHBOARD!$L$2:$L$150,DASHBOARD!O$2:O$150,"",0)</f>
        <v>Americas</v>
      </c>
      <c r="U197" s="2">
        <v>6</v>
      </c>
      <c r="W197" s="2" t="s">
        <v>558</v>
      </c>
      <c r="X197" s="2" t="s">
        <v>558</v>
      </c>
      <c r="Z197" s="2" t="str">
        <f t="shared" si="37"/>
        <v/>
      </c>
      <c r="AA197" s="6">
        <f>_xlfn.XLOOKUP($G197,$AU$184:$AU$205,$AV$184:$AV$205,0,0)</f>
        <v>3657500</v>
      </c>
      <c r="AB197" s="43">
        <f>AA197/$AC$206</f>
        <v>5.0507900264165642E-2</v>
      </c>
      <c r="AD197" s="65">
        <v>654.9</v>
      </c>
      <c r="AE197" s="65" cm="1">
        <f t="array" ref="AE197">_xlfn.XLOOKUP($G197&amp;$C197,$BY$1:$BY$845&amp;$C$1:$C$845,$CB$1:$CB$845,"",0)</f>
        <v>1207</v>
      </c>
      <c r="AF197" s="65">
        <v>12.1</v>
      </c>
      <c r="AG197" s="65">
        <f>IFERROR(($AD197/SUM(AD184:AD204))*$AF197,"")</f>
        <v>0.40435827567203475</v>
      </c>
      <c r="AH197" s="65" cm="1">
        <f t="array" ref="AH197">_xlfn.XLOOKUP($G197&amp;$C197,$BY$1:$BY$845&amp;$C$1:$C$845,$BD$1:$BD$845,"",0)</f>
        <v>27</v>
      </c>
      <c r="AI197" s="65" cm="1">
        <f t="array" ref="AI197">_xlfn.XLOOKUP($G197&amp;$C197,$BY$1:$BY$845&amp;$C$1:$C$845,$CP$1:$CP$845,"",0)</f>
        <v>2.2000000000000002</v>
      </c>
      <c r="AJ197" s="65" cm="1">
        <f t="array" ref="AJ197">_xlfn.XLOOKUP($G197&amp;$C197,$BY$1:$BY$845&amp;$C$1:$C$845,$CQ$1:$CQ$845,"",0)</f>
        <v>1.8</v>
      </c>
      <c r="AK197" s="65" cm="1">
        <f t="array" ref="AK197">_xlfn.XLOOKUP($G197&amp;$C197,$BY$1:$BY$845&amp;$C$1:$C$845,$CR$1:$CR$845,"",0)</f>
        <v>4</v>
      </c>
      <c r="AL197" s="65" cm="1">
        <f t="array" ref="AL197">_xlfn.XLOOKUP($G197&amp;$C197,$BY$1:$BY$845&amp;$C$1:$C$845,$CM$1:$CM$845,"",0)</f>
        <v>10.199999999999999</v>
      </c>
      <c r="AM197" s="78" cm="1">
        <f t="array" ref="AM197">_xlfn.XLOOKUP($G197&amp;$C197,$BY$1:$BY$845&amp;$C$1:$C$845,BG$1:BG$845,"",0)</f>
        <v>0</v>
      </c>
      <c r="AN197" s="78" cm="1">
        <f t="array" ref="AN197">_xlfn.XLOOKUP($G197&amp;$C197,$BY$1:$BY$845&amp;$C$1:$C$845,BH$1:BH$845,"",0)</f>
        <v>0</v>
      </c>
      <c r="AO197" s="78" cm="1">
        <f t="array" ref="AO197">_xlfn.XLOOKUP($G197&amp;$C197,$BY$1:$BY$845&amp;$C$1:$C$845,BI$1:BI$845,"",0)</f>
        <v>0</v>
      </c>
      <c r="AP197" s="78" cm="1">
        <f t="array" ref="AP197">_xlfn.XLOOKUP($G197&amp;$C197,$BY$1:$BY$845&amp;$C$1:$C$845,BJ$1:BJ$845,"",0)</f>
        <v>0.05</v>
      </c>
      <c r="AQ197" s="78" cm="1">
        <f t="array" ref="AQ197">_xlfn.XLOOKUP($G197&amp;$C197,$BY$1:$BY$845&amp;$C$1:$C$845,BK$1:BK$845,"",0)</f>
        <v>0.95</v>
      </c>
      <c r="AR197" s="78">
        <f t="shared" si="38"/>
        <v>1</v>
      </c>
      <c r="AT197" s="1">
        <v>14</v>
      </c>
      <c r="AU197" s="2" t="s">
        <v>775</v>
      </c>
      <c r="AV197" s="6">
        <v>816482</v>
      </c>
      <c r="AW197" s="6">
        <v>816482</v>
      </c>
      <c r="BB197">
        <v>14</v>
      </c>
      <c r="BC197" t="s">
        <v>739</v>
      </c>
      <c r="BD197">
        <v>22</v>
      </c>
      <c r="BE197">
        <v>15</v>
      </c>
      <c r="BF197" s="2">
        <v>137</v>
      </c>
      <c r="BI197" s="58">
        <v>0.01</v>
      </c>
      <c r="BJ197" s="58">
        <v>0.85</v>
      </c>
      <c r="BK197" s="58">
        <v>0.14000000000000001</v>
      </c>
      <c r="BL197" s="2">
        <v>9</v>
      </c>
      <c r="BM197" s="2">
        <v>-1.9</v>
      </c>
      <c r="BN197" s="2">
        <v>2</v>
      </c>
      <c r="BO197" s="2">
        <v>3</v>
      </c>
      <c r="BP197" s="2">
        <v>17</v>
      </c>
      <c r="BQ197" s="2">
        <v>1</v>
      </c>
      <c r="BR197" s="2">
        <v>13</v>
      </c>
      <c r="BS197" s="2">
        <v>2</v>
      </c>
      <c r="BT197" s="2">
        <v>4</v>
      </c>
      <c r="BU197" s="2">
        <v>5</v>
      </c>
      <c r="BV197" s="2">
        <v>3</v>
      </c>
      <c r="BX197" s="2">
        <v>14</v>
      </c>
      <c r="BY197" s="2" t="s">
        <v>739</v>
      </c>
      <c r="BZ197" s="2">
        <v>22</v>
      </c>
      <c r="CA197" s="2">
        <v>15</v>
      </c>
      <c r="CB197" s="2">
        <v>137</v>
      </c>
      <c r="CC197" s="2">
        <v>17.7</v>
      </c>
      <c r="CD197" s="2">
        <v>0.56399999999999995</v>
      </c>
      <c r="CE197" s="2">
        <v>0</v>
      </c>
      <c r="CF197" s="2">
        <v>0.56799999999999995</v>
      </c>
      <c r="CG197" s="2">
        <v>12.2</v>
      </c>
      <c r="CH197" s="2">
        <v>16.8</v>
      </c>
      <c r="CI197" s="2">
        <v>14.6</v>
      </c>
      <c r="CJ197" s="2">
        <v>2.1</v>
      </c>
      <c r="CK197" s="2">
        <v>1.8</v>
      </c>
      <c r="CL197" s="2">
        <v>4.9000000000000004</v>
      </c>
      <c r="CM197" s="2">
        <v>9.8000000000000007</v>
      </c>
      <c r="CN197" s="2">
        <v>19.399999999999999</v>
      </c>
      <c r="CP197" s="2">
        <v>0.2</v>
      </c>
      <c r="CQ197" s="2">
        <v>0.3</v>
      </c>
      <c r="CR197" s="2">
        <v>0.5</v>
      </c>
      <c r="CS197" s="2">
        <v>0.17699999999999999</v>
      </c>
      <c r="CU197" s="2">
        <v>-2.1</v>
      </c>
      <c r="CV197" s="2">
        <v>-0.2</v>
      </c>
      <c r="CW197" s="2">
        <v>-2.2999999999999998</v>
      </c>
      <c r="CX197" s="2">
        <v>0</v>
      </c>
    </row>
    <row r="198" spans="2:102" x14ac:dyDescent="0.2">
      <c r="B198" s="1" t="s">
        <v>62</v>
      </c>
      <c r="C198" s="1">
        <v>2015</v>
      </c>
      <c r="D198" s="1" t="s">
        <v>786</v>
      </c>
      <c r="F198" s="2">
        <v>11</v>
      </c>
      <c r="G198" s="2" t="s">
        <v>559</v>
      </c>
      <c r="H198" s="2" t="s">
        <v>576</v>
      </c>
      <c r="I198" s="4" t="s">
        <v>599</v>
      </c>
      <c r="J198" s="16">
        <f>_xlfn.XLOOKUP($I198,DASHBOARD!$I$2:$I$27,DASHBOARD!$J$2:$J$27,"",0)</f>
        <v>78</v>
      </c>
      <c r="K198" s="23">
        <f>J198/DASHBOARD!$C$3</f>
        <v>1.981203962407925</v>
      </c>
      <c r="L198" s="2">
        <v>215</v>
      </c>
      <c r="M198" s="26">
        <f>L198/DASHBOARD!$C$4</f>
        <v>97.505668934240362</v>
      </c>
      <c r="N198" s="26">
        <f t="shared" si="36"/>
        <v>24.841138162475154</v>
      </c>
      <c r="O198" s="5">
        <v>32912</v>
      </c>
      <c r="P198" s="23">
        <f>YEARFRAC(O198,_xlfn.XLOOKUP($B198,DASHBOARD!$Q$2:$Q$40,DASHBOARD!$U$2:$U$40,"",0))</f>
        <v>25.355555555555554</v>
      </c>
      <c r="Q198" s="2" t="s">
        <v>557</v>
      </c>
      <c r="R198" s="2" t="str">
        <f>_xlfn.XLOOKUP($Q198,DASHBOARD!$L$2:$L$150,DASHBOARD!M$2:M$150,"",0)</f>
        <v>United States</v>
      </c>
      <c r="S198" s="2" t="str">
        <f>_xlfn.XLOOKUP($Q198,DASHBOARD!$L$2:$L$150,DASHBOARD!N$2:N$150,"",0)</f>
        <v>North America</v>
      </c>
      <c r="T198" s="2" t="str">
        <f>_xlfn.XLOOKUP($Q198,DASHBOARD!$L$2:$L$150,DASHBOARD!O$2:O$150,"",0)</f>
        <v>Americas</v>
      </c>
      <c r="U198" s="2">
        <v>3</v>
      </c>
      <c r="W198" s="2" t="s">
        <v>587</v>
      </c>
      <c r="X198" s="2" t="s">
        <v>587</v>
      </c>
      <c r="Z198" s="2" t="str">
        <f t="shared" si="37"/>
        <v/>
      </c>
      <c r="AA198" s="6">
        <f>_xlfn.XLOOKUP($G198,$AU$184:$AU$205,$AV$184:$AV$205,0,0)</f>
        <v>3075880</v>
      </c>
      <c r="AB198" s="43">
        <f>AA198/$AC$206</f>
        <v>4.2476073893244516E-2</v>
      </c>
      <c r="AD198" s="65">
        <v>72</v>
      </c>
      <c r="AE198" s="65" cm="1">
        <f t="array" ref="AE198">_xlfn.XLOOKUP($G198&amp;$C198,$BY$1:$BY$845&amp;$C$1:$C$845,$CB$1:$CB$845,"",0)</f>
        <v>2455</v>
      </c>
      <c r="AF198" s="65">
        <v>12.9</v>
      </c>
      <c r="AG198" s="65">
        <f>IFERROR(($AD198/SUM(AD184:AD204))*$AF198,"")</f>
        <v>4.7394525748576326E-2</v>
      </c>
      <c r="AH198" s="65" cm="1">
        <f t="array" ref="AH198">_xlfn.XLOOKUP($G198&amp;$C198,$BY$1:$BY$845&amp;$C$1:$C$845,$BD$1:$BD$845,"",0)</f>
        <v>24</v>
      </c>
      <c r="AI198" s="65" cm="1">
        <f t="array" ref="AI198">_xlfn.XLOOKUP($G198&amp;$C198,$BY$1:$BY$845&amp;$C$1:$C$845,$CP$1:$CP$845,"",0)</f>
        <v>5.7</v>
      </c>
      <c r="AJ198" s="65" cm="1">
        <f t="array" ref="AJ198">_xlfn.XLOOKUP($G198&amp;$C198,$BY$1:$BY$845&amp;$C$1:$C$845,$CQ$1:$CQ$845,"",0)</f>
        <v>3.1</v>
      </c>
      <c r="AK198" s="65" cm="1">
        <f t="array" ref="AK198">_xlfn.XLOOKUP($G198&amp;$C198,$BY$1:$BY$845&amp;$C$1:$C$845,$CR$1:$CR$845,"",0)</f>
        <v>8.8000000000000007</v>
      </c>
      <c r="AL198" s="65" cm="1">
        <f t="array" ref="AL198">_xlfn.XLOOKUP($G198&amp;$C198,$BY$1:$BY$845&amp;$C$1:$C$845,$CM$1:$CM$845,"",0)</f>
        <v>9.5</v>
      </c>
      <c r="AM198" s="78" cm="1">
        <f t="array" ref="AM198">_xlfn.XLOOKUP($G198&amp;$C198,$BY$1:$BY$845&amp;$C$1:$C$845,BG$1:BG$845,"",0)</f>
        <v>0</v>
      </c>
      <c r="AN198" s="78" cm="1">
        <f t="array" ref="AN198">_xlfn.XLOOKUP($G198&amp;$C198,$BY$1:$BY$845&amp;$C$1:$C$845,BH$1:BH$845,"",0)</f>
        <v>0.92</v>
      </c>
      <c r="AO198" s="78" cm="1">
        <f t="array" ref="AO198">_xlfn.XLOOKUP($G198&amp;$C198,$BY$1:$BY$845&amp;$C$1:$C$845,BI$1:BI$845,"",0)</f>
        <v>0.08</v>
      </c>
      <c r="AP198" s="78" cm="1">
        <f t="array" ref="AP198">_xlfn.XLOOKUP($G198&amp;$C198,$BY$1:$BY$845&amp;$C$1:$C$845,BJ$1:BJ$845,"",0)</f>
        <v>0</v>
      </c>
      <c r="AQ198" s="78" cm="1">
        <f t="array" ref="AQ198">_xlfn.XLOOKUP($G198&amp;$C198,$BY$1:$BY$845&amp;$C$1:$C$845,BK$1:BK$845,"",0)</f>
        <v>0</v>
      </c>
      <c r="AR198" s="78">
        <f t="shared" si="38"/>
        <v>1</v>
      </c>
      <c r="AT198" s="1">
        <v>15</v>
      </c>
      <c r="AU198" s="2" t="s">
        <v>777</v>
      </c>
      <c r="AV198" s="6">
        <v>816482</v>
      </c>
      <c r="AW198" s="6">
        <v>816482</v>
      </c>
      <c r="BB198">
        <v>15</v>
      </c>
      <c r="BC198" t="s">
        <v>777</v>
      </c>
      <c r="BD198">
        <v>24</v>
      </c>
      <c r="BE198">
        <v>16</v>
      </c>
      <c r="BF198" s="2">
        <v>72</v>
      </c>
      <c r="BK198" s="58">
        <v>1</v>
      </c>
      <c r="BL198" s="2">
        <v>-23.3</v>
      </c>
      <c r="BM198" s="2">
        <v>-34.700000000000003</v>
      </c>
      <c r="BN198" s="2">
        <v>3</v>
      </c>
      <c r="BO198" s="2">
        <v>0</v>
      </c>
      <c r="BP198" s="2">
        <v>10</v>
      </c>
      <c r="BQ198" s="2">
        <v>1</v>
      </c>
      <c r="BR198" s="2">
        <v>1</v>
      </c>
      <c r="BS198" s="2">
        <v>0</v>
      </c>
      <c r="BT198" s="2">
        <v>15</v>
      </c>
      <c r="BU198" s="2">
        <v>0</v>
      </c>
      <c r="BV198" s="2">
        <v>0</v>
      </c>
      <c r="BX198" s="2">
        <v>15</v>
      </c>
      <c r="BY198" s="2" t="s">
        <v>777</v>
      </c>
      <c r="BZ198" s="2">
        <v>24</v>
      </c>
      <c r="CA198" s="2">
        <v>16</v>
      </c>
      <c r="CB198" s="2">
        <v>72</v>
      </c>
      <c r="CC198" s="2">
        <v>12.9</v>
      </c>
      <c r="CD198" s="2">
        <v>0.72699999999999998</v>
      </c>
      <c r="CE198" s="2">
        <v>0</v>
      </c>
      <c r="CF198" s="2">
        <v>0.33300000000000002</v>
      </c>
      <c r="CG198" s="2">
        <v>10.8</v>
      </c>
      <c r="CH198" s="2">
        <v>14.5</v>
      </c>
      <c r="CI198" s="2">
        <v>12.7</v>
      </c>
      <c r="CJ198" s="2">
        <v>11.1</v>
      </c>
      <c r="CK198" s="2">
        <v>1.4</v>
      </c>
      <c r="CL198" s="2">
        <v>1</v>
      </c>
      <c r="CM198" s="2">
        <v>26.7</v>
      </c>
      <c r="CN198" s="2">
        <v>11.3</v>
      </c>
      <c r="CP198" s="2">
        <v>0.2</v>
      </c>
      <c r="CQ198" s="2">
        <v>0.1</v>
      </c>
      <c r="CR198" s="2">
        <v>0.3</v>
      </c>
      <c r="CS198" s="2">
        <v>0.17100000000000001</v>
      </c>
      <c r="CU198" s="2">
        <v>-2.2999999999999998</v>
      </c>
      <c r="CV198" s="2">
        <v>0.8</v>
      </c>
      <c r="CW198" s="2">
        <v>-1.4</v>
      </c>
      <c r="CX198" s="2">
        <v>0</v>
      </c>
    </row>
    <row r="199" spans="2:102" x14ac:dyDescent="0.2">
      <c r="B199" s="1" t="s">
        <v>62</v>
      </c>
      <c r="C199" s="1">
        <v>2015</v>
      </c>
      <c r="D199" s="1" t="s">
        <v>786</v>
      </c>
      <c r="I199" s="4"/>
      <c r="O199" s="5"/>
      <c r="Z199" s="2" t="str">
        <f t="shared" si="37"/>
        <v/>
      </c>
      <c r="AA199" s="6">
        <f>_xlfn.XLOOKUP($G199,$AU$184:$AU$205,$AV$184:$AV$205,0,0)</f>
        <v>0</v>
      </c>
      <c r="AB199" s="43">
        <f>AA199/$AC$206</f>
        <v>0</v>
      </c>
      <c r="AD199" s="65" t="s">
        <v>1484</v>
      </c>
      <c r="AE199" s="65" cm="1">
        <f t="array" ref="AE199">_xlfn.XLOOKUP($G199&amp;$C199,$BY$1:$BY$845&amp;$C$1:$C$845,$CB$1:$CB$845,"",0)</f>
        <v>0</v>
      </c>
      <c r="AF199" s="65" t="s">
        <v>1484</v>
      </c>
      <c r="AG199" s="65" t="str">
        <f>IFERROR(($AD199/SUM(AD184:AD204))*$AF199,"")</f>
        <v/>
      </c>
      <c r="AH199" s="65" cm="1">
        <f t="array" ref="AH199">_xlfn.XLOOKUP($G199&amp;$C199,$BY$1:$BY$845&amp;$C$1:$C$845,$BD$1:$BD$845,"",0)</f>
        <v>0</v>
      </c>
      <c r="AI199" s="65" cm="1">
        <f t="array" ref="AI199">_xlfn.XLOOKUP($G199&amp;$C199,$BY$1:$BY$845&amp;$C$1:$C$845,$CP$1:$CP$845,"",0)</f>
        <v>0</v>
      </c>
      <c r="AJ199" s="65" cm="1">
        <f t="array" ref="AJ199">_xlfn.XLOOKUP($G199&amp;$C199,$BY$1:$BY$845&amp;$C$1:$C$845,$CQ$1:$CQ$845,"",0)</f>
        <v>0</v>
      </c>
      <c r="AK199" s="65" cm="1">
        <f t="array" ref="AK199">_xlfn.XLOOKUP($G199&amp;$C199,$BY$1:$BY$845&amp;$C$1:$C$845,$CR$1:$CR$845,"",0)</f>
        <v>0</v>
      </c>
      <c r="AL199" s="65" cm="1">
        <f t="array" ref="AL199">_xlfn.XLOOKUP($G199&amp;$C199,$BY$1:$BY$845&amp;$C$1:$C$845,$CM$1:$CM$845,"",0)</f>
        <v>0</v>
      </c>
      <c r="AM199" s="78" cm="1">
        <f t="array" ref="AM199">_xlfn.XLOOKUP($G199&amp;$C199,$BY$1:$BY$845&amp;$C$1:$C$845,BG$1:BG$845,"",0)</f>
        <v>0</v>
      </c>
      <c r="AN199" s="78" cm="1">
        <f t="array" ref="AN199">_xlfn.XLOOKUP($G199&amp;$C199,$BY$1:$BY$845&amp;$C$1:$C$845,BH$1:BH$845,"",0)</f>
        <v>0</v>
      </c>
      <c r="AO199" s="78" cm="1">
        <f t="array" ref="AO199">_xlfn.XLOOKUP($G199&amp;$C199,$BY$1:$BY$845&amp;$C$1:$C$845,BI$1:BI$845,"",0)</f>
        <v>0</v>
      </c>
      <c r="AP199" s="78" cm="1">
        <f t="array" ref="AP199">_xlfn.XLOOKUP($G199&amp;$C199,$BY$1:$BY$845&amp;$C$1:$C$845,BJ$1:BJ$845,"",0)</f>
        <v>0</v>
      </c>
      <c r="AQ199" s="78" cm="1">
        <f t="array" ref="AQ199">_xlfn.XLOOKUP($G199&amp;$C199,$BY$1:$BY$845&amp;$C$1:$C$845,BK$1:BK$845,"",0)</f>
        <v>0</v>
      </c>
      <c r="AR199" s="78">
        <f t="shared" si="38"/>
        <v>0</v>
      </c>
      <c r="AT199" s="1">
        <v>16</v>
      </c>
      <c r="AU199" s="2" t="s">
        <v>739</v>
      </c>
      <c r="AV199" s="6">
        <v>167122</v>
      </c>
      <c r="AW199" s="6" t="s">
        <v>1484</v>
      </c>
    </row>
    <row r="200" spans="2:102" x14ac:dyDescent="0.2">
      <c r="I200" s="4"/>
      <c r="O200" s="5"/>
      <c r="AA200" s="6"/>
      <c r="AB200" s="43"/>
      <c r="AE200" s="65" cm="1">
        <f t="array" ref="AE200">_xlfn.XLOOKUP($G200&amp;$C200,$BY$1:$BY$845&amp;$C$1:$C$845,$CB$1:$CB$845,"",0)</f>
        <v>0</v>
      </c>
      <c r="AH200" s="65" cm="1">
        <f t="array" ref="AH200">_xlfn.XLOOKUP($G200&amp;$C200,$BY$1:$BY$845&amp;$C$1:$C$845,$BD$1:$BD$845,"",0)</f>
        <v>0</v>
      </c>
      <c r="AI200" s="65" cm="1">
        <f t="array" ref="AI200">_xlfn.XLOOKUP($G200&amp;$C200,$BY$1:$BY$845&amp;$C$1:$C$845,$CP$1:$CP$845,"",0)</f>
        <v>0</v>
      </c>
      <c r="AJ200" s="65" cm="1">
        <f t="array" ref="AJ200">_xlfn.XLOOKUP($G200&amp;$C200,$BY$1:$BY$845&amp;$C$1:$C$845,$CQ$1:$CQ$845,"",0)</f>
        <v>0</v>
      </c>
      <c r="AK200" s="65" cm="1">
        <f t="array" ref="AK200">_xlfn.XLOOKUP($G200&amp;$C200,$BY$1:$BY$845&amp;$C$1:$C$845,$CR$1:$CR$845,"",0)</f>
        <v>0</v>
      </c>
      <c r="AL200" s="65" cm="1">
        <f t="array" ref="AL200">_xlfn.XLOOKUP($G200&amp;$C200,$BY$1:$BY$845&amp;$C$1:$C$845,$CM$1:$CM$845,"",0)</f>
        <v>0</v>
      </c>
      <c r="AM200" s="78" cm="1">
        <f t="array" ref="AM200">_xlfn.XLOOKUP($G200&amp;$C200,$BY$1:$BY$845&amp;$C$1:$C$845,BG$1:BG$845,"",0)</f>
        <v>0</v>
      </c>
      <c r="AN200" s="78" cm="1">
        <f t="array" ref="AN200">_xlfn.XLOOKUP($G200&amp;$C200,$BY$1:$BY$845&amp;$C$1:$C$845,BH$1:BH$845,"",0)</f>
        <v>0</v>
      </c>
      <c r="AO200" s="78" cm="1">
        <f t="array" ref="AO200">_xlfn.XLOOKUP($G200&amp;$C200,$BY$1:$BY$845&amp;$C$1:$C$845,BI$1:BI$845,"",0)</f>
        <v>0</v>
      </c>
      <c r="AP200" s="78" cm="1">
        <f t="array" ref="AP200">_xlfn.XLOOKUP($G200&amp;$C200,$BY$1:$BY$845&amp;$C$1:$C$845,BJ$1:BJ$845,"",0)</f>
        <v>0</v>
      </c>
      <c r="AQ200" s="78" cm="1">
        <f t="array" ref="AQ200">_xlfn.XLOOKUP($G200&amp;$C200,$BY$1:$BY$845&amp;$C$1:$C$845,BK$1:BK$845,"",0)</f>
        <v>0</v>
      </c>
      <c r="AR200" s="78">
        <f t="shared" si="38"/>
        <v>0</v>
      </c>
      <c r="AT200" s="1">
        <v>17</v>
      </c>
      <c r="AV200" s="6"/>
      <c r="AW200" s="6"/>
    </row>
    <row r="201" spans="2:102" x14ac:dyDescent="0.2">
      <c r="I201" s="4"/>
      <c r="O201" s="5"/>
      <c r="AA201" s="6"/>
      <c r="AB201" s="43"/>
      <c r="AE201" s="65" cm="1">
        <f t="array" ref="AE201">_xlfn.XLOOKUP($G201&amp;$C201,$BY$1:$BY$845&amp;$C$1:$C$845,$CB$1:$CB$845,"",0)</f>
        <v>0</v>
      </c>
      <c r="AH201" s="65" cm="1">
        <f t="array" ref="AH201">_xlfn.XLOOKUP($G201&amp;$C201,$BY$1:$BY$845&amp;$C$1:$C$845,$BD$1:$BD$845,"",0)</f>
        <v>0</v>
      </c>
      <c r="AI201" s="65" cm="1">
        <f t="array" ref="AI201">_xlfn.XLOOKUP($G201&amp;$C201,$BY$1:$BY$845&amp;$C$1:$C$845,$CP$1:$CP$845,"",0)</f>
        <v>0</v>
      </c>
      <c r="AJ201" s="65" cm="1">
        <f t="array" ref="AJ201">_xlfn.XLOOKUP($G201&amp;$C201,$BY$1:$BY$845&amp;$C$1:$C$845,$CQ$1:$CQ$845,"",0)</f>
        <v>0</v>
      </c>
      <c r="AK201" s="65" cm="1">
        <f t="array" ref="AK201">_xlfn.XLOOKUP($G201&amp;$C201,$BY$1:$BY$845&amp;$C$1:$C$845,$CR$1:$CR$845,"",0)</f>
        <v>0</v>
      </c>
      <c r="AL201" s="65" cm="1">
        <f t="array" ref="AL201">_xlfn.XLOOKUP($G201&amp;$C201,$BY$1:$BY$845&amp;$C$1:$C$845,$CM$1:$CM$845,"",0)</f>
        <v>0</v>
      </c>
      <c r="AM201" s="78" cm="1">
        <f t="array" ref="AM201">_xlfn.XLOOKUP($G201&amp;$C201,$BY$1:$BY$845&amp;$C$1:$C$845,BG$1:BG$845,"",0)</f>
        <v>0</v>
      </c>
      <c r="AN201" s="78" cm="1">
        <f t="array" ref="AN201">_xlfn.XLOOKUP($G201&amp;$C201,$BY$1:$BY$845&amp;$C$1:$C$845,BH$1:BH$845,"",0)</f>
        <v>0</v>
      </c>
      <c r="AO201" s="78" cm="1">
        <f t="array" ref="AO201">_xlfn.XLOOKUP($G201&amp;$C201,$BY$1:$BY$845&amp;$C$1:$C$845,BI$1:BI$845,"",0)</f>
        <v>0</v>
      </c>
      <c r="AP201" s="78" cm="1">
        <f t="array" ref="AP201">_xlfn.XLOOKUP($G201&amp;$C201,$BY$1:$BY$845&amp;$C$1:$C$845,BJ$1:BJ$845,"",0)</f>
        <v>0</v>
      </c>
      <c r="AQ201" s="78" cm="1">
        <f t="array" ref="AQ201">_xlfn.XLOOKUP($G201&amp;$C201,$BY$1:$BY$845&amp;$C$1:$C$845,BK$1:BK$845,"",0)</f>
        <v>0</v>
      </c>
      <c r="AR201" s="78">
        <f t="shared" si="38"/>
        <v>0</v>
      </c>
      <c r="AT201" s="1">
        <v>18</v>
      </c>
      <c r="AV201" s="6"/>
      <c r="AW201" s="6"/>
    </row>
    <row r="202" spans="2:102" x14ac:dyDescent="0.2">
      <c r="I202" s="4"/>
      <c r="O202" s="5"/>
      <c r="AA202" s="6"/>
      <c r="AB202" s="43"/>
      <c r="AE202" s="65" cm="1">
        <f t="array" ref="AE202">_xlfn.XLOOKUP($G202&amp;$C202,$BY$1:$BY$845&amp;$C$1:$C$845,$CB$1:$CB$845,"",0)</f>
        <v>0</v>
      </c>
      <c r="AH202" s="65" cm="1">
        <f t="array" ref="AH202">_xlfn.XLOOKUP($G202&amp;$C202,$BY$1:$BY$845&amp;$C$1:$C$845,$BD$1:$BD$845,"",0)</f>
        <v>0</v>
      </c>
      <c r="AI202" s="65" cm="1">
        <f t="array" ref="AI202">_xlfn.XLOOKUP($G202&amp;$C202,$BY$1:$BY$845&amp;$C$1:$C$845,$CP$1:$CP$845,"",0)</f>
        <v>0</v>
      </c>
      <c r="AJ202" s="65" cm="1">
        <f t="array" ref="AJ202">_xlfn.XLOOKUP($G202&amp;$C202,$BY$1:$BY$845&amp;$C$1:$C$845,$CQ$1:$CQ$845,"",0)</f>
        <v>0</v>
      </c>
      <c r="AK202" s="65" cm="1">
        <f t="array" ref="AK202">_xlfn.XLOOKUP($G202&amp;$C202,$BY$1:$BY$845&amp;$C$1:$C$845,$CR$1:$CR$845,"",0)</f>
        <v>0</v>
      </c>
      <c r="AL202" s="65" cm="1">
        <f t="array" ref="AL202">_xlfn.XLOOKUP($G202&amp;$C202,$BY$1:$BY$845&amp;$C$1:$C$845,$CM$1:$CM$845,"",0)</f>
        <v>0</v>
      </c>
      <c r="AM202" s="78" cm="1">
        <f t="array" ref="AM202">_xlfn.XLOOKUP($G202&amp;$C202,$BY$1:$BY$845&amp;$C$1:$C$845,BG$1:BG$845,"",0)</f>
        <v>0</v>
      </c>
      <c r="AN202" s="78" cm="1">
        <f t="array" ref="AN202">_xlfn.XLOOKUP($G202&amp;$C202,$BY$1:$BY$845&amp;$C$1:$C$845,BH$1:BH$845,"",0)</f>
        <v>0</v>
      </c>
      <c r="AO202" s="78" cm="1">
        <f t="array" ref="AO202">_xlfn.XLOOKUP($G202&amp;$C202,$BY$1:$BY$845&amp;$C$1:$C$845,BI$1:BI$845,"",0)</f>
        <v>0</v>
      </c>
      <c r="AP202" s="78" cm="1">
        <f t="array" ref="AP202">_xlfn.XLOOKUP($G202&amp;$C202,$BY$1:$BY$845&amp;$C$1:$C$845,BJ$1:BJ$845,"",0)</f>
        <v>0</v>
      </c>
      <c r="AQ202" s="78" cm="1">
        <f t="array" ref="AQ202">_xlfn.XLOOKUP($G202&amp;$C202,$BY$1:$BY$845&amp;$C$1:$C$845,BK$1:BK$845,"",0)</f>
        <v>0</v>
      </c>
      <c r="AR202" s="78">
        <f t="shared" si="38"/>
        <v>0</v>
      </c>
      <c r="AT202" s="1">
        <v>19</v>
      </c>
      <c r="AV202" s="6"/>
      <c r="AW202" s="6"/>
    </row>
    <row r="203" spans="2:102" x14ac:dyDescent="0.2">
      <c r="B203" s="1" t="s">
        <v>62</v>
      </c>
      <c r="C203" s="1">
        <v>2015</v>
      </c>
      <c r="D203" s="1" t="s">
        <v>786</v>
      </c>
      <c r="I203" s="4"/>
      <c r="O203" s="5"/>
      <c r="Z203" s="2" t="str">
        <f t="shared" si="37"/>
        <v/>
      </c>
      <c r="AA203" s="6">
        <f>_xlfn.XLOOKUP($G203,$AU$184:$AU$205,$AV$184:$AV$205,0,0)</f>
        <v>0</v>
      </c>
      <c r="AB203" s="43">
        <f>AA203/$AC$206</f>
        <v>0</v>
      </c>
      <c r="AD203" s="65" t="s">
        <v>1484</v>
      </c>
      <c r="AE203" s="65" cm="1">
        <f t="array" ref="AE203">_xlfn.XLOOKUP($G203&amp;$C203,$BY$1:$BY$845&amp;$C$1:$C$845,$CB$1:$CB$845,"",0)</f>
        <v>0</v>
      </c>
      <c r="AF203" s="65" t="s">
        <v>1484</v>
      </c>
      <c r="AG203" s="65" t="str">
        <f>IFERROR(($AD203/SUM(AD184:AD204))*$AF203,"")</f>
        <v/>
      </c>
      <c r="AH203" s="65" cm="1">
        <f t="array" ref="AH203">_xlfn.XLOOKUP($G203&amp;$C203,$BY$1:$BY$845&amp;$C$1:$C$845,$BD$1:$BD$845,"",0)</f>
        <v>0</v>
      </c>
      <c r="AI203" s="65" cm="1">
        <f t="array" ref="AI203">_xlfn.XLOOKUP($G203&amp;$C203,$BY$1:$BY$845&amp;$C$1:$C$845,$CP$1:$CP$845,"",0)</f>
        <v>0</v>
      </c>
      <c r="AJ203" s="65" cm="1">
        <f t="array" ref="AJ203">_xlfn.XLOOKUP($G203&amp;$C203,$BY$1:$BY$845&amp;$C$1:$C$845,$CQ$1:$CQ$845,"",0)</f>
        <v>0</v>
      </c>
      <c r="AK203" s="65" cm="1">
        <f t="array" ref="AK203">_xlfn.XLOOKUP($G203&amp;$C203,$BY$1:$BY$845&amp;$C$1:$C$845,$CR$1:$CR$845,"",0)</f>
        <v>0</v>
      </c>
      <c r="AL203" s="65" cm="1">
        <f t="array" ref="AL203">_xlfn.XLOOKUP($G203&amp;$C203,$BY$1:$BY$845&amp;$C$1:$C$845,$CM$1:$CM$845,"",0)</f>
        <v>0</v>
      </c>
      <c r="AM203" s="78" cm="1">
        <f t="array" ref="AM203">_xlfn.XLOOKUP($G203&amp;$C203,$BY$1:$BY$845&amp;$C$1:$C$845,BG$1:BG$845,"",0)</f>
        <v>0</v>
      </c>
      <c r="AN203" s="78" cm="1">
        <f t="array" ref="AN203">_xlfn.XLOOKUP($G203&amp;$C203,$BY$1:$BY$845&amp;$C$1:$C$845,BH$1:BH$845,"",0)</f>
        <v>0</v>
      </c>
      <c r="AO203" s="78" cm="1">
        <f t="array" ref="AO203">_xlfn.XLOOKUP($G203&amp;$C203,$BY$1:$BY$845&amp;$C$1:$C$845,BI$1:BI$845,"",0)</f>
        <v>0</v>
      </c>
      <c r="AP203" s="78" cm="1">
        <f t="array" ref="AP203">_xlfn.XLOOKUP($G203&amp;$C203,$BY$1:$BY$845&amp;$C$1:$C$845,BJ$1:BJ$845,"",0)</f>
        <v>0</v>
      </c>
      <c r="AQ203" s="78" cm="1">
        <f t="array" ref="AQ203">_xlfn.XLOOKUP($G203&amp;$C203,$BY$1:$BY$845&amp;$C$1:$C$845,BK$1:BK$845,"",0)</f>
        <v>0</v>
      </c>
      <c r="AR203" s="78">
        <f t="shared" si="38"/>
        <v>0</v>
      </c>
      <c r="AT203" s="1">
        <v>20</v>
      </c>
      <c r="AU203" s="2" t="s">
        <v>783</v>
      </c>
      <c r="AV203" s="6">
        <v>35000</v>
      </c>
      <c r="AW203" s="6" t="s">
        <v>1484</v>
      </c>
    </row>
    <row r="204" spans="2:102" x14ac:dyDescent="0.2">
      <c r="B204" s="1" t="s">
        <v>62</v>
      </c>
      <c r="C204" s="1">
        <v>2015</v>
      </c>
      <c r="D204" s="1" t="s">
        <v>786</v>
      </c>
      <c r="I204" s="4"/>
      <c r="O204" s="5"/>
      <c r="Z204" s="2" t="str">
        <f t="shared" si="37"/>
        <v/>
      </c>
      <c r="AA204" s="6">
        <f>_xlfn.XLOOKUP($G204,$AU$184:$AU$205,$AV$184:$AV$205,0,0)</f>
        <v>0</v>
      </c>
      <c r="AB204" s="43">
        <f>AA204/$AC$206</f>
        <v>0</v>
      </c>
      <c r="AD204" s="65" t="s">
        <v>1484</v>
      </c>
      <c r="AE204" s="65" cm="1">
        <f t="array" ref="AE204">_xlfn.XLOOKUP($G204&amp;$C204,$BY$1:$BY$845&amp;$C$1:$C$845,$CB$1:$CB$845,"",0)</f>
        <v>0</v>
      </c>
      <c r="AF204" s="65" t="s">
        <v>1484</v>
      </c>
      <c r="AG204" s="65" t="str">
        <f>IFERROR(($AD204/SUM(AD184:AD204))*$AF204,"")</f>
        <v/>
      </c>
      <c r="AH204" s="65" cm="1">
        <f t="array" ref="AH204">_xlfn.XLOOKUP($G204&amp;$C204,$BY$1:$BY$845&amp;$C$1:$C$845,$BD$1:$BD$845,"",0)</f>
        <v>0</v>
      </c>
      <c r="AI204" s="65" cm="1">
        <f t="array" ref="AI204">_xlfn.XLOOKUP($G204&amp;$C204,$BY$1:$BY$845&amp;$C$1:$C$845,$CP$1:$CP$845,"",0)</f>
        <v>0</v>
      </c>
      <c r="AJ204" s="65" cm="1">
        <f t="array" ref="AJ204">_xlfn.XLOOKUP($G204&amp;$C204,$BY$1:$BY$845&amp;$C$1:$C$845,$CQ$1:$CQ$845,"",0)</f>
        <v>0</v>
      </c>
      <c r="AK204" s="65" cm="1">
        <f t="array" ref="AK204">_xlfn.XLOOKUP($G204&amp;$C204,$BY$1:$BY$845&amp;$C$1:$C$845,$CR$1:$CR$845,"",0)</f>
        <v>0</v>
      </c>
      <c r="AL204" s="65" cm="1">
        <f t="array" ref="AL204">_xlfn.XLOOKUP($G204&amp;$C204,$BY$1:$BY$845&amp;$C$1:$C$845,$CM$1:$CM$845,"",0)</f>
        <v>0</v>
      </c>
      <c r="AM204" s="78" cm="1">
        <f t="array" ref="AM204">_xlfn.XLOOKUP($G204&amp;$C204,$BY$1:$BY$845&amp;$C$1:$C$845,BG$1:BG$845,"",0)</f>
        <v>0</v>
      </c>
      <c r="AN204" s="78" cm="1">
        <f t="array" ref="AN204">_xlfn.XLOOKUP($G204&amp;$C204,$BY$1:$BY$845&amp;$C$1:$C$845,BH$1:BH$845,"",0)</f>
        <v>0</v>
      </c>
      <c r="AO204" s="78" cm="1">
        <f t="array" ref="AO204">_xlfn.XLOOKUP($G204&amp;$C204,$BY$1:$BY$845&amp;$C$1:$C$845,BI$1:BI$845,"",0)</f>
        <v>0</v>
      </c>
      <c r="AP204" s="78" cm="1">
        <f t="array" ref="AP204">_xlfn.XLOOKUP($G204&amp;$C204,$BY$1:$BY$845&amp;$C$1:$C$845,BJ$1:BJ$845,"",0)</f>
        <v>0</v>
      </c>
      <c r="AQ204" s="78" cm="1">
        <f t="array" ref="AQ204">_xlfn.XLOOKUP($G204&amp;$C204,$BY$1:$BY$845&amp;$C$1:$C$845,BK$1:BK$845,"",0)</f>
        <v>0</v>
      </c>
      <c r="AR204" s="78">
        <f t="shared" si="38"/>
        <v>0</v>
      </c>
      <c r="AT204" s="1">
        <v>21</v>
      </c>
      <c r="AU204" s="2" t="s">
        <v>784</v>
      </c>
      <c r="AV204" s="6">
        <v>35000</v>
      </c>
      <c r="AW204" s="6" t="s">
        <v>1484</v>
      </c>
    </row>
    <row r="205" spans="2:102" x14ac:dyDescent="0.2">
      <c r="B205" s="1" t="s">
        <v>62</v>
      </c>
      <c r="C205" s="1">
        <v>2015</v>
      </c>
      <c r="D205" s="1" t="s">
        <v>786</v>
      </c>
      <c r="I205" s="4"/>
      <c r="O205" s="5"/>
      <c r="Z205" s="2" t="str">
        <f t="shared" si="37"/>
        <v/>
      </c>
      <c r="AA205" s="6">
        <f>_xlfn.XLOOKUP($G205,$AU$184:$AU$205,$AV$184:$AV$205,0,0)</f>
        <v>0</v>
      </c>
      <c r="AB205" s="43">
        <f>AA205/$AC$206</f>
        <v>0</v>
      </c>
      <c r="AD205" s="65" t="s">
        <v>1484</v>
      </c>
      <c r="AE205" s="65" cm="1">
        <f t="array" ref="AE205">_xlfn.XLOOKUP($G205&amp;$C205,$BY$1:$BY$845&amp;$C$1:$C$845,$CB$1:$CB$845,"",0)</f>
        <v>0</v>
      </c>
      <c r="AF205" s="65" t="s">
        <v>1484</v>
      </c>
      <c r="AH205" s="65" cm="1">
        <f t="array" ref="AH205">_xlfn.XLOOKUP($G205&amp;$C205,$BY$1:$BY$845&amp;$C$1:$C$845,$BD$1:$BD$845,"",0)</f>
        <v>0</v>
      </c>
      <c r="AI205" s="65" cm="1">
        <f t="array" ref="AI205">_xlfn.XLOOKUP($G205&amp;$C205,$BY$1:$BY$845&amp;$C$1:$C$845,$CP$1:$CP$845,"",0)</f>
        <v>0</v>
      </c>
      <c r="AJ205" s="65" cm="1">
        <f t="array" ref="AJ205">_xlfn.XLOOKUP($G205&amp;$C205,$BY$1:$BY$845&amp;$C$1:$C$845,$CQ$1:$CQ$845,"",0)</f>
        <v>0</v>
      </c>
      <c r="AK205" s="65" cm="1">
        <f t="array" ref="AK205">_xlfn.XLOOKUP($G205&amp;$C205,$BY$1:$BY$845&amp;$C$1:$C$845,$CR$1:$CR$845,"",0)</f>
        <v>0</v>
      </c>
      <c r="AL205" s="65" cm="1">
        <f t="array" ref="AL205">_xlfn.XLOOKUP($G205&amp;$C205,$BY$1:$BY$845&amp;$C$1:$C$845,$CM$1:$CM$845,"",0)</f>
        <v>0</v>
      </c>
      <c r="AM205" s="78" cm="1">
        <f t="array" ref="AM205">_xlfn.XLOOKUP($G205&amp;$C205,$BY$1:$BY$845&amp;$C$1:$C$845,BG$1:BG$845,"",0)</f>
        <v>0</v>
      </c>
      <c r="AN205" s="78" cm="1">
        <f t="array" ref="AN205">_xlfn.XLOOKUP($G205&amp;$C205,$BY$1:$BY$845&amp;$C$1:$C$845,BH$1:BH$845,"",0)</f>
        <v>0</v>
      </c>
      <c r="AO205" s="78" cm="1">
        <f t="array" ref="AO205">_xlfn.XLOOKUP($G205&amp;$C205,$BY$1:$BY$845&amp;$C$1:$C$845,BI$1:BI$845,"",0)</f>
        <v>0</v>
      </c>
      <c r="AP205" s="78" cm="1">
        <f t="array" ref="AP205">_xlfn.XLOOKUP($G205&amp;$C205,$BY$1:$BY$845&amp;$C$1:$C$845,BJ$1:BJ$845,"",0)</f>
        <v>0</v>
      </c>
      <c r="AQ205" s="78" cm="1">
        <f t="array" ref="AQ205">_xlfn.XLOOKUP($G205&amp;$C205,$BY$1:$BY$845&amp;$C$1:$C$845,BK$1:BK$845,"",0)</f>
        <v>0</v>
      </c>
      <c r="AR205" s="78">
        <f t="shared" si="38"/>
        <v>0</v>
      </c>
      <c r="AT205" s="1">
        <v>22</v>
      </c>
      <c r="AU205" s="2" t="s">
        <v>785</v>
      </c>
      <c r="AV205" s="6">
        <v>35000</v>
      </c>
      <c r="AW205" s="6" t="s">
        <v>1484</v>
      </c>
    </row>
    <row r="206" spans="2:102" x14ac:dyDescent="0.2">
      <c r="B206" s="1" t="s">
        <v>62</v>
      </c>
      <c r="C206" s="1">
        <v>2015</v>
      </c>
      <c r="D206" s="1" t="s">
        <v>786</v>
      </c>
      <c r="E206" s="1"/>
      <c r="F206" s="1"/>
      <c r="G206" s="1">
        <f>$G179</f>
        <v>0</v>
      </c>
      <c r="H206" s="1"/>
      <c r="I206" s="1"/>
      <c r="J206" s="36"/>
      <c r="K206" s="36"/>
      <c r="L206" s="1"/>
      <c r="M206" s="1"/>
      <c r="N206" s="1"/>
      <c r="O206" s="1"/>
      <c r="P206" s="36"/>
      <c r="Q206" s="1"/>
      <c r="R206" s="1"/>
      <c r="S206" s="1"/>
      <c r="T206" s="1"/>
      <c r="U206" s="1"/>
      <c r="V206" s="1"/>
      <c r="W206" s="1"/>
      <c r="X206" s="1"/>
      <c r="Y206" s="1"/>
      <c r="Z206" s="2" t="str">
        <f t="shared" si="37"/>
        <v/>
      </c>
      <c r="AB206" s="41">
        <f>SUM(AB184:AB205)</f>
        <v>1</v>
      </c>
      <c r="AC206" s="37">
        <f>SUM(AA184:AA205)</f>
        <v>72414414</v>
      </c>
      <c r="AD206" s="66">
        <v>19597.2</v>
      </c>
      <c r="AE206" s="66">
        <f>SUM(AE184:AE205)</f>
        <v>19730</v>
      </c>
      <c r="AF206" s="66">
        <v>214.20000000000002</v>
      </c>
      <c r="AG206" s="66">
        <f>SUM(AG184:AG205)</f>
        <v>17.224300410262689</v>
      </c>
      <c r="AH206" s="66">
        <f>SUMPRODUCT(AH184:AH205,AE184:AE205)/AE206</f>
        <v>26.633451596553471</v>
      </c>
      <c r="AI206" s="66">
        <f>SUM(AI184:AI205)</f>
        <v>36.000000000000007</v>
      </c>
      <c r="AJ206" s="66">
        <f>SUM(AJ184:AJ205)</f>
        <v>30.700000000000006</v>
      </c>
      <c r="AK206" s="66">
        <f>SUM(AK184:AK205)</f>
        <v>66.8</v>
      </c>
      <c r="AL206" s="66">
        <f>SUM(AL184:AL205)</f>
        <v>211.10000000000002</v>
      </c>
      <c r="AM206" s="80">
        <f>SUM(AM184:AM205)</f>
        <v>1.96</v>
      </c>
      <c r="AN206" s="80">
        <f>SUM(AN184:AN205)</f>
        <v>2.99</v>
      </c>
      <c r="AO206" s="80">
        <f>SUM(AO184:AO205)</f>
        <v>2.5300000000000002</v>
      </c>
      <c r="AP206" s="80">
        <f>SUM(AP184:AP205)</f>
        <v>2.94</v>
      </c>
      <c r="AQ206" s="80">
        <f>SUM(AQ184:AQ205)</f>
        <v>4.58</v>
      </c>
      <c r="AR206" s="80">
        <f>SUM(AR184:AR205)</f>
        <v>15</v>
      </c>
      <c r="AS206" s="1"/>
      <c r="AU206" s="37">
        <f>AW206-AV206</f>
        <v>-1376362</v>
      </c>
      <c r="AV206" s="37">
        <f>SUM(AV184:AV205)</f>
        <v>73623654</v>
      </c>
      <c r="AW206" s="37">
        <v>72247292</v>
      </c>
    </row>
    <row r="207" spans="2:102" x14ac:dyDescent="0.2">
      <c r="Z207" s="2" t="str">
        <f t="shared" si="37"/>
        <v/>
      </c>
    </row>
    <row r="208" spans="2:102" x14ac:dyDescent="0.2">
      <c r="Z208" s="2" t="str">
        <f t="shared" si="37"/>
        <v/>
      </c>
    </row>
    <row r="209" spans="1:102" ht="17" thickBot="1" x14ac:dyDescent="0.25"/>
    <row r="210" spans="1:102" ht="17" thickBot="1" x14ac:dyDescent="0.25">
      <c r="A210" s="3">
        <v>9</v>
      </c>
      <c r="B210" s="1" t="str">
        <f>B$1</f>
        <v>YEAR</v>
      </c>
      <c r="C210" s="1" t="str">
        <f>C$1</f>
        <v>YEAR</v>
      </c>
      <c r="D210" s="1" t="str">
        <f>D$1</f>
        <v>TEAM</v>
      </c>
      <c r="F210" s="1" t="str">
        <f t="shared" ref="F210:AA210" si="39">F$1</f>
        <v>NUMBER</v>
      </c>
      <c r="G210" s="1" t="str">
        <f t="shared" si="39"/>
        <v>PLAYER</v>
      </c>
      <c r="H210" s="1" t="str">
        <f t="shared" si="39"/>
        <v>POS</v>
      </c>
      <c r="I210" s="1" t="str">
        <f t="shared" si="39"/>
        <v>HEIGHT</v>
      </c>
      <c r="J210" s="1" t="str">
        <f t="shared" si="39"/>
        <v>HEIGHT (IN)</v>
      </c>
      <c r="K210" s="1" t="str">
        <f t="shared" si="39"/>
        <v>HEIGHT (M)</v>
      </c>
      <c r="L210" s="1" t="str">
        <f t="shared" si="39"/>
        <v>WEIGHT (LBS)</v>
      </c>
      <c r="M210" s="1" t="str">
        <f t="shared" si="39"/>
        <v>WEIGHT (KG)</v>
      </c>
      <c r="N210" s="1" t="str">
        <f t="shared" si="39"/>
        <v>BMI</v>
      </c>
      <c r="O210" s="1" t="str">
        <f t="shared" si="39"/>
        <v>BIRTH DATE</v>
      </c>
      <c r="P210" s="1" t="str">
        <f t="shared" si="39"/>
        <v>AGE</v>
      </c>
      <c r="Q210" s="1" t="str">
        <f t="shared" si="39"/>
        <v>NATION</v>
      </c>
      <c r="R210" s="1" t="str">
        <f t="shared" si="39"/>
        <v>COUNTRY</v>
      </c>
      <c r="S210" s="1" t="str">
        <f t="shared" si="39"/>
        <v>CONTINENT</v>
      </c>
      <c r="T210" s="1" t="str">
        <f t="shared" si="39"/>
        <v>GLOBAL REGION</v>
      </c>
      <c r="U210" s="1" t="str">
        <f t="shared" si="39"/>
        <v>EXPERIENCE</v>
      </c>
      <c r="V210" s="1"/>
      <c r="W210" s="1" t="str">
        <f t="shared" si="39"/>
        <v>COLLEGE</v>
      </c>
      <c r="X210" s="1" t="str">
        <f t="shared" si="39"/>
        <v>COLLEGE1</v>
      </c>
      <c r="Y210" s="1" t="str">
        <f t="shared" si="39"/>
        <v>COLLEGE2</v>
      </c>
      <c r="Z210" s="1" t="str">
        <f t="shared" si="39"/>
        <v>TRANSFER</v>
      </c>
      <c r="AA210" s="1" t="str">
        <f t="shared" si="39"/>
        <v>SALARY</v>
      </c>
      <c r="AB210" s="1" t="s">
        <v>1262</v>
      </c>
      <c r="AD210" s="64" t="s">
        <v>1496</v>
      </c>
      <c r="AE210" s="64" t="str">
        <f>AE$1</f>
        <v>MP</v>
      </c>
      <c r="AF210" s="64" t="s">
        <v>1424</v>
      </c>
      <c r="AG210" s="64" t="str">
        <f>AG$1</f>
        <v>WTD-MP-PER</v>
      </c>
      <c r="AH210" s="64" t="str">
        <f t="shared" ref="AH210:AR210" si="40">AH$1</f>
        <v>AGE</v>
      </c>
      <c r="AI210" s="64" t="str">
        <f t="shared" si="40"/>
        <v>D-WS</v>
      </c>
      <c r="AJ210" s="64" t="str">
        <f t="shared" si="40"/>
        <v>O-WS</v>
      </c>
      <c r="AK210" s="64" t="str">
        <f t="shared" si="40"/>
        <v>WS</v>
      </c>
      <c r="AL210" s="64" t="str">
        <f t="shared" si="40"/>
        <v>USG%</v>
      </c>
      <c r="AM210" s="64" t="str">
        <f t="shared" si="40"/>
        <v>PG%</v>
      </c>
      <c r="AN210" s="64" t="str">
        <f t="shared" si="40"/>
        <v>SG%</v>
      </c>
      <c r="AO210" s="64" t="str">
        <f t="shared" si="40"/>
        <v>SF%</v>
      </c>
      <c r="AP210" s="64" t="str">
        <f t="shared" si="40"/>
        <v>PF%</v>
      </c>
      <c r="AQ210" s="64" t="str">
        <f t="shared" si="40"/>
        <v>C%</v>
      </c>
      <c r="AR210" s="64" t="str">
        <f t="shared" si="40"/>
        <v>TTL%</v>
      </c>
      <c r="AT210" s="1" t="str">
        <f>AT$1</f>
        <v>Rk</v>
      </c>
      <c r="AU210" s="1" t="str">
        <f>AU$1</f>
        <v>PLAYER</v>
      </c>
      <c r="AV210" s="1" t="str">
        <f>AV$1</f>
        <v>SALARY - BR</v>
      </c>
      <c r="AW210" s="1" t="s">
        <v>1495</v>
      </c>
      <c r="BB210" t="s">
        <v>550</v>
      </c>
      <c r="BC210" t="s">
        <v>1376</v>
      </c>
      <c r="BD210" t="s">
        <v>1377</v>
      </c>
      <c r="BE210" t="s">
        <v>1340</v>
      </c>
      <c r="BF210" s="2" t="s">
        <v>1378</v>
      </c>
      <c r="BG210" s="2" t="s">
        <v>1379</v>
      </c>
      <c r="BH210" s="2" t="s">
        <v>1380</v>
      </c>
      <c r="BI210" s="2" t="s">
        <v>1381</v>
      </c>
      <c r="BJ210" s="2" t="s">
        <v>1382</v>
      </c>
      <c r="BK210" s="2" t="s">
        <v>1383</v>
      </c>
      <c r="BL210" s="2" t="s">
        <v>1384</v>
      </c>
      <c r="BM210" s="2" t="s">
        <v>1385</v>
      </c>
      <c r="BN210" s="2" t="s">
        <v>1386</v>
      </c>
      <c r="BO210" s="2" t="s">
        <v>1387</v>
      </c>
      <c r="BP210" s="2" t="s">
        <v>1388</v>
      </c>
      <c r="BQ210" s="2" t="s">
        <v>1389</v>
      </c>
      <c r="BR210" s="2" t="s">
        <v>1388</v>
      </c>
      <c r="BS210" s="2" t="s">
        <v>1389</v>
      </c>
      <c r="BT210" s="2" t="s">
        <v>1390</v>
      </c>
      <c r="BU210" s="2" t="s">
        <v>1391</v>
      </c>
      <c r="BV210" s="2" t="s">
        <v>1392</v>
      </c>
      <c r="BX210" s="2" t="s">
        <v>550</v>
      </c>
      <c r="BY210" s="2" t="s">
        <v>1376</v>
      </c>
      <c r="BZ210" s="2" t="s">
        <v>1377</v>
      </c>
      <c r="CA210" s="2" t="s">
        <v>1340</v>
      </c>
      <c r="CB210" s="2" t="s">
        <v>1378</v>
      </c>
      <c r="CC210" s="2" t="s">
        <v>1424</v>
      </c>
      <c r="CD210" s="2" t="s">
        <v>1425</v>
      </c>
      <c r="CE210" s="2" t="s">
        <v>1426</v>
      </c>
      <c r="CF210" s="2" t="s">
        <v>1427</v>
      </c>
      <c r="CG210" s="2" t="s">
        <v>1428</v>
      </c>
      <c r="CH210" s="2" t="s">
        <v>1429</v>
      </c>
      <c r="CI210" s="2" t="s">
        <v>1430</v>
      </c>
      <c r="CJ210" s="2" t="s">
        <v>1431</v>
      </c>
      <c r="CK210" s="2" t="s">
        <v>1432</v>
      </c>
      <c r="CL210" s="2" t="s">
        <v>1433</v>
      </c>
      <c r="CM210" s="2" t="s">
        <v>1434</v>
      </c>
      <c r="CN210" s="2" t="s">
        <v>1435</v>
      </c>
      <c r="CO210" s="2" t="s">
        <v>1376</v>
      </c>
      <c r="CP210" s="2" t="s">
        <v>1436</v>
      </c>
      <c r="CQ210" s="2" t="s">
        <v>1437</v>
      </c>
      <c r="CR210" s="2" t="s">
        <v>1438</v>
      </c>
      <c r="CS210" s="2" t="s">
        <v>1439</v>
      </c>
      <c r="CT210" s="2" t="s">
        <v>1376</v>
      </c>
      <c r="CU210" s="2" t="s">
        <v>1440</v>
      </c>
      <c r="CV210" s="2" t="s">
        <v>1441</v>
      </c>
      <c r="CW210" s="2" t="s">
        <v>1442</v>
      </c>
      <c r="CX210" s="2" t="s">
        <v>1443</v>
      </c>
    </row>
    <row r="211" spans="1:102" ht="17" thickBot="1" x14ac:dyDescent="0.25">
      <c r="A211" s="3" t="s">
        <v>787</v>
      </c>
      <c r="B211" s="1" t="s">
        <v>68</v>
      </c>
      <c r="C211" s="1">
        <v>2014</v>
      </c>
      <c r="D211" s="1" t="s">
        <v>787</v>
      </c>
      <c r="F211" s="2">
        <v>11</v>
      </c>
      <c r="G211" s="2" t="s">
        <v>789</v>
      </c>
      <c r="H211" s="2" t="s">
        <v>566</v>
      </c>
      <c r="I211" s="4" t="s">
        <v>602</v>
      </c>
      <c r="J211" s="16">
        <f>_xlfn.XLOOKUP($I211,DASHBOARD!$I$2:$I$27,DASHBOARD!$J$2:$J$27,"",0)</f>
        <v>81</v>
      </c>
      <c r="K211" s="23">
        <f>J211/DASHBOARD!$C$3</f>
        <v>2.0574041148082296</v>
      </c>
      <c r="L211" s="2">
        <v>240</v>
      </c>
      <c r="M211" s="26">
        <f>L211/DASHBOARD!$C$4</f>
        <v>108.84353741496598</v>
      </c>
      <c r="N211" s="26">
        <f t="shared" ref="N211:N229" si="41">M211/(K211^2)</f>
        <v>25.713632918492802</v>
      </c>
      <c r="O211" s="5">
        <v>31896</v>
      </c>
      <c r="P211" s="23">
        <f>YEARFRAC(O211,_xlfn.XLOOKUP($B211,DASHBOARD!$Q$2:$Q$40,DASHBOARD!$U$2:$U$40,"",0))</f>
        <v>27.127777777777776</v>
      </c>
      <c r="Q211" s="2" t="s">
        <v>557</v>
      </c>
      <c r="R211" s="2" t="str">
        <f>_xlfn.XLOOKUP($Q211,DASHBOARD!$L$2:$L$150,DASHBOARD!M$2:M$150,"",0)</f>
        <v>United States</v>
      </c>
      <c r="S211" s="2" t="str">
        <f>_xlfn.XLOOKUP($Q211,DASHBOARD!$L$2:$L$150,DASHBOARD!N$2:N$150,"",0)</f>
        <v>North America</v>
      </c>
      <c r="T211" s="2" t="str">
        <f>_xlfn.XLOOKUP($Q211,DASHBOARD!$L$2:$L$150,DASHBOARD!O$2:O$150,"",0)</f>
        <v>Americas</v>
      </c>
      <c r="U211" s="2">
        <v>3</v>
      </c>
      <c r="W211" s="2" t="s">
        <v>790</v>
      </c>
      <c r="X211" s="2" t="s">
        <v>790</v>
      </c>
      <c r="Z211" s="2" t="str">
        <f t="shared" ref="Z211:Z232" si="42">IF(Y211="","","X")</f>
        <v/>
      </c>
      <c r="AA211" s="6">
        <f>_xlfn.XLOOKUP($G211,$AU$211:$AU$232,$AV$211:$AV$232,0,0)</f>
        <v>1750000</v>
      </c>
      <c r="AB211" s="43">
        <f>AA211/$AC$233</f>
        <v>2.7487186730103533E-2</v>
      </c>
      <c r="AD211" s="65">
        <v>1999.1999999999998</v>
      </c>
      <c r="AE211" s="65" cm="1">
        <f t="array" ref="AE211">_xlfn.XLOOKUP($G211&amp;$C211,$BY$1:$BY$845&amp;$C$1:$C$845,$CB$1:$CB$845,"",0)</f>
        <v>952</v>
      </c>
      <c r="AF211" s="65">
        <v>18.899999999999999</v>
      </c>
      <c r="AG211" s="65">
        <f>IFERROR(($AD211/SUM(AD211:AD232))*$AF211,"")</f>
        <v>1.9737810420301511</v>
      </c>
      <c r="AH211" s="65" cm="1">
        <f t="array" ref="AH211">_xlfn.XLOOKUP($G211&amp;$C211,$BY$1:$BY$845&amp;$C$1:$C$845,$BD$1:$BD$845,"",0)</f>
        <v>26</v>
      </c>
      <c r="AI211" s="65" cm="1">
        <f t="array" ref="AI211">_xlfn.XLOOKUP($G211&amp;$C211,$BY$1:$BY$845&amp;$C$1:$C$845,$CP$1:$CP$845,"",0)</f>
        <v>1</v>
      </c>
      <c r="AJ211" s="65" cm="1">
        <f t="array" ref="AJ211">_xlfn.XLOOKUP($G211&amp;$C211,$BY$1:$BY$845&amp;$C$1:$C$845,$CQ$1:$CQ$845,"",0)</f>
        <v>1.4</v>
      </c>
      <c r="AK211" s="65" cm="1">
        <f t="array" ref="AK211">_xlfn.XLOOKUP($G211&amp;$C211,$BY$1:$BY$845&amp;$C$1:$C$845,$CR$1:$CR$845,"",0)</f>
        <v>2.4</v>
      </c>
      <c r="AL211" s="65" cm="1">
        <f t="array" ref="AL211">_xlfn.XLOOKUP($G211&amp;$C211,$BY$1:$BY$845&amp;$C$1:$C$845,$CM$1:$CM$845,"",0)</f>
        <v>24.1</v>
      </c>
      <c r="AM211" s="78" cm="1">
        <f t="array" ref="AM211">_xlfn.XLOOKUP($G211&amp;$C211,$BY$1:$BY$845&amp;$C$1:$C$845,BG$1:BG$845,"",0)</f>
        <v>0</v>
      </c>
      <c r="AN211" s="78" cm="1">
        <f t="array" ref="AN211">_xlfn.XLOOKUP($G211&amp;$C211,$BY$1:$BY$845&amp;$C$1:$C$845,BH$1:BH$845,"",0)</f>
        <v>0</v>
      </c>
      <c r="AO211" s="78" cm="1">
        <f t="array" ref="AO211">_xlfn.XLOOKUP($G211&amp;$C211,$BY$1:$BY$845&amp;$C$1:$C$845,BI$1:BI$845,"",0)</f>
        <v>0.04</v>
      </c>
      <c r="AP211" s="78" cm="1">
        <f t="array" ref="AP211">_xlfn.XLOOKUP($G211&amp;$C211,$BY$1:$BY$845&amp;$C$1:$C$845,BJ$1:BJ$845,"",0)</f>
        <v>0.48</v>
      </c>
      <c r="AQ211" s="78" cm="1">
        <f t="array" ref="AQ211">_xlfn.XLOOKUP($G211&amp;$C211,$BY$1:$BY$845&amp;$C$1:$C$845,BK$1:BK$845,"",0)</f>
        <v>0.48</v>
      </c>
      <c r="AR211" s="78">
        <f>SUM(AM211:AQ211)</f>
        <v>1</v>
      </c>
      <c r="AT211" s="1">
        <v>1</v>
      </c>
      <c r="AU211" s="2" t="s">
        <v>809</v>
      </c>
      <c r="AV211" s="6">
        <v>12500000</v>
      </c>
      <c r="AW211" s="6">
        <v>12500000</v>
      </c>
      <c r="BB211">
        <v>1</v>
      </c>
      <c r="BC211" t="s">
        <v>800</v>
      </c>
      <c r="BD211">
        <v>37</v>
      </c>
      <c r="BE211">
        <v>74</v>
      </c>
      <c r="BF211" s="2">
        <v>2158</v>
      </c>
      <c r="BK211" s="58">
        <v>1</v>
      </c>
      <c r="BL211" s="2">
        <v>6.7</v>
      </c>
      <c r="BM211" s="2">
        <v>-3.2</v>
      </c>
      <c r="BN211" s="2">
        <v>76</v>
      </c>
      <c r="BO211" s="2">
        <v>50</v>
      </c>
      <c r="BP211" s="2">
        <v>78</v>
      </c>
      <c r="BQ211" s="2">
        <v>15</v>
      </c>
      <c r="BR211" s="2">
        <v>162</v>
      </c>
      <c r="BS211" s="2">
        <v>4</v>
      </c>
      <c r="BT211" s="2">
        <v>485</v>
      </c>
      <c r="BU211" s="2">
        <v>33</v>
      </c>
      <c r="BV211" s="2">
        <v>66</v>
      </c>
      <c r="BX211" s="2">
        <v>1</v>
      </c>
      <c r="BY211" s="2" t="s">
        <v>800</v>
      </c>
      <c r="BZ211" s="2">
        <v>37</v>
      </c>
      <c r="CA211" s="2">
        <v>74</v>
      </c>
      <c r="CB211" s="2">
        <v>2158</v>
      </c>
      <c r="CC211" s="2">
        <v>21.3</v>
      </c>
      <c r="CD211" s="2">
        <v>0.53500000000000003</v>
      </c>
      <c r="CE211" s="2">
        <v>6.0000000000000001E-3</v>
      </c>
      <c r="CF211" s="2">
        <v>0.34899999999999998</v>
      </c>
      <c r="CG211" s="2">
        <v>8.6</v>
      </c>
      <c r="CH211" s="2">
        <v>28.3</v>
      </c>
      <c r="CI211" s="2">
        <v>18.8</v>
      </c>
      <c r="CJ211" s="2">
        <v>16</v>
      </c>
      <c r="CK211" s="2">
        <v>1</v>
      </c>
      <c r="CL211" s="2">
        <v>4.5999999999999996</v>
      </c>
      <c r="CM211" s="2">
        <v>13.2</v>
      </c>
      <c r="CN211" s="2">
        <v>25.2</v>
      </c>
      <c r="CP211" s="2">
        <v>2.8</v>
      </c>
      <c r="CQ211" s="2">
        <v>4.5999999999999996</v>
      </c>
      <c r="CR211" s="2">
        <v>7.4</v>
      </c>
      <c r="CS211" s="2">
        <v>0.16400000000000001</v>
      </c>
      <c r="CU211" s="2">
        <v>1.2</v>
      </c>
      <c r="CV211" s="2">
        <v>2.1</v>
      </c>
      <c r="CW211" s="2">
        <v>3.3</v>
      </c>
      <c r="CX211" s="2">
        <v>2.9</v>
      </c>
    </row>
    <row r="212" spans="1:102" x14ac:dyDescent="0.2">
      <c r="B212" s="1" t="s">
        <v>68</v>
      </c>
      <c r="C212" s="1">
        <v>2014</v>
      </c>
      <c r="D212" s="1" t="s">
        <v>787</v>
      </c>
      <c r="F212" s="2">
        <v>16</v>
      </c>
      <c r="G212" s="2" t="s">
        <v>791</v>
      </c>
      <c r="H212" s="2" t="s">
        <v>552</v>
      </c>
      <c r="I212" s="4" t="s">
        <v>595</v>
      </c>
      <c r="J212" s="16">
        <f>_xlfn.XLOOKUP($I212,DASHBOARD!$I$2:$I$27,DASHBOARD!$J$2:$J$27,"",0)</f>
        <v>82</v>
      </c>
      <c r="K212" s="23">
        <f>J212/DASHBOARD!$C$3</f>
        <v>2.0828041656083314</v>
      </c>
      <c r="L212" s="2">
        <v>260</v>
      </c>
      <c r="M212" s="26">
        <f>L212/DASHBOARD!$C$4</f>
        <v>117.91383219954648</v>
      </c>
      <c r="N212" s="26">
        <f t="shared" si="41"/>
        <v>27.181153238610527</v>
      </c>
      <c r="O212" s="5">
        <v>31755</v>
      </c>
      <c r="P212" s="23">
        <f>YEARFRAC(O212,_xlfn.XLOOKUP($B212,DASHBOARD!$Q$2:$Q$40,DASHBOARD!$U$2:$U$40,"",0))</f>
        <v>27.516666666666666</v>
      </c>
      <c r="Q212" s="2" t="s">
        <v>792</v>
      </c>
      <c r="R212" s="2" t="str">
        <f>_xlfn.XLOOKUP($Q212,DASHBOARD!$L$2:$L$150,DASHBOARD!M$2:M$150,"",0)</f>
        <v>New Zealand</v>
      </c>
      <c r="S212" s="2" t="str">
        <f>_xlfn.XLOOKUP($Q212,DASHBOARD!$L$2:$L$150,DASHBOARD!N$2:N$150,"",0)</f>
        <v>Australia + Oceania</v>
      </c>
      <c r="T212" s="2" t="str">
        <f>_xlfn.XLOOKUP($Q212,DASHBOARD!$L$2:$L$150,DASHBOARD!O$2:O$150,"",0)</f>
        <v>South Pacific</v>
      </c>
      <c r="U212" s="2">
        <v>1</v>
      </c>
      <c r="W212" s="2" t="s">
        <v>587</v>
      </c>
      <c r="X212" s="2" t="s">
        <v>587</v>
      </c>
      <c r="Z212" s="2" t="str">
        <f t="shared" si="42"/>
        <v/>
      </c>
      <c r="AA212" s="6">
        <f>_xlfn.XLOOKUP($G212,$AU$211:$AU$232,$AV$211:$AV$232,0,0)</f>
        <v>788872</v>
      </c>
      <c r="AB212" s="43">
        <f>AA212/$AC$233</f>
        <v>1.2390783982942992E-2</v>
      </c>
      <c r="AD212" s="65">
        <v>2160.7999999999997</v>
      </c>
      <c r="AE212" s="65" cm="1">
        <f t="array" ref="AE212">_xlfn.XLOOKUP($G212&amp;$C212,$BY$1:$BY$845&amp;$C$1:$C$845,$CB$1:$CB$845,"",0)</f>
        <v>491</v>
      </c>
      <c r="AF212" s="65">
        <v>21.3</v>
      </c>
      <c r="AG212" s="65">
        <f>IFERROR(($AD212/SUM(AD211:AD232))*$AF212,"")</f>
        <v>2.4042249548147141</v>
      </c>
      <c r="AH212" s="65" cm="1">
        <f t="array" ref="AH212">_xlfn.XLOOKUP($G212&amp;$C212,$BY$1:$BY$845&amp;$C$1:$C$845,$BD$1:$BD$845,"",0)</f>
        <v>27</v>
      </c>
      <c r="AI212" s="65" cm="1">
        <f t="array" ref="AI212">_xlfn.XLOOKUP($G212&amp;$C212,$BY$1:$BY$845&amp;$C$1:$C$845,$CP$1:$CP$845,"",0)</f>
        <v>-0.1</v>
      </c>
      <c r="AJ212" s="65" cm="1">
        <f t="array" ref="AJ212">_xlfn.XLOOKUP($G212&amp;$C212,$BY$1:$BY$845&amp;$C$1:$C$845,$CQ$1:$CQ$845,"",0)</f>
        <v>0.6</v>
      </c>
      <c r="AK212" s="65" cm="1">
        <f t="array" ref="AK212">_xlfn.XLOOKUP($G212&amp;$C212,$BY$1:$BY$845&amp;$C$1:$C$845,$CR$1:$CR$845,"",0)</f>
        <v>0.6</v>
      </c>
      <c r="AL212" s="65" cm="1">
        <f t="array" ref="AL212">_xlfn.XLOOKUP($G212&amp;$C212,$BY$1:$BY$845&amp;$C$1:$C$845,$CM$1:$CM$845,"",0)</f>
        <v>17.3</v>
      </c>
      <c r="AM212" s="78" cm="1">
        <f t="array" ref="AM212">_xlfn.XLOOKUP($G212&amp;$C212,$BY$1:$BY$845&amp;$C$1:$C$845,BG$1:BG$845,"",0)</f>
        <v>0</v>
      </c>
      <c r="AN212" s="78" cm="1">
        <f t="array" ref="AN212">_xlfn.XLOOKUP($G212&amp;$C212,$BY$1:$BY$845&amp;$C$1:$C$845,BH$1:BH$845,"",0)</f>
        <v>0</v>
      </c>
      <c r="AO212" s="78" cm="1">
        <f t="array" ref="AO212">_xlfn.XLOOKUP($G212&amp;$C212,$BY$1:$BY$845&amp;$C$1:$C$845,BI$1:BI$845,"",0)</f>
        <v>0</v>
      </c>
      <c r="AP212" s="78" cm="1">
        <f t="array" ref="AP212">_xlfn.XLOOKUP($G212&amp;$C212,$BY$1:$BY$845&amp;$C$1:$C$845,BJ$1:BJ$845,"",0)</f>
        <v>0.1</v>
      </c>
      <c r="AQ212" s="78" cm="1">
        <f t="array" ref="AQ212">_xlfn.XLOOKUP($G212&amp;$C212,$BY$1:$BY$845&amp;$C$1:$C$845,BK$1:BK$845,"",0)</f>
        <v>0.9</v>
      </c>
      <c r="AR212" s="78">
        <f t="shared" ref="AR212:AR232" si="43">SUM(AM212:AQ212)</f>
        <v>1</v>
      </c>
      <c r="AT212" s="1">
        <v>2</v>
      </c>
      <c r="AU212" s="2" t="s">
        <v>800</v>
      </c>
      <c r="AV212" s="6">
        <v>10361446</v>
      </c>
      <c r="AW212" s="6">
        <v>10361446</v>
      </c>
      <c r="BB212">
        <v>2</v>
      </c>
      <c r="BC212" t="s">
        <v>793</v>
      </c>
      <c r="BD212">
        <v>27</v>
      </c>
      <c r="BE212">
        <v>80</v>
      </c>
      <c r="BF212" s="2">
        <v>2016</v>
      </c>
      <c r="BH212" s="58">
        <v>0.27</v>
      </c>
      <c r="BI212" s="58">
        <v>0.67</v>
      </c>
      <c r="BJ212" s="58">
        <v>0.06</v>
      </c>
      <c r="BL212" s="2">
        <v>7.4</v>
      </c>
      <c r="BM212" s="2">
        <v>-1.7</v>
      </c>
      <c r="BN212" s="2">
        <v>55</v>
      </c>
      <c r="BO212" s="2">
        <v>23</v>
      </c>
      <c r="BP212" s="2">
        <v>56</v>
      </c>
      <c r="BQ212" s="2">
        <v>9</v>
      </c>
      <c r="BR212" s="2">
        <v>49</v>
      </c>
      <c r="BS212" s="2">
        <v>16</v>
      </c>
      <c r="BT212" s="2">
        <v>419</v>
      </c>
      <c r="BU212" s="2">
        <v>19</v>
      </c>
      <c r="BV212" s="2">
        <v>31</v>
      </c>
      <c r="BX212" s="2">
        <v>2</v>
      </c>
      <c r="BY212" s="2" t="s">
        <v>793</v>
      </c>
      <c r="BZ212" s="2">
        <v>27</v>
      </c>
      <c r="CA212" s="2">
        <v>80</v>
      </c>
      <c r="CB212" s="2">
        <v>2016</v>
      </c>
      <c r="CC212" s="2">
        <v>15</v>
      </c>
      <c r="CD212" s="2">
        <v>0.60499999999999998</v>
      </c>
      <c r="CE212" s="2">
        <v>0.42199999999999999</v>
      </c>
      <c r="CF212" s="2">
        <v>0.188</v>
      </c>
      <c r="CG212" s="2">
        <v>1</v>
      </c>
      <c r="CH212" s="2">
        <v>11.2</v>
      </c>
      <c r="CI212" s="2">
        <v>6.3</v>
      </c>
      <c r="CJ212" s="2">
        <v>13.2</v>
      </c>
      <c r="CK212" s="2">
        <v>1.3</v>
      </c>
      <c r="CL212" s="2">
        <v>0.3</v>
      </c>
      <c r="CM212" s="2">
        <v>11.2</v>
      </c>
      <c r="CN212" s="2">
        <v>19</v>
      </c>
      <c r="CP212" s="2">
        <v>3.5</v>
      </c>
      <c r="CQ212" s="2">
        <v>2.4</v>
      </c>
      <c r="CR212" s="2">
        <v>5.9</v>
      </c>
      <c r="CS212" s="2">
        <v>0.14000000000000001</v>
      </c>
      <c r="CU212" s="2">
        <v>1</v>
      </c>
      <c r="CV212" s="2">
        <v>0.3</v>
      </c>
      <c r="CW212" s="2">
        <v>1.3</v>
      </c>
      <c r="CX212" s="2">
        <v>1.7</v>
      </c>
    </row>
    <row r="213" spans="1:102" x14ac:dyDescent="0.2">
      <c r="B213" s="1" t="s">
        <v>68</v>
      </c>
      <c r="C213" s="1">
        <v>2014</v>
      </c>
      <c r="D213" s="1" t="s">
        <v>787</v>
      </c>
      <c r="F213" s="2">
        <v>3</v>
      </c>
      <c r="G213" s="2" t="s">
        <v>793</v>
      </c>
      <c r="H213" s="2" t="s">
        <v>570</v>
      </c>
      <c r="I213" s="4" t="s">
        <v>601</v>
      </c>
      <c r="J213" s="16">
        <f>_xlfn.XLOOKUP($I213,DASHBOARD!$I$2:$I$27,DASHBOARD!$J$2:$J$27,"",0)</f>
        <v>77</v>
      </c>
      <c r="K213" s="23">
        <f>J213/DASHBOARD!$C$3</f>
        <v>1.9558039116078234</v>
      </c>
      <c r="L213" s="2">
        <v>220</v>
      </c>
      <c r="M213" s="26">
        <f>L213/DASHBOARD!$C$4</f>
        <v>99.773242630385482</v>
      </c>
      <c r="N213" s="26">
        <f t="shared" si="41"/>
        <v>26.083355840790237</v>
      </c>
      <c r="O213" s="5">
        <v>31496</v>
      </c>
      <c r="P213" s="23">
        <f>YEARFRAC(O213,_xlfn.XLOOKUP($B213,DASHBOARD!$Q$2:$Q$40,DASHBOARD!$U$2:$U$40,"",0))</f>
        <v>28.222222222222221</v>
      </c>
      <c r="Q213" s="2" t="s">
        <v>794</v>
      </c>
      <c r="R213" s="2" t="str">
        <f>_xlfn.XLOOKUP($Q213,DASHBOARD!$L$2:$L$150,DASHBOARD!M$2:M$150,"",0)</f>
        <v>Italy</v>
      </c>
      <c r="S213" s="2" t="str">
        <f>_xlfn.XLOOKUP($Q213,DASHBOARD!$L$2:$L$150,DASHBOARD!N$2:N$150,"",0)</f>
        <v>Europe</v>
      </c>
      <c r="T213" s="2" t="str">
        <f>_xlfn.XLOOKUP($Q213,DASHBOARD!$L$2:$L$150,DASHBOARD!O$2:O$150,"",0)</f>
        <v>Eurasia</v>
      </c>
      <c r="U213" s="2">
        <v>6</v>
      </c>
      <c r="Z213" s="2" t="str">
        <f t="shared" si="42"/>
        <v/>
      </c>
      <c r="AA213" s="6">
        <f>_xlfn.XLOOKUP($G213,$AU$211:$AU$232,$AV$211:$AV$232,0,0)</f>
        <v>2750000</v>
      </c>
      <c r="AB213" s="43">
        <f>AA213/$AC$233</f>
        <v>4.3194150575876979E-2</v>
      </c>
      <c r="AD213" s="65">
        <v>1268.5</v>
      </c>
      <c r="AE213" s="65" cm="1">
        <f t="array" ref="AE213">_xlfn.XLOOKUP($G213&amp;$C213,$BY$1:$BY$845&amp;$C$1:$C$845,$CB$1:$CB$845,"",0)</f>
        <v>2016</v>
      </c>
      <c r="AF213" s="65">
        <v>16.5</v>
      </c>
      <c r="AG213" s="65">
        <f>IFERROR(($AD213/SUM(AD211:AD232))*$AF213,"")</f>
        <v>1.0933402634850653</v>
      </c>
      <c r="AH213" s="65" cm="1">
        <f t="array" ref="AH213">_xlfn.XLOOKUP($G213&amp;$C213,$BY$1:$BY$845&amp;$C$1:$C$845,$BD$1:$BD$845,"",0)</f>
        <v>27</v>
      </c>
      <c r="AI213" s="65" cm="1">
        <f t="array" ref="AI213">_xlfn.XLOOKUP($G213&amp;$C213,$BY$1:$BY$845&amp;$C$1:$C$845,$CP$1:$CP$845,"",0)</f>
        <v>3.5</v>
      </c>
      <c r="AJ213" s="65" cm="1">
        <f t="array" ref="AJ213">_xlfn.XLOOKUP($G213&amp;$C213,$BY$1:$BY$845&amp;$C$1:$C$845,$CQ$1:$CQ$845,"",0)</f>
        <v>2.4</v>
      </c>
      <c r="AK213" s="65" cm="1">
        <f t="array" ref="AK213">_xlfn.XLOOKUP($G213&amp;$C213,$BY$1:$BY$845&amp;$C$1:$C$845,$CR$1:$CR$845,"",0)</f>
        <v>5.9</v>
      </c>
      <c r="AL213" s="65" cm="1">
        <f t="array" ref="AL213">_xlfn.XLOOKUP($G213&amp;$C213,$BY$1:$BY$845&amp;$C$1:$C$845,$CM$1:$CM$845,"",0)</f>
        <v>11.2</v>
      </c>
      <c r="AM213" s="78" cm="1">
        <f t="array" ref="AM213">_xlfn.XLOOKUP($G213&amp;$C213,$BY$1:$BY$845&amp;$C$1:$C$845,BG$1:BG$845,"",0)</f>
        <v>0</v>
      </c>
      <c r="AN213" s="78" cm="1">
        <f t="array" ref="AN213">_xlfn.XLOOKUP($G213&amp;$C213,$BY$1:$BY$845&amp;$C$1:$C$845,BH$1:BH$845,"",0)</f>
        <v>0.27</v>
      </c>
      <c r="AO213" s="78" cm="1">
        <f t="array" ref="AO213">_xlfn.XLOOKUP($G213&amp;$C213,$BY$1:$BY$845&amp;$C$1:$C$845,BI$1:BI$845,"",0)</f>
        <v>0.67</v>
      </c>
      <c r="AP213" s="78" cm="1">
        <f t="array" ref="AP213">_xlfn.XLOOKUP($G213&amp;$C213,$BY$1:$BY$845&amp;$C$1:$C$845,BJ$1:BJ$845,"",0)</f>
        <v>0.06</v>
      </c>
      <c r="AQ213" s="78" cm="1">
        <f t="array" ref="AQ213">_xlfn.XLOOKUP($G213&amp;$C213,$BY$1:$BY$845&amp;$C$1:$C$845,BK$1:BK$845,"",0)</f>
        <v>0</v>
      </c>
      <c r="AR213" s="78">
        <f t="shared" si="43"/>
        <v>1</v>
      </c>
      <c r="AT213" s="1">
        <v>3</v>
      </c>
      <c r="AU213" s="2" t="s">
        <v>811</v>
      </c>
      <c r="AV213" s="6">
        <v>10000000</v>
      </c>
      <c r="AW213" s="6">
        <v>10000000</v>
      </c>
      <c r="BB213">
        <v>3</v>
      </c>
      <c r="BC213" t="s">
        <v>809</v>
      </c>
      <c r="BD213">
        <v>31</v>
      </c>
      <c r="BE213">
        <v>68</v>
      </c>
      <c r="BF213" s="2">
        <v>1997</v>
      </c>
      <c r="BG213" s="58">
        <v>0.95</v>
      </c>
      <c r="BH213" s="58">
        <v>0.05</v>
      </c>
      <c r="BL213" s="2">
        <v>6.9</v>
      </c>
      <c r="BM213" s="2">
        <v>-2.5</v>
      </c>
      <c r="BN213" s="2">
        <v>72</v>
      </c>
      <c r="BO213" s="2">
        <v>48</v>
      </c>
      <c r="BP213" s="2">
        <v>39</v>
      </c>
      <c r="BQ213" s="2">
        <v>10</v>
      </c>
      <c r="BR213" s="2">
        <v>89</v>
      </c>
      <c r="BS213" s="2">
        <v>7</v>
      </c>
      <c r="BT213" s="2">
        <v>897</v>
      </c>
      <c r="BU213" s="2">
        <v>20</v>
      </c>
      <c r="BV213" s="2">
        <v>53</v>
      </c>
      <c r="BX213" s="2">
        <v>3</v>
      </c>
      <c r="BY213" s="2" t="s">
        <v>809</v>
      </c>
      <c r="BZ213" s="2">
        <v>31</v>
      </c>
      <c r="CA213" s="2">
        <v>68</v>
      </c>
      <c r="CB213" s="2">
        <v>1997</v>
      </c>
      <c r="CC213" s="2">
        <v>18.899999999999999</v>
      </c>
      <c r="CD213" s="2">
        <v>0.55500000000000005</v>
      </c>
      <c r="CE213" s="2">
        <v>7.2999999999999995E-2</v>
      </c>
      <c r="CF213" s="2">
        <v>0.26600000000000001</v>
      </c>
      <c r="CG213" s="2">
        <v>1</v>
      </c>
      <c r="CH213" s="2">
        <v>7.5</v>
      </c>
      <c r="CI213" s="2">
        <v>4.4000000000000004</v>
      </c>
      <c r="CJ213" s="2">
        <v>31.7</v>
      </c>
      <c r="CK213" s="2">
        <v>0.9</v>
      </c>
      <c r="CL213" s="2">
        <v>0.3</v>
      </c>
      <c r="CM213" s="2">
        <v>12.9</v>
      </c>
      <c r="CN213" s="2">
        <v>26.5</v>
      </c>
      <c r="CP213" s="2">
        <v>3.9</v>
      </c>
      <c r="CQ213" s="2">
        <v>1.9</v>
      </c>
      <c r="CR213" s="2">
        <v>5.9</v>
      </c>
      <c r="CS213" s="2">
        <v>0.14099999999999999</v>
      </c>
      <c r="CU213" s="2">
        <v>2</v>
      </c>
      <c r="CV213" s="2">
        <v>-1.2</v>
      </c>
      <c r="CW213" s="2">
        <v>0.9</v>
      </c>
      <c r="CX213" s="2">
        <v>1.5</v>
      </c>
    </row>
    <row r="214" spans="1:102" x14ac:dyDescent="0.2">
      <c r="B214" s="1" t="s">
        <v>68</v>
      </c>
      <c r="C214" s="1">
        <v>2014</v>
      </c>
      <c r="D214" s="1" t="s">
        <v>787</v>
      </c>
      <c r="F214" s="2">
        <v>15</v>
      </c>
      <c r="G214" s="2" t="s">
        <v>795</v>
      </c>
      <c r="H214" s="2" t="s">
        <v>566</v>
      </c>
      <c r="I214" s="4" t="s">
        <v>595</v>
      </c>
      <c r="J214" s="16">
        <f>_xlfn.XLOOKUP($I214,DASHBOARD!$I$2:$I$27,DASHBOARD!$J$2:$J$27,"",0)</f>
        <v>82</v>
      </c>
      <c r="K214" s="23">
        <f>J214/DASHBOARD!$C$3</f>
        <v>2.0828041656083314</v>
      </c>
      <c r="L214" s="2">
        <v>235</v>
      </c>
      <c r="M214" s="26">
        <f>L214/DASHBOARD!$C$4</f>
        <v>106.57596371882086</v>
      </c>
      <c r="N214" s="26">
        <f t="shared" si="41"/>
        <v>24.567580811821056</v>
      </c>
      <c r="O214" s="5">
        <v>29316</v>
      </c>
      <c r="P214" s="23">
        <f>YEARFRAC(O214,_xlfn.XLOOKUP($B214,DASHBOARD!$Q$2:$Q$40,DASHBOARD!$U$2:$U$40,"",0))</f>
        <v>34.194444444444443</v>
      </c>
      <c r="Q214" s="2" t="s">
        <v>557</v>
      </c>
      <c r="R214" s="2" t="str">
        <f>_xlfn.XLOOKUP($Q214,DASHBOARD!$L$2:$L$150,DASHBOARD!M$2:M$150,"",0)</f>
        <v>United States</v>
      </c>
      <c r="S214" s="2" t="str">
        <f>_xlfn.XLOOKUP($Q214,DASHBOARD!$L$2:$L$150,DASHBOARD!N$2:N$150,"",0)</f>
        <v>North America</v>
      </c>
      <c r="T214" s="2" t="str">
        <f>_xlfn.XLOOKUP($Q214,DASHBOARD!$L$2:$L$150,DASHBOARD!O$2:O$150,"",0)</f>
        <v>Americas</v>
      </c>
      <c r="U214" s="2">
        <v>9</v>
      </c>
      <c r="W214" s="2" t="s">
        <v>558</v>
      </c>
      <c r="X214" s="2" t="s">
        <v>558</v>
      </c>
      <c r="Z214" s="2" t="str">
        <f t="shared" si="42"/>
        <v/>
      </c>
      <c r="AA214" s="6">
        <f>_xlfn.XLOOKUP($G214,$AU$211:$AU$232,$AV$211:$AV$232,0,0)</f>
        <v>3945000</v>
      </c>
      <c r="AB214" s="43">
        <f>AA214/$AC$233</f>
        <v>6.1963972371576248E-2</v>
      </c>
      <c r="AD214" s="65">
        <v>1550.4</v>
      </c>
      <c r="AE214" s="65" cm="1">
        <f t="array" ref="AE214">_xlfn.XLOOKUP($G214&amp;$C214,$BY$1:$BY$845&amp;$C$1:$C$845,$CB$1:$CB$845,"",0)</f>
        <v>690</v>
      </c>
      <c r="AF214" s="65">
        <v>20</v>
      </c>
      <c r="AG214" s="65">
        <f>IFERROR(($AD214/SUM(AD211:AD232))*$AF214,"")</f>
        <v>1.6197749616055666</v>
      </c>
      <c r="AH214" s="65" cm="1">
        <f t="array" ref="AH214">_xlfn.XLOOKUP($G214&amp;$C214,$BY$1:$BY$845&amp;$C$1:$C$845,$BD$1:$BD$845,"",0)</f>
        <v>33</v>
      </c>
      <c r="AI214" s="65" cm="1">
        <f t="array" ref="AI214">_xlfn.XLOOKUP($G214&amp;$C214,$BY$1:$BY$845&amp;$C$1:$C$845,$CP$1:$CP$845,"",0)</f>
        <v>0.8</v>
      </c>
      <c r="AJ214" s="65" cm="1">
        <f t="array" ref="AJ214">_xlfn.XLOOKUP($G214&amp;$C214,$BY$1:$BY$845&amp;$C$1:$C$845,$CQ$1:$CQ$845,"",0)</f>
        <v>1</v>
      </c>
      <c r="AK214" s="65" cm="1">
        <f t="array" ref="AK214">_xlfn.XLOOKUP($G214&amp;$C214,$BY$1:$BY$845&amp;$C$1:$C$845,$CR$1:$CR$845,"",0)</f>
        <v>1.8</v>
      </c>
      <c r="AL214" s="65" cm="1">
        <f t="array" ref="AL214">_xlfn.XLOOKUP($G214&amp;$C214,$BY$1:$BY$845&amp;$C$1:$C$845,$CM$1:$CM$845,"",0)</f>
        <v>8.6</v>
      </c>
      <c r="AM214" s="78" cm="1">
        <f t="array" ref="AM214">_xlfn.XLOOKUP($G214&amp;$C214,$BY$1:$BY$845&amp;$C$1:$C$845,BG$1:BG$845,"",0)</f>
        <v>0</v>
      </c>
      <c r="AN214" s="78" cm="1">
        <f t="array" ref="AN214">_xlfn.XLOOKUP($G214&amp;$C214,$BY$1:$BY$845&amp;$C$1:$C$845,BH$1:BH$845,"",0)</f>
        <v>0</v>
      </c>
      <c r="AO214" s="78" cm="1">
        <f t="array" ref="AO214">_xlfn.XLOOKUP($G214&amp;$C214,$BY$1:$BY$845&amp;$C$1:$C$845,BI$1:BI$845,"",0)</f>
        <v>0</v>
      </c>
      <c r="AP214" s="78" cm="1">
        <f t="array" ref="AP214">_xlfn.XLOOKUP($G214&amp;$C214,$BY$1:$BY$845&amp;$C$1:$C$845,BJ$1:BJ$845,"",0)</f>
        <v>0.65</v>
      </c>
      <c r="AQ214" s="78" cm="1">
        <f t="array" ref="AQ214">_xlfn.XLOOKUP($G214&amp;$C214,$BY$1:$BY$845&amp;$C$1:$C$845,BK$1:BK$845,"",0)</f>
        <v>0.35</v>
      </c>
      <c r="AR214" s="78">
        <f t="shared" si="43"/>
        <v>1</v>
      </c>
      <c r="AT214" s="1">
        <v>4</v>
      </c>
      <c r="AU214" s="2" t="s">
        <v>802</v>
      </c>
      <c r="AV214" s="6">
        <v>7500000</v>
      </c>
      <c r="AW214" s="6">
        <v>7500000</v>
      </c>
      <c r="BB214">
        <v>4</v>
      </c>
      <c r="BC214" t="s">
        <v>799</v>
      </c>
      <c r="BD214">
        <v>31</v>
      </c>
      <c r="BE214">
        <v>79</v>
      </c>
      <c r="BF214" s="2">
        <v>1974</v>
      </c>
      <c r="BI214" s="58">
        <v>0.03</v>
      </c>
      <c r="BJ214" s="58">
        <v>0.94</v>
      </c>
      <c r="BK214" s="58">
        <v>0.03</v>
      </c>
      <c r="BL214" s="2">
        <v>8.6</v>
      </c>
      <c r="BM214" s="2">
        <v>0.8</v>
      </c>
      <c r="BN214" s="2">
        <v>53</v>
      </c>
      <c r="BO214" s="2">
        <v>31</v>
      </c>
      <c r="BP214" s="2">
        <v>68</v>
      </c>
      <c r="BQ214" s="2">
        <v>15</v>
      </c>
      <c r="BR214" s="2">
        <v>37</v>
      </c>
      <c r="BS214" s="2">
        <v>13</v>
      </c>
      <c r="BT214" s="2">
        <v>509</v>
      </c>
      <c r="BU214" s="2">
        <v>14</v>
      </c>
      <c r="BV214" s="2">
        <v>23</v>
      </c>
      <c r="BX214" s="2">
        <v>4</v>
      </c>
      <c r="BY214" s="2" t="s">
        <v>799</v>
      </c>
      <c r="BZ214" s="2">
        <v>31</v>
      </c>
      <c r="CA214" s="2">
        <v>79</v>
      </c>
      <c r="CB214" s="2">
        <v>1974</v>
      </c>
      <c r="CC214" s="2">
        <v>14.1</v>
      </c>
      <c r="CD214" s="2">
        <v>0.57799999999999996</v>
      </c>
      <c r="CE214" s="2">
        <v>0.193</v>
      </c>
      <c r="CF214" s="2">
        <v>0.159</v>
      </c>
      <c r="CG214" s="2">
        <v>4.4000000000000004</v>
      </c>
      <c r="CH214" s="2">
        <v>13.8</v>
      </c>
      <c r="CI214" s="2">
        <v>9.3000000000000007</v>
      </c>
      <c r="CJ214" s="2">
        <v>16.3</v>
      </c>
      <c r="CK214" s="2">
        <v>1.1000000000000001</v>
      </c>
      <c r="CL214" s="2">
        <v>1.2</v>
      </c>
      <c r="CM214" s="2">
        <v>16.3</v>
      </c>
      <c r="CN214" s="2">
        <v>17</v>
      </c>
      <c r="CP214" s="2">
        <v>2.2999999999999998</v>
      </c>
      <c r="CQ214" s="2">
        <v>2.6</v>
      </c>
      <c r="CR214" s="2">
        <v>4.9000000000000004</v>
      </c>
      <c r="CS214" s="2">
        <v>0.12</v>
      </c>
      <c r="CU214" s="2">
        <v>0.4</v>
      </c>
      <c r="CV214" s="2">
        <v>0.9</v>
      </c>
      <c r="CW214" s="2">
        <v>1.3</v>
      </c>
      <c r="CX214" s="2">
        <v>1.6</v>
      </c>
    </row>
    <row r="215" spans="1:102" x14ac:dyDescent="0.2">
      <c r="B215" s="1" t="s">
        <v>68</v>
      </c>
      <c r="C215" s="1">
        <v>2014</v>
      </c>
      <c r="D215" s="1" t="s">
        <v>787</v>
      </c>
      <c r="F215" s="2">
        <v>1</v>
      </c>
      <c r="G215" s="2" t="s">
        <v>796</v>
      </c>
      <c r="H215" s="2" t="s">
        <v>576</v>
      </c>
      <c r="I215" s="4" t="s">
        <v>603</v>
      </c>
      <c r="J215" s="16">
        <f>_xlfn.XLOOKUP($I215,DASHBOARD!$I$2:$I$27,DASHBOARD!$J$2:$J$27,"",0)</f>
        <v>76</v>
      </c>
      <c r="K215" s="23">
        <f>J215/DASHBOARD!$C$3</f>
        <v>1.9304038608077216</v>
      </c>
      <c r="L215" s="2">
        <v>205</v>
      </c>
      <c r="M215" s="26">
        <f>L215/DASHBOARD!$C$4</f>
        <v>92.970521541950106</v>
      </c>
      <c r="N215" s="26">
        <f t="shared" si="41"/>
        <v>24.948756956614591</v>
      </c>
      <c r="O215" s="5">
        <v>31380</v>
      </c>
      <c r="P215" s="23">
        <f>YEARFRAC(O215,_xlfn.XLOOKUP($B215,DASHBOARD!$Q$2:$Q$40,DASHBOARD!$U$2:$U$40,"",0))</f>
        <v>28.544444444444444</v>
      </c>
      <c r="Q215" s="2" t="s">
        <v>557</v>
      </c>
      <c r="R215" s="2" t="str">
        <f>_xlfn.XLOOKUP($Q215,DASHBOARD!$L$2:$L$150,DASHBOARD!M$2:M$150,"",0)</f>
        <v>United States</v>
      </c>
      <c r="S215" s="2" t="str">
        <f>_xlfn.XLOOKUP($Q215,DASHBOARD!$L$2:$L$150,DASHBOARD!N$2:N$150,"",0)</f>
        <v>North America</v>
      </c>
      <c r="T215" s="2" t="str">
        <f>_xlfn.XLOOKUP($Q215,DASHBOARD!$L$2:$L$150,DASHBOARD!O$2:O$150,"",0)</f>
        <v>Americas</v>
      </c>
      <c r="U215" s="2">
        <v>7</v>
      </c>
      <c r="W215" s="2" t="s">
        <v>567</v>
      </c>
      <c r="X215" s="2" t="s">
        <v>567</v>
      </c>
      <c r="Z215" s="2" t="str">
        <f t="shared" si="42"/>
        <v/>
      </c>
      <c r="AA215" s="6">
        <f>_xlfn.XLOOKUP($G215,$AU$211:$AU$232,$AV$211:$AV$232,0,0)</f>
        <v>0</v>
      </c>
      <c r="AB215" s="43">
        <f>AA215/$AC$233</f>
        <v>0</v>
      </c>
      <c r="AD215" s="65">
        <v>1975</v>
      </c>
      <c r="AE215" s="65" cm="1">
        <f t="array" ref="AE215">_xlfn.XLOOKUP($G215&amp;$C215,$BY$1:$BY$845&amp;$C$1:$C$845,$CB$1:$CB$845,"",0)</f>
        <v>103</v>
      </c>
      <c r="AF215" s="65">
        <v>14.1</v>
      </c>
      <c r="AG215" s="65">
        <f>IFERROR(($AD215/SUM(AD211:AD232))*$AF215,"")</f>
        <v>1.4546788971656026</v>
      </c>
      <c r="AH215" s="65" cm="1">
        <f t="array" ref="AH215">_xlfn.XLOOKUP($G215&amp;$C215,$BY$1:$BY$845&amp;$C$1:$C$845,$BD$1:$BD$845,"",0)</f>
        <v>28</v>
      </c>
      <c r="AI215" s="65" cm="1">
        <f t="array" ref="AI215">_xlfn.XLOOKUP($G215&amp;$C215,$BY$1:$BY$845&amp;$C$1:$C$845,$CP$1:$CP$845,"",0)</f>
        <v>-0.3</v>
      </c>
      <c r="AJ215" s="65" cm="1">
        <f t="array" ref="AJ215">_xlfn.XLOOKUP($G215&amp;$C215,$BY$1:$BY$845&amp;$C$1:$C$845,$CQ$1:$CQ$845,"",0)</f>
        <v>0.1</v>
      </c>
      <c r="AK215" s="65" cm="1">
        <f t="array" ref="AK215">_xlfn.XLOOKUP($G215&amp;$C215,$BY$1:$BY$845&amp;$C$1:$C$845,$CR$1:$CR$845,"",0)</f>
        <v>-0.2</v>
      </c>
      <c r="AL215" s="65" cm="1">
        <f t="array" ref="AL215">_xlfn.XLOOKUP($G215&amp;$C215,$BY$1:$BY$845&amp;$C$1:$C$845,$CM$1:$CM$845,"",0)</f>
        <v>20</v>
      </c>
      <c r="AM215" s="78" cm="1">
        <f t="array" ref="AM215">_xlfn.XLOOKUP($G215&amp;$C215,$BY$1:$BY$845&amp;$C$1:$C$845,BG$1:BG$845,"",0)</f>
        <v>0</v>
      </c>
      <c r="AN215" s="78" cm="1">
        <f t="array" ref="AN215">_xlfn.XLOOKUP($G215&amp;$C215,$BY$1:$BY$845&amp;$C$1:$C$845,BH$1:BH$845,"",0)</f>
        <v>0.87</v>
      </c>
      <c r="AO215" s="78" cm="1">
        <f t="array" ref="AO215">_xlfn.XLOOKUP($G215&amp;$C215,$BY$1:$BY$845&amp;$C$1:$C$845,BI$1:BI$845,"",0)</f>
        <v>0.13</v>
      </c>
      <c r="AP215" s="78" cm="1">
        <f t="array" ref="AP215">_xlfn.XLOOKUP($G215&amp;$C215,$BY$1:$BY$845&amp;$C$1:$C$845,BJ$1:BJ$845,"",0)</f>
        <v>0</v>
      </c>
      <c r="AQ215" s="78" cm="1">
        <f t="array" ref="AQ215">_xlfn.XLOOKUP($G215&amp;$C215,$BY$1:$BY$845&amp;$C$1:$C$845,BK$1:BK$845,"",0)</f>
        <v>0</v>
      </c>
      <c r="AR215" s="78">
        <f t="shared" si="43"/>
        <v>1</v>
      </c>
      <c r="AT215" s="1">
        <v>5</v>
      </c>
      <c r="AU215" s="2" t="s">
        <v>799</v>
      </c>
      <c r="AV215" s="6">
        <v>4702500</v>
      </c>
      <c r="AW215" s="6">
        <v>4702500</v>
      </c>
      <c r="BB215">
        <v>5</v>
      </c>
      <c r="BC215" t="s">
        <v>696</v>
      </c>
      <c r="BD215">
        <v>22</v>
      </c>
      <c r="BE215">
        <v>66</v>
      </c>
      <c r="BF215" s="2">
        <v>1923</v>
      </c>
      <c r="BI215" s="58">
        <v>0.87</v>
      </c>
      <c r="BJ215" s="58">
        <v>0.13</v>
      </c>
      <c r="BL215" s="2">
        <v>10.1</v>
      </c>
      <c r="BM215" s="2">
        <v>3.8</v>
      </c>
      <c r="BN215" s="2">
        <v>27</v>
      </c>
      <c r="BO215" s="2">
        <v>21</v>
      </c>
      <c r="BP215" s="2">
        <v>65</v>
      </c>
      <c r="BQ215" s="2">
        <v>19</v>
      </c>
      <c r="BR215" s="2">
        <v>62</v>
      </c>
      <c r="BS215" s="2">
        <v>5</v>
      </c>
      <c r="BT215" s="2">
        <v>317</v>
      </c>
      <c r="BU215" s="2">
        <v>23</v>
      </c>
      <c r="BV215" s="2">
        <v>34</v>
      </c>
      <c r="BX215" s="2">
        <v>5</v>
      </c>
      <c r="BY215" s="2" t="s">
        <v>696</v>
      </c>
      <c r="BZ215" s="2">
        <v>22</v>
      </c>
      <c r="CA215" s="2">
        <v>66</v>
      </c>
      <c r="CB215" s="2">
        <v>1923</v>
      </c>
      <c r="CC215" s="2">
        <v>19.399999999999999</v>
      </c>
      <c r="CD215" s="2">
        <v>0.60199999999999998</v>
      </c>
      <c r="CE215" s="2">
        <v>0.28199999999999997</v>
      </c>
      <c r="CF215" s="2">
        <v>0.19500000000000001</v>
      </c>
      <c r="CG215" s="2">
        <v>4.5999999999999996</v>
      </c>
      <c r="CH215" s="2">
        <v>18.899999999999999</v>
      </c>
      <c r="CI215" s="2">
        <v>12.1</v>
      </c>
      <c r="CJ215" s="2">
        <v>10.4</v>
      </c>
      <c r="CK215" s="2">
        <v>3</v>
      </c>
      <c r="CL215" s="2">
        <v>1.9</v>
      </c>
      <c r="CM215" s="2">
        <v>10.3</v>
      </c>
      <c r="CN215" s="2">
        <v>18.3</v>
      </c>
      <c r="CP215" s="2">
        <v>3.8</v>
      </c>
      <c r="CQ215" s="2">
        <v>3.9</v>
      </c>
      <c r="CR215" s="2">
        <v>7.7</v>
      </c>
      <c r="CS215" s="2">
        <v>0.193</v>
      </c>
      <c r="CU215" s="2">
        <v>2.1</v>
      </c>
      <c r="CV215" s="2">
        <v>3</v>
      </c>
      <c r="CW215" s="2">
        <v>5.0999999999999996</v>
      </c>
      <c r="CX215" s="2">
        <v>3.5</v>
      </c>
    </row>
    <row r="216" spans="1:102" x14ac:dyDescent="0.2">
      <c r="B216" s="1" t="s">
        <v>68</v>
      </c>
      <c r="C216" s="1">
        <v>2014</v>
      </c>
      <c r="D216" s="1" t="s">
        <v>787</v>
      </c>
      <c r="F216" s="2">
        <v>23</v>
      </c>
      <c r="G216" s="2" t="s">
        <v>797</v>
      </c>
      <c r="H216" s="2" t="s">
        <v>570</v>
      </c>
      <c r="I216" s="4" t="s">
        <v>1148</v>
      </c>
      <c r="J216" s="16">
        <f>_xlfn.XLOOKUP($I216,DASHBOARD!$I$2:$I$27,DASHBOARD!$J$2:$J$27,"",0)</f>
        <v>83</v>
      </c>
      <c r="K216" s="23">
        <f>J216/DASHBOARD!$C$3</f>
        <v>2.1082042164084331</v>
      </c>
      <c r="L216" s="2">
        <v>220</v>
      </c>
      <c r="M216" s="26">
        <f>L216/DASHBOARD!$C$4</f>
        <v>99.773242630385482</v>
      </c>
      <c r="N216" s="26">
        <f t="shared" si="41"/>
        <v>22.448572620125606</v>
      </c>
      <c r="O216" s="5">
        <v>32299</v>
      </c>
      <c r="P216" s="23">
        <f>YEARFRAC(O216,_xlfn.XLOOKUP($B216,DASHBOARD!$Q$2:$Q$40,DASHBOARD!$U$2:$U$40,"",0))</f>
        <v>26.027777777777779</v>
      </c>
      <c r="Q216" s="2" t="s">
        <v>557</v>
      </c>
      <c r="R216" s="2" t="str">
        <f>_xlfn.XLOOKUP($Q216,DASHBOARD!$L$2:$L$150,DASHBOARD!M$2:M$150,"",0)</f>
        <v>United States</v>
      </c>
      <c r="S216" s="2" t="str">
        <f>_xlfn.XLOOKUP($Q216,DASHBOARD!$L$2:$L$150,DASHBOARD!N$2:N$150,"",0)</f>
        <v>North America</v>
      </c>
      <c r="T216" s="2" t="str">
        <f>_xlfn.XLOOKUP($Q216,DASHBOARD!$L$2:$L$150,DASHBOARD!O$2:O$150,"",0)</f>
        <v>Americas</v>
      </c>
      <c r="U216" s="2">
        <v>4</v>
      </c>
      <c r="W216" s="2" t="s">
        <v>682</v>
      </c>
      <c r="X216" s="2" t="s">
        <v>682</v>
      </c>
      <c r="Z216" s="2" t="str">
        <f t="shared" si="42"/>
        <v/>
      </c>
      <c r="AA216" s="6">
        <f>_xlfn.XLOOKUP($G216,$AU$211:$AU$232,$AV$211:$AV$232,0,0)</f>
        <v>0</v>
      </c>
      <c r="AB216" s="43">
        <f>AA216/$AC$233</f>
        <v>0</v>
      </c>
      <c r="AD216" s="65">
        <v>689.30000000000007</v>
      </c>
      <c r="AE216" s="65" cm="1">
        <f t="array" ref="AE216">_xlfn.XLOOKUP($G216&amp;$C216,$BY$1:$BY$845&amp;$C$1:$C$845,$CB$1:$CB$845,"",0)</f>
        <v>115</v>
      </c>
      <c r="AF216" s="65">
        <v>11.2</v>
      </c>
      <c r="AG216" s="65">
        <f>IFERROR(($AD216/SUM(AD211:AD232))*$AF216,"")</f>
        <v>0.40328050398570786</v>
      </c>
      <c r="AH216" s="65" cm="1">
        <f t="array" ref="AH216">_xlfn.XLOOKUP($G216&amp;$C216,$BY$1:$BY$845&amp;$C$1:$C$845,$BD$1:$BD$845,"",0)</f>
        <v>25</v>
      </c>
      <c r="AI216" s="65" cm="1">
        <f t="array" ref="AI216">_xlfn.XLOOKUP($G216&amp;$C216,$BY$1:$BY$845&amp;$C$1:$C$845,$CP$1:$CP$845,"",0)</f>
        <v>0</v>
      </c>
      <c r="AJ216" s="65" cm="1">
        <f t="array" ref="AJ216">_xlfn.XLOOKUP($G216&amp;$C216,$BY$1:$BY$845&amp;$C$1:$C$845,$CQ$1:$CQ$845,"",0)</f>
        <v>0.2</v>
      </c>
      <c r="AK216" s="65" cm="1">
        <f t="array" ref="AK216">_xlfn.XLOOKUP($G216&amp;$C216,$BY$1:$BY$845&amp;$C$1:$C$845,$CR$1:$CR$845,"",0)</f>
        <v>0.2</v>
      </c>
      <c r="AL216" s="65" cm="1">
        <f t="array" ref="AL216">_xlfn.XLOOKUP($G216&amp;$C216,$BY$1:$BY$845&amp;$C$1:$C$845,$CM$1:$CM$845,"",0)</f>
        <v>7.9</v>
      </c>
      <c r="AM216" s="78" cm="1">
        <f t="array" ref="AM216">_xlfn.XLOOKUP($G216&amp;$C216,$BY$1:$BY$845&amp;$C$1:$C$845,BG$1:BG$845,"",0)</f>
        <v>0</v>
      </c>
      <c r="AN216" s="78" cm="1">
        <f t="array" ref="AN216">_xlfn.XLOOKUP($G216&amp;$C216,$BY$1:$BY$845&amp;$C$1:$C$845,BH$1:BH$845,"",0)</f>
        <v>7.0000000000000007E-2</v>
      </c>
      <c r="AO216" s="78" cm="1">
        <f t="array" ref="AO216">_xlfn.XLOOKUP($G216&amp;$C216,$BY$1:$BY$845&amp;$C$1:$C$845,BI$1:BI$845,"",0)</f>
        <v>0.38</v>
      </c>
      <c r="AP216" s="78" cm="1">
        <f t="array" ref="AP216">_xlfn.XLOOKUP($G216&amp;$C216,$BY$1:$BY$845&amp;$C$1:$C$845,BJ$1:BJ$845,"",0)</f>
        <v>0.55000000000000004</v>
      </c>
      <c r="AQ216" s="78" cm="1">
        <f t="array" ref="AQ216">_xlfn.XLOOKUP($G216&amp;$C216,$BY$1:$BY$845&amp;$C$1:$C$845,BK$1:BK$845,"",0)</f>
        <v>0</v>
      </c>
      <c r="AR216" s="78">
        <f t="shared" si="43"/>
        <v>1</v>
      </c>
      <c r="AT216" s="1">
        <v>6</v>
      </c>
      <c r="AU216" s="2" t="s">
        <v>795</v>
      </c>
      <c r="AV216" s="6">
        <v>3945000</v>
      </c>
      <c r="AW216" s="6">
        <v>3945000</v>
      </c>
      <c r="BB216">
        <v>6</v>
      </c>
      <c r="BC216" t="s">
        <v>649</v>
      </c>
      <c r="BD216">
        <v>26</v>
      </c>
      <c r="BE216">
        <v>68</v>
      </c>
      <c r="BF216" s="2">
        <v>1651</v>
      </c>
      <c r="BG216" s="58">
        <v>0.01</v>
      </c>
      <c r="BH216" s="58">
        <v>0.71</v>
      </c>
      <c r="BI216" s="58">
        <v>0.28999999999999998</v>
      </c>
      <c r="BL216" s="2">
        <v>9.9</v>
      </c>
      <c r="BM216" s="2">
        <v>2.9</v>
      </c>
      <c r="BN216" s="2">
        <v>44</v>
      </c>
      <c r="BO216" s="2">
        <v>18</v>
      </c>
      <c r="BP216" s="2">
        <v>62</v>
      </c>
      <c r="BQ216" s="2">
        <v>7</v>
      </c>
      <c r="BR216" s="2">
        <v>25</v>
      </c>
      <c r="BS216" s="2">
        <v>7</v>
      </c>
      <c r="BT216" s="2">
        <v>225</v>
      </c>
      <c r="BU216" s="2">
        <v>10</v>
      </c>
      <c r="BV216" s="2">
        <v>12</v>
      </c>
      <c r="BX216" s="2">
        <v>6</v>
      </c>
      <c r="BY216" s="2" t="s">
        <v>649</v>
      </c>
      <c r="BZ216" s="2">
        <v>26</v>
      </c>
      <c r="CA216" s="2">
        <v>68</v>
      </c>
      <c r="CB216" s="2">
        <v>1651</v>
      </c>
      <c r="CC216" s="2">
        <v>13.9</v>
      </c>
      <c r="CD216" s="2">
        <v>0.57999999999999996</v>
      </c>
      <c r="CE216" s="2">
        <v>0.63</v>
      </c>
      <c r="CF216" s="2">
        <v>0.125</v>
      </c>
      <c r="CG216" s="2">
        <v>1.8</v>
      </c>
      <c r="CH216" s="2">
        <v>13.4</v>
      </c>
      <c r="CI216" s="2">
        <v>7.8</v>
      </c>
      <c r="CJ216" s="2">
        <v>8.9</v>
      </c>
      <c r="CK216" s="2">
        <v>2</v>
      </c>
      <c r="CL216" s="2">
        <v>2.7</v>
      </c>
      <c r="CM216" s="2">
        <v>12.5</v>
      </c>
      <c r="CN216" s="2">
        <v>16.7</v>
      </c>
      <c r="CP216" s="2">
        <v>1.4</v>
      </c>
      <c r="CQ216" s="2">
        <v>2.8</v>
      </c>
      <c r="CR216" s="2">
        <v>4.2</v>
      </c>
      <c r="CS216" s="2">
        <v>0.122</v>
      </c>
      <c r="CU216" s="2">
        <v>1.2</v>
      </c>
      <c r="CV216" s="2">
        <v>2</v>
      </c>
      <c r="CW216" s="2">
        <v>3.2</v>
      </c>
      <c r="CX216" s="2">
        <v>2.2000000000000002</v>
      </c>
    </row>
    <row r="217" spans="1:102" x14ac:dyDescent="0.2">
      <c r="B217" s="1" t="s">
        <v>68</v>
      </c>
      <c r="C217" s="1">
        <v>2014</v>
      </c>
      <c r="D217" s="1" t="s">
        <v>787</v>
      </c>
      <c r="F217" s="2">
        <v>25</v>
      </c>
      <c r="G217" s="2" t="s">
        <v>798</v>
      </c>
      <c r="H217" s="2" t="s">
        <v>570</v>
      </c>
      <c r="I217" s="4" t="s">
        <v>601</v>
      </c>
      <c r="J217" s="16">
        <f>_xlfn.XLOOKUP($I217,DASHBOARD!$I$2:$I$27,DASHBOARD!$J$2:$J$27,"",0)</f>
        <v>77</v>
      </c>
      <c r="K217" s="23">
        <f>J217/DASHBOARD!$C$3</f>
        <v>1.9558039116078234</v>
      </c>
      <c r="L217" s="2">
        <v>200</v>
      </c>
      <c r="M217" s="26">
        <f>L217/DASHBOARD!$C$4</f>
        <v>90.702947845804985</v>
      </c>
      <c r="N217" s="26">
        <f t="shared" si="41"/>
        <v>23.712141673445672</v>
      </c>
      <c r="O217" s="5">
        <v>31951</v>
      </c>
      <c r="P217" s="23">
        <f>YEARFRAC(O217,_xlfn.XLOOKUP($B217,DASHBOARD!$Q$2:$Q$40,DASHBOARD!$U$2:$U$40,"",0))</f>
        <v>26.977777777777778</v>
      </c>
      <c r="Q217" s="2" t="s">
        <v>643</v>
      </c>
      <c r="R217" s="2" t="str">
        <f>_xlfn.XLOOKUP($Q217,DASHBOARD!$L$2:$L$150,DASHBOARD!M$2:M$150,"",0)</f>
        <v>France</v>
      </c>
      <c r="S217" s="2" t="str">
        <f>_xlfn.XLOOKUP($Q217,DASHBOARD!$L$2:$L$150,DASHBOARD!N$2:N$150,"",0)</f>
        <v>Europe</v>
      </c>
      <c r="T217" s="2" t="str">
        <f>_xlfn.XLOOKUP($Q217,DASHBOARD!$L$2:$L$150,DASHBOARD!O$2:O$150,"",0)</f>
        <v>Eurasia</v>
      </c>
      <c r="U217" s="2">
        <v>1</v>
      </c>
      <c r="Z217" s="2" t="str">
        <f t="shared" si="42"/>
        <v/>
      </c>
      <c r="AA217" s="6">
        <f>_xlfn.XLOOKUP($G217,$AU$211:$AU$232,$AV$211:$AV$232,0,0)</f>
        <v>1463000</v>
      </c>
      <c r="AB217" s="43">
        <f>AA217/$AC$233</f>
        <v>2.2979288106366555E-2</v>
      </c>
      <c r="AD217" s="65">
        <v>1652.4</v>
      </c>
      <c r="AE217" s="65" cm="1">
        <f t="array" ref="AE217">_xlfn.XLOOKUP($G217&amp;$C217,$BY$1:$BY$845&amp;$C$1:$C$845,$CB$1:$CB$845,"",0)</f>
        <v>301</v>
      </c>
      <c r="AF217" s="65">
        <v>13.9</v>
      </c>
      <c r="AG217" s="65">
        <f>IFERROR(($AD217/SUM(AD211:AD232))*$AF217,"")</f>
        <v>1.199805677152439</v>
      </c>
      <c r="AH217" s="65" cm="1">
        <f t="array" ref="AH217">_xlfn.XLOOKUP($G217&amp;$C217,$BY$1:$BY$845&amp;$C$1:$C$845,$BD$1:$BD$845,"",0)</f>
        <v>26</v>
      </c>
      <c r="AI217" s="65" cm="1">
        <f t="array" ref="AI217">_xlfn.XLOOKUP($G217&amp;$C217,$BY$1:$BY$845&amp;$C$1:$C$845,$CP$1:$CP$845,"",0)</f>
        <v>0.1</v>
      </c>
      <c r="AJ217" s="65" cm="1">
        <f t="array" ref="AJ217">_xlfn.XLOOKUP($G217&amp;$C217,$BY$1:$BY$845&amp;$C$1:$C$845,$CQ$1:$CQ$845,"",0)</f>
        <v>0.5</v>
      </c>
      <c r="AK217" s="65" cm="1">
        <f t="array" ref="AK217">_xlfn.XLOOKUP($G217&amp;$C217,$BY$1:$BY$845&amp;$C$1:$C$845,$CR$1:$CR$845,"",0)</f>
        <v>0.6</v>
      </c>
      <c r="AL217" s="65" cm="1">
        <f t="array" ref="AL217">_xlfn.XLOOKUP($G217&amp;$C217,$BY$1:$BY$845&amp;$C$1:$C$845,$CM$1:$CM$845,"",0)</f>
        <v>17</v>
      </c>
      <c r="AM217" s="78" cm="1">
        <f t="array" ref="AM217">_xlfn.XLOOKUP($G217&amp;$C217,$BY$1:$BY$845&amp;$C$1:$C$845,BG$1:BG$845,"",0)</f>
        <v>0</v>
      </c>
      <c r="AN217" s="78" cm="1">
        <f t="array" ref="AN217">_xlfn.XLOOKUP($G217&amp;$C217,$BY$1:$BY$845&amp;$C$1:$C$845,BH$1:BH$845,"",0)</f>
        <v>0.33</v>
      </c>
      <c r="AO217" s="78" cm="1">
        <f t="array" ref="AO217">_xlfn.XLOOKUP($G217&amp;$C217,$BY$1:$BY$845&amp;$C$1:$C$845,BI$1:BI$845,"",0)</f>
        <v>0.65</v>
      </c>
      <c r="AP217" s="78" cm="1">
        <f t="array" ref="AP217">_xlfn.XLOOKUP($G217&amp;$C217,$BY$1:$BY$845&amp;$C$1:$C$845,BJ$1:BJ$845,"",0)</f>
        <v>0.03</v>
      </c>
      <c r="AQ217" s="78" cm="1">
        <f t="array" ref="AQ217">_xlfn.XLOOKUP($G217&amp;$C217,$BY$1:$BY$845&amp;$C$1:$C$845,BK$1:BK$845,"",0)</f>
        <v>0</v>
      </c>
      <c r="AR217" s="78">
        <f t="shared" si="43"/>
        <v>1.01</v>
      </c>
      <c r="AT217" s="1">
        <v>7</v>
      </c>
      <c r="AU217" s="2" t="s">
        <v>649</v>
      </c>
      <c r="AV217" s="6">
        <v>3762500</v>
      </c>
      <c r="AW217" s="6">
        <v>3762500</v>
      </c>
      <c r="BB217">
        <v>7</v>
      </c>
      <c r="BC217" t="s">
        <v>802</v>
      </c>
      <c r="BD217">
        <v>36</v>
      </c>
      <c r="BE217">
        <v>68</v>
      </c>
      <c r="BF217" s="2">
        <v>1550</v>
      </c>
      <c r="BG217" s="58">
        <v>0.02</v>
      </c>
      <c r="BH217" s="58">
        <v>0.94</v>
      </c>
      <c r="BI217" s="58">
        <v>0.04</v>
      </c>
      <c r="BL217" s="2">
        <v>12.8</v>
      </c>
      <c r="BM217" s="2">
        <v>7.7</v>
      </c>
      <c r="BN217" s="2">
        <v>109</v>
      </c>
      <c r="BO217" s="2">
        <v>17</v>
      </c>
      <c r="BP217" s="2">
        <v>64</v>
      </c>
      <c r="BQ217" s="2">
        <v>4</v>
      </c>
      <c r="BR217" s="2">
        <v>66</v>
      </c>
      <c r="BS217" s="2">
        <v>27</v>
      </c>
      <c r="BT217" s="2">
        <v>667</v>
      </c>
      <c r="BU217" s="2">
        <v>13</v>
      </c>
      <c r="BV217" s="2">
        <v>32</v>
      </c>
      <c r="BX217" s="2">
        <v>7</v>
      </c>
      <c r="BY217" s="2" t="s">
        <v>802</v>
      </c>
      <c r="BZ217" s="2">
        <v>36</v>
      </c>
      <c r="CA217" s="2">
        <v>68</v>
      </c>
      <c r="CB217" s="2">
        <v>1550</v>
      </c>
      <c r="CC217" s="2">
        <v>20</v>
      </c>
      <c r="CD217" s="2">
        <v>0.59</v>
      </c>
      <c r="CE217" s="2">
        <v>0.41099999999999998</v>
      </c>
      <c r="CF217" s="2">
        <v>0.3</v>
      </c>
      <c r="CG217" s="2">
        <v>2.2999999999999998</v>
      </c>
      <c r="CH217" s="2">
        <v>12</v>
      </c>
      <c r="CI217" s="2">
        <v>7.3</v>
      </c>
      <c r="CJ217" s="2">
        <v>29</v>
      </c>
      <c r="CK217" s="2">
        <v>2.2999999999999998</v>
      </c>
      <c r="CL217" s="2">
        <v>0.8</v>
      </c>
      <c r="CM217" s="2">
        <v>16.399999999999999</v>
      </c>
      <c r="CN217" s="2">
        <v>24.7</v>
      </c>
      <c r="CP217" s="2">
        <v>3.3</v>
      </c>
      <c r="CQ217" s="2">
        <v>2.4</v>
      </c>
      <c r="CR217" s="2">
        <v>5.7</v>
      </c>
      <c r="CS217" s="2">
        <v>0.17599999999999999</v>
      </c>
      <c r="CU217" s="2">
        <v>2.8</v>
      </c>
      <c r="CV217" s="2">
        <v>1.2</v>
      </c>
      <c r="CW217" s="2">
        <v>4</v>
      </c>
      <c r="CX217" s="2">
        <v>2.4</v>
      </c>
    </row>
    <row r="218" spans="1:102" x14ac:dyDescent="0.2">
      <c r="B218" s="1" t="s">
        <v>68</v>
      </c>
      <c r="C218" s="1">
        <v>2014</v>
      </c>
      <c r="D218" s="1" t="s">
        <v>787</v>
      </c>
      <c r="F218" s="2">
        <v>33</v>
      </c>
      <c r="G218" s="2" t="s">
        <v>799</v>
      </c>
      <c r="H218" s="2" t="s">
        <v>566</v>
      </c>
      <c r="I218" s="4" t="s">
        <v>600</v>
      </c>
      <c r="J218" s="16">
        <f>_xlfn.XLOOKUP($I218,DASHBOARD!$I$2:$I$27,DASHBOARD!$J$2:$J$27,"",0)</f>
        <v>80</v>
      </c>
      <c r="K218" s="23">
        <f>J218/DASHBOARD!$C$3</f>
        <v>2.0320040640081283</v>
      </c>
      <c r="L218" s="2">
        <v>250</v>
      </c>
      <c r="M218" s="26">
        <f>L218/DASHBOARD!$C$4</f>
        <v>113.37868480725623</v>
      </c>
      <c r="N218" s="26">
        <f t="shared" si="41"/>
        <v>27.45884530895691</v>
      </c>
      <c r="O218" s="5">
        <v>30057</v>
      </c>
      <c r="P218" s="23">
        <f>YEARFRAC(O218,_xlfn.XLOOKUP($B218,DASHBOARD!$Q$2:$Q$40,DASHBOARD!$U$2:$U$40,"",0))</f>
        <v>32.163888888888891</v>
      </c>
      <c r="Q218" s="2" t="s">
        <v>643</v>
      </c>
      <c r="R218" s="2" t="str">
        <f>_xlfn.XLOOKUP($Q218,DASHBOARD!$L$2:$L$150,DASHBOARD!M$2:M$150,"",0)</f>
        <v>France</v>
      </c>
      <c r="S218" s="2" t="str">
        <f>_xlfn.XLOOKUP($Q218,DASHBOARD!$L$2:$L$150,DASHBOARD!N$2:N$150,"",0)</f>
        <v>Europe</v>
      </c>
      <c r="T218" s="2" t="str">
        <f>_xlfn.XLOOKUP($Q218,DASHBOARD!$L$2:$L$150,DASHBOARD!O$2:O$150,"",0)</f>
        <v>Eurasia</v>
      </c>
      <c r="U218" s="2">
        <v>10</v>
      </c>
      <c r="Z218" s="2" t="str">
        <f t="shared" si="42"/>
        <v/>
      </c>
      <c r="AA218" s="6">
        <f>_xlfn.XLOOKUP($G218,$AU$211:$AU$232,$AV$211:$AV$232,0,0)</f>
        <v>4702500</v>
      </c>
      <c r="AB218" s="43">
        <f>AA218/$AC$233</f>
        <v>7.3861997484749642E-2</v>
      </c>
      <c r="AD218" s="65">
        <v>2016</v>
      </c>
      <c r="AE218" s="65" cm="1">
        <f t="array" ref="AE218">_xlfn.XLOOKUP($G218&amp;$C218,$BY$1:$BY$845&amp;$C$1:$C$845,$CB$1:$CB$845,"",0)</f>
        <v>1974</v>
      </c>
      <c r="AF218" s="65">
        <v>15</v>
      </c>
      <c r="AG218" s="65">
        <f>IFERROR(($AD218/SUM(AD211:AD232))*$AF218,"")</f>
        <v>1.5796566963026419</v>
      </c>
      <c r="AH218" s="65" cm="1">
        <f t="array" ref="AH218">_xlfn.XLOOKUP($G218&amp;$C218,$BY$1:$BY$845&amp;$C$1:$C$845,$BD$1:$BD$845,"",0)</f>
        <v>31</v>
      </c>
      <c r="AI218" s="65" cm="1">
        <f t="array" ref="AI218">_xlfn.XLOOKUP($G218&amp;$C218,$BY$1:$BY$845&amp;$C$1:$C$845,$CP$1:$CP$845,"",0)</f>
        <v>2.2999999999999998</v>
      </c>
      <c r="AJ218" s="65" cm="1">
        <f t="array" ref="AJ218">_xlfn.XLOOKUP($G218&amp;$C218,$BY$1:$BY$845&amp;$C$1:$C$845,$CQ$1:$CQ$845,"",0)</f>
        <v>2.6</v>
      </c>
      <c r="AK218" s="65" cm="1">
        <f t="array" ref="AK218">_xlfn.XLOOKUP($G218&amp;$C218,$BY$1:$BY$845&amp;$C$1:$C$845,$CR$1:$CR$845,"",0)</f>
        <v>4.9000000000000004</v>
      </c>
      <c r="AL218" s="65" cm="1">
        <f t="array" ref="AL218">_xlfn.XLOOKUP($G218&amp;$C218,$BY$1:$BY$845&amp;$C$1:$C$845,$CM$1:$CM$845,"",0)</f>
        <v>16.3</v>
      </c>
      <c r="AM218" s="78" cm="1">
        <f t="array" ref="AM218">_xlfn.XLOOKUP($G218&amp;$C218,$BY$1:$BY$845&amp;$C$1:$C$845,BG$1:BG$845,"",0)</f>
        <v>0</v>
      </c>
      <c r="AN218" s="78" cm="1">
        <f t="array" ref="AN218">_xlfn.XLOOKUP($G218&amp;$C218,$BY$1:$BY$845&amp;$C$1:$C$845,BH$1:BH$845,"",0)</f>
        <v>0</v>
      </c>
      <c r="AO218" s="78" cm="1">
        <f t="array" ref="AO218">_xlfn.XLOOKUP($G218&amp;$C218,$BY$1:$BY$845&amp;$C$1:$C$845,BI$1:BI$845,"",0)</f>
        <v>0.03</v>
      </c>
      <c r="AP218" s="78" cm="1">
        <f t="array" ref="AP218">_xlfn.XLOOKUP($G218&amp;$C218,$BY$1:$BY$845&amp;$C$1:$C$845,BJ$1:BJ$845,"",0)</f>
        <v>0.94</v>
      </c>
      <c r="AQ218" s="78" cm="1">
        <f t="array" ref="AQ218">_xlfn.XLOOKUP($G218&amp;$C218,$BY$1:$BY$845&amp;$C$1:$C$845,BK$1:BK$845,"",0)</f>
        <v>0.03</v>
      </c>
      <c r="AR218" s="78">
        <f t="shared" si="43"/>
        <v>1</v>
      </c>
      <c r="AT218" s="1">
        <v>8</v>
      </c>
      <c r="AU218" s="2" t="s">
        <v>793</v>
      </c>
      <c r="AV218" s="6">
        <v>2750000</v>
      </c>
      <c r="AW218" s="6">
        <v>2750000</v>
      </c>
      <c r="BB218">
        <v>8</v>
      </c>
      <c r="BC218" t="s">
        <v>808</v>
      </c>
      <c r="BD218">
        <v>25</v>
      </c>
      <c r="BE218">
        <v>81</v>
      </c>
      <c r="BF218" s="2">
        <v>1527</v>
      </c>
      <c r="BG218" s="58">
        <v>1</v>
      </c>
      <c r="BL218" s="2">
        <v>11.1</v>
      </c>
      <c r="BM218" s="2">
        <v>4.7</v>
      </c>
      <c r="BN218" s="2">
        <v>37</v>
      </c>
      <c r="BO218" s="2">
        <v>18</v>
      </c>
      <c r="BP218" s="2">
        <v>39</v>
      </c>
      <c r="BQ218" s="2">
        <v>7</v>
      </c>
      <c r="BR218" s="2">
        <v>30</v>
      </c>
      <c r="BS218" s="2">
        <v>10</v>
      </c>
      <c r="BT218" s="2">
        <v>354</v>
      </c>
      <c r="BU218" s="2">
        <v>10</v>
      </c>
      <c r="BV218" s="2">
        <v>21</v>
      </c>
      <c r="BX218" s="2">
        <v>8</v>
      </c>
      <c r="BY218" s="2" t="s">
        <v>808</v>
      </c>
      <c r="BZ218" s="2">
        <v>25</v>
      </c>
      <c r="CA218" s="2">
        <v>81</v>
      </c>
      <c r="CB218" s="2">
        <v>1527</v>
      </c>
      <c r="CC218" s="2">
        <v>18.7</v>
      </c>
      <c r="CD218" s="2">
        <v>0.58799999999999997</v>
      </c>
      <c r="CE218" s="2">
        <v>0.47699999999999998</v>
      </c>
      <c r="CF218" s="2">
        <v>0.123</v>
      </c>
      <c r="CG218" s="2">
        <v>2.6</v>
      </c>
      <c r="CH218" s="2">
        <v>9.6</v>
      </c>
      <c r="CI218" s="2">
        <v>6.2</v>
      </c>
      <c r="CJ218" s="2">
        <v>15.3</v>
      </c>
      <c r="CK218" s="2">
        <v>2.2999999999999998</v>
      </c>
      <c r="CL218" s="2">
        <v>0.4</v>
      </c>
      <c r="CM218" s="2">
        <v>8.1999999999999993</v>
      </c>
      <c r="CN218" s="2">
        <v>22.6</v>
      </c>
      <c r="CP218" s="2">
        <v>3.4</v>
      </c>
      <c r="CQ218" s="2">
        <v>2.1</v>
      </c>
      <c r="CR218" s="2">
        <v>5.6</v>
      </c>
      <c r="CS218" s="2">
        <v>0.17499999999999999</v>
      </c>
      <c r="CU218" s="2">
        <v>2.9</v>
      </c>
      <c r="CV218" s="2">
        <v>1.1000000000000001</v>
      </c>
      <c r="CW218" s="2">
        <v>4</v>
      </c>
      <c r="CX218" s="2">
        <v>2.2999999999999998</v>
      </c>
    </row>
    <row r="219" spans="1:102" x14ac:dyDescent="0.2">
      <c r="B219" s="1" t="s">
        <v>68</v>
      </c>
      <c r="C219" s="1">
        <v>2014</v>
      </c>
      <c r="D219" s="1" t="s">
        <v>787</v>
      </c>
      <c r="F219" s="2">
        <v>21</v>
      </c>
      <c r="G219" s="2" t="s">
        <v>800</v>
      </c>
      <c r="H219" s="2" t="s">
        <v>552</v>
      </c>
      <c r="I219" s="4" t="s">
        <v>1148</v>
      </c>
      <c r="J219" s="16">
        <f>_xlfn.XLOOKUP($I219,DASHBOARD!$I$2:$I$27,DASHBOARD!$J$2:$J$27,"",0)</f>
        <v>83</v>
      </c>
      <c r="K219" s="23">
        <f>J219/DASHBOARD!$C$3</f>
        <v>2.1082042164084331</v>
      </c>
      <c r="L219" s="2">
        <v>250</v>
      </c>
      <c r="M219" s="26">
        <f>L219/DASHBOARD!$C$4</f>
        <v>113.37868480725623</v>
      </c>
      <c r="N219" s="26">
        <f t="shared" si="41"/>
        <v>25.509741613779099</v>
      </c>
      <c r="O219" s="5">
        <v>27875</v>
      </c>
      <c r="P219" s="23">
        <f>YEARFRAC(O219,_xlfn.XLOOKUP($B219,DASHBOARD!$Q$2:$Q$40,DASHBOARD!$U$2:$U$40,"",0))</f>
        <v>38.138888888888886</v>
      </c>
      <c r="Q219" s="2" t="s">
        <v>801</v>
      </c>
      <c r="R219" s="2" t="str">
        <f>_xlfn.XLOOKUP($Q219,DASHBOARD!$L$2:$L$150,DASHBOARD!M$2:M$150,"",0)</f>
        <v>Virgin Islands (US)</v>
      </c>
      <c r="S219" s="2" t="str">
        <f>_xlfn.XLOOKUP($Q219,DASHBOARD!$L$2:$L$150,DASHBOARD!N$2:N$150,"",0)</f>
        <v>North America</v>
      </c>
      <c r="T219" s="2" t="str">
        <f>_xlfn.XLOOKUP($Q219,DASHBOARD!$L$2:$L$150,DASHBOARD!O$2:O$150,"",0)</f>
        <v>Caribbean</v>
      </c>
      <c r="U219" s="2">
        <v>16</v>
      </c>
      <c r="W219" s="2" t="s">
        <v>642</v>
      </c>
      <c r="X219" s="2" t="s">
        <v>642</v>
      </c>
      <c r="Z219" s="2" t="str">
        <f t="shared" si="42"/>
        <v/>
      </c>
      <c r="AA219" s="6">
        <f>_xlfn.XLOOKUP($G219,$AU$211:$AU$232,$AV$211:$AV$232,0,0)</f>
        <v>10361446</v>
      </c>
      <c r="AB219" s="43">
        <f>AA219/$AC$233</f>
        <v>0.1627468577119339</v>
      </c>
      <c r="AD219" s="65">
        <v>1920.6000000000001</v>
      </c>
      <c r="AE219" s="65" cm="1">
        <f t="array" ref="AE219">_xlfn.XLOOKUP($G219&amp;$C219,$BY$1:$BY$845&amp;$C$1:$C$845,$CB$1:$CB$845,"",0)</f>
        <v>2158</v>
      </c>
      <c r="AF219" s="65">
        <v>19.399999999999999</v>
      </c>
      <c r="AG219" s="65">
        <f>IFERROR(($AD219/SUM(AD211:AD232))*$AF219,"")</f>
        <v>1.9463439096503232</v>
      </c>
      <c r="AH219" s="65" cm="1">
        <f t="array" ref="AH219">_xlfn.XLOOKUP($G219&amp;$C219,$BY$1:$BY$845&amp;$C$1:$C$845,$BD$1:$BD$845,"",0)</f>
        <v>37</v>
      </c>
      <c r="AI219" s="65" cm="1">
        <f t="array" ref="AI219">_xlfn.XLOOKUP($G219&amp;$C219,$BY$1:$BY$845&amp;$C$1:$C$845,$CP$1:$CP$845,"",0)</f>
        <v>2.8</v>
      </c>
      <c r="AJ219" s="65" cm="1">
        <f t="array" ref="AJ219">_xlfn.XLOOKUP($G219&amp;$C219,$BY$1:$BY$845&amp;$C$1:$C$845,$CQ$1:$CQ$845,"",0)</f>
        <v>4.5999999999999996</v>
      </c>
      <c r="AK219" s="65" cm="1">
        <f t="array" ref="AK219">_xlfn.XLOOKUP($G219&amp;$C219,$BY$1:$BY$845&amp;$C$1:$C$845,$CR$1:$CR$845,"",0)</f>
        <v>7.4</v>
      </c>
      <c r="AL219" s="65" cm="1">
        <f t="array" ref="AL219">_xlfn.XLOOKUP($G219&amp;$C219,$BY$1:$BY$845&amp;$C$1:$C$845,$CM$1:$CM$845,"",0)</f>
        <v>13.2</v>
      </c>
      <c r="AM219" s="78" cm="1">
        <f t="array" ref="AM219">_xlfn.XLOOKUP($G219&amp;$C219,$BY$1:$BY$845&amp;$C$1:$C$845,BG$1:BG$845,"",0)</f>
        <v>0</v>
      </c>
      <c r="AN219" s="78" cm="1">
        <f t="array" ref="AN219">_xlfn.XLOOKUP($G219&amp;$C219,$BY$1:$BY$845&amp;$C$1:$C$845,BH$1:BH$845,"",0)</f>
        <v>0</v>
      </c>
      <c r="AO219" s="78" cm="1">
        <f t="array" ref="AO219">_xlfn.XLOOKUP($G219&amp;$C219,$BY$1:$BY$845&amp;$C$1:$C$845,BI$1:BI$845,"",0)</f>
        <v>0</v>
      </c>
      <c r="AP219" s="78" cm="1">
        <f t="array" ref="AP219">_xlfn.XLOOKUP($G219&amp;$C219,$BY$1:$BY$845&amp;$C$1:$C$845,BJ$1:BJ$845,"",0)</f>
        <v>0</v>
      </c>
      <c r="AQ219" s="78" cm="1">
        <f t="array" ref="AQ219">_xlfn.XLOOKUP($G219&amp;$C219,$BY$1:$BY$845&amp;$C$1:$C$845,BK$1:BK$845,"",0)</f>
        <v>1</v>
      </c>
      <c r="AR219" s="78">
        <f t="shared" si="43"/>
        <v>1</v>
      </c>
      <c r="AT219" s="1">
        <v>9</v>
      </c>
      <c r="AU219" s="2" t="s">
        <v>696</v>
      </c>
      <c r="AV219" s="6">
        <v>1887840</v>
      </c>
      <c r="AW219" s="6">
        <v>1887840</v>
      </c>
      <c r="BB219">
        <v>9</v>
      </c>
      <c r="BC219" t="s">
        <v>811</v>
      </c>
      <c r="BD219">
        <v>29</v>
      </c>
      <c r="BE219">
        <v>59</v>
      </c>
      <c r="BF219" s="2">
        <v>1271</v>
      </c>
      <c r="BJ219" s="58">
        <v>0.53</v>
      </c>
      <c r="BK219" s="58">
        <v>0.47</v>
      </c>
      <c r="BL219" s="2">
        <v>10.4</v>
      </c>
      <c r="BM219" s="2">
        <v>3.3</v>
      </c>
      <c r="BN219" s="2">
        <v>32</v>
      </c>
      <c r="BO219" s="2">
        <v>18</v>
      </c>
      <c r="BP219" s="2">
        <v>62</v>
      </c>
      <c r="BQ219" s="2">
        <v>16</v>
      </c>
      <c r="BR219" s="2">
        <v>84</v>
      </c>
      <c r="BS219" s="2">
        <v>7</v>
      </c>
      <c r="BT219" s="2">
        <v>203</v>
      </c>
      <c r="BU219" s="2">
        <v>18</v>
      </c>
      <c r="BV219" s="2">
        <v>43</v>
      </c>
      <c r="BX219" s="2">
        <v>9</v>
      </c>
      <c r="BY219" s="2" t="s">
        <v>811</v>
      </c>
      <c r="BZ219" s="2">
        <v>29</v>
      </c>
      <c r="CA219" s="2">
        <v>59</v>
      </c>
      <c r="CB219" s="2">
        <v>1271</v>
      </c>
      <c r="CC219" s="2">
        <v>16.5</v>
      </c>
      <c r="CD219" s="2">
        <v>0.57199999999999995</v>
      </c>
      <c r="CE219" s="2">
        <v>8.9999999999999993E-3</v>
      </c>
      <c r="CF219" s="2">
        <v>0.5</v>
      </c>
      <c r="CG219" s="2">
        <v>11.4</v>
      </c>
      <c r="CH219" s="2">
        <v>20.5</v>
      </c>
      <c r="CI219" s="2">
        <v>16.100000000000001</v>
      </c>
      <c r="CJ219" s="2">
        <v>10.1</v>
      </c>
      <c r="CK219" s="2">
        <v>1.2</v>
      </c>
      <c r="CL219" s="2">
        <v>1.8</v>
      </c>
      <c r="CM219" s="2">
        <v>15.1</v>
      </c>
      <c r="CN219" s="2">
        <v>17.7</v>
      </c>
      <c r="CP219" s="2">
        <v>2.2999999999999998</v>
      </c>
      <c r="CQ219" s="2">
        <v>2.1</v>
      </c>
      <c r="CR219" s="2">
        <v>4.3</v>
      </c>
      <c r="CS219" s="2">
        <v>0.16300000000000001</v>
      </c>
      <c r="CU219" s="2">
        <v>-0.3</v>
      </c>
      <c r="CV219" s="2">
        <v>0.9</v>
      </c>
      <c r="CW219" s="2">
        <v>0.6</v>
      </c>
      <c r="CX219" s="2">
        <v>0.8</v>
      </c>
    </row>
    <row r="220" spans="1:102" x14ac:dyDescent="0.2">
      <c r="B220" s="1" t="s">
        <v>68</v>
      </c>
      <c r="C220" s="1">
        <v>2014</v>
      </c>
      <c r="D220" s="1" t="s">
        <v>787</v>
      </c>
      <c r="F220" s="2">
        <v>20</v>
      </c>
      <c r="G220" s="2" t="s">
        <v>802</v>
      </c>
      <c r="H220" s="2" t="s">
        <v>576</v>
      </c>
      <c r="I220" s="4" t="s">
        <v>599</v>
      </c>
      <c r="J220" s="16">
        <f>_xlfn.XLOOKUP($I220,DASHBOARD!$I$2:$I$27,DASHBOARD!$J$2:$J$27,"",0)</f>
        <v>78</v>
      </c>
      <c r="K220" s="23">
        <f>J220/DASHBOARD!$C$3</f>
        <v>1.981203962407925</v>
      </c>
      <c r="L220" s="2">
        <v>205</v>
      </c>
      <c r="M220" s="26">
        <f>L220/DASHBOARD!$C$4</f>
        <v>92.970521541950106</v>
      </c>
      <c r="N220" s="26">
        <f t="shared" si="41"/>
        <v>23.685736387476311</v>
      </c>
      <c r="O220" s="5">
        <v>28334</v>
      </c>
      <c r="P220" s="23">
        <f>YEARFRAC(O220,_xlfn.XLOOKUP($B220,DASHBOARD!$Q$2:$Q$40,DASHBOARD!$U$2:$U$40,"",0))</f>
        <v>36.880555555555553</v>
      </c>
      <c r="Q220" s="2" t="s">
        <v>803</v>
      </c>
      <c r="R220" s="2" t="str">
        <f>_xlfn.XLOOKUP($Q220,DASHBOARD!$L$2:$L$150,DASHBOARD!M$2:M$150,"",0)</f>
        <v>Argentina</v>
      </c>
      <c r="S220" s="2" t="str">
        <f>_xlfn.XLOOKUP($Q220,DASHBOARD!$L$2:$L$150,DASHBOARD!N$2:N$150,"",0)</f>
        <v>South America</v>
      </c>
      <c r="T220" s="2" t="str">
        <f>_xlfn.XLOOKUP($Q220,DASHBOARD!$L$2:$L$150,DASHBOARD!O$2:O$150,"",0)</f>
        <v>Americas</v>
      </c>
      <c r="U220" s="2">
        <v>11</v>
      </c>
      <c r="Z220" s="2" t="str">
        <f t="shared" si="42"/>
        <v/>
      </c>
      <c r="AA220" s="6">
        <f>_xlfn.XLOOKUP($G220,$AU$211:$AU$232,$AV$211:$AV$232,0,0)</f>
        <v>7500000</v>
      </c>
      <c r="AB220" s="43">
        <f>AA220/$AC$233</f>
        <v>0.11780222884330085</v>
      </c>
      <c r="AD220" s="65">
        <v>949</v>
      </c>
      <c r="AE220" s="65" cm="1">
        <f t="array" ref="AE220">_xlfn.XLOOKUP($G220&amp;$C220,$BY$1:$BY$845&amp;$C$1:$C$845,$CB$1:$CB$845,"",0)</f>
        <v>1550</v>
      </c>
      <c r="AF220" s="65">
        <v>11.1</v>
      </c>
      <c r="AG220" s="65">
        <f>IFERROR(($AD220/SUM(AD211:AD232))*$AF220,"")</f>
        <v>0.55026275374280431</v>
      </c>
      <c r="AH220" s="65" cm="1">
        <f t="array" ref="AH220">_xlfn.XLOOKUP($G220&amp;$C220,$BY$1:$BY$845&amp;$C$1:$C$845,$BD$1:$BD$845,"",0)</f>
        <v>36</v>
      </c>
      <c r="AI220" s="65" cm="1">
        <f t="array" ref="AI220">_xlfn.XLOOKUP($G220&amp;$C220,$BY$1:$BY$845&amp;$C$1:$C$845,$CP$1:$CP$845,"",0)</f>
        <v>3.3</v>
      </c>
      <c r="AJ220" s="65" cm="1">
        <f t="array" ref="AJ220">_xlfn.XLOOKUP($G220&amp;$C220,$BY$1:$BY$845&amp;$C$1:$C$845,$CQ$1:$CQ$845,"",0)</f>
        <v>2.4</v>
      </c>
      <c r="AK220" s="65" cm="1">
        <f t="array" ref="AK220">_xlfn.XLOOKUP($G220&amp;$C220,$BY$1:$BY$845&amp;$C$1:$C$845,$CR$1:$CR$845,"",0)</f>
        <v>5.7</v>
      </c>
      <c r="AL220" s="65" cm="1">
        <f t="array" ref="AL220">_xlfn.XLOOKUP($G220&amp;$C220,$BY$1:$BY$845&amp;$C$1:$C$845,$CM$1:$CM$845,"",0)</f>
        <v>16.399999999999999</v>
      </c>
      <c r="AM220" s="78" cm="1">
        <f t="array" ref="AM220">_xlfn.XLOOKUP($G220&amp;$C220,$BY$1:$BY$845&amp;$C$1:$C$845,BG$1:BG$845,"",0)</f>
        <v>0.02</v>
      </c>
      <c r="AN220" s="78" cm="1">
        <f t="array" ref="AN220">_xlfn.XLOOKUP($G220&amp;$C220,$BY$1:$BY$845&amp;$C$1:$C$845,BH$1:BH$845,"",0)</f>
        <v>0.94</v>
      </c>
      <c r="AO220" s="78" cm="1">
        <f t="array" ref="AO220">_xlfn.XLOOKUP($G220&amp;$C220,$BY$1:$BY$845&amp;$C$1:$C$845,BI$1:BI$845,"",0)</f>
        <v>0.04</v>
      </c>
      <c r="AP220" s="78" cm="1">
        <f t="array" ref="AP220">_xlfn.XLOOKUP($G220&amp;$C220,$BY$1:$BY$845&amp;$C$1:$C$845,BJ$1:BJ$845,"",0)</f>
        <v>0</v>
      </c>
      <c r="AQ220" s="78" cm="1">
        <f t="array" ref="AQ220">_xlfn.XLOOKUP($G220&amp;$C220,$BY$1:$BY$845&amp;$C$1:$C$845,BK$1:BK$845,"",0)</f>
        <v>0</v>
      </c>
      <c r="AR220" s="78">
        <f t="shared" si="43"/>
        <v>1</v>
      </c>
      <c r="AT220" s="1">
        <v>10</v>
      </c>
      <c r="AU220" s="2" t="s">
        <v>789</v>
      </c>
      <c r="AV220" s="6">
        <v>1750000</v>
      </c>
      <c r="AW220" s="6">
        <v>1750000</v>
      </c>
      <c r="BB220">
        <v>10</v>
      </c>
      <c r="BC220" t="s">
        <v>789</v>
      </c>
      <c r="BD220">
        <v>26</v>
      </c>
      <c r="BE220">
        <v>73</v>
      </c>
      <c r="BF220" s="2">
        <v>952</v>
      </c>
      <c r="BI220" s="58">
        <v>0.04</v>
      </c>
      <c r="BJ220" s="58">
        <v>0.48</v>
      </c>
      <c r="BK220" s="58">
        <v>0.48</v>
      </c>
      <c r="BL220" s="2">
        <v>7</v>
      </c>
      <c r="BM220" s="2">
        <v>-1.6</v>
      </c>
      <c r="BN220" s="2">
        <v>24</v>
      </c>
      <c r="BO220" s="2">
        <v>12</v>
      </c>
      <c r="BP220" s="2">
        <v>79</v>
      </c>
      <c r="BQ220" s="2">
        <v>20</v>
      </c>
      <c r="BR220" s="2">
        <v>29</v>
      </c>
      <c r="BS220" s="2">
        <v>6</v>
      </c>
      <c r="BT220" s="2">
        <v>141</v>
      </c>
      <c r="BU220" s="2">
        <v>4</v>
      </c>
      <c r="BV220" s="2">
        <v>16</v>
      </c>
      <c r="BX220" s="2">
        <v>10</v>
      </c>
      <c r="BY220" s="2" t="s">
        <v>789</v>
      </c>
      <c r="BZ220" s="2">
        <v>26</v>
      </c>
      <c r="CA220" s="2">
        <v>73</v>
      </c>
      <c r="CB220" s="2">
        <v>952</v>
      </c>
      <c r="CC220" s="2">
        <v>11.1</v>
      </c>
      <c r="CD220" s="2">
        <v>0.60499999999999998</v>
      </c>
      <c r="CE220" s="2">
        <v>0</v>
      </c>
      <c r="CF220" s="2">
        <v>0.316</v>
      </c>
      <c r="CG220" s="2">
        <v>11</v>
      </c>
      <c r="CH220" s="2">
        <v>19.2</v>
      </c>
      <c r="CI220" s="2">
        <v>15.3</v>
      </c>
      <c r="CJ220" s="2">
        <v>8.6</v>
      </c>
      <c r="CK220" s="2">
        <v>0.7</v>
      </c>
      <c r="CL220" s="2">
        <v>1.9</v>
      </c>
      <c r="CM220" s="2">
        <v>24.1</v>
      </c>
      <c r="CN220" s="2">
        <v>12.4</v>
      </c>
      <c r="CP220" s="2">
        <v>1</v>
      </c>
      <c r="CQ220" s="2">
        <v>1.4</v>
      </c>
      <c r="CR220" s="2">
        <v>2.4</v>
      </c>
      <c r="CS220" s="2">
        <v>0.121</v>
      </c>
      <c r="CU220" s="2">
        <v>-3</v>
      </c>
      <c r="CV220" s="2">
        <v>1</v>
      </c>
      <c r="CW220" s="2">
        <v>-2.1</v>
      </c>
      <c r="CX220" s="2">
        <v>0</v>
      </c>
    </row>
    <row r="221" spans="1:102" x14ac:dyDescent="0.2">
      <c r="B221" s="1" t="s">
        <v>68</v>
      </c>
      <c r="C221" s="1">
        <v>2014</v>
      </c>
      <c r="D221" s="1" t="s">
        <v>787</v>
      </c>
      <c r="F221" s="2">
        <v>4</v>
      </c>
      <c r="G221" s="2" t="s">
        <v>649</v>
      </c>
      <c r="H221" s="2" t="s">
        <v>576</v>
      </c>
      <c r="I221" s="4" t="s">
        <v>599</v>
      </c>
      <c r="J221" s="16">
        <f>_xlfn.XLOOKUP($I221,DASHBOARD!$I$2:$I$27,DASHBOARD!$J$2:$J$27,"",0)</f>
        <v>78</v>
      </c>
      <c r="K221" s="23">
        <f>J221/DASHBOARD!$C$3</f>
        <v>1.981203962407925</v>
      </c>
      <c r="L221" s="2">
        <v>215</v>
      </c>
      <c r="M221" s="26">
        <f>L221/DASHBOARD!$C$4</f>
        <v>97.505668934240362</v>
      </c>
      <c r="N221" s="26">
        <f t="shared" si="41"/>
        <v>24.841138162475154</v>
      </c>
      <c r="O221" s="5">
        <v>31950</v>
      </c>
      <c r="P221" s="23">
        <f>YEARFRAC(O221,_xlfn.XLOOKUP($B221,DASHBOARD!$Q$2:$Q$40,DASHBOARD!$U$2:$U$40,"",0))</f>
        <v>26.980555555555554</v>
      </c>
      <c r="Q221" s="2" t="s">
        <v>557</v>
      </c>
      <c r="R221" s="2" t="str">
        <f>_xlfn.XLOOKUP($Q221,DASHBOARD!$L$2:$L$150,DASHBOARD!M$2:M$150,"",0)</f>
        <v>United States</v>
      </c>
      <c r="S221" s="2" t="str">
        <f>_xlfn.XLOOKUP($Q221,DASHBOARD!$L$2:$L$150,DASHBOARD!N$2:N$150,"",0)</f>
        <v>North America</v>
      </c>
      <c r="T221" s="2" t="str">
        <f>_xlfn.XLOOKUP($Q221,DASHBOARD!$L$2:$L$150,DASHBOARD!O$2:O$150,"",0)</f>
        <v>Americas</v>
      </c>
      <c r="U221" s="2">
        <v>4</v>
      </c>
      <c r="W221" s="2" t="s">
        <v>636</v>
      </c>
      <c r="X221" s="2" t="s">
        <v>636</v>
      </c>
      <c r="Z221" s="2" t="str">
        <f t="shared" si="42"/>
        <v/>
      </c>
      <c r="AA221" s="6">
        <f>_xlfn.XLOOKUP($G221,$AU$211:$AU$232,$AV$211:$AV$232,0,0)</f>
        <v>3762500</v>
      </c>
      <c r="AB221" s="43">
        <f>AA221/$AC$233</f>
        <v>5.9097451469722596E-2</v>
      </c>
      <c r="AD221" s="65" t="s">
        <v>1484</v>
      </c>
      <c r="AE221" s="65" cm="1">
        <f t="array" ref="AE221">_xlfn.XLOOKUP($G221&amp;$C221,$BY$1:$BY$845&amp;$C$1:$C$845,$CB$1:$CB$845,"",0)</f>
        <v>1651</v>
      </c>
      <c r="AF221" s="65">
        <v>13.9</v>
      </c>
      <c r="AG221" s="65" t="str">
        <f>IFERROR(($AD221/SUM(AD211:AD232))*$AF221,"")</f>
        <v/>
      </c>
      <c r="AH221" s="65" cm="1">
        <f t="array" ref="AH221">_xlfn.XLOOKUP($G221&amp;$C221,$BY$1:$BY$845&amp;$C$1:$C$845,$BD$1:$BD$845,"",0)</f>
        <v>26</v>
      </c>
      <c r="AI221" s="65" cm="1">
        <f t="array" ref="AI221">_xlfn.XLOOKUP($G221&amp;$C221,$BY$1:$BY$845&amp;$C$1:$C$845,$CP$1:$CP$845,"",0)</f>
        <v>1.4</v>
      </c>
      <c r="AJ221" s="65" cm="1">
        <f t="array" ref="AJ221">_xlfn.XLOOKUP($G221&amp;$C221,$BY$1:$BY$845&amp;$C$1:$C$845,$CQ$1:$CQ$845,"",0)</f>
        <v>2.8</v>
      </c>
      <c r="AK221" s="65" cm="1">
        <f t="array" ref="AK221">_xlfn.XLOOKUP($G221&amp;$C221,$BY$1:$BY$845&amp;$C$1:$C$845,$CR$1:$CR$845,"",0)</f>
        <v>4.2</v>
      </c>
      <c r="AL221" s="65" cm="1">
        <f t="array" ref="AL221">_xlfn.XLOOKUP($G221&amp;$C221,$BY$1:$BY$845&amp;$C$1:$C$845,$CM$1:$CM$845,"",0)</f>
        <v>12.5</v>
      </c>
      <c r="AM221" s="78" cm="1">
        <f t="array" ref="AM221">_xlfn.XLOOKUP($G221&amp;$C221,$BY$1:$BY$845&amp;$C$1:$C$845,BG$1:BG$845,"",0)</f>
        <v>0.01</v>
      </c>
      <c r="AN221" s="78" cm="1">
        <f t="array" ref="AN221">_xlfn.XLOOKUP($G221&amp;$C221,$BY$1:$BY$845&amp;$C$1:$C$845,BH$1:BH$845,"",0)</f>
        <v>0.71</v>
      </c>
      <c r="AO221" s="78" cm="1">
        <f t="array" ref="AO221">_xlfn.XLOOKUP($G221&amp;$C221,$BY$1:$BY$845&amp;$C$1:$C$845,BI$1:BI$845,"",0)</f>
        <v>0.28999999999999998</v>
      </c>
      <c r="AP221" s="78" cm="1">
        <f t="array" ref="AP221">_xlfn.XLOOKUP($G221&amp;$C221,$BY$1:$BY$845&amp;$C$1:$C$845,BJ$1:BJ$845,"",0)</f>
        <v>0</v>
      </c>
      <c r="AQ221" s="78" cm="1">
        <f t="array" ref="AQ221">_xlfn.XLOOKUP($G221&amp;$C221,$BY$1:$BY$845&amp;$C$1:$C$845,BK$1:BK$845,"",0)</f>
        <v>0</v>
      </c>
      <c r="AR221" s="78">
        <f t="shared" si="43"/>
        <v>1.01</v>
      </c>
      <c r="AT221" s="1">
        <v>11</v>
      </c>
      <c r="AU221" s="2" t="s">
        <v>798</v>
      </c>
      <c r="AV221" s="6">
        <v>1463000</v>
      </c>
      <c r="AW221" s="6" t="s">
        <v>1484</v>
      </c>
      <c r="BB221">
        <v>11</v>
      </c>
      <c r="BC221" t="s">
        <v>807</v>
      </c>
      <c r="BD221">
        <v>22</v>
      </c>
      <c r="BE221">
        <v>68</v>
      </c>
      <c r="BF221" s="2">
        <v>936</v>
      </c>
      <c r="BG221" s="58">
        <v>0.51</v>
      </c>
      <c r="BH221" s="58">
        <v>0.49</v>
      </c>
      <c r="BL221" s="2">
        <v>1.2</v>
      </c>
      <c r="BM221" s="2">
        <v>-9.1</v>
      </c>
      <c r="BN221" s="2">
        <v>22</v>
      </c>
      <c r="BO221" s="2">
        <v>8</v>
      </c>
      <c r="BP221" s="2">
        <v>47</v>
      </c>
      <c r="BQ221" s="2">
        <v>7</v>
      </c>
      <c r="BR221" s="2">
        <v>41</v>
      </c>
      <c r="BS221" s="2">
        <v>9</v>
      </c>
      <c r="BT221" s="2">
        <v>262</v>
      </c>
      <c r="BU221" s="2">
        <v>7</v>
      </c>
      <c r="BV221" s="2">
        <v>18</v>
      </c>
      <c r="BX221" s="2">
        <v>11</v>
      </c>
      <c r="BY221" s="2" t="s">
        <v>807</v>
      </c>
      <c r="BZ221" s="2">
        <v>22</v>
      </c>
      <c r="CA221" s="2">
        <v>68</v>
      </c>
      <c r="CB221" s="2">
        <v>936</v>
      </c>
      <c r="CC221" s="2">
        <v>14.7</v>
      </c>
      <c r="CD221" s="2">
        <v>0.55800000000000005</v>
      </c>
      <c r="CE221" s="2">
        <v>0.14299999999999999</v>
      </c>
      <c r="CF221" s="2">
        <v>0.36199999999999999</v>
      </c>
      <c r="CG221" s="2">
        <v>4</v>
      </c>
      <c r="CH221" s="2">
        <v>8.6999999999999993</v>
      </c>
      <c r="CI221" s="2">
        <v>6.4</v>
      </c>
      <c r="CJ221" s="2">
        <v>17.2</v>
      </c>
      <c r="CK221" s="2">
        <v>1.9</v>
      </c>
      <c r="CL221" s="2">
        <v>1.1000000000000001</v>
      </c>
      <c r="CM221" s="2">
        <v>12.3</v>
      </c>
      <c r="CN221" s="2">
        <v>16.899999999999999</v>
      </c>
      <c r="CP221" s="2">
        <v>1.6</v>
      </c>
      <c r="CQ221" s="2">
        <v>1.3</v>
      </c>
      <c r="CR221" s="2">
        <v>2.9</v>
      </c>
      <c r="CS221" s="2">
        <v>0.14799999999999999</v>
      </c>
      <c r="CU221" s="2">
        <v>-0.4</v>
      </c>
      <c r="CV221" s="2">
        <v>1.3</v>
      </c>
      <c r="CW221" s="2">
        <v>0.9</v>
      </c>
      <c r="CX221" s="2">
        <v>0.7</v>
      </c>
    </row>
    <row r="222" spans="1:102" x14ac:dyDescent="0.2">
      <c r="B222" s="1" t="s">
        <v>68</v>
      </c>
      <c r="C222" s="1">
        <v>2014</v>
      </c>
      <c r="D222" s="1" t="s">
        <v>787</v>
      </c>
      <c r="F222" s="2">
        <v>7</v>
      </c>
      <c r="G222" s="2" t="s">
        <v>804</v>
      </c>
      <c r="H222" s="2" t="s">
        <v>570</v>
      </c>
      <c r="I222" s="4" t="s">
        <v>604</v>
      </c>
      <c r="J222" s="16">
        <f>_xlfn.XLOOKUP($I222,DASHBOARD!$I$2:$I$27,DASHBOARD!$J$2:$J$27,"",0)</f>
        <v>79</v>
      </c>
      <c r="K222" s="23">
        <f>J222/DASHBOARD!$C$3</f>
        <v>2.0066040132080265</v>
      </c>
      <c r="L222" s="2">
        <v>225</v>
      </c>
      <c r="M222" s="26">
        <f>L222/DASHBOARD!$C$4</f>
        <v>102.0408163265306</v>
      </c>
      <c r="N222" s="26">
        <f t="shared" si="41"/>
        <v>25.34256513052264</v>
      </c>
      <c r="O222" s="5">
        <v>32057</v>
      </c>
      <c r="P222" s="23">
        <f>YEARFRAC(O222,_xlfn.XLOOKUP($B222,DASHBOARD!$Q$2:$Q$40,DASHBOARD!$U$2:$U$40,"",0))</f>
        <v>26.68888888888889</v>
      </c>
      <c r="Q222" s="2" t="s">
        <v>557</v>
      </c>
      <c r="R222" s="2" t="str">
        <f>_xlfn.XLOOKUP($Q222,DASHBOARD!$L$2:$L$150,DASHBOARD!M$2:M$150,"",0)</f>
        <v>United States</v>
      </c>
      <c r="S222" s="2" t="str">
        <f>_xlfn.XLOOKUP($Q222,DASHBOARD!$L$2:$L$150,DASHBOARD!N$2:N$150,"",0)</f>
        <v>North America</v>
      </c>
      <c r="T222" s="2" t="str">
        <f>_xlfn.XLOOKUP($Q222,DASHBOARD!$L$2:$L$150,DASHBOARD!O$2:O$150,"",0)</f>
        <v>Americas</v>
      </c>
      <c r="U222" s="2">
        <v>3</v>
      </c>
      <c r="W222" s="2" t="s">
        <v>629</v>
      </c>
      <c r="X222" s="2" t="s">
        <v>629</v>
      </c>
      <c r="Z222" s="2" t="str">
        <f t="shared" si="42"/>
        <v/>
      </c>
      <c r="AA222" s="6">
        <f>_xlfn.XLOOKUP($G222,$AU$211:$AU$232,$AV$211:$AV$232,0,0)</f>
        <v>0</v>
      </c>
      <c r="AB222" s="43">
        <f>AA222/$AC$233</f>
        <v>0</v>
      </c>
      <c r="AD222" s="65">
        <v>1530.8999999999999</v>
      </c>
      <c r="AE222" s="65" cm="1">
        <f t="array" ref="AE222">_xlfn.XLOOKUP($G222&amp;$C222,$BY$1:$BY$845&amp;$C$1:$C$845,$CB$1:$CB$845,"",0)</f>
        <v>50</v>
      </c>
      <c r="AF222" s="65">
        <v>18.7</v>
      </c>
      <c r="AG222" s="65">
        <f>IFERROR(($AD222/SUM(AD211:AD232))*$AF222,"")</f>
        <v>1.4954412486810071</v>
      </c>
      <c r="AH222" s="65" cm="1">
        <f t="array" ref="AH222">_xlfn.XLOOKUP($G222&amp;$C222,$BY$1:$BY$845&amp;$C$1:$C$845,$BD$1:$BD$845,"",0)</f>
        <v>26</v>
      </c>
      <c r="AI222" s="65" cm="1">
        <f t="array" ref="AI222">_xlfn.XLOOKUP($G222&amp;$C222,$BY$1:$BY$845&amp;$C$1:$C$845,$CP$1:$CP$845,"",0)</f>
        <v>-0.1</v>
      </c>
      <c r="AJ222" s="65" cm="1">
        <f t="array" ref="AJ222">_xlfn.XLOOKUP($G222&amp;$C222,$BY$1:$BY$845&amp;$C$1:$C$845,$CQ$1:$CQ$845,"",0)</f>
        <v>0.1</v>
      </c>
      <c r="AK222" s="65" cm="1">
        <f t="array" ref="AK222">_xlfn.XLOOKUP($G222&amp;$C222,$BY$1:$BY$845&amp;$C$1:$C$845,$CR$1:$CR$845,"",0)</f>
        <v>0</v>
      </c>
      <c r="AL222" s="65" cm="1">
        <f t="array" ref="AL222">_xlfn.XLOOKUP($G222&amp;$C222,$BY$1:$BY$845&amp;$C$1:$C$845,$CM$1:$CM$845,"",0)</f>
        <v>9.1999999999999993</v>
      </c>
      <c r="AM222" s="78" cm="1">
        <f t="array" ref="AM222">_xlfn.XLOOKUP($G222&amp;$C222,$BY$1:$BY$845&amp;$C$1:$C$845,BG$1:BG$845,"",0)</f>
        <v>0</v>
      </c>
      <c r="AN222" s="78" cm="1">
        <f t="array" ref="AN222">_xlfn.XLOOKUP($G222&amp;$C222,$BY$1:$BY$845&amp;$C$1:$C$845,BH$1:BH$845,"",0)</f>
        <v>0.33</v>
      </c>
      <c r="AO222" s="78" cm="1">
        <f t="array" ref="AO222">_xlfn.XLOOKUP($G222&amp;$C222,$BY$1:$BY$845&amp;$C$1:$C$845,BI$1:BI$845,"",0)</f>
        <v>0.56999999999999995</v>
      </c>
      <c r="AP222" s="78" cm="1">
        <f t="array" ref="AP222">_xlfn.XLOOKUP($G222&amp;$C222,$BY$1:$BY$845&amp;$C$1:$C$845,BJ$1:BJ$845,"",0)</f>
        <v>0.1</v>
      </c>
      <c r="AQ222" s="78" cm="1">
        <f t="array" ref="AQ222">_xlfn.XLOOKUP($G222&amp;$C222,$BY$1:$BY$845&amp;$C$1:$C$845,BK$1:BK$845,"",0)</f>
        <v>0</v>
      </c>
      <c r="AR222" s="78">
        <f t="shared" si="43"/>
        <v>0.99999999999999989</v>
      </c>
      <c r="AT222" s="1">
        <v>12</v>
      </c>
      <c r="AU222" s="2" t="s">
        <v>808</v>
      </c>
      <c r="AV222" s="6">
        <v>1133950</v>
      </c>
      <c r="AW222" s="6">
        <v>0</v>
      </c>
      <c r="BB222">
        <v>12</v>
      </c>
      <c r="BC222" t="s">
        <v>795</v>
      </c>
      <c r="BD222">
        <v>33</v>
      </c>
      <c r="BE222">
        <v>61</v>
      </c>
      <c r="BF222" s="2">
        <v>690</v>
      </c>
      <c r="BJ222" s="58">
        <v>0.65</v>
      </c>
      <c r="BK222" s="58">
        <v>0.35</v>
      </c>
      <c r="BL222" s="2">
        <v>6.3</v>
      </c>
      <c r="BM222" s="2">
        <v>-2.2000000000000002</v>
      </c>
      <c r="BN222" s="2">
        <v>7</v>
      </c>
      <c r="BO222" s="2">
        <v>1</v>
      </c>
      <c r="BP222" s="2">
        <v>25</v>
      </c>
      <c r="BQ222" s="2">
        <v>4</v>
      </c>
      <c r="BR222" s="2">
        <v>6</v>
      </c>
      <c r="BS222" s="2">
        <v>2</v>
      </c>
      <c r="BT222" s="2">
        <v>77</v>
      </c>
      <c r="BU222" s="2">
        <v>0</v>
      </c>
      <c r="BV222" s="2">
        <v>3</v>
      </c>
      <c r="BX222" s="2">
        <v>12</v>
      </c>
      <c r="BY222" s="2" t="s">
        <v>795</v>
      </c>
      <c r="BZ222" s="2">
        <v>33</v>
      </c>
      <c r="CA222" s="2">
        <v>61</v>
      </c>
      <c r="CB222" s="2">
        <v>690</v>
      </c>
      <c r="CC222" s="2">
        <v>11.2</v>
      </c>
      <c r="CD222" s="2">
        <v>0.58199999999999996</v>
      </c>
      <c r="CE222" s="2">
        <v>0.59799999999999998</v>
      </c>
      <c r="CF222" s="2">
        <v>7.2999999999999995E-2</v>
      </c>
      <c r="CG222" s="2">
        <v>2.7</v>
      </c>
      <c r="CH222" s="2">
        <v>17.899999999999999</v>
      </c>
      <c r="CI222" s="2">
        <v>10.6</v>
      </c>
      <c r="CJ222" s="2">
        <v>6.1</v>
      </c>
      <c r="CK222" s="2">
        <v>1.1000000000000001</v>
      </c>
      <c r="CL222" s="2">
        <v>1.2</v>
      </c>
      <c r="CM222" s="2">
        <v>8.6</v>
      </c>
      <c r="CN222" s="2">
        <v>12.1</v>
      </c>
      <c r="CP222" s="2">
        <v>0.8</v>
      </c>
      <c r="CQ222" s="2">
        <v>1</v>
      </c>
      <c r="CR222" s="2">
        <v>1.8</v>
      </c>
      <c r="CS222" s="2">
        <v>0.123</v>
      </c>
      <c r="CU222" s="2">
        <v>0</v>
      </c>
      <c r="CV222" s="2">
        <v>1.1000000000000001</v>
      </c>
      <c r="CW222" s="2">
        <v>1</v>
      </c>
      <c r="CX222" s="2">
        <v>0.5</v>
      </c>
    </row>
    <row r="223" spans="1:102" x14ac:dyDescent="0.2">
      <c r="B223" s="1" t="s">
        <v>68</v>
      </c>
      <c r="C223" s="1">
        <v>2014</v>
      </c>
      <c r="D223" s="1" t="s">
        <v>787</v>
      </c>
      <c r="F223" s="2">
        <v>7</v>
      </c>
      <c r="G223" s="2" t="s">
        <v>805</v>
      </c>
      <c r="H223" s="2" t="s">
        <v>576</v>
      </c>
      <c r="I223" s="4" t="s">
        <v>601</v>
      </c>
      <c r="J223" s="16">
        <f>_xlfn.XLOOKUP($I223,DASHBOARD!$I$2:$I$27,DASHBOARD!$J$2:$J$27,"",0)</f>
        <v>77</v>
      </c>
      <c r="K223" s="23">
        <f>J223/DASHBOARD!$C$3</f>
        <v>1.9558039116078234</v>
      </c>
      <c r="L223" s="2">
        <v>200</v>
      </c>
      <c r="M223" s="26">
        <f>L223/DASHBOARD!$C$4</f>
        <v>90.702947845804985</v>
      </c>
      <c r="N223" s="26">
        <f t="shared" si="41"/>
        <v>23.712141673445672</v>
      </c>
      <c r="O223" s="5">
        <v>31264</v>
      </c>
      <c r="P223" s="23">
        <f>YEARFRAC(O223,_xlfn.XLOOKUP($B223,DASHBOARD!$Q$2:$Q$40,DASHBOARD!$U$2:$U$40,"",0))</f>
        <v>28.861111111111111</v>
      </c>
      <c r="Q223" s="2" t="s">
        <v>557</v>
      </c>
      <c r="R223" s="2" t="str">
        <f>_xlfn.XLOOKUP($Q223,DASHBOARD!$L$2:$L$150,DASHBOARD!M$2:M$150,"",0)</f>
        <v>United States</v>
      </c>
      <c r="S223" s="2" t="str">
        <f>_xlfn.XLOOKUP($Q223,DASHBOARD!$L$2:$L$150,DASHBOARD!N$2:N$150,"",0)</f>
        <v>North America</v>
      </c>
      <c r="T223" s="2" t="str">
        <f>_xlfn.XLOOKUP($Q223,DASHBOARD!$L$2:$L$150,DASHBOARD!O$2:O$150,"",0)</f>
        <v>Americas</v>
      </c>
      <c r="U223" s="2">
        <v>2</v>
      </c>
      <c r="W223" s="2" t="s">
        <v>806</v>
      </c>
      <c r="X223" s="2" t="s">
        <v>1241</v>
      </c>
      <c r="Y223" s="2" t="s">
        <v>1242</v>
      </c>
      <c r="Z223" s="2" t="str">
        <f t="shared" si="42"/>
        <v>X</v>
      </c>
      <c r="AA223" s="6">
        <f>_xlfn.XLOOKUP($G223,$AU$211:$AU$232,$AV$211:$AV$232,0,0)</f>
        <v>0</v>
      </c>
      <c r="AB223" s="43">
        <f>AA223/$AC$233</f>
        <v>0</v>
      </c>
      <c r="AD223" s="65">
        <v>938.40000000000009</v>
      </c>
      <c r="AE223" s="65" cm="1">
        <f t="array" ref="AE223">_xlfn.XLOOKUP($G223&amp;$C223,$BY$1:$BY$845&amp;$C$1:$C$845,$CB$1:$CB$845,"",0)</f>
        <v>34</v>
      </c>
      <c r="AF223" s="65">
        <v>14.7</v>
      </c>
      <c r="AG223" s="65">
        <f>IFERROR(($AD223/SUM(AD211:AD232))*$AF223,"")</f>
        <v>0.72058672963005521</v>
      </c>
      <c r="AH223" s="65" cm="1">
        <f t="array" ref="AH223">_xlfn.XLOOKUP($G223&amp;$C223,$BY$1:$BY$845&amp;$C$1:$C$845,$BD$1:$BD$845,"",0)</f>
        <v>28</v>
      </c>
      <c r="AI223" s="65" cm="1">
        <f t="array" ref="AI223">_xlfn.XLOOKUP($G223&amp;$C223,$BY$1:$BY$845&amp;$C$1:$C$845,$CP$1:$CP$845,"",0)</f>
        <v>0.1</v>
      </c>
      <c r="AJ223" s="65" cm="1">
        <f t="array" ref="AJ223">_xlfn.XLOOKUP($G223&amp;$C223,$BY$1:$BY$845&amp;$C$1:$C$845,$CQ$1:$CQ$845,"",0)</f>
        <v>0</v>
      </c>
      <c r="AK223" s="65" cm="1">
        <f t="array" ref="AK223">_xlfn.XLOOKUP($G223&amp;$C223,$BY$1:$BY$845&amp;$C$1:$C$845,$CR$1:$CR$845,"",0)</f>
        <v>0.1</v>
      </c>
      <c r="AL223" s="65" cm="1">
        <f t="array" ref="AL223">_xlfn.XLOOKUP($G223&amp;$C223,$BY$1:$BY$845&amp;$C$1:$C$845,$CM$1:$CM$845,"",0)</f>
        <v>0</v>
      </c>
      <c r="AM223" s="78" cm="1">
        <f t="array" ref="AM223">_xlfn.XLOOKUP($G223&amp;$C223,$BY$1:$BY$845&amp;$C$1:$C$845,BG$1:BG$845,"",0)</f>
        <v>0</v>
      </c>
      <c r="AN223" s="78" cm="1">
        <f t="array" ref="AN223">_xlfn.XLOOKUP($G223&amp;$C223,$BY$1:$BY$845&amp;$C$1:$C$845,BH$1:BH$845,"",0)</f>
        <v>0.87</v>
      </c>
      <c r="AO223" s="78" cm="1">
        <f t="array" ref="AO223">_xlfn.XLOOKUP($G223&amp;$C223,$BY$1:$BY$845&amp;$C$1:$C$845,BI$1:BI$845,"",0)</f>
        <v>0.13</v>
      </c>
      <c r="AP223" s="78" cm="1">
        <f t="array" ref="AP223">_xlfn.XLOOKUP($G223&amp;$C223,$BY$1:$BY$845&amp;$C$1:$C$845,BJ$1:BJ$845,"",0)</f>
        <v>0</v>
      </c>
      <c r="AQ223" s="78" cm="1">
        <f t="array" ref="AQ223">_xlfn.XLOOKUP($G223&amp;$C223,$BY$1:$BY$845&amp;$C$1:$C$845,BK$1:BK$845,"",0)</f>
        <v>0</v>
      </c>
      <c r="AR223" s="78">
        <f t="shared" si="43"/>
        <v>1</v>
      </c>
      <c r="AT223" s="1">
        <v>13</v>
      </c>
      <c r="AU223" s="2" t="s">
        <v>807</v>
      </c>
      <c r="AV223" s="6">
        <v>1120920</v>
      </c>
      <c r="AW223" s="6">
        <v>1120920</v>
      </c>
      <c r="BB223">
        <v>13</v>
      </c>
      <c r="BC223" t="s">
        <v>791</v>
      </c>
      <c r="BD223">
        <v>27</v>
      </c>
      <c r="BE223">
        <v>53</v>
      </c>
      <c r="BF223" s="2">
        <v>491</v>
      </c>
      <c r="BJ223" s="58">
        <v>0.1</v>
      </c>
      <c r="BK223" s="58">
        <v>0.9</v>
      </c>
      <c r="BL223" s="2">
        <v>3.8</v>
      </c>
      <c r="BM223" s="2">
        <v>-5</v>
      </c>
      <c r="BN223" s="2">
        <v>12</v>
      </c>
      <c r="BO223" s="2">
        <v>8</v>
      </c>
      <c r="BP223" s="2">
        <v>38</v>
      </c>
      <c r="BQ223" s="2">
        <v>8</v>
      </c>
      <c r="BR223" s="2">
        <v>11</v>
      </c>
      <c r="BS223" s="2">
        <v>2</v>
      </c>
      <c r="BT223" s="2">
        <v>77</v>
      </c>
      <c r="BU223" s="2">
        <v>3</v>
      </c>
      <c r="BV223" s="2">
        <v>17</v>
      </c>
      <c r="BX223" s="2">
        <v>13</v>
      </c>
      <c r="BY223" s="2" t="s">
        <v>791</v>
      </c>
      <c r="BZ223" s="2">
        <v>27</v>
      </c>
      <c r="CA223" s="2">
        <v>53</v>
      </c>
      <c r="CB223" s="2">
        <v>491</v>
      </c>
      <c r="CC223" s="2">
        <v>9.6999999999999993</v>
      </c>
      <c r="CD223" s="2">
        <v>0.46700000000000003</v>
      </c>
      <c r="CE223" s="2">
        <v>0</v>
      </c>
      <c r="CF223" s="2">
        <v>0.129</v>
      </c>
      <c r="CG223" s="2">
        <v>13.6</v>
      </c>
      <c r="CH223" s="2">
        <v>19.399999999999999</v>
      </c>
      <c r="CI223" s="2">
        <v>16.600000000000001</v>
      </c>
      <c r="CJ223" s="2">
        <v>9.9</v>
      </c>
      <c r="CK223" s="2">
        <v>0.2</v>
      </c>
      <c r="CL223" s="2">
        <v>0.7</v>
      </c>
      <c r="CM223" s="2">
        <v>17.3</v>
      </c>
      <c r="CN223" s="2">
        <v>19.2</v>
      </c>
      <c r="CP223" s="2">
        <v>-0.1</v>
      </c>
      <c r="CQ223" s="2">
        <v>0.6</v>
      </c>
      <c r="CR223" s="2">
        <v>0.6</v>
      </c>
      <c r="CS223" s="2">
        <v>5.5E-2</v>
      </c>
      <c r="CU223" s="2">
        <v>-4.7</v>
      </c>
      <c r="CV223" s="2">
        <v>-1</v>
      </c>
      <c r="CW223" s="2">
        <v>-5.7</v>
      </c>
      <c r="CX223" s="2">
        <v>-0.5</v>
      </c>
    </row>
    <row r="224" spans="1:102" x14ac:dyDescent="0.2">
      <c r="B224" s="1" t="s">
        <v>68</v>
      </c>
      <c r="C224" s="1">
        <v>2014</v>
      </c>
      <c r="D224" s="1" t="s">
        <v>787</v>
      </c>
      <c r="F224" s="2">
        <v>5</v>
      </c>
      <c r="G224" s="2" t="s">
        <v>807</v>
      </c>
      <c r="H224" s="2" t="s">
        <v>576</v>
      </c>
      <c r="I224" s="4" t="s">
        <v>598</v>
      </c>
      <c r="J224" s="16">
        <f>_xlfn.XLOOKUP($I224,DASHBOARD!$I$2:$I$27,DASHBOARD!$J$2:$J$27,"",0)</f>
        <v>75</v>
      </c>
      <c r="K224" s="23">
        <f>J224/DASHBOARD!$C$3</f>
        <v>1.9050038100076201</v>
      </c>
      <c r="L224" s="2">
        <v>200</v>
      </c>
      <c r="M224" s="26">
        <f>L224/DASHBOARD!$C$4</f>
        <v>90.702947845804985</v>
      </c>
      <c r="N224" s="26">
        <f t="shared" si="41"/>
        <v>24.993651196775001</v>
      </c>
      <c r="O224" s="5">
        <v>33470</v>
      </c>
      <c r="P224" s="23">
        <f>YEARFRAC(O224,_xlfn.XLOOKUP($B224,DASHBOARD!$Q$2:$Q$40,DASHBOARD!$U$2:$U$40,"",0))</f>
        <v>22.819444444444443</v>
      </c>
      <c r="Q224" s="2" t="s">
        <v>593</v>
      </c>
      <c r="R224" s="2" t="str">
        <f>_xlfn.XLOOKUP($Q224,DASHBOARD!$L$2:$L$150,DASHBOARD!M$2:M$150,"",0)</f>
        <v>Canada</v>
      </c>
      <c r="S224" s="2" t="str">
        <f>_xlfn.XLOOKUP($Q224,DASHBOARD!$L$2:$L$150,DASHBOARD!N$2:N$150,"",0)</f>
        <v>North America</v>
      </c>
      <c r="T224" s="2" t="str">
        <f>_xlfn.XLOOKUP($Q224,DASHBOARD!$L$2:$L$150,DASHBOARD!O$2:O$150,"",0)</f>
        <v>Americas</v>
      </c>
      <c r="U224" s="2">
        <v>2</v>
      </c>
      <c r="W224" s="2" t="s">
        <v>629</v>
      </c>
      <c r="X224" s="2" t="s">
        <v>629</v>
      </c>
      <c r="Z224" s="2" t="str">
        <f t="shared" si="42"/>
        <v/>
      </c>
      <c r="AA224" s="6">
        <f>_xlfn.XLOOKUP($G224,$AU$211:$AU$232,$AV$211:$AV$232,0,0)</f>
        <v>1120920</v>
      </c>
      <c r="AB224" s="43">
        <f>AA224/$AC$233</f>
        <v>1.7606249914004373E-2</v>
      </c>
      <c r="AD224" s="65">
        <v>492.90000000000003</v>
      </c>
      <c r="AE224" s="65" cm="1">
        <f t="array" ref="AE224">_xlfn.XLOOKUP($G224&amp;$C224,$BY$1:$BY$845&amp;$C$1:$C$845,$CB$1:$CB$845,"",0)</f>
        <v>936</v>
      </c>
      <c r="AF224" s="65">
        <v>9.6999999999999993</v>
      </c>
      <c r="AG224" s="65">
        <f>IFERROR(($AD224/SUM(AD211:AD232))*$AF224,"")</f>
        <v>0.24975343982782577</v>
      </c>
      <c r="AH224" s="65" cm="1">
        <f t="array" ref="AH224">_xlfn.XLOOKUP($G224&amp;$C224,$BY$1:$BY$845&amp;$C$1:$C$845,$BD$1:$BD$845,"",0)</f>
        <v>22</v>
      </c>
      <c r="AI224" s="65" cm="1">
        <f t="array" ref="AI224">_xlfn.XLOOKUP($G224&amp;$C224,$BY$1:$BY$845&amp;$C$1:$C$845,$CP$1:$CP$845,"",0)</f>
        <v>1.6</v>
      </c>
      <c r="AJ224" s="65" cm="1">
        <f t="array" ref="AJ224">_xlfn.XLOOKUP($G224&amp;$C224,$BY$1:$BY$845&amp;$C$1:$C$845,$CQ$1:$CQ$845,"",0)</f>
        <v>1.3</v>
      </c>
      <c r="AK224" s="65" cm="1">
        <f t="array" ref="AK224">_xlfn.XLOOKUP($G224&amp;$C224,$BY$1:$BY$845&amp;$C$1:$C$845,$CR$1:$CR$845,"",0)</f>
        <v>2.9</v>
      </c>
      <c r="AL224" s="65" cm="1">
        <f t="array" ref="AL224">_xlfn.XLOOKUP($G224&amp;$C224,$BY$1:$BY$845&amp;$C$1:$C$845,$CM$1:$CM$845,"",0)</f>
        <v>12.3</v>
      </c>
      <c r="AM224" s="78" cm="1">
        <f t="array" ref="AM224">_xlfn.XLOOKUP($G224&amp;$C224,$BY$1:$BY$845&amp;$C$1:$C$845,BG$1:BG$845,"",0)</f>
        <v>0.51</v>
      </c>
      <c r="AN224" s="78" cm="1">
        <f t="array" ref="AN224">_xlfn.XLOOKUP($G224&amp;$C224,$BY$1:$BY$845&amp;$C$1:$C$845,BH$1:BH$845,"",0)</f>
        <v>0.49</v>
      </c>
      <c r="AO224" s="78" cm="1">
        <f t="array" ref="AO224">_xlfn.XLOOKUP($G224&amp;$C224,$BY$1:$BY$845&amp;$C$1:$C$845,BI$1:BI$845,"",0)</f>
        <v>0</v>
      </c>
      <c r="AP224" s="78" cm="1">
        <f t="array" ref="AP224">_xlfn.XLOOKUP($G224&amp;$C224,$BY$1:$BY$845&amp;$C$1:$C$845,BJ$1:BJ$845,"",0)</f>
        <v>0</v>
      </c>
      <c r="AQ224" s="78" cm="1">
        <f t="array" ref="AQ224">_xlfn.XLOOKUP($G224&amp;$C224,$BY$1:$BY$845&amp;$C$1:$C$845,BK$1:BK$845,"",0)</f>
        <v>0</v>
      </c>
      <c r="AR224" s="78">
        <f t="shared" si="43"/>
        <v>1</v>
      </c>
      <c r="AT224" s="1">
        <v>14</v>
      </c>
      <c r="AU224" s="2" t="s">
        <v>791</v>
      </c>
      <c r="AV224" s="6">
        <v>788872</v>
      </c>
      <c r="AW224" s="6">
        <v>788872</v>
      </c>
      <c r="BB224">
        <v>14</v>
      </c>
      <c r="BC224" t="s">
        <v>798</v>
      </c>
      <c r="BD224">
        <v>26</v>
      </c>
      <c r="BE224">
        <v>26</v>
      </c>
      <c r="BF224" s="2">
        <v>301</v>
      </c>
      <c r="BH224" s="58">
        <v>0.33</v>
      </c>
      <c r="BI224" s="58">
        <v>0.65</v>
      </c>
      <c r="BJ224" s="58">
        <v>0.03</v>
      </c>
      <c r="BL224" s="2">
        <v>-0.2</v>
      </c>
      <c r="BM224" s="2">
        <v>-9</v>
      </c>
      <c r="BN224" s="2">
        <v>13</v>
      </c>
      <c r="BO224" s="2">
        <v>4</v>
      </c>
      <c r="BP224" s="2">
        <v>10</v>
      </c>
      <c r="BQ224" s="2">
        <v>2</v>
      </c>
      <c r="BR224" s="2">
        <v>8</v>
      </c>
      <c r="BS224" s="2">
        <v>4</v>
      </c>
      <c r="BT224" s="2">
        <v>73</v>
      </c>
      <c r="BU224" s="2">
        <v>2</v>
      </c>
      <c r="BV224" s="2">
        <v>5</v>
      </c>
      <c r="BX224" s="2">
        <v>14</v>
      </c>
      <c r="BY224" s="2" t="s">
        <v>798</v>
      </c>
      <c r="BZ224" s="2">
        <v>26</v>
      </c>
      <c r="CA224" s="2">
        <v>26</v>
      </c>
      <c r="CB224" s="2">
        <v>301</v>
      </c>
      <c r="CC224" s="2">
        <v>13.2</v>
      </c>
      <c r="CD224" s="2">
        <v>0.54500000000000004</v>
      </c>
      <c r="CE224" s="2">
        <v>0.33300000000000002</v>
      </c>
      <c r="CF224" s="2">
        <v>0.23699999999999999</v>
      </c>
      <c r="CG224" s="2">
        <v>2.2999999999999998</v>
      </c>
      <c r="CH224" s="2">
        <v>14</v>
      </c>
      <c r="CI224" s="2">
        <v>8.4</v>
      </c>
      <c r="CJ224" s="2">
        <v>15.1</v>
      </c>
      <c r="CK224" s="2">
        <v>2.5</v>
      </c>
      <c r="CL224" s="2">
        <v>0.7</v>
      </c>
      <c r="CM224" s="2">
        <v>17</v>
      </c>
      <c r="CN224" s="2">
        <v>18.600000000000001</v>
      </c>
      <c r="CP224" s="2">
        <v>0.1</v>
      </c>
      <c r="CQ224" s="2">
        <v>0.5</v>
      </c>
      <c r="CR224" s="2">
        <v>0.6</v>
      </c>
      <c r="CS224" s="2">
        <v>0.10100000000000001</v>
      </c>
      <c r="CU224" s="2">
        <v>-1.5</v>
      </c>
      <c r="CV224" s="2">
        <v>1.7</v>
      </c>
      <c r="CW224" s="2">
        <v>0.1</v>
      </c>
      <c r="CX224" s="2">
        <v>0.2</v>
      </c>
    </row>
    <row r="225" spans="1:102" x14ac:dyDescent="0.2">
      <c r="B225" s="1" t="s">
        <v>68</v>
      </c>
      <c r="C225" s="1">
        <v>2014</v>
      </c>
      <c r="D225" s="1" t="s">
        <v>787</v>
      </c>
      <c r="F225" s="2">
        <v>2</v>
      </c>
      <c r="G225" s="2" t="s">
        <v>696</v>
      </c>
      <c r="H225" s="2" t="s">
        <v>570</v>
      </c>
      <c r="I225" s="4" t="s">
        <v>604</v>
      </c>
      <c r="J225" s="16">
        <f>_xlfn.XLOOKUP($I225,DASHBOARD!$I$2:$I$27,DASHBOARD!$J$2:$J$27,"",0)</f>
        <v>79</v>
      </c>
      <c r="K225" s="23">
        <f>J225/DASHBOARD!$C$3</f>
        <v>2.0066040132080265</v>
      </c>
      <c r="L225" s="2">
        <v>225</v>
      </c>
      <c r="M225" s="26">
        <f>L225/DASHBOARD!$C$4</f>
        <v>102.0408163265306</v>
      </c>
      <c r="N225" s="26">
        <f t="shared" si="41"/>
        <v>25.34256513052264</v>
      </c>
      <c r="O225" s="5">
        <v>33418</v>
      </c>
      <c r="P225" s="23">
        <f>YEARFRAC(O225,_xlfn.XLOOKUP($B225,DASHBOARD!$Q$2:$Q$40,DASHBOARD!$U$2:$U$40,"",0))</f>
        <v>22.961111111111112</v>
      </c>
      <c r="Q225" s="2" t="s">
        <v>557</v>
      </c>
      <c r="R225" s="2" t="str">
        <f>_xlfn.XLOOKUP($Q225,DASHBOARD!$L$2:$L$150,DASHBOARD!M$2:M$150,"",0)</f>
        <v>United States</v>
      </c>
      <c r="S225" s="2" t="str">
        <f>_xlfn.XLOOKUP($Q225,DASHBOARD!$L$2:$L$150,DASHBOARD!N$2:N$150,"",0)</f>
        <v>North America</v>
      </c>
      <c r="T225" s="2" t="str">
        <f>_xlfn.XLOOKUP($Q225,DASHBOARD!$L$2:$L$150,DASHBOARD!O$2:O$150,"",0)</f>
        <v>Americas</v>
      </c>
      <c r="U225" s="2">
        <v>2</v>
      </c>
      <c r="W225" s="2" t="s">
        <v>697</v>
      </c>
      <c r="X225" s="2" t="s">
        <v>697</v>
      </c>
      <c r="Z225" s="2" t="str">
        <f t="shared" si="42"/>
        <v/>
      </c>
      <c r="AA225" s="6">
        <f>_xlfn.XLOOKUP($G225,$AU$211:$AU$232,$AV$211:$AV$232,0,0)</f>
        <v>1887840</v>
      </c>
      <c r="AB225" s="43">
        <f>AA225/$AC$233</f>
        <v>2.9652234626604945E-2</v>
      </c>
      <c r="AD225" s="65" t="s">
        <v>1484</v>
      </c>
      <c r="AE225" s="65" cm="1">
        <f t="array" ref="AE225">_xlfn.XLOOKUP($G225&amp;$C225,$BY$1:$BY$845&amp;$C$1:$C$845,$CB$1:$CB$845,"",0)</f>
        <v>1923</v>
      </c>
      <c r="AF225" s="65" t="s">
        <v>1484</v>
      </c>
      <c r="AG225" s="65" t="str">
        <f>IFERROR(($AD225/SUM(AD211:AD232))*$AF225,"")</f>
        <v/>
      </c>
      <c r="AH225" s="65" cm="1">
        <f t="array" ref="AH225">_xlfn.XLOOKUP($G225&amp;$C225,$BY$1:$BY$845&amp;$C$1:$C$845,$BD$1:$BD$845,"",0)</f>
        <v>22</v>
      </c>
      <c r="AI225" s="65" cm="1">
        <f t="array" ref="AI225">_xlfn.XLOOKUP($G225&amp;$C225,$BY$1:$BY$845&amp;$C$1:$C$845,$CP$1:$CP$845,"",0)</f>
        <v>3.8</v>
      </c>
      <c r="AJ225" s="65" cm="1">
        <f t="array" ref="AJ225">_xlfn.XLOOKUP($G225&amp;$C225,$BY$1:$BY$845&amp;$C$1:$C$845,$CQ$1:$CQ$845,"",0)</f>
        <v>3.9</v>
      </c>
      <c r="AK225" s="65" cm="1">
        <f t="array" ref="AK225">_xlfn.XLOOKUP($G225&amp;$C225,$BY$1:$BY$845&amp;$C$1:$C$845,$CR$1:$CR$845,"",0)</f>
        <v>7.7</v>
      </c>
      <c r="AL225" s="65" cm="1">
        <f t="array" ref="AL225">_xlfn.XLOOKUP($G225&amp;$C225,$BY$1:$BY$845&amp;$C$1:$C$845,$CM$1:$CM$845,"",0)</f>
        <v>10.3</v>
      </c>
      <c r="AM225" s="78" cm="1">
        <f t="array" ref="AM225">_xlfn.XLOOKUP($G225&amp;$C225,$BY$1:$BY$845&amp;$C$1:$C$845,BG$1:BG$845,"",0)</f>
        <v>0</v>
      </c>
      <c r="AN225" s="78" cm="1">
        <f t="array" ref="AN225">_xlfn.XLOOKUP($G225&amp;$C225,$BY$1:$BY$845&amp;$C$1:$C$845,BH$1:BH$845,"",0)</f>
        <v>0</v>
      </c>
      <c r="AO225" s="78" cm="1">
        <f t="array" ref="AO225">_xlfn.XLOOKUP($G225&amp;$C225,$BY$1:$BY$845&amp;$C$1:$C$845,BI$1:BI$845,"",0)</f>
        <v>0.87</v>
      </c>
      <c r="AP225" s="78" cm="1">
        <f t="array" ref="AP225">_xlfn.XLOOKUP($G225&amp;$C225,$BY$1:$BY$845&amp;$C$1:$C$845,BJ$1:BJ$845,"",0)</f>
        <v>0.13</v>
      </c>
      <c r="AQ225" s="78" cm="1">
        <f t="array" ref="AQ225">_xlfn.XLOOKUP($G225&amp;$C225,$BY$1:$BY$845&amp;$C$1:$C$845,BK$1:BK$845,"",0)</f>
        <v>0</v>
      </c>
      <c r="AR225" s="78">
        <f t="shared" si="43"/>
        <v>1</v>
      </c>
      <c r="AT225" s="1">
        <v>15</v>
      </c>
      <c r="AV225" s="6"/>
      <c r="AW225" s="6" t="s">
        <v>1484</v>
      </c>
      <c r="BB225">
        <v>15</v>
      </c>
      <c r="BC225" t="s">
        <v>797</v>
      </c>
      <c r="BD225">
        <v>25</v>
      </c>
      <c r="BE225">
        <v>14</v>
      </c>
      <c r="BF225" s="2">
        <v>115</v>
      </c>
      <c r="BH225" s="58">
        <v>7.0000000000000007E-2</v>
      </c>
      <c r="BI225" s="58">
        <v>0.38</v>
      </c>
      <c r="BJ225" s="58">
        <v>0.55000000000000004</v>
      </c>
      <c r="BL225" s="2">
        <v>9</v>
      </c>
      <c r="BM225" s="2">
        <v>0.8</v>
      </c>
      <c r="BN225" s="2">
        <v>4</v>
      </c>
      <c r="BO225" s="2">
        <v>0</v>
      </c>
      <c r="BP225" s="2">
        <v>11</v>
      </c>
      <c r="BQ225" s="2">
        <v>0</v>
      </c>
      <c r="BR225" s="2">
        <v>2</v>
      </c>
      <c r="BS225" s="2">
        <v>0</v>
      </c>
      <c r="BT225" s="2">
        <v>12</v>
      </c>
      <c r="BU225" s="2">
        <v>0</v>
      </c>
      <c r="BV225" s="2">
        <v>1</v>
      </c>
      <c r="BX225" s="2">
        <v>15</v>
      </c>
      <c r="BY225" s="2" t="s">
        <v>797</v>
      </c>
      <c r="BZ225" s="2">
        <v>25</v>
      </c>
      <c r="CA225" s="2">
        <v>14</v>
      </c>
      <c r="CB225" s="2">
        <v>115</v>
      </c>
      <c r="CC225" s="2">
        <v>13.5</v>
      </c>
      <c r="CD225" s="2">
        <v>0.499</v>
      </c>
      <c r="CE225" s="2">
        <v>0.52700000000000002</v>
      </c>
      <c r="CF225" s="2">
        <v>0.127</v>
      </c>
      <c r="CG225" s="2">
        <v>3.1</v>
      </c>
      <c r="CH225" s="2">
        <v>16</v>
      </c>
      <c r="CI225" s="2">
        <v>9.8000000000000007</v>
      </c>
      <c r="CJ225" s="2">
        <v>7.9</v>
      </c>
      <c r="CK225" s="2">
        <v>1.8</v>
      </c>
      <c r="CL225" s="2">
        <v>2.5</v>
      </c>
      <c r="CM225" s="2">
        <v>7.9</v>
      </c>
      <c r="CN225" s="2">
        <v>24.8</v>
      </c>
      <c r="CP225" s="2">
        <v>0</v>
      </c>
      <c r="CQ225" s="2">
        <v>0.2</v>
      </c>
      <c r="CR225" s="2">
        <v>0.2</v>
      </c>
      <c r="CS225" s="2">
        <v>0.08</v>
      </c>
      <c r="CU225" s="2">
        <v>-1.6</v>
      </c>
      <c r="CV225" s="2">
        <v>-0.4</v>
      </c>
      <c r="CW225" s="2">
        <v>-1.9</v>
      </c>
      <c r="CX225" s="2">
        <v>0</v>
      </c>
    </row>
    <row r="226" spans="1:102" x14ac:dyDescent="0.2">
      <c r="B226" s="1" t="s">
        <v>68</v>
      </c>
      <c r="C226" s="1">
        <v>2014</v>
      </c>
      <c r="D226" s="1" t="s">
        <v>787</v>
      </c>
      <c r="F226" s="2">
        <v>8</v>
      </c>
      <c r="G226" s="2" t="s">
        <v>808</v>
      </c>
      <c r="H226" s="2" t="s">
        <v>556</v>
      </c>
      <c r="I226" s="4" t="s">
        <v>1149</v>
      </c>
      <c r="J226" s="16">
        <f>_xlfn.XLOOKUP($I226,DASHBOARD!$I$2:$I$27,DASHBOARD!$J$2:$J$27,"",0)</f>
        <v>73</v>
      </c>
      <c r="K226" s="23">
        <f>J226/DASHBOARD!$C$3</f>
        <v>1.854203708407417</v>
      </c>
      <c r="L226" s="2">
        <v>180</v>
      </c>
      <c r="M226" s="26">
        <f>L226/DASHBOARD!$C$4</f>
        <v>81.632653061224488</v>
      </c>
      <c r="N226" s="26">
        <f t="shared" si="41"/>
        <v>23.743734130920142</v>
      </c>
      <c r="O226" s="5">
        <v>32366</v>
      </c>
      <c r="P226" s="23">
        <f>YEARFRAC(O226,_xlfn.XLOOKUP($B226,DASHBOARD!$Q$2:$Q$40,DASHBOARD!$U$2:$U$40,"",0))</f>
        <v>25.844444444444445</v>
      </c>
      <c r="Q226" s="2" t="s">
        <v>749</v>
      </c>
      <c r="R226" s="2" t="str">
        <f>_xlfn.XLOOKUP($Q226,DASHBOARD!$L$2:$L$150,DASHBOARD!M$2:M$150,"",0)</f>
        <v>Australia</v>
      </c>
      <c r="S226" s="2" t="str">
        <f>_xlfn.XLOOKUP($Q226,DASHBOARD!$L$2:$L$150,DASHBOARD!N$2:N$150,"",0)</f>
        <v>Australia + Oceania</v>
      </c>
      <c r="T226" s="2" t="str">
        <f>_xlfn.XLOOKUP($Q226,DASHBOARD!$L$2:$L$150,DASHBOARD!O$2:O$150,"",0)</f>
        <v>South Pacific</v>
      </c>
      <c r="U226" s="2">
        <v>4</v>
      </c>
      <c r="W226" s="2" t="s">
        <v>750</v>
      </c>
      <c r="X226" s="2" t="s">
        <v>750</v>
      </c>
      <c r="Z226" s="2" t="str">
        <f t="shared" si="42"/>
        <v/>
      </c>
      <c r="AA226" s="6">
        <f>_xlfn.XLOOKUP($G226,$AU$211:$AU$232,$AV$211:$AV$232,0,0)</f>
        <v>1133950</v>
      </c>
      <c r="AB226" s="43">
        <f>AA226/$AC$233</f>
        <v>1.7810911652914801E-2</v>
      </c>
      <c r="AD226" s="65" t="s">
        <v>1484</v>
      </c>
      <c r="AE226" s="65" cm="1">
        <f t="array" ref="AE226">_xlfn.XLOOKUP($G226&amp;$C226,$BY$1:$BY$845&amp;$C$1:$C$845,$CB$1:$CB$845,"",0)</f>
        <v>1527</v>
      </c>
      <c r="AF226" s="65" t="s">
        <v>1484</v>
      </c>
      <c r="AG226" s="65" t="str">
        <f>IFERROR(($AD226/SUM(AD211:AD232))*$AF226,"")</f>
        <v/>
      </c>
      <c r="AH226" s="65" cm="1">
        <f t="array" ref="AH226">_xlfn.XLOOKUP($G226&amp;$C226,$BY$1:$BY$845&amp;$C$1:$C$845,$BD$1:$BD$845,"",0)</f>
        <v>25</v>
      </c>
      <c r="AI226" s="65" cm="1">
        <f t="array" ref="AI226">_xlfn.XLOOKUP($G226&amp;$C226,$BY$1:$BY$845&amp;$C$1:$C$845,$CP$1:$CP$845,"",0)</f>
        <v>3.4</v>
      </c>
      <c r="AJ226" s="65" cm="1">
        <f t="array" ref="AJ226">_xlfn.XLOOKUP($G226&amp;$C226,$BY$1:$BY$845&amp;$C$1:$C$845,$CQ$1:$CQ$845,"",0)</f>
        <v>2.1</v>
      </c>
      <c r="AK226" s="65" cm="1">
        <f t="array" ref="AK226">_xlfn.XLOOKUP($G226&amp;$C226,$BY$1:$BY$845&amp;$C$1:$C$845,$CR$1:$CR$845,"",0)</f>
        <v>5.6</v>
      </c>
      <c r="AL226" s="65" cm="1">
        <f t="array" ref="AL226">_xlfn.XLOOKUP($G226&amp;$C226,$BY$1:$BY$845&amp;$C$1:$C$845,$CM$1:$CM$845,"",0)</f>
        <v>8.1999999999999993</v>
      </c>
      <c r="AM226" s="78" cm="1">
        <f t="array" ref="AM226">_xlfn.XLOOKUP($G226&amp;$C226,$BY$1:$BY$845&amp;$C$1:$C$845,BG$1:BG$845,"",0)</f>
        <v>1</v>
      </c>
      <c r="AN226" s="78" cm="1">
        <f t="array" ref="AN226">_xlfn.XLOOKUP($G226&amp;$C226,$BY$1:$BY$845&amp;$C$1:$C$845,BH$1:BH$845,"",0)</f>
        <v>0</v>
      </c>
      <c r="AO226" s="78" cm="1">
        <f t="array" ref="AO226">_xlfn.XLOOKUP($G226&amp;$C226,$BY$1:$BY$845&amp;$C$1:$C$845,BI$1:BI$845,"",0)</f>
        <v>0</v>
      </c>
      <c r="AP226" s="78" cm="1">
        <f t="array" ref="AP226">_xlfn.XLOOKUP($G226&amp;$C226,$BY$1:$BY$845&amp;$C$1:$C$845,BJ$1:BJ$845,"",0)</f>
        <v>0</v>
      </c>
      <c r="AQ226" s="78" cm="1">
        <f t="array" ref="AQ226">_xlfn.XLOOKUP($G226&amp;$C226,$BY$1:$BY$845&amp;$C$1:$C$845,BK$1:BK$845,"",0)</f>
        <v>0</v>
      </c>
      <c r="AR226" s="78">
        <f t="shared" si="43"/>
        <v>1</v>
      </c>
      <c r="AT226" s="1">
        <v>16</v>
      </c>
      <c r="AV226" s="6"/>
      <c r="AW226" s="6" t="s">
        <v>1484</v>
      </c>
      <c r="BB226">
        <v>16</v>
      </c>
      <c r="BC226" t="s">
        <v>796</v>
      </c>
      <c r="BD226">
        <v>28</v>
      </c>
      <c r="BE226">
        <v>10</v>
      </c>
      <c r="BF226" s="2">
        <v>103</v>
      </c>
      <c r="BH226" s="58">
        <v>0.87</v>
      </c>
      <c r="BI226" s="58">
        <v>0.13</v>
      </c>
      <c r="BL226" s="2">
        <v>-14.5</v>
      </c>
      <c r="BM226" s="2">
        <v>-23.3</v>
      </c>
      <c r="BN226" s="2">
        <v>3</v>
      </c>
      <c r="BO226" s="2">
        <v>1</v>
      </c>
      <c r="BP226" s="2">
        <v>8</v>
      </c>
      <c r="BQ226" s="2">
        <v>0</v>
      </c>
      <c r="BR226" s="2">
        <v>3</v>
      </c>
      <c r="BS226" s="2">
        <v>0</v>
      </c>
      <c r="BT226" s="2">
        <v>11</v>
      </c>
      <c r="BU226" s="2">
        <v>1</v>
      </c>
      <c r="BV226" s="2">
        <v>2</v>
      </c>
      <c r="BX226" s="2">
        <v>16</v>
      </c>
      <c r="BY226" s="2" t="s">
        <v>796</v>
      </c>
      <c r="BZ226" s="2">
        <v>28</v>
      </c>
      <c r="CA226" s="2">
        <v>10</v>
      </c>
      <c r="CB226" s="2">
        <v>103</v>
      </c>
      <c r="CC226" s="2">
        <v>-0.5</v>
      </c>
      <c r="CD226" s="2">
        <v>0.36</v>
      </c>
      <c r="CE226" s="2">
        <v>7.0999999999999994E-2</v>
      </c>
      <c r="CF226" s="2">
        <v>0.32100000000000001</v>
      </c>
      <c r="CG226" s="2">
        <v>1.1000000000000001</v>
      </c>
      <c r="CH226" s="2">
        <v>12.6</v>
      </c>
      <c r="CI226" s="2">
        <v>7.1</v>
      </c>
      <c r="CJ226" s="2">
        <v>6.4</v>
      </c>
      <c r="CK226" s="2">
        <v>0.5</v>
      </c>
      <c r="CL226" s="2">
        <v>0</v>
      </c>
      <c r="CM226" s="2">
        <v>20</v>
      </c>
      <c r="CN226" s="2">
        <v>17.5</v>
      </c>
      <c r="CP226" s="2">
        <v>-0.3</v>
      </c>
      <c r="CQ226" s="2">
        <v>0.1</v>
      </c>
      <c r="CR226" s="2">
        <v>-0.2</v>
      </c>
      <c r="CS226" s="2">
        <v>-0.10199999999999999</v>
      </c>
      <c r="CU226" s="2">
        <v>-8.8000000000000007</v>
      </c>
      <c r="CV226" s="2">
        <v>-1.5</v>
      </c>
      <c r="CW226" s="2">
        <v>-10.3</v>
      </c>
      <c r="CX226" s="2">
        <v>-0.2</v>
      </c>
    </row>
    <row r="227" spans="1:102" x14ac:dyDescent="0.2">
      <c r="B227" s="1" t="s">
        <v>68</v>
      </c>
      <c r="C227" s="1">
        <v>2014</v>
      </c>
      <c r="D227" s="1" t="s">
        <v>787</v>
      </c>
      <c r="F227" s="2">
        <v>9</v>
      </c>
      <c r="G227" s="2" t="s">
        <v>809</v>
      </c>
      <c r="H227" s="2" t="s">
        <v>556</v>
      </c>
      <c r="I227" s="4" t="s">
        <v>597</v>
      </c>
      <c r="J227" s="16">
        <f>_xlfn.XLOOKUP($I227,DASHBOARD!$I$2:$I$27,DASHBOARD!$J$2:$J$27,"",0)</f>
        <v>74</v>
      </c>
      <c r="K227" s="23">
        <f>J227/DASHBOARD!$C$3</f>
        <v>1.8796037592075185</v>
      </c>
      <c r="L227" s="2">
        <v>185</v>
      </c>
      <c r="M227" s="26">
        <f>L227/DASHBOARD!$C$4</f>
        <v>83.900226757369609</v>
      </c>
      <c r="N227" s="26">
        <f t="shared" si="41"/>
        <v>23.748190537476248</v>
      </c>
      <c r="O227" s="5">
        <v>30088</v>
      </c>
      <c r="P227" s="23">
        <f>YEARFRAC(O227,_xlfn.XLOOKUP($B227,DASHBOARD!$Q$2:$Q$40,DASHBOARD!$U$2:$U$40,"",0))</f>
        <v>32.077777777777776</v>
      </c>
      <c r="Q227" s="2" t="s">
        <v>810</v>
      </c>
      <c r="R227" s="2" t="str">
        <f>_xlfn.XLOOKUP($Q227,DASHBOARD!$L$2:$L$150,DASHBOARD!M$2:M$150,"",0)</f>
        <v>Belgium</v>
      </c>
      <c r="S227" s="2" t="str">
        <f>_xlfn.XLOOKUP($Q227,DASHBOARD!$L$2:$L$150,DASHBOARD!N$2:N$150,"",0)</f>
        <v>Europe</v>
      </c>
      <c r="T227" s="2" t="str">
        <f>_xlfn.XLOOKUP($Q227,DASHBOARD!$L$2:$L$150,DASHBOARD!O$2:O$150,"",0)</f>
        <v>Eurasia</v>
      </c>
      <c r="U227" s="2">
        <v>12</v>
      </c>
      <c r="Z227" s="2" t="str">
        <f t="shared" si="42"/>
        <v/>
      </c>
      <c r="AA227" s="6">
        <f>_xlfn.XLOOKUP($G227,$AU$211:$AU$232,$AV$211:$AV$232,0,0)</f>
        <v>12500000</v>
      </c>
      <c r="AB227" s="43">
        <f>AA227/$AC$233</f>
        <v>0.19633704807216809</v>
      </c>
      <c r="AD227" s="65" t="s">
        <v>1484</v>
      </c>
      <c r="AE227" s="65" cm="1">
        <f t="array" ref="AE227">_xlfn.XLOOKUP($G227&amp;$C227,$BY$1:$BY$845&amp;$C$1:$C$845,$CB$1:$CB$845,"",0)</f>
        <v>1997</v>
      </c>
      <c r="AF227" s="65" t="s">
        <v>1484</v>
      </c>
      <c r="AG227" s="65" t="str">
        <f>IFERROR(($AD227/SUM(AD211:AD232))*$AF227,"")</f>
        <v/>
      </c>
      <c r="AH227" s="65" cm="1">
        <f t="array" ref="AH227">_xlfn.XLOOKUP($G227&amp;$C227,$BY$1:$BY$845&amp;$C$1:$C$845,$BD$1:$BD$845,"",0)</f>
        <v>31</v>
      </c>
      <c r="AI227" s="65" cm="1">
        <f t="array" ref="AI227">_xlfn.XLOOKUP($G227&amp;$C227,$BY$1:$BY$845&amp;$C$1:$C$845,$CP$1:$CP$845,"",0)</f>
        <v>3.9</v>
      </c>
      <c r="AJ227" s="65" cm="1">
        <f t="array" ref="AJ227">_xlfn.XLOOKUP($G227&amp;$C227,$BY$1:$BY$845&amp;$C$1:$C$845,$CQ$1:$CQ$845,"",0)</f>
        <v>1.9</v>
      </c>
      <c r="AK227" s="65" cm="1">
        <f t="array" ref="AK227">_xlfn.XLOOKUP($G227&amp;$C227,$BY$1:$BY$845&amp;$C$1:$C$845,$CR$1:$CR$845,"",0)</f>
        <v>5.9</v>
      </c>
      <c r="AL227" s="65" cm="1">
        <f t="array" ref="AL227">_xlfn.XLOOKUP($G227&amp;$C227,$BY$1:$BY$845&amp;$C$1:$C$845,$CM$1:$CM$845,"",0)</f>
        <v>12.9</v>
      </c>
      <c r="AM227" s="78" cm="1">
        <f t="array" ref="AM227">_xlfn.XLOOKUP($G227&amp;$C227,$BY$1:$BY$845&amp;$C$1:$C$845,BG$1:BG$845,"",0)</f>
        <v>0.95</v>
      </c>
      <c r="AN227" s="78" cm="1">
        <f t="array" ref="AN227">_xlfn.XLOOKUP($G227&amp;$C227,$BY$1:$BY$845&amp;$C$1:$C$845,BH$1:BH$845,"",0)</f>
        <v>0.05</v>
      </c>
      <c r="AO227" s="78" cm="1">
        <f t="array" ref="AO227">_xlfn.XLOOKUP($G227&amp;$C227,$BY$1:$BY$845&amp;$C$1:$C$845,BI$1:BI$845,"",0)</f>
        <v>0</v>
      </c>
      <c r="AP227" s="78" cm="1">
        <f t="array" ref="AP227">_xlfn.XLOOKUP($G227&amp;$C227,$BY$1:$BY$845&amp;$C$1:$C$845,BJ$1:BJ$845,"",0)</f>
        <v>0</v>
      </c>
      <c r="AQ227" s="78" cm="1">
        <f t="array" ref="AQ227">_xlfn.XLOOKUP($G227&amp;$C227,$BY$1:$BY$845&amp;$C$1:$C$845,BK$1:BK$845,"",0)</f>
        <v>0</v>
      </c>
      <c r="AR227" s="78">
        <f t="shared" si="43"/>
        <v>1</v>
      </c>
      <c r="AT227" s="1">
        <v>17</v>
      </c>
      <c r="AV227" s="6"/>
      <c r="AW227" s="6" t="s">
        <v>1484</v>
      </c>
      <c r="BB227">
        <v>17</v>
      </c>
      <c r="BC227" t="s">
        <v>804</v>
      </c>
      <c r="BD227">
        <v>26</v>
      </c>
      <c r="BE227">
        <v>5</v>
      </c>
      <c r="BF227" s="2">
        <v>50</v>
      </c>
      <c r="BH227" s="58">
        <v>0.33</v>
      </c>
      <c r="BI227" s="58">
        <v>0.56999999999999995</v>
      </c>
      <c r="BJ227" s="58">
        <v>0.1</v>
      </c>
      <c r="BL227" s="2">
        <v>7.6</v>
      </c>
      <c r="BM227" s="2">
        <v>-0.6</v>
      </c>
      <c r="BN227" s="2">
        <v>1</v>
      </c>
      <c r="BO227" s="2">
        <v>0</v>
      </c>
      <c r="BP227" s="2">
        <v>1</v>
      </c>
      <c r="BQ227" s="2">
        <v>0</v>
      </c>
      <c r="BR227" s="2">
        <v>1</v>
      </c>
      <c r="BS227" s="2">
        <v>1</v>
      </c>
      <c r="BT227" s="2">
        <v>6</v>
      </c>
      <c r="BU227" s="2">
        <v>0</v>
      </c>
      <c r="BV227" s="2">
        <v>0</v>
      </c>
      <c r="BX227" s="2">
        <v>17</v>
      </c>
      <c r="BY227" s="2" t="s">
        <v>804</v>
      </c>
      <c r="BZ227" s="2">
        <v>26</v>
      </c>
      <c r="CA227" s="2">
        <v>5</v>
      </c>
      <c r="CB227" s="2">
        <v>50</v>
      </c>
      <c r="CC227" s="2">
        <v>4.0999999999999996</v>
      </c>
      <c r="CD227" s="2">
        <v>0.30399999999999999</v>
      </c>
      <c r="CE227" s="2">
        <v>0.222</v>
      </c>
      <c r="CF227" s="2">
        <v>0.222</v>
      </c>
      <c r="CG227" s="2">
        <v>2.4</v>
      </c>
      <c r="CH227" s="2">
        <v>23.8</v>
      </c>
      <c r="CI227" s="2">
        <v>13.5</v>
      </c>
      <c r="CJ227" s="2">
        <v>7.5</v>
      </c>
      <c r="CK227" s="2">
        <v>0</v>
      </c>
      <c r="CL227" s="2">
        <v>1.4</v>
      </c>
      <c r="CM227" s="2">
        <v>9.1999999999999993</v>
      </c>
      <c r="CN227" s="2">
        <v>9.8000000000000007</v>
      </c>
      <c r="CP227" s="2">
        <v>-0.1</v>
      </c>
      <c r="CQ227" s="2">
        <v>0.1</v>
      </c>
      <c r="CR227" s="2">
        <v>0</v>
      </c>
      <c r="CS227" s="2">
        <v>0.01</v>
      </c>
      <c r="CU227" s="2">
        <v>-4.9000000000000004</v>
      </c>
      <c r="CV227" s="2">
        <v>0.2</v>
      </c>
      <c r="CW227" s="2">
        <v>-4.7</v>
      </c>
      <c r="CX227" s="2">
        <v>0</v>
      </c>
    </row>
    <row r="228" spans="1:102" x14ac:dyDescent="0.2">
      <c r="B228" s="1" t="s">
        <v>68</v>
      </c>
      <c r="C228" s="1">
        <v>2014</v>
      </c>
      <c r="D228" s="1" t="s">
        <v>787</v>
      </c>
      <c r="F228" s="2">
        <v>22</v>
      </c>
      <c r="G228" s="2" t="s">
        <v>811</v>
      </c>
      <c r="H228" s="2" t="s">
        <v>552</v>
      </c>
      <c r="I228" s="4" t="s">
        <v>1148</v>
      </c>
      <c r="J228" s="16">
        <f>_xlfn.XLOOKUP($I228,DASHBOARD!$I$2:$I$27,DASHBOARD!$J$2:$J$27,"",0)</f>
        <v>83</v>
      </c>
      <c r="K228" s="23">
        <f>J228/DASHBOARD!$C$3</f>
        <v>2.1082042164084331</v>
      </c>
      <c r="L228" s="2">
        <v>245</v>
      </c>
      <c r="M228" s="26">
        <f>L228/DASHBOARD!$C$4</f>
        <v>111.11111111111111</v>
      </c>
      <c r="N228" s="26">
        <f t="shared" si="41"/>
        <v>24.999546781503518</v>
      </c>
      <c r="O228" s="5">
        <v>31048</v>
      </c>
      <c r="P228" s="23">
        <f>YEARFRAC(O228,_xlfn.XLOOKUP($B228,DASHBOARD!$Q$2:$Q$40,DASHBOARD!$U$2:$U$40,"",0))</f>
        <v>29.455555555555556</v>
      </c>
      <c r="Q228" s="2" t="s">
        <v>741</v>
      </c>
      <c r="R228" s="2" t="str">
        <f>_xlfn.XLOOKUP($Q228,DASHBOARD!$L$2:$L$150,DASHBOARD!M$2:M$150,"",0)</f>
        <v>Brazil</v>
      </c>
      <c r="S228" s="2" t="str">
        <f>_xlfn.XLOOKUP($Q228,DASHBOARD!$L$2:$L$150,DASHBOARD!N$2:N$150,"",0)</f>
        <v>South America</v>
      </c>
      <c r="T228" s="2" t="str">
        <f>_xlfn.XLOOKUP($Q228,DASHBOARD!$L$2:$L$150,DASHBOARD!O$2:O$150,"",0)</f>
        <v>Americas</v>
      </c>
      <c r="U228" s="2">
        <v>3</v>
      </c>
      <c r="Z228" s="2" t="str">
        <f t="shared" si="42"/>
        <v/>
      </c>
      <c r="AA228" s="6">
        <f>_xlfn.XLOOKUP($G228,$AU$211:$AU$232,$AV$211:$AV$232,0,0)</f>
        <v>10000000</v>
      </c>
      <c r="AB228" s="43">
        <f>AA228/$AC$233</f>
        <v>0.15706963845773447</v>
      </c>
      <c r="AD228" s="65" t="s">
        <v>1484</v>
      </c>
      <c r="AE228" s="65" cm="1">
        <f t="array" ref="AE228">_xlfn.XLOOKUP($G228&amp;$C228,$BY$1:$BY$845&amp;$C$1:$C$845,$CB$1:$CB$845,"",0)</f>
        <v>1271</v>
      </c>
      <c r="AF228" s="65" t="s">
        <v>1484</v>
      </c>
      <c r="AG228" s="65" t="str">
        <f>IFERROR(($AD228/SUM(AD211:AD232))*$AF228,"")</f>
        <v/>
      </c>
      <c r="AH228" s="65" cm="1">
        <f t="array" ref="AH228">_xlfn.XLOOKUP($G228&amp;$C228,$BY$1:$BY$845&amp;$C$1:$C$845,$BD$1:$BD$845,"",0)</f>
        <v>29</v>
      </c>
      <c r="AI228" s="65" cm="1">
        <f t="array" ref="AI228">_xlfn.XLOOKUP($G228&amp;$C228,$BY$1:$BY$845&amp;$C$1:$C$845,$CP$1:$CP$845,"",0)</f>
        <v>2.2999999999999998</v>
      </c>
      <c r="AJ228" s="65" cm="1">
        <f t="array" ref="AJ228">_xlfn.XLOOKUP($G228&amp;$C228,$BY$1:$BY$845&amp;$C$1:$C$845,$CQ$1:$CQ$845,"",0)</f>
        <v>2.1</v>
      </c>
      <c r="AK228" s="65" cm="1">
        <f t="array" ref="AK228">_xlfn.XLOOKUP($G228&amp;$C228,$BY$1:$BY$845&amp;$C$1:$C$845,$CR$1:$CR$845,"",0)</f>
        <v>4.3</v>
      </c>
      <c r="AL228" s="65" cm="1">
        <f t="array" ref="AL228">_xlfn.XLOOKUP($G228&amp;$C228,$BY$1:$BY$845&amp;$C$1:$C$845,$CM$1:$CM$845,"",0)</f>
        <v>15.1</v>
      </c>
      <c r="AM228" s="78" cm="1">
        <f t="array" ref="AM228">_xlfn.XLOOKUP($G228&amp;$C228,$BY$1:$BY$845&amp;$C$1:$C$845,BG$1:BG$845,"",0)</f>
        <v>0</v>
      </c>
      <c r="AN228" s="78" cm="1">
        <f t="array" ref="AN228">_xlfn.XLOOKUP($G228&amp;$C228,$BY$1:$BY$845&amp;$C$1:$C$845,BH$1:BH$845,"",0)</f>
        <v>0</v>
      </c>
      <c r="AO228" s="78" cm="1">
        <f t="array" ref="AO228">_xlfn.XLOOKUP($G228&amp;$C228,$BY$1:$BY$845&amp;$C$1:$C$845,BI$1:BI$845,"",0)</f>
        <v>0</v>
      </c>
      <c r="AP228" s="78" cm="1">
        <f t="array" ref="AP228">_xlfn.XLOOKUP($G228&amp;$C228,$BY$1:$BY$845&amp;$C$1:$C$845,BJ$1:BJ$845,"",0)</f>
        <v>0.53</v>
      </c>
      <c r="AQ228" s="78" cm="1">
        <f t="array" ref="AQ228">_xlfn.XLOOKUP($G228&amp;$C228,$BY$1:$BY$845&amp;$C$1:$C$845,BK$1:BK$845,"",0)</f>
        <v>0.47</v>
      </c>
      <c r="AR228" s="78">
        <f t="shared" si="43"/>
        <v>1</v>
      </c>
      <c r="AT228" s="1">
        <v>18</v>
      </c>
      <c r="AV228" s="6"/>
      <c r="AW228" s="6" t="s">
        <v>1484</v>
      </c>
      <c r="BB228">
        <v>18</v>
      </c>
      <c r="BC228" t="s">
        <v>805</v>
      </c>
      <c r="BD228">
        <v>28</v>
      </c>
      <c r="BE228">
        <v>4</v>
      </c>
      <c r="BF228" s="2">
        <v>34</v>
      </c>
      <c r="BH228" s="58">
        <v>0.87</v>
      </c>
      <c r="BI228" s="58">
        <v>0.13</v>
      </c>
      <c r="BL228" s="2">
        <v>36.200000000000003</v>
      </c>
      <c r="BM228" s="2">
        <v>28.2</v>
      </c>
      <c r="BN228" s="2">
        <v>0</v>
      </c>
      <c r="BO228" s="2">
        <v>0</v>
      </c>
      <c r="BP228" s="2">
        <v>0</v>
      </c>
      <c r="BQ228" s="2">
        <v>0</v>
      </c>
      <c r="BR228" s="2">
        <v>1</v>
      </c>
      <c r="BS228" s="2">
        <v>0</v>
      </c>
      <c r="BT228" s="2">
        <v>2</v>
      </c>
      <c r="BU228" s="2">
        <v>0</v>
      </c>
      <c r="BV228" s="2">
        <v>0</v>
      </c>
      <c r="BX228" s="2">
        <v>18</v>
      </c>
      <c r="BY228" s="2" t="s">
        <v>805</v>
      </c>
      <c r="BZ228" s="2">
        <v>28</v>
      </c>
      <c r="CA228" s="2">
        <v>4</v>
      </c>
      <c r="CB228" s="2">
        <v>34</v>
      </c>
      <c r="CC228" s="2">
        <v>8.9</v>
      </c>
      <c r="CD228" s="2">
        <v>0.59499999999999997</v>
      </c>
      <c r="CE228" s="2">
        <v>0.2</v>
      </c>
      <c r="CF228" s="2">
        <v>0.4</v>
      </c>
      <c r="CG228" s="2">
        <v>3.5</v>
      </c>
      <c r="CH228" s="2">
        <v>15.9</v>
      </c>
      <c r="CI228" s="2">
        <v>9.9</v>
      </c>
      <c r="CJ228" s="2">
        <v>3.9</v>
      </c>
      <c r="CK228" s="2">
        <v>0</v>
      </c>
      <c r="CL228" s="2">
        <v>0</v>
      </c>
      <c r="CM228" s="2">
        <v>0</v>
      </c>
      <c r="CN228" s="2">
        <v>7.8</v>
      </c>
      <c r="CP228" s="2">
        <v>0.1</v>
      </c>
      <c r="CQ228" s="2">
        <v>0</v>
      </c>
      <c r="CR228" s="2">
        <v>0.1</v>
      </c>
      <c r="CS228" s="2">
        <v>0.121</v>
      </c>
      <c r="CU228" s="2">
        <v>-0.9</v>
      </c>
      <c r="CV228" s="2">
        <v>0</v>
      </c>
      <c r="CW228" s="2">
        <v>-0.9</v>
      </c>
      <c r="CX228" s="2">
        <v>0</v>
      </c>
    </row>
    <row r="229" spans="1:102" x14ac:dyDescent="0.2">
      <c r="B229" s="1" t="s">
        <v>68</v>
      </c>
      <c r="C229" s="1">
        <v>2014</v>
      </c>
      <c r="D229" s="1" t="s">
        <v>787</v>
      </c>
      <c r="F229" s="2">
        <v>24</v>
      </c>
      <c r="G229" s="2" t="s">
        <v>812</v>
      </c>
      <c r="H229" s="2" t="s">
        <v>566</v>
      </c>
      <c r="I229" s="4" t="s">
        <v>602</v>
      </c>
      <c r="J229" s="16">
        <f>_xlfn.XLOOKUP($I229,DASHBOARD!$I$2:$I$27,DASHBOARD!$J$2:$J$27,"",0)</f>
        <v>81</v>
      </c>
      <c r="K229" s="23">
        <f>J229/DASHBOARD!$C$3</f>
        <v>2.0574041148082296</v>
      </c>
      <c r="L229" s="2">
        <v>225</v>
      </c>
      <c r="M229" s="26">
        <f>L229/DASHBOARD!$C$4</f>
        <v>102.0408163265306</v>
      </c>
      <c r="N229" s="26">
        <f t="shared" si="41"/>
        <v>24.106530861087002</v>
      </c>
      <c r="O229" s="5">
        <v>32455</v>
      </c>
      <c r="P229" s="23">
        <f>YEARFRAC(O229,_xlfn.XLOOKUP($B229,DASHBOARD!$Q$2:$Q$40,DASHBOARD!$U$2:$U$40,"",0))</f>
        <v>25.602777777777778</v>
      </c>
      <c r="Q229" s="2" t="s">
        <v>557</v>
      </c>
      <c r="R229" s="2" t="str">
        <f>_xlfn.XLOOKUP($Q229,DASHBOARD!$L$2:$L$150,DASHBOARD!M$2:M$150,"",0)</f>
        <v>United States</v>
      </c>
      <c r="S229" s="2" t="str">
        <f>_xlfn.XLOOKUP($Q229,DASHBOARD!$L$2:$L$150,DASHBOARD!N$2:N$150,"",0)</f>
        <v>North America</v>
      </c>
      <c r="T229" s="2" t="str">
        <f>_xlfn.XLOOKUP($Q229,DASHBOARD!$L$2:$L$150,DASHBOARD!O$2:O$150,"",0)</f>
        <v>Americas</v>
      </c>
      <c r="U229" s="2">
        <v>2</v>
      </c>
      <c r="W229" s="2" t="s">
        <v>813</v>
      </c>
      <c r="X229" s="2" t="s">
        <v>697</v>
      </c>
      <c r="Y229" s="2" t="s">
        <v>1243</v>
      </c>
      <c r="Z229" s="2" t="str">
        <f t="shared" si="42"/>
        <v>X</v>
      </c>
      <c r="AA229" s="6">
        <f>_xlfn.XLOOKUP($G229,$AU$211:$AU$232,$AV$211:$AV$232,0,0)</f>
        <v>0</v>
      </c>
      <c r="AB229" s="43">
        <f>AA229/$AC$233</f>
        <v>0</v>
      </c>
      <c r="AD229" s="65" t="s">
        <v>1484</v>
      </c>
      <c r="AE229" s="65" cm="1">
        <f t="array" ref="AE229">_xlfn.XLOOKUP($G229&amp;$C229,$BY$1:$BY$845&amp;$C$1:$C$845,$CB$1:$CB$845,"",0)</f>
        <v>15</v>
      </c>
      <c r="AF229" s="65" t="s">
        <v>1484</v>
      </c>
      <c r="AG229" s="65" t="str">
        <f>IFERROR(($AD229/SUM(AD211:AD232))*$AF229,"")</f>
        <v/>
      </c>
      <c r="AH229" s="65" cm="1">
        <f t="array" ref="AH229">_xlfn.XLOOKUP($G229&amp;$C229,$BY$1:$BY$845&amp;$C$1:$C$845,$BD$1:$BD$845,"",0)</f>
        <v>25</v>
      </c>
      <c r="AI229" s="65" cm="1">
        <f t="array" ref="AI229">_xlfn.XLOOKUP($G229&amp;$C229,$BY$1:$BY$845&amp;$C$1:$C$845,$CP$1:$CP$845,"",0)</f>
        <v>-0.1</v>
      </c>
      <c r="AJ229" s="65" cm="1">
        <f t="array" ref="AJ229">_xlfn.XLOOKUP($G229&amp;$C229,$BY$1:$BY$845&amp;$C$1:$C$845,$CQ$1:$CQ$845,"",0)</f>
        <v>0</v>
      </c>
      <c r="AK229" s="65" cm="1">
        <f t="array" ref="AK229">_xlfn.XLOOKUP($G229&amp;$C229,$BY$1:$BY$845&amp;$C$1:$C$845,$CR$1:$CR$845,"",0)</f>
        <v>0</v>
      </c>
      <c r="AL229" s="65" cm="1">
        <f t="array" ref="AL229">_xlfn.XLOOKUP($G229&amp;$C229,$BY$1:$BY$845&amp;$C$1:$C$845,$CM$1:$CM$845,"",0)</f>
        <v>17</v>
      </c>
      <c r="AM229" s="78" cm="1">
        <f t="array" ref="AM229">_xlfn.XLOOKUP($G229&amp;$C229,$BY$1:$BY$845&amp;$C$1:$C$845,BG$1:BG$845,"",0)</f>
        <v>0</v>
      </c>
      <c r="AN229" s="78" cm="1">
        <f t="array" ref="AN229">_xlfn.XLOOKUP($G229&amp;$C229,$BY$1:$BY$845&amp;$C$1:$C$845,BH$1:BH$845,"",0)</f>
        <v>0</v>
      </c>
      <c r="AO229" s="78" cm="1">
        <f t="array" ref="AO229">_xlfn.XLOOKUP($G229&amp;$C229,$BY$1:$BY$845&amp;$C$1:$C$845,BI$1:BI$845,"",0)</f>
        <v>0</v>
      </c>
      <c r="AP229" s="78" cm="1">
        <f t="array" ref="AP229">_xlfn.XLOOKUP($G229&amp;$C229,$BY$1:$BY$845&amp;$C$1:$C$845,BJ$1:BJ$845,"",0)</f>
        <v>1</v>
      </c>
      <c r="AQ229" s="78" cm="1">
        <f t="array" ref="AQ229">_xlfn.XLOOKUP($G229&amp;$C229,$BY$1:$BY$845&amp;$C$1:$C$845,BK$1:BK$845,"",0)</f>
        <v>0</v>
      </c>
      <c r="AR229" s="78">
        <f t="shared" si="43"/>
        <v>1</v>
      </c>
      <c r="AT229" s="1">
        <v>19</v>
      </c>
      <c r="AV229" s="6"/>
      <c r="AW229" s="6" t="s">
        <v>1484</v>
      </c>
      <c r="BB229">
        <v>19</v>
      </c>
      <c r="BC229" t="s">
        <v>812</v>
      </c>
      <c r="BD229">
        <v>25</v>
      </c>
      <c r="BE229">
        <v>1</v>
      </c>
      <c r="BF229" s="2">
        <v>15</v>
      </c>
      <c r="BJ229" s="58">
        <v>1</v>
      </c>
      <c r="BL229" s="2">
        <v>33.1</v>
      </c>
      <c r="BM229" s="2">
        <v>25</v>
      </c>
      <c r="BN229" s="2">
        <v>1</v>
      </c>
      <c r="BO229" s="2">
        <v>0</v>
      </c>
      <c r="BP229" s="2">
        <v>0</v>
      </c>
      <c r="BQ229" s="2">
        <v>0</v>
      </c>
      <c r="BR229" s="2">
        <v>1</v>
      </c>
      <c r="BS229" s="2">
        <v>0</v>
      </c>
      <c r="BT229" s="2">
        <v>0</v>
      </c>
      <c r="BU229" s="2">
        <v>0</v>
      </c>
      <c r="BV229" s="2">
        <v>0</v>
      </c>
      <c r="BX229" s="2">
        <v>19</v>
      </c>
      <c r="BY229" s="2" t="s">
        <v>812</v>
      </c>
      <c r="BZ229" s="2">
        <v>25</v>
      </c>
      <c r="CA229" s="2">
        <v>1</v>
      </c>
      <c r="CB229" s="2">
        <v>15</v>
      </c>
      <c r="CC229" s="2">
        <v>6.6</v>
      </c>
      <c r="CD229" s="2">
        <v>0.20499999999999999</v>
      </c>
      <c r="CE229" s="2">
        <v>0</v>
      </c>
      <c r="CF229" s="2">
        <v>0.5</v>
      </c>
      <c r="CG229" s="2">
        <v>7.8</v>
      </c>
      <c r="CH229" s="2">
        <v>57.8</v>
      </c>
      <c r="CI229" s="2">
        <v>33.799999999999997</v>
      </c>
      <c r="CJ229" s="2">
        <v>0</v>
      </c>
      <c r="CK229" s="2">
        <v>0</v>
      </c>
      <c r="CL229" s="2">
        <v>9.6</v>
      </c>
      <c r="CM229" s="2">
        <v>17</v>
      </c>
      <c r="CN229" s="2">
        <v>17.7</v>
      </c>
      <c r="CP229" s="2">
        <v>-0.1</v>
      </c>
      <c r="CQ229" s="2">
        <v>0</v>
      </c>
      <c r="CR229" s="2">
        <v>0</v>
      </c>
      <c r="CS229" s="2">
        <v>-0.107</v>
      </c>
      <c r="CU229" s="2">
        <v>-8.3000000000000007</v>
      </c>
      <c r="CV229" s="2">
        <v>1</v>
      </c>
      <c r="CW229" s="2">
        <v>-7.4</v>
      </c>
      <c r="CX229" s="2">
        <v>0</v>
      </c>
    </row>
    <row r="230" spans="1:102" x14ac:dyDescent="0.2">
      <c r="B230" s="1" t="s">
        <v>68</v>
      </c>
      <c r="C230" s="1">
        <v>2014</v>
      </c>
      <c r="D230" s="1" t="s">
        <v>787</v>
      </c>
      <c r="I230" s="4"/>
      <c r="O230" s="5"/>
      <c r="Z230" s="2" t="str">
        <f t="shared" si="42"/>
        <v/>
      </c>
      <c r="AA230" s="6">
        <f>_xlfn.XLOOKUP($G230,$AU$211:$AU$232,$AV$211:$AV$232,0,0)</f>
        <v>0</v>
      </c>
      <c r="AB230" s="43">
        <f>AA230/$AC$233</f>
        <v>0</v>
      </c>
      <c r="AD230" s="65" t="s">
        <v>1484</v>
      </c>
      <c r="AE230" s="65" cm="1">
        <f t="array" ref="AE230">_xlfn.XLOOKUP($G230&amp;$C230,$BY$1:$BY$845&amp;$C$1:$C$845,$CB$1:$CB$845,"",0)</f>
        <v>0</v>
      </c>
      <c r="AF230" s="65" t="s">
        <v>1484</v>
      </c>
      <c r="AG230" s="65" t="str">
        <f>IFERROR(($AD230/SUM(AD211:AD232))*$AF230,"")</f>
        <v/>
      </c>
      <c r="AH230" s="65" cm="1">
        <f t="array" ref="AH230">_xlfn.XLOOKUP($G230&amp;$C230,$BY$1:$BY$845&amp;$C$1:$C$845,$BD$1:$BD$845,"",0)</f>
        <v>0</v>
      </c>
      <c r="AI230" s="65" cm="1">
        <f t="array" ref="AI230">_xlfn.XLOOKUP($G230&amp;$C230,$BY$1:$BY$845&amp;$C$1:$C$845,$CP$1:$CP$845,"",0)</f>
        <v>0</v>
      </c>
      <c r="AJ230" s="65" cm="1">
        <f t="array" ref="AJ230">_xlfn.XLOOKUP($G230&amp;$C230,$BY$1:$BY$845&amp;$C$1:$C$845,$CQ$1:$CQ$845,"",0)</f>
        <v>0</v>
      </c>
      <c r="AK230" s="65" cm="1">
        <f t="array" ref="AK230">_xlfn.XLOOKUP($G230&amp;$C230,$BY$1:$BY$845&amp;$C$1:$C$845,$CR$1:$CR$845,"",0)</f>
        <v>0</v>
      </c>
      <c r="AL230" s="65" cm="1">
        <f t="array" ref="AL230">_xlfn.XLOOKUP($G230&amp;$C230,$BY$1:$BY$845&amp;$C$1:$C$845,$CM$1:$CM$845,"",0)</f>
        <v>0</v>
      </c>
      <c r="AM230" s="78" cm="1">
        <f t="array" ref="AM230">_xlfn.XLOOKUP($G230&amp;$C230,$BY$1:$BY$845&amp;$C$1:$C$845,BG$1:BG$845,"",0)</f>
        <v>0</v>
      </c>
      <c r="AN230" s="78" cm="1">
        <f t="array" ref="AN230">_xlfn.XLOOKUP($G230&amp;$C230,$BY$1:$BY$845&amp;$C$1:$C$845,BH$1:BH$845,"",0)</f>
        <v>0</v>
      </c>
      <c r="AO230" s="78" cm="1">
        <f t="array" ref="AO230">_xlfn.XLOOKUP($G230&amp;$C230,$BY$1:$BY$845&amp;$C$1:$C$845,BI$1:BI$845,"",0)</f>
        <v>0</v>
      </c>
      <c r="AP230" s="78" cm="1">
        <f t="array" ref="AP230">_xlfn.XLOOKUP($G230&amp;$C230,$BY$1:$BY$845&amp;$C$1:$C$845,BJ$1:BJ$845,"",0)</f>
        <v>0</v>
      </c>
      <c r="AQ230" s="78" cm="1">
        <f t="array" ref="AQ230">_xlfn.XLOOKUP($G230&amp;$C230,$BY$1:$BY$845&amp;$C$1:$C$845,BK$1:BK$845,"",0)</f>
        <v>0</v>
      </c>
      <c r="AR230" s="78">
        <f t="shared" si="43"/>
        <v>0</v>
      </c>
      <c r="AT230" s="1">
        <v>20</v>
      </c>
      <c r="AV230" s="6"/>
      <c r="AW230" s="6" t="s">
        <v>1484</v>
      </c>
    </row>
    <row r="231" spans="1:102" x14ac:dyDescent="0.2">
      <c r="B231" s="1" t="s">
        <v>68</v>
      </c>
      <c r="C231" s="1">
        <v>2014</v>
      </c>
      <c r="D231" s="1" t="s">
        <v>787</v>
      </c>
      <c r="I231" s="4"/>
      <c r="O231" s="5"/>
      <c r="Z231" s="2" t="str">
        <f t="shared" si="42"/>
        <v/>
      </c>
      <c r="AA231" s="6">
        <f>_xlfn.XLOOKUP($G231,$AU$211:$AU$232,$AV$211:$AV$232,0,0)</f>
        <v>0</v>
      </c>
      <c r="AB231" s="43">
        <f>AA231/$AC$233</f>
        <v>0</v>
      </c>
      <c r="AD231" s="65" t="s">
        <v>1484</v>
      </c>
      <c r="AE231" s="65" cm="1">
        <f t="array" ref="AE231">_xlfn.XLOOKUP($G231&amp;$C231,$BY$1:$BY$845&amp;$C$1:$C$845,$CB$1:$CB$845,"",0)</f>
        <v>0</v>
      </c>
      <c r="AF231" s="65" t="s">
        <v>1484</v>
      </c>
      <c r="AG231" s="65" t="str">
        <f>IFERROR(($AD231/SUM(AD211:AD232))*$AF231,"")</f>
        <v/>
      </c>
      <c r="AH231" s="65" cm="1">
        <f t="array" ref="AH231">_xlfn.XLOOKUP($G231&amp;$C231,$BY$1:$BY$845&amp;$C$1:$C$845,$BD$1:$BD$845,"",0)</f>
        <v>0</v>
      </c>
      <c r="AI231" s="65" cm="1">
        <f t="array" ref="AI231">_xlfn.XLOOKUP($G231&amp;$C231,$BY$1:$BY$845&amp;$C$1:$C$845,$CP$1:$CP$845,"",0)</f>
        <v>0</v>
      </c>
      <c r="AJ231" s="65" cm="1">
        <f t="array" ref="AJ231">_xlfn.XLOOKUP($G231&amp;$C231,$BY$1:$BY$845&amp;$C$1:$C$845,$CQ$1:$CQ$845,"",0)</f>
        <v>0</v>
      </c>
      <c r="AK231" s="65" cm="1">
        <f t="array" ref="AK231">_xlfn.XLOOKUP($G231&amp;$C231,$BY$1:$BY$845&amp;$C$1:$C$845,$CR$1:$CR$845,"",0)</f>
        <v>0</v>
      </c>
      <c r="AL231" s="65" cm="1">
        <f t="array" ref="AL231">_xlfn.XLOOKUP($G231&amp;$C231,$BY$1:$BY$845&amp;$C$1:$C$845,$CM$1:$CM$845,"",0)</f>
        <v>0</v>
      </c>
      <c r="AM231" s="78" cm="1">
        <f t="array" ref="AM231">_xlfn.XLOOKUP($G231&amp;$C231,$BY$1:$BY$845&amp;$C$1:$C$845,BG$1:BG$845,"",0)</f>
        <v>0</v>
      </c>
      <c r="AN231" s="78" cm="1">
        <f t="array" ref="AN231">_xlfn.XLOOKUP($G231&amp;$C231,$BY$1:$BY$845&amp;$C$1:$C$845,BH$1:BH$845,"",0)</f>
        <v>0</v>
      </c>
      <c r="AO231" s="78" cm="1">
        <f t="array" ref="AO231">_xlfn.XLOOKUP($G231&amp;$C231,$BY$1:$BY$845&amp;$C$1:$C$845,BI$1:BI$845,"",0)</f>
        <v>0</v>
      </c>
      <c r="AP231" s="78" cm="1">
        <f t="array" ref="AP231">_xlfn.XLOOKUP($G231&amp;$C231,$BY$1:$BY$845&amp;$C$1:$C$845,BJ$1:BJ$845,"",0)</f>
        <v>0</v>
      </c>
      <c r="AQ231" s="78" cm="1">
        <f t="array" ref="AQ231">_xlfn.XLOOKUP($G231&amp;$C231,$BY$1:$BY$845&amp;$C$1:$C$845,BK$1:BK$845,"",0)</f>
        <v>0</v>
      </c>
      <c r="AR231" s="78">
        <f t="shared" si="43"/>
        <v>0</v>
      </c>
      <c r="AT231" s="1">
        <v>21</v>
      </c>
      <c r="AW231" s="6" t="s">
        <v>1484</v>
      </c>
    </row>
    <row r="232" spans="1:102" x14ac:dyDescent="0.2">
      <c r="B232" s="1" t="s">
        <v>68</v>
      </c>
      <c r="C232" s="1">
        <v>2014</v>
      </c>
      <c r="D232" s="1" t="s">
        <v>787</v>
      </c>
      <c r="I232" s="4"/>
      <c r="O232" s="5"/>
      <c r="Z232" s="2" t="str">
        <f t="shared" si="42"/>
        <v/>
      </c>
      <c r="AA232" s="6">
        <f>_xlfn.XLOOKUP($G232,$AU$211:$AU$232,$AV$211:$AV$232,0,0)</f>
        <v>0</v>
      </c>
      <c r="AB232" s="43">
        <f>AA232/$AC$233</f>
        <v>0</v>
      </c>
      <c r="AD232" s="65" t="s">
        <v>1484</v>
      </c>
      <c r="AE232" s="65" cm="1">
        <f t="array" ref="AE232">_xlfn.XLOOKUP($G232&amp;$C232,$BY$1:$BY$845&amp;$C$1:$C$845,$CB$1:$CB$845,"",0)</f>
        <v>0</v>
      </c>
      <c r="AF232" s="65" t="s">
        <v>1484</v>
      </c>
      <c r="AG232" s="65" t="str">
        <f>IFERROR(($AD232/SUM(AD211:AD232))*$AF232,"")</f>
        <v/>
      </c>
      <c r="AH232" s="65" cm="1">
        <f t="array" ref="AH232">_xlfn.XLOOKUP($G232&amp;$C232,$BY$1:$BY$845&amp;$C$1:$C$845,$BD$1:$BD$845,"",0)</f>
        <v>0</v>
      </c>
      <c r="AI232" s="65" cm="1">
        <f t="array" ref="AI232">_xlfn.XLOOKUP($G232&amp;$C232,$BY$1:$BY$845&amp;$C$1:$C$845,$CP$1:$CP$845,"",0)</f>
        <v>0</v>
      </c>
      <c r="AJ232" s="65" cm="1">
        <f t="array" ref="AJ232">_xlfn.XLOOKUP($G232&amp;$C232,$BY$1:$BY$845&amp;$C$1:$C$845,$CQ$1:$CQ$845,"",0)</f>
        <v>0</v>
      </c>
      <c r="AK232" s="65" cm="1">
        <f t="array" ref="AK232">_xlfn.XLOOKUP($G232&amp;$C232,$BY$1:$BY$845&amp;$C$1:$C$845,$CR$1:$CR$845,"",0)</f>
        <v>0</v>
      </c>
      <c r="AL232" s="65" cm="1">
        <f t="array" ref="AL232">_xlfn.XLOOKUP($G232&amp;$C232,$BY$1:$BY$845&amp;$C$1:$C$845,$CM$1:$CM$845,"",0)</f>
        <v>0</v>
      </c>
      <c r="AM232" s="78" cm="1">
        <f t="array" ref="AM232">_xlfn.XLOOKUP($G232&amp;$C232,$BY$1:$BY$845&amp;$C$1:$C$845,BG$1:BG$845,"",0)</f>
        <v>0</v>
      </c>
      <c r="AN232" s="78" cm="1">
        <f t="array" ref="AN232">_xlfn.XLOOKUP($G232&amp;$C232,$BY$1:$BY$845&amp;$C$1:$C$845,BH$1:BH$845,"",0)</f>
        <v>0</v>
      </c>
      <c r="AO232" s="78" cm="1">
        <f t="array" ref="AO232">_xlfn.XLOOKUP($G232&amp;$C232,$BY$1:$BY$845&amp;$C$1:$C$845,BI$1:BI$845,"",0)</f>
        <v>0</v>
      </c>
      <c r="AP232" s="78" cm="1">
        <f t="array" ref="AP232">_xlfn.XLOOKUP($G232&amp;$C232,$BY$1:$BY$845&amp;$C$1:$C$845,BJ$1:BJ$845,"",0)</f>
        <v>0</v>
      </c>
      <c r="AQ232" s="78" cm="1">
        <f t="array" ref="AQ232">_xlfn.XLOOKUP($G232&amp;$C232,$BY$1:$BY$845&amp;$C$1:$C$845,BK$1:BK$845,"",0)</f>
        <v>0</v>
      </c>
      <c r="AR232" s="78">
        <f t="shared" si="43"/>
        <v>0</v>
      </c>
      <c r="AT232" s="1">
        <v>22</v>
      </c>
      <c r="AW232" s="6" t="s">
        <v>1484</v>
      </c>
    </row>
    <row r="233" spans="1:102" x14ac:dyDescent="0.2">
      <c r="B233" s="1" t="s">
        <v>68</v>
      </c>
      <c r="C233" s="1">
        <v>2014</v>
      </c>
      <c r="D233" s="1" t="s">
        <v>787</v>
      </c>
      <c r="E233" s="1"/>
      <c r="F233" s="1"/>
      <c r="G233" s="1">
        <f>$G209</f>
        <v>0</v>
      </c>
      <c r="H233" s="1"/>
      <c r="I233" s="1"/>
      <c r="J233" s="36"/>
      <c r="K233" s="36"/>
      <c r="L233" s="1"/>
      <c r="M233" s="1"/>
      <c r="N233" s="1"/>
      <c r="O233" s="1"/>
      <c r="P233" s="36"/>
      <c r="Q233" s="1"/>
      <c r="R233" s="1"/>
      <c r="S233" s="1"/>
      <c r="T233" s="1"/>
      <c r="U233" s="1"/>
      <c r="V233" s="1"/>
      <c r="W233" s="1"/>
      <c r="X233" s="1"/>
      <c r="Y233" s="1"/>
      <c r="Z233" s="1"/>
      <c r="AB233" s="41">
        <f>SUM(AB211:AB232)</f>
        <v>1</v>
      </c>
      <c r="AC233" s="37">
        <f>SUM(AA211:AA232)</f>
        <v>63666028</v>
      </c>
      <c r="AD233" s="66">
        <v>19143.400000000001</v>
      </c>
      <c r="AE233" s="66">
        <f>SUM(AE211:AE232)</f>
        <v>19754</v>
      </c>
      <c r="AF233" s="66">
        <v>204.49999999999997</v>
      </c>
      <c r="AG233" s="66">
        <f>SUM(AG211:AG232)</f>
        <v>16.690931078073902</v>
      </c>
      <c r="AH233" s="66">
        <f>SUMPRODUCT(AH211:AH232,AE211:AE232)/AE233</f>
        <v>28.906955553305661</v>
      </c>
      <c r="AI233" s="66">
        <f>SUM(AI211:AI232)</f>
        <v>29.699999999999996</v>
      </c>
      <c r="AJ233" s="66">
        <f>SUM(AJ211:AJ232)</f>
        <v>30.000000000000004</v>
      </c>
      <c r="AK233" s="66">
        <f>SUM(AK211:AK232)</f>
        <v>60</v>
      </c>
      <c r="AL233" s="66">
        <f>SUM(AL211:AL232)</f>
        <v>249.50000000000003</v>
      </c>
      <c r="AM233" s="80">
        <f>SUM(AM211:AM232)</f>
        <v>2.4900000000000002</v>
      </c>
      <c r="AN233" s="80">
        <f>SUM(AN211:AN232)</f>
        <v>4.9300000000000006</v>
      </c>
      <c r="AO233" s="80">
        <f>SUM(AO211:AO232)</f>
        <v>3.8</v>
      </c>
      <c r="AP233" s="80">
        <f>SUM(AP211:AP232)</f>
        <v>4.57</v>
      </c>
      <c r="AQ233" s="80">
        <f>SUM(AQ211:AQ232)</f>
        <v>3.2299999999999995</v>
      </c>
      <c r="AR233" s="80">
        <f>SUM(AR211:AR232)</f>
        <v>19.02</v>
      </c>
      <c r="AS233" s="1"/>
      <c r="AU233" s="37">
        <f>AW233-AV233</f>
        <v>-2596950</v>
      </c>
      <c r="AV233" s="37">
        <f>SUM(AV211:AV232)</f>
        <v>63666028</v>
      </c>
      <c r="AW233" s="37">
        <v>61069078</v>
      </c>
    </row>
    <row r="234" spans="1:102" ht="17" thickBot="1" x14ac:dyDescent="0.25"/>
    <row r="235" spans="1:102" ht="17" thickBot="1" x14ac:dyDescent="0.25">
      <c r="A235" s="3">
        <v>10</v>
      </c>
      <c r="B235" s="1" t="str">
        <f>B$1</f>
        <v>YEAR</v>
      </c>
      <c r="C235" s="1" t="str">
        <f>C$1</f>
        <v>YEAR</v>
      </c>
      <c r="D235" s="1" t="str">
        <f>D$1</f>
        <v>TEAM</v>
      </c>
      <c r="F235" s="1" t="str">
        <f t="shared" ref="F235:AA235" si="44">F$1</f>
        <v>NUMBER</v>
      </c>
      <c r="G235" s="1" t="str">
        <f t="shared" si="44"/>
        <v>PLAYER</v>
      </c>
      <c r="H235" s="1" t="str">
        <f t="shared" si="44"/>
        <v>POS</v>
      </c>
      <c r="I235" s="1" t="str">
        <f t="shared" si="44"/>
        <v>HEIGHT</v>
      </c>
      <c r="J235" s="1" t="str">
        <f t="shared" si="44"/>
        <v>HEIGHT (IN)</v>
      </c>
      <c r="K235" s="1" t="str">
        <f t="shared" si="44"/>
        <v>HEIGHT (M)</v>
      </c>
      <c r="L235" s="1" t="str">
        <f t="shared" si="44"/>
        <v>WEIGHT (LBS)</v>
      </c>
      <c r="M235" s="1" t="str">
        <f t="shared" si="44"/>
        <v>WEIGHT (KG)</v>
      </c>
      <c r="N235" s="1" t="str">
        <f t="shared" si="44"/>
        <v>BMI</v>
      </c>
      <c r="O235" s="1" t="str">
        <f t="shared" si="44"/>
        <v>BIRTH DATE</v>
      </c>
      <c r="P235" s="1" t="str">
        <f t="shared" si="44"/>
        <v>AGE</v>
      </c>
      <c r="Q235" s="1" t="str">
        <f t="shared" si="44"/>
        <v>NATION</v>
      </c>
      <c r="R235" s="1" t="str">
        <f t="shared" si="44"/>
        <v>COUNTRY</v>
      </c>
      <c r="S235" s="1" t="str">
        <f t="shared" si="44"/>
        <v>CONTINENT</v>
      </c>
      <c r="T235" s="1" t="str">
        <f t="shared" si="44"/>
        <v>GLOBAL REGION</v>
      </c>
      <c r="U235" s="1" t="str">
        <f t="shared" si="44"/>
        <v>EXPERIENCE</v>
      </c>
      <c r="V235" s="1"/>
      <c r="W235" s="1" t="str">
        <f t="shared" si="44"/>
        <v>COLLEGE</v>
      </c>
      <c r="X235" s="1" t="str">
        <f t="shared" si="44"/>
        <v>COLLEGE1</v>
      </c>
      <c r="Y235" s="1" t="str">
        <f t="shared" si="44"/>
        <v>COLLEGE2</v>
      </c>
      <c r="Z235" s="1" t="str">
        <f t="shared" si="44"/>
        <v>TRANSFER</v>
      </c>
      <c r="AA235" s="1" t="str">
        <f t="shared" si="44"/>
        <v>SALARY</v>
      </c>
      <c r="AB235" s="1" t="s">
        <v>1262</v>
      </c>
      <c r="AD235" s="64" t="s">
        <v>1496</v>
      </c>
      <c r="AE235" s="64" t="str">
        <f>AE$1</f>
        <v>MP</v>
      </c>
      <c r="AF235" s="64" t="s">
        <v>1424</v>
      </c>
      <c r="AG235" s="64" t="str">
        <f>AG$1</f>
        <v>WTD-MP-PER</v>
      </c>
      <c r="AH235" s="64" t="str">
        <f t="shared" ref="AH235:AR235" si="45">AH$1</f>
        <v>AGE</v>
      </c>
      <c r="AI235" s="64" t="str">
        <f t="shared" si="45"/>
        <v>D-WS</v>
      </c>
      <c r="AJ235" s="64" t="str">
        <f t="shared" si="45"/>
        <v>O-WS</v>
      </c>
      <c r="AK235" s="64" t="str">
        <f t="shared" si="45"/>
        <v>WS</v>
      </c>
      <c r="AL235" s="64" t="str">
        <f t="shared" si="45"/>
        <v>USG%</v>
      </c>
      <c r="AM235" s="64" t="str">
        <f t="shared" si="45"/>
        <v>PG%</v>
      </c>
      <c r="AN235" s="64" t="str">
        <f t="shared" si="45"/>
        <v>SG%</v>
      </c>
      <c r="AO235" s="64" t="str">
        <f t="shared" si="45"/>
        <v>SF%</v>
      </c>
      <c r="AP235" s="64" t="str">
        <f t="shared" si="45"/>
        <v>PF%</v>
      </c>
      <c r="AQ235" s="64" t="str">
        <f t="shared" si="45"/>
        <v>C%</v>
      </c>
      <c r="AR235" s="64" t="str">
        <f t="shared" si="45"/>
        <v>TTL%</v>
      </c>
      <c r="AT235" s="1" t="str">
        <f>AT$1</f>
        <v>Rk</v>
      </c>
      <c r="AU235" s="1" t="str">
        <f>AU$1</f>
        <v>PLAYER</v>
      </c>
      <c r="AV235" s="1" t="str">
        <f>AV$1</f>
        <v>SALARY - BR</v>
      </c>
      <c r="AW235" s="1" t="s">
        <v>1495</v>
      </c>
      <c r="BB235" t="s">
        <v>550</v>
      </c>
      <c r="BC235" t="s">
        <v>1376</v>
      </c>
      <c r="BD235" t="s">
        <v>1377</v>
      </c>
      <c r="BE235" t="s">
        <v>1340</v>
      </c>
      <c r="BF235" s="2" t="s">
        <v>1378</v>
      </c>
      <c r="BG235" s="2" t="s">
        <v>1379</v>
      </c>
      <c r="BH235" s="2" t="s">
        <v>1380</v>
      </c>
      <c r="BI235" s="2" t="s">
        <v>1381</v>
      </c>
      <c r="BJ235" s="2" t="s">
        <v>1382</v>
      </c>
      <c r="BK235" s="2" t="s">
        <v>1383</v>
      </c>
      <c r="BL235" s="2" t="s">
        <v>1384</v>
      </c>
      <c r="BM235" s="2" t="s">
        <v>1385</v>
      </c>
      <c r="BN235" s="2" t="s">
        <v>1386</v>
      </c>
      <c r="BO235" s="2" t="s">
        <v>1387</v>
      </c>
      <c r="BP235" s="2" t="s">
        <v>1388</v>
      </c>
      <c r="BQ235" s="2" t="s">
        <v>1389</v>
      </c>
      <c r="BR235" s="2" t="s">
        <v>1388</v>
      </c>
      <c r="BS235" s="2" t="s">
        <v>1389</v>
      </c>
      <c r="BT235" s="2" t="s">
        <v>1390</v>
      </c>
      <c r="BU235" s="2" t="s">
        <v>1391</v>
      </c>
      <c r="BV235" s="2" t="s">
        <v>1392</v>
      </c>
      <c r="BX235" s="2" t="s">
        <v>550</v>
      </c>
      <c r="BY235" s="2" t="s">
        <v>1376</v>
      </c>
      <c r="BZ235" s="2" t="s">
        <v>1377</v>
      </c>
      <c r="CA235" s="2" t="s">
        <v>1340</v>
      </c>
      <c r="CB235" s="2" t="s">
        <v>1378</v>
      </c>
      <c r="CC235" s="2" t="s">
        <v>1424</v>
      </c>
      <c r="CD235" s="2" t="s">
        <v>1425</v>
      </c>
      <c r="CE235" s="2" t="s">
        <v>1426</v>
      </c>
      <c r="CF235" s="2" t="s">
        <v>1427</v>
      </c>
      <c r="CG235" s="2" t="s">
        <v>1428</v>
      </c>
      <c r="CH235" s="2" t="s">
        <v>1429</v>
      </c>
      <c r="CI235" s="2" t="s">
        <v>1430</v>
      </c>
      <c r="CJ235" s="2" t="s">
        <v>1431</v>
      </c>
      <c r="CK235" s="2" t="s">
        <v>1432</v>
      </c>
      <c r="CL235" s="2" t="s">
        <v>1433</v>
      </c>
      <c r="CM235" s="2" t="s">
        <v>1434</v>
      </c>
      <c r="CN235" s="2" t="s">
        <v>1435</v>
      </c>
      <c r="CO235" s="2" t="s">
        <v>1376</v>
      </c>
      <c r="CP235" s="2" t="s">
        <v>1436</v>
      </c>
      <c r="CQ235" s="2" t="s">
        <v>1437</v>
      </c>
      <c r="CR235" s="2" t="s">
        <v>1438</v>
      </c>
      <c r="CS235" s="2" t="s">
        <v>1439</v>
      </c>
      <c r="CT235" s="2" t="s">
        <v>1376</v>
      </c>
      <c r="CU235" s="2" t="s">
        <v>1440</v>
      </c>
      <c r="CV235" s="2" t="s">
        <v>1441</v>
      </c>
      <c r="CW235" s="2" t="s">
        <v>1442</v>
      </c>
      <c r="CX235" s="2" t="s">
        <v>1443</v>
      </c>
    </row>
    <row r="236" spans="1:102" ht="17" thickBot="1" x14ac:dyDescent="0.25">
      <c r="A236" s="3" t="s">
        <v>814</v>
      </c>
      <c r="B236" s="1" t="s">
        <v>76</v>
      </c>
      <c r="C236" s="1">
        <v>2013</v>
      </c>
      <c r="D236" s="1" t="s">
        <v>814</v>
      </c>
      <c r="F236" s="2">
        <v>34</v>
      </c>
      <c r="G236" s="2" t="s">
        <v>815</v>
      </c>
      <c r="H236" s="2" t="s">
        <v>576</v>
      </c>
      <c r="I236" s="4" t="s">
        <v>601</v>
      </c>
      <c r="J236" s="16">
        <f>_xlfn.XLOOKUP($I236,DASHBOARD!$I$2:$I$27,DASHBOARD!$J$2:$J$27,"",0)</f>
        <v>77</v>
      </c>
      <c r="K236" s="23">
        <f>J236/DASHBOARD!$C$3</f>
        <v>1.9558039116078234</v>
      </c>
      <c r="L236" s="2">
        <v>205</v>
      </c>
      <c r="M236" s="26">
        <f>L236/DASHBOARD!$C$4</f>
        <v>92.970521541950106</v>
      </c>
      <c r="N236" s="26">
        <f t="shared" ref="N236:N253" si="46">M236/(K236^2)</f>
        <v>24.304945215281812</v>
      </c>
      <c r="O236" s="5">
        <v>27595</v>
      </c>
      <c r="P236" s="23">
        <f>YEARFRAC(O236,_xlfn.XLOOKUP($B236,DASHBOARD!$Q$2:$Q$40,DASHBOARD!$U$2:$U$40,"",0))</f>
        <v>37.916666666666664</v>
      </c>
      <c r="Q236" s="2" t="s">
        <v>557</v>
      </c>
      <c r="R236" s="2" t="str">
        <f>_xlfn.XLOOKUP($Q236,DASHBOARD!$L$2:$L$150,DASHBOARD!M$2:M$150,"",0)</f>
        <v>United States</v>
      </c>
      <c r="S236" s="2" t="str">
        <f>_xlfn.XLOOKUP($Q236,DASHBOARD!$L$2:$L$150,DASHBOARD!N$2:N$150,"",0)</f>
        <v>North America</v>
      </c>
      <c r="T236" s="2" t="str">
        <f>_xlfn.XLOOKUP($Q236,DASHBOARD!$L$2:$L$150,DASHBOARD!O$2:O$150,"",0)</f>
        <v>Americas</v>
      </c>
      <c r="U236" s="2">
        <v>16</v>
      </c>
      <c r="W236" s="2" t="s">
        <v>816</v>
      </c>
      <c r="X236" s="2" t="s">
        <v>816</v>
      </c>
      <c r="Z236" s="2" t="str">
        <f t="shared" ref="Z236:Z257" si="47">IF(Y236="","","X")</f>
        <v/>
      </c>
      <c r="AA236" s="6">
        <f>_xlfn.XLOOKUP($G236,$AU$236:$AU$257,$AV$236:$AV$257,0,0)</f>
        <v>3090000</v>
      </c>
      <c r="AB236" s="43">
        <f>AA236/$AC$258</f>
        <v>3.7887003324529364E-2</v>
      </c>
      <c r="AD236" s="65">
        <v>2456.8000000000002</v>
      </c>
      <c r="AE236" s="65" cm="1">
        <f t="array" ref="AE236">_xlfn.XLOOKUP($G236&amp;$C236,$BY$1:$BY$845&amp;$C$1:$C$845,$CB$1:$CB$845,"",0)</f>
        <v>2035</v>
      </c>
      <c r="AF236" s="65">
        <v>20</v>
      </c>
      <c r="AG236" s="65">
        <f>IFERROR(($AD236/SUM(AD236:AD257))*$AF236,"")</f>
        <v>2.4814783017105109</v>
      </c>
      <c r="AH236" s="65" cm="1">
        <f t="array" ref="AH236">_xlfn.XLOOKUP($G236&amp;$C236,$BY$1:$BY$845&amp;$C$1:$C$845,$BD$1:$BD$845,"",0)</f>
        <v>37</v>
      </c>
      <c r="AI236" s="65" cm="1">
        <f t="array" ref="AI236">_xlfn.XLOOKUP($G236&amp;$C236,$BY$1:$BY$845&amp;$C$1:$C$845,$CP$1:$CP$845,"",0)</f>
        <v>3.4</v>
      </c>
      <c r="AJ236" s="65" cm="1">
        <f t="array" ref="AJ236">_xlfn.XLOOKUP($G236&amp;$C236,$BY$1:$BY$845&amp;$C$1:$C$845,$CQ$1:$CQ$845,"",0)</f>
        <v>1.9</v>
      </c>
      <c r="AK236" s="65" cm="1">
        <f t="array" ref="AK236">_xlfn.XLOOKUP($G236&amp;$C236,$BY$1:$BY$845&amp;$C$1:$C$845,$CR$1:$CR$845,"",0)</f>
        <v>5.4</v>
      </c>
      <c r="AL236" s="65" cm="1">
        <f t="array" ref="AL236">_xlfn.XLOOKUP($G236&amp;$C236,$BY$1:$BY$845&amp;$C$1:$C$845,$CM$1:$CM$845,"",0)</f>
        <v>12.5</v>
      </c>
      <c r="AM236" s="78" cm="1">
        <f t="array" ref="AM236">_xlfn.XLOOKUP($G236&amp;$C236,$BY$1:$BY$845&amp;$C$1:$C$845,BG$1:BG$845,"",0)</f>
        <v>0.02</v>
      </c>
      <c r="AN236" s="78" cm="1">
        <f t="array" ref="AN236">_xlfn.XLOOKUP($G236&amp;$C236,$BY$1:$BY$845&amp;$C$1:$C$845,BH$1:BH$845,"",0)</f>
        <v>0.68</v>
      </c>
      <c r="AO236" s="78" cm="1">
        <f t="array" ref="AO236">_xlfn.XLOOKUP($G236&amp;$C236,$BY$1:$BY$845&amp;$C$1:$C$845,BI$1:BI$845,"",0)</f>
        <v>0.3</v>
      </c>
      <c r="AP236" s="78" cm="1">
        <f t="array" ref="AP236">_xlfn.XLOOKUP($G236&amp;$C236,$BY$1:$BY$845&amp;$C$1:$C$845,BJ$1:BJ$845,"",0)</f>
        <v>0</v>
      </c>
      <c r="AQ236" s="78" cm="1">
        <f t="array" ref="AQ236">_xlfn.XLOOKUP($G236&amp;$C236,$BY$1:$BY$845&amp;$C$1:$C$845,BK$1:BK$845,"",0)</f>
        <v>0</v>
      </c>
      <c r="AR236" s="78">
        <f>SUM(AM236:AQ236)</f>
        <v>1</v>
      </c>
      <c r="AT236" s="1">
        <v>1</v>
      </c>
      <c r="AU236" s="2" t="s">
        <v>821</v>
      </c>
      <c r="AV236" s="6">
        <v>17545000</v>
      </c>
      <c r="AW236" s="6">
        <v>17545000</v>
      </c>
      <c r="BB236">
        <v>1</v>
      </c>
      <c r="BC236" t="s">
        <v>647</v>
      </c>
      <c r="BD236">
        <v>28</v>
      </c>
      <c r="BE236">
        <v>76</v>
      </c>
      <c r="BF236" s="2">
        <v>2877</v>
      </c>
      <c r="BI236" s="58">
        <v>0.09</v>
      </c>
      <c r="BJ236" s="58">
        <v>0.82</v>
      </c>
      <c r="BK236" s="58">
        <v>0.09</v>
      </c>
      <c r="BL236" s="2">
        <v>13.2</v>
      </c>
      <c r="BM236" s="2">
        <v>15.3</v>
      </c>
      <c r="BN236" s="2">
        <v>137</v>
      </c>
      <c r="BO236" s="2">
        <v>52</v>
      </c>
      <c r="BP236" s="2">
        <v>34</v>
      </c>
      <c r="BQ236" s="2">
        <v>26</v>
      </c>
      <c r="BR236" s="2">
        <v>214</v>
      </c>
      <c r="BS236" s="2">
        <v>7</v>
      </c>
      <c r="BT236" s="2">
        <v>1298</v>
      </c>
      <c r="BU236" s="2">
        <v>54</v>
      </c>
      <c r="BV236" s="2">
        <v>41</v>
      </c>
      <c r="BX236" s="2">
        <v>1</v>
      </c>
      <c r="BY236" s="2" t="s">
        <v>647</v>
      </c>
      <c r="BZ236" s="2">
        <v>28</v>
      </c>
      <c r="CA236" s="2">
        <v>76</v>
      </c>
      <c r="CB236" s="2">
        <v>2877</v>
      </c>
      <c r="CC236" s="2">
        <v>31.6</v>
      </c>
      <c r="CD236" s="2">
        <v>0.64</v>
      </c>
      <c r="CE236" s="2">
        <v>0.188</v>
      </c>
      <c r="CF236" s="2">
        <v>0.39500000000000002</v>
      </c>
      <c r="CG236" s="2">
        <v>4.4000000000000004</v>
      </c>
      <c r="CH236" s="2">
        <v>20.8</v>
      </c>
      <c r="CI236" s="2">
        <v>13.1</v>
      </c>
      <c r="CJ236" s="2">
        <v>36.4</v>
      </c>
      <c r="CK236" s="2">
        <v>2.4</v>
      </c>
      <c r="CL236" s="2">
        <v>1.9</v>
      </c>
      <c r="CM236" s="2">
        <v>12.4</v>
      </c>
      <c r="CN236" s="2">
        <v>30.2</v>
      </c>
      <c r="CP236" s="2">
        <v>14.6</v>
      </c>
      <c r="CQ236" s="2">
        <v>4.7</v>
      </c>
      <c r="CR236" s="2">
        <v>19.3</v>
      </c>
      <c r="CS236" s="2">
        <v>0.32200000000000001</v>
      </c>
      <c r="CU236" s="2">
        <v>9.3000000000000007</v>
      </c>
      <c r="CV236" s="2">
        <v>2.4</v>
      </c>
      <c r="CW236" s="2">
        <v>11.7</v>
      </c>
      <c r="CX236" s="2">
        <v>9.9</v>
      </c>
    </row>
    <row r="237" spans="1:102" x14ac:dyDescent="0.2">
      <c r="B237" s="1" t="s">
        <v>76</v>
      </c>
      <c r="C237" s="1">
        <v>2013</v>
      </c>
      <c r="D237" s="1" t="s">
        <v>814</v>
      </c>
      <c r="F237" s="2">
        <v>11</v>
      </c>
      <c r="G237" s="2" t="s">
        <v>817</v>
      </c>
      <c r="H237" s="2" t="s">
        <v>552</v>
      </c>
      <c r="I237" s="4" t="s">
        <v>595</v>
      </c>
      <c r="J237" s="16">
        <f>_xlfn.XLOOKUP($I237,DASHBOARD!$I$2:$I$27,DASHBOARD!$J$2:$J$27,"",0)</f>
        <v>82</v>
      </c>
      <c r="K237" s="23">
        <f>J237/DASHBOARD!$C$3</f>
        <v>2.0828041656083314</v>
      </c>
      <c r="L237" s="2">
        <v>245</v>
      </c>
      <c r="M237" s="26">
        <f>L237/DASHBOARD!$C$4</f>
        <v>111.11111111111111</v>
      </c>
      <c r="N237" s="26">
        <f t="shared" si="46"/>
        <v>25.613009782536846</v>
      </c>
      <c r="O237" s="5">
        <v>28678</v>
      </c>
      <c r="P237" s="23">
        <f>YEARFRAC(O237,_xlfn.XLOOKUP($B237,DASHBOARD!$Q$2:$Q$40,DASHBOARD!$U$2:$U$40,"",0))</f>
        <v>34.952777777777776</v>
      </c>
      <c r="Q237" s="2" t="s">
        <v>557</v>
      </c>
      <c r="R237" s="2" t="str">
        <f>_xlfn.XLOOKUP($Q237,DASHBOARD!$L$2:$L$150,DASHBOARD!M$2:M$150,"",0)</f>
        <v>United States</v>
      </c>
      <c r="S237" s="2" t="str">
        <f>_xlfn.XLOOKUP($Q237,DASHBOARD!$L$2:$L$150,DASHBOARD!N$2:N$150,"",0)</f>
        <v>North America</v>
      </c>
      <c r="T237" s="2" t="str">
        <f>_xlfn.XLOOKUP($Q237,DASHBOARD!$L$2:$L$150,DASHBOARD!O$2:O$150,"",0)</f>
        <v>Americas</v>
      </c>
      <c r="U237" s="2">
        <v>10</v>
      </c>
      <c r="W237" s="2" t="s">
        <v>818</v>
      </c>
      <c r="X237" s="2" t="s">
        <v>818</v>
      </c>
      <c r="Z237" s="2" t="str">
        <f t="shared" si="47"/>
        <v/>
      </c>
      <c r="AA237" s="6">
        <f>_xlfn.XLOOKUP($G237,$AU$236:$AU$257,$AV$236:$AV$257,0,0)</f>
        <v>699952</v>
      </c>
      <c r="AB237" s="43">
        <f>AA237/$AC$258</f>
        <v>8.5822277511362396E-3</v>
      </c>
      <c r="AD237" s="65">
        <v>2880.4</v>
      </c>
      <c r="AE237" s="65" cm="1">
        <f t="array" ref="AE237">_xlfn.XLOOKUP($G237&amp;$C237,$BY$1:$BY$845&amp;$C$1:$C$845,$CB$1:$CB$845,"",0)</f>
        <v>624</v>
      </c>
      <c r="AF237" s="65">
        <v>31.6</v>
      </c>
      <c r="AG237" s="65">
        <f>IFERROR(($AD237/SUM(AD236:AD257))*$AF237,"")</f>
        <v>4.5967466453883867</v>
      </c>
      <c r="AH237" s="65" cm="1">
        <f t="array" ref="AH237">_xlfn.XLOOKUP($G237&amp;$C237,$BY$1:$BY$845&amp;$C$1:$C$845,$BD$1:$BD$845,"",0)</f>
        <v>34</v>
      </c>
      <c r="AI237" s="65" cm="1">
        <f t="array" ref="AI237">_xlfn.XLOOKUP($G237&amp;$C237,$BY$1:$BY$845&amp;$C$1:$C$845,$CP$1:$CP$845,"",0)</f>
        <v>1.6</v>
      </c>
      <c r="AJ237" s="65" cm="1">
        <f t="array" ref="AJ237">_xlfn.XLOOKUP($G237&amp;$C237,$BY$1:$BY$845&amp;$C$1:$C$845,$CQ$1:$CQ$845,"",0)</f>
        <v>1.1000000000000001</v>
      </c>
      <c r="AK237" s="65" cm="1">
        <f t="array" ref="AK237">_xlfn.XLOOKUP($G237&amp;$C237,$BY$1:$BY$845&amp;$C$1:$C$845,$CR$1:$CR$845,"",0)</f>
        <v>2.7</v>
      </c>
      <c r="AL237" s="65" cm="1">
        <f t="array" ref="AL237">_xlfn.XLOOKUP($G237&amp;$C237,$BY$1:$BY$845&amp;$C$1:$C$845,$CM$1:$CM$845,"",0)</f>
        <v>12.8</v>
      </c>
      <c r="AM237" s="78" cm="1">
        <f t="array" ref="AM237">_xlfn.XLOOKUP($G237&amp;$C237,$BY$1:$BY$845&amp;$C$1:$C$845,BG$1:BG$845,"",0)</f>
        <v>0</v>
      </c>
      <c r="AN237" s="78" cm="1">
        <f t="array" ref="AN237">_xlfn.XLOOKUP($G237&amp;$C237,$BY$1:$BY$845&amp;$C$1:$C$845,BH$1:BH$845,"",0)</f>
        <v>0</v>
      </c>
      <c r="AO237" s="78" cm="1">
        <f t="array" ref="AO237">_xlfn.XLOOKUP($G237&amp;$C237,$BY$1:$BY$845&amp;$C$1:$C$845,BI$1:BI$845,"",0)</f>
        <v>0</v>
      </c>
      <c r="AP237" s="78" cm="1">
        <f t="array" ref="AP237">_xlfn.XLOOKUP($G237&amp;$C237,$BY$1:$BY$845&amp;$C$1:$C$845,BJ$1:BJ$845,"",0)</f>
        <v>0.1</v>
      </c>
      <c r="AQ237" s="78" cm="1">
        <f t="array" ref="AQ237">_xlfn.XLOOKUP($G237&amp;$C237,$BY$1:$BY$845&amp;$C$1:$C$845,BK$1:BK$845,"",0)</f>
        <v>0.91</v>
      </c>
      <c r="AR237" s="78">
        <f t="shared" ref="AR237:AR257" si="48">SUM(AM237:AQ237)</f>
        <v>1.01</v>
      </c>
      <c r="AT237" s="1">
        <v>2</v>
      </c>
      <c r="AU237" s="2" t="s">
        <v>647</v>
      </c>
      <c r="AV237" s="6">
        <v>17545000</v>
      </c>
      <c r="AW237" s="6">
        <v>17545000</v>
      </c>
      <c r="BB237">
        <v>2</v>
      </c>
      <c r="BC237" t="s">
        <v>821</v>
      </c>
      <c r="BD237">
        <v>28</v>
      </c>
      <c r="BE237">
        <v>74</v>
      </c>
      <c r="BF237" s="2">
        <v>2454</v>
      </c>
      <c r="BK237" s="58">
        <v>1</v>
      </c>
      <c r="BL237" s="2">
        <v>10</v>
      </c>
      <c r="BM237" s="2">
        <v>2.2999999999999998</v>
      </c>
      <c r="BN237" s="2">
        <v>40</v>
      </c>
      <c r="BO237" s="2">
        <v>50</v>
      </c>
      <c r="BP237" s="2">
        <v>72</v>
      </c>
      <c r="BQ237" s="2">
        <v>20</v>
      </c>
      <c r="BR237" s="2">
        <v>140</v>
      </c>
      <c r="BS237" s="2">
        <v>8</v>
      </c>
      <c r="BT237" s="2">
        <v>288</v>
      </c>
      <c r="BU237" s="2">
        <v>23</v>
      </c>
      <c r="BV237" s="2">
        <v>41</v>
      </c>
      <c r="BX237" s="2">
        <v>2</v>
      </c>
      <c r="BY237" s="2" t="s">
        <v>821</v>
      </c>
      <c r="BZ237" s="2">
        <v>28</v>
      </c>
      <c r="CA237" s="2">
        <v>74</v>
      </c>
      <c r="CB237" s="2">
        <v>2454</v>
      </c>
      <c r="CC237" s="2">
        <v>20</v>
      </c>
      <c r="CD237" s="2">
        <v>0.59199999999999997</v>
      </c>
      <c r="CE237" s="2">
        <v>8.2000000000000003E-2</v>
      </c>
      <c r="CF237" s="2">
        <v>0.33300000000000002</v>
      </c>
      <c r="CG237" s="2">
        <v>7</v>
      </c>
      <c r="CH237" s="2">
        <v>17.600000000000001</v>
      </c>
      <c r="CI237" s="2">
        <v>12.6</v>
      </c>
      <c r="CJ237" s="2">
        <v>8.4</v>
      </c>
      <c r="CK237" s="2">
        <v>1.4</v>
      </c>
      <c r="CL237" s="2">
        <v>3.4</v>
      </c>
      <c r="CM237" s="2">
        <v>11</v>
      </c>
      <c r="CN237" s="2">
        <v>22.7</v>
      </c>
      <c r="CP237" s="2">
        <v>5.6</v>
      </c>
      <c r="CQ237" s="2">
        <v>3.4</v>
      </c>
      <c r="CR237" s="2">
        <v>9</v>
      </c>
      <c r="CS237" s="2">
        <v>0.17499999999999999</v>
      </c>
      <c r="CU237" s="2">
        <v>1.5</v>
      </c>
      <c r="CV237" s="2">
        <v>-0.2</v>
      </c>
      <c r="CW237" s="2">
        <v>1.3</v>
      </c>
      <c r="CX237" s="2">
        <v>2.1</v>
      </c>
    </row>
    <row r="238" spans="1:102" x14ac:dyDescent="0.2">
      <c r="B238" s="1" t="s">
        <v>76</v>
      </c>
      <c r="C238" s="1">
        <v>2013</v>
      </c>
      <c r="D238" s="1" t="s">
        <v>814</v>
      </c>
      <c r="F238" s="2">
        <v>50</v>
      </c>
      <c r="G238" s="2" t="s">
        <v>819</v>
      </c>
      <c r="H238" s="2" t="s">
        <v>552</v>
      </c>
      <c r="I238" s="4" t="s">
        <v>602</v>
      </c>
      <c r="J238" s="16">
        <f>_xlfn.XLOOKUP($I238,DASHBOARD!$I$2:$I$27,DASHBOARD!$J$2:$J$27,"",0)</f>
        <v>81</v>
      </c>
      <c r="K238" s="23">
        <f>J238/DASHBOARD!$C$3</f>
        <v>2.0574041148082296</v>
      </c>
      <c r="L238" s="2">
        <v>245</v>
      </c>
      <c r="M238" s="26">
        <f>L238/DASHBOARD!$C$4</f>
        <v>111.11111111111111</v>
      </c>
      <c r="N238" s="26">
        <f t="shared" si="46"/>
        <v>26.24933360429474</v>
      </c>
      <c r="O238" s="5">
        <v>30172</v>
      </c>
      <c r="P238" s="23">
        <f>YEARFRAC(O238,_xlfn.XLOOKUP($B238,DASHBOARD!$Q$2:$Q$40,DASHBOARD!$U$2:$U$40,"",0))</f>
        <v>30.863888888888887</v>
      </c>
      <c r="Q238" s="2" t="s">
        <v>593</v>
      </c>
      <c r="R238" s="2" t="str">
        <f>_xlfn.XLOOKUP($Q238,DASHBOARD!$L$2:$L$150,DASHBOARD!M$2:M$150,"",0)</f>
        <v>Canada</v>
      </c>
      <c r="S238" s="2" t="str">
        <f>_xlfn.XLOOKUP($Q238,DASHBOARD!$L$2:$L$150,DASHBOARD!N$2:N$150,"",0)</f>
        <v>North America</v>
      </c>
      <c r="T238" s="2" t="str">
        <f>_xlfn.XLOOKUP($Q238,DASHBOARD!$L$2:$L$150,DASHBOARD!O$2:O$150,"",0)</f>
        <v>Americas</v>
      </c>
      <c r="U238" s="2">
        <v>5</v>
      </c>
      <c r="W238" s="2" t="s">
        <v>704</v>
      </c>
      <c r="X238" s="2" t="s">
        <v>704</v>
      </c>
      <c r="Z238" s="2" t="str">
        <f t="shared" si="47"/>
        <v/>
      </c>
      <c r="AA238" s="6">
        <f>_xlfn.XLOOKUP($G238,$AU$236:$AU$257,$AV$236:$AV$257,0,0)</f>
        <v>3750000</v>
      </c>
      <c r="AB238" s="43">
        <f>AA238/$AC$258</f>
        <v>4.5979372966661852E-2</v>
      </c>
      <c r="AD238" s="65">
        <v>2394.3000000000002</v>
      </c>
      <c r="AE238" s="65" cm="1">
        <f t="array" ref="AE238">_xlfn.XLOOKUP($G238&amp;$C238,$BY$1:$BY$845&amp;$C$1:$C$845,$CB$1:$CB$845,"",0)</f>
        <v>566</v>
      </c>
      <c r="AF238" s="65">
        <v>24</v>
      </c>
      <c r="AG238" s="65">
        <f>IFERROR(($AD238/SUM(AD236:AD257))*$AF238,"")</f>
        <v>2.9020205948154394</v>
      </c>
      <c r="AH238" s="65" cm="1">
        <f t="array" ref="AH238">_xlfn.XLOOKUP($G238&amp;$C238,$BY$1:$BY$845&amp;$C$1:$C$845,$BD$1:$BD$845,"",0)</f>
        <v>30</v>
      </c>
      <c r="AI238" s="65" cm="1">
        <f t="array" ref="AI238">_xlfn.XLOOKUP($G238&amp;$C238,$BY$1:$BY$845&amp;$C$1:$C$845,$CP$1:$CP$845,"",0)</f>
        <v>0.4</v>
      </c>
      <c r="AJ238" s="65" cm="1">
        <f t="array" ref="AJ238">_xlfn.XLOOKUP($G238&amp;$C238,$BY$1:$BY$845&amp;$C$1:$C$845,$CQ$1:$CQ$845,"",0)</f>
        <v>0.8</v>
      </c>
      <c r="AK238" s="65" cm="1">
        <f t="array" ref="AK238">_xlfn.XLOOKUP($G238&amp;$C238,$BY$1:$BY$845&amp;$C$1:$C$845,$CR$1:$CR$845,"",0)</f>
        <v>1.2</v>
      </c>
      <c r="AL238" s="65" cm="1">
        <f t="array" ref="AL238">_xlfn.XLOOKUP($G238&amp;$C238,$BY$1:$BY$845&amp;$C$1:$C$845,$CM$1:$CM$845,"",0)</f>
        <v>21.5</v>
      </c>
      <c r="AM238" s="78" cm="1">
        <f t="array" ref="AM238">_xlfn.XLOOKUP($G238&amp;$C238,$BY$1:$BY$845&amp;$C$1:$C$845,BG$1:BG$845,"",0)</f>
        <v>0</v>
      </c>
      <c r="AN238" s="78" cm="1">
        <f t="array" ref="AN238">_xlfn.XLOOKUP($G238&amp;$C238,$BY$1:$BY$845&amp;$C$1:$C$845,BH$1:BH$845,"",0)</f>
        <v>0</v>
      </c>
      <c r="AO238" s="78" cm="1">
        <f t="array" ref="AO238">_xlfn.XLOOKUP($G238&amp;$C238,$BY$1:$BY$845&amp;$C$1:$C$845,BI$1:BI$845,"",0)</f>
        <v>0</v>
      </c>
      <c r="AP238" s="78" cm="1">
        <f t="array" ref="AP238">_xlfn.XLOOKUP($G238&amp;$C238,$BY$1:$BY$845&amp;$C$1:$C$845,BJ$1:BJ$845,"",0)</f>
        <v>0.15</v>
      </c>
      <c r="AQ238" s="78" cm="1">
        <f t="array" ref="AQ238">_xlfn.XLOOKUP($G238&amp;$C238,$BY$1:$BY$845&amp;$C$1:$C$845,BK$1:BK$845,"",0)</f>
        <v>0.85</v>
      </c>
      <c r="AR238" s="78">
        <f t="shared" si="48"/>
        <v>1</v>
      </c>
      <c r="AT238" s="1">
        <v>3</v>
      </c>
      <c r="AU238" s="2" t="s">
        <v>834</v>
      </c>
      <c r="AV238" s="6">
        <v>17182000</v>
      </c>
      <c r="AW238" s="6">
        <v>17182000</v>
      </c>
      <c r="BB238">
        <v>3</v>
      </c>
      <c r="BC238" t="s">
        <v>834</v>
      </c>
      <c r="BD238">
        <v>31</v>
      </c>
      <c r="BE238">
        <v>69</v>
      </c>
      <c r="BF238" s="2">
        <v>2391</v>
      </c>
      <c r="BG238" s="58">
        <v>0.13</v>
      </c>
      <c r="BH238" s="58">
        <v>0.87</v>
      </c>
      <c r="BL238" s="2">
        <v>12.8</v>
      </c>
      <c r="BM238" s="2">
        <v>9.4</v>
      </c>
      <c r="BN238" s="2">
        <v>109</v>
      </c>
      <c r="BO238" s="2">
        <v>65</v>
      </c>
      <c r="BP238" s="2">
        <v>70</v>
      </c>
      <c r="BQ238" s="2">
        <v>11</v>
      </c>
      <c r="BR238" s="2">
        <v>204</v>
      </c>
      <c r="BS238" s="2">
        <v>4</v>
      </c>
      <c r="BT238" s="2">
        <v>804</v>
      </c>
      <c r="BU238" s="2">
        <v>42</v>
      </c>
      <c r="BV238" s="2">
        <v>36</v>
      </c>
      <c r="BX238" s="2">
        <v>3</v>
      </c>
      <c r="BY238" s="2" t="s">
        <v>834</v>
      </c>
      <c r="BZ238" s="2">
        <v>31</v>
      </c>
      <c r="CA238" s="2">
        <v>69</v>
      </c>
      <c r="CB238" s="2">
        <v>2391</v>
      </c>
      <c r="CC238" s="2">
        <v>24</v>
      </c>
      <c r="CD238" s="2">
        <v>0.57099999999999995</v>
      </c>
      <c r="CE238" s="2">
        <v>0.06</v>
      </c>
      <c r="CF238" s="2">
        <v>0.38900000000000001</v>
      </c>
      <c r="CG238" s="2">
        <v>4.7</v>
      </c>
      <c r="CH238" s="2">
        <v>12.6</v>
      </c>
      <c r="CI238" s="2">
        <v>8.9</v>
      </c>
      <c r="CJ238" s="2">
        <v>26.6</v>
      </c>
      <c r="CK238" s="2">
        <v>2.8</v>
      </c>
      <c r="CL238" s="2">
        <v>1.9</v>
      </c>
      <c r="CM238" s="2">
        <v>13.2</v>
      </c>
      <c r="CN238" s="2">
        <v>29.5</v>
      </c>
      <c r="CP238" s="2">
        <v>6.1</v>
      </c>
      <c r="CQ238" s="2">
        <v>3.5</v>
      </c>
      <c r="CR238" s="2">
        <v>9.6</v>
      </c>
      <c r="CS238" s="2">
        <v>0.192</v>
      </c>
      <c r="CU238" s="2">
        <v>3.7</v>
      </c>
      <c r="CV238" s="2">
        <v>0.7</v>
      </c>
      <c r="CW238" s="2">
        <v>4.4000000000000004</v>
      </c>
      <c r="CX238" s="2">
        <v>3.8</v>
      </c>
    </row>
    <row r="239" spans="1:102" x14ac:dyDescent="0.2">
      <c r="B239" s="1" t="s">
        <v>76</v>
      </c>
      <c r="C239" s="1">
        <v>2013</v>
      </c>
      <c r="D239" s="1" t="s">
        <v>814</v>
      </c>
      <c r="F239" s="2">
        <v>31</v>
      </c>
      <c r="G239" s="2" t="s">
        <v>820</v>
      </c>
      <c r="H239" s="2" t="s">
        <v>570</v>
      </c>
      <c r="I239" s="4" t="s">
        <v>600</v>
      </c>
      <c r="J239" s="16">
        <f>_xlfn.XLOOKUP($I239,DASHBOARD!$I$2:$I$27,DASHBOARD!$J$2:$J$27,"",0)</f>
        <v>80</v>
      </c>
      <c r="K239" s="23">
        <f>J239/DASHBOARD!$C$3</f>
        <v>2.0320040640081283</v>
      </c>
      <c r="L239" s="2">
        <v>220</v>
      </c>
      <c r="M239" s="26">
        <f>L239/DASHBOARD!$C$4</f>
        <v>99.773242630385482</v>
      </c>
      <c r="N239" s="26">
        <f t="shared" si="46"/>
        <v>24.163783871882082</v>
      </c>
      <c r="O239" s="5">
        <v>28742</v>
      </c>
      <c r="P239" s="23">
        <f>YEARFRAC(O239,_xlfn.XLOOKUP($B239,DASHBOARD!$Q$2:$Q$40,DASHBOARD!$U$2:$U$40,"",0))</f>
        <v>34.780555555555559</v>
      </c>
      <c r="Q239" s="2" t="s">
        <v>557</v>
      </c>
      <c r="R239" s="2" t="str">
        <f>_xlfn.XLOOKUP($Q239,DASHBOARD!$L$2:$L$150,DASHBOARD!M$2:M$150,"",0)</f>
        <v>United States</v>
      </c>
      <c r="S239" s="2" t="str">
        <f>_xlfn.XLOOKUP($Q239,DASHBOARD!$L$2:$L$150,DASHBOARD!N$2:N$150,"",0)</f>
        <v>North America</v>
      </c>
      <c r="T239" s="2" t="str">
        <f>_xlfn.XLOOKUP($Q239,DASHBOARD!$L$2:$L$150,DASHBOARD!O$2:O$150,"",0)</f>
        <v>Americas</v>
      </c>
      <c r="U239" s="2">
        <v>11</v>
      </c>
      <c r="W239" s="2" t="s">
        <v>674</v>
      </c>
      <c r="X239" s="2" t="s">
        <v>674</v>
      </c>
      <c r="Z239" s="2" t="str">
        <f t="shared" si="47"/>
        <v/>
      </c>
      <c r="AA239" s="6">
        <f>_xlfn.XLOOKUP($G239,$AU$236:$AU$257,$AV$236:$AV$257,0,0)</f>
        <v>3135000</v>
      </c>
      <c r="AB239" s="43">
        <f>AA239/$AC$258</f>
        <v>3.8438755800129308E-2</v>
      </c>
      <c r="AD239" s="65">
        <v>902.7</v>
      </c>
      <c r="AE239" s="65" cm="1">
        <f t="array" ref="AE239">_xlfn.XLOOKUP($G239&amp;$C239,$BY$1:$BY$845&amp;$C$1:$C$845,$CB$1:$CB$845,"",0)</f>
        <v>1786</v>
      </c>
      <c r="AF239" s="65">
        <v>13.5</v>
      </c>
      <c r="AG239" s="65">
        <f>IFERROR(($AD239/SUM(AD236:AD257))*$AF239,"")</f>
        <v>0.61544308144497017</v>
      </c>
      <c r="AH239" s="65" cm="1">
        <f t="array" ref="AH239">_xlfn.XLOOKUP($G239&amp;$C239,$BY$1:$BY$845&amp;$C$1:$C$845,$BD$1:$BD$845,"",0)</f>
        <v>34</v>
      </c>
      <c r="AI239" s="65" cm="1">
        <f t="array" ref="AI239">_xlfn.XLOOKUP($G239&amp;$C239,$BY$1:$BY$845&amp;$C$1:$C$845,$CP$1:$CP$845,"",0)</f>
        <v>2.8</v>
      </c>
      <c r="AJ239" s="65" cm="1">
        <f t="array" ref="AJ239">_xlfn.XLOOKUP($G239&amp;$C239,$BY$1:$BY$845&amp;$C$1:$C$845,$CQ$1:$CQ$845,"",0)</f>
        <v>1.6</v>
      </c>
      <c r="AK239" s="65" cm="1">
        <f t="array" ref="AK239">_xlfn.XLOOKUP($G239&amp;$C239,$BY$1:$BY$845&amp;$C$1:$C$845,$CR$1:$CR$845,"",0)</f>
        <v>4.4000000000000004</v>
      </c>
      <c r="AL239" s="65" cm="1">
        <f t="array" ref="AL239">_xlfn.XLOOKUP($G239&amp;$C239,$BY$1:$BY$845&amp;$C$1:$C$845,$CM$1:$CM$845,"",0)</f>
        <v>8.1999999999999993</v>
      </c>
      <c r="AM239" s="78" cm="1">
        <f t="array" ref="AM239">_xlfn.XLOOKUP($G239&amp;$C239,$BY$1:$BY$845&amp;$C$1:$C$845,BG$1:BG$845,"",0)</f>
        <v>0</v>
      </c>
      <c r="AN239" s="78" cm="1">
        <f t="array" ref="AN239">_xlfn.XLOOKUP($G239&amp;$C239,$BY$1:$BY$845&amp;$C$1:$C$845,BH$1:BH$845,"",0)</f>
        <v>0</v>
      </c>
      <c r="AO239" s="78" cm="1">
        <f t="array" ref="AO239">_xlfn.XLOOKUP($G239&amp;$C239,$BY$1:$BY$845&amp;$C$1:$C$845,BI$1:BI$845,"",0)</f>
        <v>0.79</v>
      </c>
      <c r="AP239" s="78" cm="1">
        <f t="array" ref="AP239">_xlfn.XLOOKUP($G239&amp;$C239,$BY$1:$BY$845&amp;$C$1:$C$845,BJ$1:BJ$845,"",0)</f>
        <v>0.21</v>
      </c>
      <c r="AQ239" s="78" cm="1">
        <f t="array" ref="AQ239">_xlfn.XLOOKUP($G239&amp;$C239,$BY$1:$BY$845&amp;$C$1:$C$845,BK$1:BK$845,"",0)</f>
        <v>0</v>
      </c>
      <c r="AR239" s="78">
        <f t="shared" si="48"/>
        <v>1</v>
      </c>
      <c r="AT239" s="1">
        <v>4</v>
      </c>
      <c r="AU239" s="2" t="s">
        <v>831</v>
      </c>
      <c r="AV239" s="6">
        <v>5800000</v>
      </c>
      <c r="AW239" s="6">
        <v>5800000</v>
      </c>
      <c r="BB239">
        <v>4</v>
      </c>
      <c r="BC239" t="s">
        <v>822</v>
      </c>
      <c r="BD239">
        <v>26</v>
      </c>
      <c r="BE239">
        <v>77</v>
      </c>
      <c r="BF239" s="2">
        <v>2068</v>
      </c>
      <c r="BG239" s="58">
        <v>0.98</v>
      </c>
      <c r="BH239" s="58">
        <v>0.02</v>
      </c>
      <c r="BL239" s="2">
        <v>14</v>
      </c>
      <c r="BM239" s="2">
        <v>10.3</v>
      </c>
      <c r="BN239" s="2">
        <v>78</v>
      </c>
      <c r="BO239" s="2">
        <v>23</v>
      </c>
      <c r="BP239" s="2">
        <v>76</v>
      </c>
      <c r="BQ239" s="2">
        <v>7</v>
      </c>
      <c r="BR239" s="2">
        <v>31</v>
      </c>
      <c r="BS239" s="2">
        <v>18</v>
      </c>
      <c r="BT239" s="2">
        <v>606</v>
      </c>
      <c r="BU239" s="2">
        <v>5</v>
      </c>
      <c r="BV239" s="2">
        <v>24</v>
      </c>
      <c r="BX239" s="2">
        <v>4</v>
      </c>
      <c r="BY239" s="2" t="s">
        <v>822</v>
      </c>
      <c r="BZ239" s="2">
        <v>26</v>
      </c>
      <c r="CA239" s="2">
        <v>77</v>
      </c>
      <c r="CB239" s="2">
        <v>2068</v>
      </c>
      <c r="CC239" s="2">
        <v>13.3</v>
      </c>
      <c r="CD239" s="2">
        <v>0.57599999999999996</v>
      </c>
      <c r="CE239" s="2">
        <v>0.56899999999999995</v>
      </c>
      <c r="CF239" s="2">
        <v>0.21199999999999999</v>
      </c>
      <c r="CG239" s="2">
        <v>1.2</v>
      </c>
      <c r="CH239" s="2">
        <v>8.6</v>
      </c>
      <c r="CI239" s="2">
        <v>5.0999999999999996</v>
      </c>
      <c r="CJ239" s="2">
        <v>19.399999999999999</v>
      </c>
      <c r="CK239" s="2">
        <v>3</v>
      </c>
      <c r="CL239" s="2">
        <v>0.5</v>
      </c>
      <c r="CM239" s="2">
        <v>17.100000000000001</v>
      </c>
      <c r="CN239" s="2">
        <v>16.100000000000001</v>
      </c>
      <c r="CP239" s="2">
        <v>2.6</v>
      </c>
      <c r="CQ239" s="2">
        <v>2.5</v>
      </c>
      <c r="CR239" s="2">
        <v>5.2</v>
      </c>
      <c r="CS239" s="2">
        <v>0.12</v>
      </c>
      <c r="CU239" s="2">
        <v>-0.5</v>
      </c>
      <c r="CV239" s="2">
        <v>0.9</v>
      </c>
      <c r="CW239" s="2">
        <v>0.4</v>
      </c>
      <c r="CX239" s="2">
        <v>1.3</v>
      </c>
    </row>
    <row r="240" spans="1:102" x14ac:dyDescent="0.2">
      <c r="B240" s="1" t="s">
        <v>76</v>
      </c>
      <c r="C240" s="1">
        <v>2013</v>
      </c>
      <c r="D240" s="1" t="s">
        <v>814</v>
      </c>
      <c r="F240" s="2">
        <v>1</v>
      </c>
      <c r="G240" s="2" t="s">
        <v>821</v>
      </c>
      <c r="H240" s="2" t="s">
        <v>552</v>
      </c>
      <c r="I240" s="4" t="s">
        <v>1148</v>
      </c>
      <c r="J240" s="16">
        <f>_xlfn.XLOOKUP($I240,DASHBOARD!$I$2:$I$27,DASHBOARD!$J$2:$J$27,"",0)</f>
        <v>83</v>
      </c>
      <c r="K240" s="23">
        <f>J240/DASHBOARD!$C$3</f>
        <v>2.1082042164084331</v>
      </c>
      <c r="L240" s="2">
        <v>235</v>
      </c>
      <c r="M240" s="26">
        <f>L240/DASHBOARD!$C$4</f>
        <v>106.57596371882086</v>
      </c>
      <c r="N240" s="26">
        <f t="shared" si="46"/>
        <v>23.979157116952354</v>
      </c>
      <c r="O240" s="5">
        <v>30765</v>
      </c>
      <c r="P240" s="23">
        <f>YEARFRAC(O240,_xlfn.XLOOKUP($B240,DASHBOARD!$Q$2:$Q$40,DASHBOARD!$U$2:$U$40,"",0))</f>
        <v>29.238888888888887</v>
      </c>
      <c r="Q240" s="2" t="s">
        <v>557</v>
      </c>
      <c r="R240" s="2" t="str">
        <f>_xlfn.XLOOKUP($Q240,DASHBOARD!$L$2:$L$150,DASHBOARD!M$2:M$150,"",0)</f>
        <v>United States</v>
      </c>
      <c r="S240" s="2" t="str">
        <f>_xlfn.XLOOKUP($Q240,DASHBOARD!$L$2:$L$150,DASHBOARD!N$2:N$150,"",0)</f>
        <v>North America</v>
      </c>
      <c r="T240" s="2" t="str">
        <f>_xlfn.XLOOKUP($Q240,DASHBOARD!$L$2:$L$150,DASHBOARD!O$2:O$150,"",0)</f>
        <v>Americas</v>
      </c>
      <c r="U240" s="2">
        <v>9</v>
      </c>
      <c r="W240" s="2" t="s">
        <v>766</v>
      </c>
      <c r="X240" s="2" t="s">
        <v>766</v>
      </c>
      <c r="Z240" s="2" t="str">
        <f t="shared" si="47"/>
        <v/>
      </c>
      <c r="AA240" s="6">
        <f>_xlfn.XLOOKUP($G240,$AU$236:$AU$257,$AV$236:$AV$257,0,0)</f>
        <v>17545000</v>
      </c>
      <c r="AB240" s="43">
        <f>AA240/$AC$258</f>
        <v>0.21512215965335527</v>
      </c>
      <c r="AD240" s="65">
        <v>1417.5</v>
      </c>
      <c r="AE240" s="65" cm="1">
        <f t="array" ref="AE240">_xlfn.XLOOKUP($G240&amp;$C240,$BY$1:$BY$845&amp;$C$1:$C$845,$CB$1:$CB$845,"",0)</f>
        <v>2454</v>
      </c>
      <c r="AF240" s="65">
        <v>9.9</v>
      </c>
      <c r="AG240" s="65">
        <f>IFERROR(($AD240/SUM(AD236:AD257))*$AF240,"")</f>
        <v>0.70871062718737843</v>
      </c>
      <c r="AH240" s="65" cm="1">
        <f t="array" ref="AH240">_xlfn.XLOOKUP($G240&amp;$C240,$BY$1:$BY$845&amp;$C$1:$C$845,$BD$1:$BD$845,"",0)</f>
        <v>28</v>
      </c>
      <c r="AI240" s="65" cm="1">
        <f t="array" ref="AI240">_xlfn.XLOOKUP($G240&amp;$C240,$BY$1:$BY$845&amp;$C$1:$C$845,$CP$1:$CP$845,"",0)</f>
        <v>5.6</v>
      </c>
      <c r="AJ240" s="65" cm="1">
        <f t="array" ref="AJ240">_xlfn.XLOOKUP($G240&amp;$C240,$BY$1:$BY$845&amp;$C$1:$C$845,$CQ$1:$CQ$845,"",0)</f>
        <v>3.4</v>
      </c>
      <c r="AK240" s="65" cm="1">
        <f t="array" ref="AK240">_xlfn.XLOOKUP($G240&amp;$C240,$BY$1:$BY$845&amp;$C$1:$C$845,$CR$1:$CR$845,"",0)</f>
        <v>9</v>
      </c>
      <c r="AL240" s="65" cm="1">
        <f t="array" ref="AL240">_xlfn.XLOOKUP($G240&amp;$C240,$BY$1:$BY$845&amp;$C$1:$C$845,$CM$1:$CM$845,"",0)</f>
        <v>11</v>
      </c>
      <c r="AM240" s="78" cm="1">
        <f t="array" ref="AM240">_xlfn.XLOOKUP($G240&amp;$C240,$BY$1:$BY$845&amp;$C$1:$C$845,BG$1:BG$845,"",0)</f>
        <v>0</v>
      </c>
      <c r="AN240" s="78" cm="1">
        <f t="array" ref="AN240">_xlfn.XLOOKUP($G240&amp;$C240,$BY$1:$BY$845&amp;$C$1:$C$845,BH$1:BH$845,"",0)</f>
        <v>0</v>
      </c>
      <c r="AO240" s="78" cm="1">
        <f t="array" ref="AO240">_xlfn.XLOOKUP($G240&amp;$C240,$BY$1:$BY$845&amp;$C$1:$C$845,BI$1:BI$845,"",0)</f>
        <v>0</v>
      </c>
      <c r="AP240" s="78" cm="1">
        <f t="array" ref="AP240">_xlfn.XLOOKUP($G240&amp;$C240,$BY$1:$BY$845&amp;$C$1:$C$845,BJ$1:BJ$845,"",0)</f>
        <v>0</v>
      </c>
      <c r="AQ240" s="78" cm="1">
        <f t="array" ref="AQ240">_xlfn.XLOOKUP($G240&amp;$C240,$BY$1:$BY$845&amp;$C$1:$C$845,BK$1:BK$845,"",0)</f>
        <v>1</v>
      </c>
      <c r="AR240" s="78">
        <f t="shared" si="48"/>
        <v>1</v>
      </c>
      <c r="AT240" s="1">
        <v>5</v>
      </c>
      <c r="AU240" s="2" t="s">
        <v>828</v>
      </c>
      <c r="AV240" s="6">
        <v>4060000</v>
      </c>
      <c r="AW240" s="6">
        <v>4060000</v>
      </c>
      <c r="BB240">
        <v>5</v>
      </c>
      <c r="BC240" t="s">
        <v>815</v>
      </c>
      <c r="BD240">
        <v>37</v>
      </c>
      <c r="BE240">
        <v>79</v>
      </c>
      <c r="BF240" s="2">
        <v>2035</v>
      </c>
      <c r="BG240" s="58">
        <v>0.02</v>
      </c>
      <c r="BH240" s="58">
        <v>0.68</v>
      </c>
      <c r="BI240" s="58">
        <v>0.3</v>
      </c>
      <c r="BL240" s="2">
        <v>5</v>
      </c>
      <c r="BM240" s="2">
        <v>-8.3000000000000007</v>
      </c>
      <c r="BN240" s="2">
        <v>54</v>
      </c>
      <c r="BO240" s="2">
        <v>29</v>
      </c>
      <c r="BP240" s="2">
        <v>69</v>
      </c>
      <c r="BQ240" s="2">
        <v>12</v>
      </c>
      <c r="BR240" s="2">
        <v>46</v>
      </c>
      <c r="BS240" s="2">
        <v>6</v>
      </c>
      <c r="BT240" s="2">
        <v>319</v>
      </c>
      <c r="BU240" s="2">
        <v>11</v>
      </c>
      <c r="BV240" s="2">
        <v>21</v>
      </c>
      <c r="BX240" s="2">
        <v>5</v>
      </c>
      <c r="BY240" s="2" t="s">
        <v>815</v>
      </c>
      <c r="BZ240" s="2">
        <v>37</v>
      </c>
      <c r="CA240" s="2">
        <v>79</v>
      </c>
      <c r="CB240" s="2">
        <v>2035</v>
      </c>
      <c r="CC240" s="2">
        <v>14.7</v>
      </c>
      <c r="CD240" s="2">
        <v>0.59899999999999998</v>
      </c>
      <c r="CE240" s="2">
        <v>0.51</v>
      </c>
      <c r="CF240" s="2">
        <v>0.24299999999999999</v>
      </c>
      <c r="CG240" s="2">
        <v>2.6</v>
      </c>
      <c r="CH240" s="2">
        <v>10.1</v>
      </c>
      <c r="CI240" s="2">
        <v>6.6</v>
      </c>
      <c r="CJ240" s="2">
        <v>10.199999999999999</v>
      </c>
      <c r="CK240" s="2">
        <v>1.7</v>
      </c>
      <c r="CL240" s="2">
        <v>0.6</v>
      </c>
      <c r="CM240" s="2">
        <v>12.5</v>
      </c>
      <c r="CN240" s="2">
        <v>19.3</v>
      </c>
      <c r="CP240" s="2">
        <v>3.4</v>
      </c>
      <c r="CQ240" s="2">
        <v>1.9</v>
      </c>
      <c r="CR240" s="2">
        <v>5.4</v>
      </c>
      <c r="CS240" s="2">
        <v>0.126</v>
      </c>
      <c r="CU240" s="2">
        <v>1.1000000000000001</v>
      </c>
      <c r="CV240" s="2">
        <v>-0.8</v>
      </c>
      <c r="CW240" s="2">
        <v>0.3</v>
      </c>
      <c r="CX240" s="2">
        <v>1.2</v>
      </c>
    </row>
    <row r="241" spans="2:102" x14ac:dyDescent="0.2">
      <c r="B241" s="1" t="s">
        <v>76</v>
      </c>
      <c r="C241" s="1">
        <v>2013</v>
      </c>
      <c r="D241" s="1" t="s">
        <v>814</v>
      </c>
      <c r="F241" s="2">
        <v>15</v>
      </c>
      <c r="G241" s="2" t="s">
        <v>822</v>
      </c>
      <c r="H241" s="2" t="s">
        <v>556</v>
      </c>
      <c r="I241" s="4" t="s">
        <v>597</v>
      </c>
      <c r="J241" s="16">
        <f>_xlfn.XLOOKUP($I241,DASHBOARD!$I$2:$I$27,DASHBOARD!$J$2:$J$27,"",0)</f>
        <v>74</v>
      </c>
      <c r="K241" s="23">
        <f>J241/DASHBOARD!$C$3</f>
        <v>1.8796037592075185</v>
      </c>
      <c r="L241" s="2">
        <v>190</v>
      </c>
      <c r="M241" s="26">
        <f>L241/DASHBOARD!$C$4</f>
        <v>86.167800453514729</v>
      </c>
      <c r="N241" s="26">
        <f t="shared" si="46"/>
        <v>24.390033524975603</v>
      </c>
      <c r="O241" s="5">
        <v>31551</v>
      </c>
      <c r="P241" s="23">
        <f>YEARFRAC(O241,_xlfn.XLOOKUP($B241,DASHBOARD!$Q$2:$Q$40,DASHBOARD!$U$2:$U$40,"",0))</f>
        <v>27.086111111111112</v>
      </c>
      <c r="Q241" s="2" t="s">
        <v>557</v>
      </c>
      <c r="R241" s="2" t="str">
        <f>_xlfn.XLOOKUP($Q241,DASHBOARD!$L$2:$L$150,DASHBOARD!M$2:M$150,"",0)</f>
        <v>United States</v>
      </c>
      <c r="S241" s="2" t="str">
        <f>_xlfn.XLOOKUP($Q241,DASHBOARD!$L$2:$L$150,DASHBOARD!N$2:N$150,"",0)</f>
        <v>North America</v>
      </c>
      <c r="T241" s="2" t="str">
        <f>_xlfn.XLOOKUP($Q241,DASHBOARD!$L$2:$L$150,DASHBOARD!O$2:O$150,"",0)</f>
        <v>Americas</v>
      </c>
      <c r="U241" s="2">
        <v>4</v>
      </c>
      <c r="W241" s="2" t="s">
        <v>594</v>
      </c>
      <c r="X241" s="2" t="s">
        <v>594</v>
      </c>
      <c r="Z241" s="2" t="str">
        <f t="shared" si="47"/>
        <v/>
      </c>
      <c r="AA241" s="6">
        <f>_xlfn.XLOOKUP($G241,$AU$236:$AU$257,$AV$236:$AV$257,0,0)</f>
        <v>4000000</v>
      </c>
      <c r="AB241" s="43">
        <f>AA241/$AC$258</f>
        <v>4.9044664497772644E-2</v>
      </c>
      <c r="AD241" s="65">
        <v>2071.2999999999997</v>
      </c>
      <c r="AE241" s="65" cm="1">
        <f t="array" ref="AE241">_xlfn.XLOOKUP($G241&amp;$C241,$BY$1:$BY$845&amp;$C$1:$C$845,$CB$1:$CB$845,"",0)</f>
        <v>2068</v>
      </c>
      <c r="AF241" s="65">
        <v>13.3</v>
      </c>
      <c r="AG241" s="65">
        <f>IFERROR(($AD241/SUM(AD236:AD257))*$AF241,"")</f>
        <v>1.3912504860841062</v>
      </c>
      <c r="AH241" s="65" cm="1">
        <f t="array" ref="AH241">_xlfn.XLOOKUP($G241&amp;$C241,$BY$1:$BY$845&amp;$C$1:$C$845,$BD$1:$BD$845,"",0)</f>
        <v>26</v>
      </c>
      <c r="AI241" s="65" cm="1">
        <f t="array" ref="AI241">_xlfn.XLOOKUP($G241&amp;$C241,$BY$1:$BY$845&amp;$C$1:$C$845,$CP$1:$CP$845,"",0)</f>
        <v>2.6</v>
      </c>
      <c r="AJ241" s="65" cm="1">
        <f t="array" ref="AJ241">_xlfn.XLOOKUP($G241&amp;$C241,$BY$1:$BY$845&amp;$C$1:$C$845,$CQ$1:$CQ$845,"",0)</f>
        <v>2.5</v>
      </c>
      <c r="AK241" s="65" cm="1">
        <f t="array" ref="AK241">_xlfn.XLOOKUP($G241&amp;$C241,$BY$1:$BY$845&amp;$C$1:$C$845,$CR$1:$CR$845,"",0)</f>
        <v>5.2</v>
      </c>
      <c r="AL241" s="65" cm="1">
        <f t="array" ref="AL241">_xlfn.XLOOKUP($G241&amp;$C241,$BY$1:$BY$845&amp;$C$1:$C$845,$CM$1:$CM$845,"",0)</f>
        <v>17.100000000000001</v>
      </c>
      <c r="AM241" s="78" cm="1">
        <f t="array" ref="AM241">_xlfn.XLOOKUP($G241&amp;$C241,$BY$1:$BY$845&amp;$C$1:$C$845,BG$1:BG$845,"",0)</f>
        <v>0.98</v>
      </c>
      <c r="AN241" s="78" cm="1">
        <f t="array" ref="AN241">_xlfn.XLOOKUP($G241&amp;$C241,$BY$1:$BY$845&amp;$C$1:$C$845,BH$1:BH$845,"",0)</f>
        <v>0.02</v>
      </c>
      <c r="AO241" s="78" cm="1">
        <f t="array" ref="AO241">_xlfn.XLOOKUP($G241&amp;$C241,$BY$1:$BY$845&amp;$C$1:$C$845,BI$1:BI$845,"",0)</f>
        <v>0</v>
      </c>
      <c r="AP241" s="78" cm="1">
        <f t="array" ref="AP241">_xlfn.XLOOKUP($G241&amp;$C241,$BY$1:$BY$845&amp;$C$1:$C$845,BJ$1:BJ$845,"",0)</f>
        <v>0</v>
      </c>
      <c r="AQ241" s="78" cm="1">
        <f t="array" ref="AQ241">_xlfn.XLOOKUP($G241&amp;$C241,$BY$1:$BY$845&amp;$C$1:$C$845,BK$1:BK$845,"",0)</f>
        <v>0</v>
      </c>
      <c r="AR241" s="78">
        <f t="shared" si="48"/>
        <v>1</v>
      </c>
      <c r="AT241" s="1">
        <v>6</v>
      </c>
      <c r="AU241" s="2" t="s">
        <v>822</v>
      </c>
      <c r="AV241" s="6">
        <v>4000000</v>
      </c>
      <c r="AW241" s="6">
        <v>4000000</v>
      </c>
      <c r="BB241">
        <v>6</v>
      </c>
      <c r="BC241" t="s">
        <v>820</v>
      </c>
      <c r="BD241">
        <v>34</v>
      </c>
      <c r="BE241">
        <v>72</v>
      </c>
      <c r="BF241" s="2">
        <v>1786</v>
      </c>
      <c r="BI241" s="58">
        <v>0.79</v>
      </c>
      <c r="BJ241" s="58">
        <v>0.21</v>
      </c>
      <c r="BL241" s="2">
        <v>11</v>
      </c>
      <c r="BM241" s="2">
        <v>3.4</v>
      </c>
      <c r="BN241" s="2">
        <v>23</v>
      </c>
      <c r="BO241" s="2">
        <v>6</v>
      </c>
      <c r="BP241" s="2">
        <v>98</v>
      </c>
      <c r="BQ241" s="2">
        <v>3</v>
      </c>
      <c r="BR241" s="2">
        <v>10</v>
      </c>
      <c r="BS241" s="2">
        <v>9</v>
      </c>
      <c r="BT241" s="2">
        <v>169</v>
      </c>
      <c r="BU241" s="2">
        <v>1</v>
      </c>
      <c r="BV241" s="2">
        <v>10</v>
      </c>
      <c r="BX241" s="2">
        <v>6</v>
      </c>
      <c r="BY241" s="2" t="s">
        <v>820</v>
      </c>
      <c r="BZ241" s="2">
        <v>34</v>
      </c>
      <c r="CA241" s="2">
        <v>72</v>
      </c>
      <c r="CB241" s="2">
        <v>1786</v>
      </c>
      <c r="CC241" s="2">
        <v>10.7</v>
      </c>
      <c r="CD241" s="2">
        <v>0.623</v>
      </c>
      <c r="CE241" s="2">
        <v>0.873</v>
      </c>
      <c r="CF241" s="2">
        <v>0.105</v>
      </c>
      <c r="CG241" s="2">
        <v>2.7</v>
      </c>
      <c r="CH241" s="2">
        <v>8.4</v>
      </c>
      <c r="CI241" s="2">
        <v>5.7</v>
      </c>
      <c r="CJ241" s="2">
        <v>5.7</v>
      </c>
      <c r="CK241" s="2">
        <v>1.2</v>
      </c>
      <c r="CL241" s="2">
        <v>2.5</v>
      </c>
      <c r="CM241" s="2">
        <v>8.1999999999999993</v>
      </c>
      <c r="CN241" s="2">
        <v>11</v>
      </c>
      <c r="CP241" s="2">
        <v>2.8</v>
      </c>
      <c r="CQ241" s="2">
        <v>1.6</v>
      </c>
      <c r="CR241" s="2">
        <v>4.4000000000000004</v>
      </c>
      <c r="CS241" s="2">
        <v>0.11899999999999999</v>
      </c>
      <c r="CU241" s="2">
        <v>0.9</v>
      </c>
      <c r="CV241" s="2">
        <v>0.1</v>
      </c>
      <c r="CW241" s="2">
        <v>1</v>
      </c>
      <c r="CX241" s="2">
        <v>1.4</v>
      </c>
    </row>
    <row r="242" spans="2:102" x14ac:dyDescent="0.2">
      <c r="B242" s="1" t="s">
        <v>76</v>
      </c>
      <c r="C242" s="1">
        <v>2013</v>
      </c>
      <c r="D242" s="1" t="s">
        <v>814</v>
      </c>
      <c r="F242" s="2">
        <v>30</v>
      </c>
      <c r="G242" s="2" t="s">
        <v>823</v>
      </c>
      <c r="H242" s="2" t="s">
        <v>556</v>
      </c>
      <c r="I242" s="4" t="s">
        <v>597</v>
      </c>
      <c r="J242" s="16">
        <f>_xlfn.XLOOKUP($I242,DASHBOARD!$I$2:$I$27,DASHBOARD!$J$2:$J$27,"",0)</f>
        <v>74</v>
      </c>
      <c r="K242" s="23">
        <f>J242/DASHBOARD!$C$3</f>
        <v>1.8796037592075185</v>
      </c>
      <c r="L242" s="2">
        <v>175</v>
      </c>
      <c r="M242" s="26">
        <f>L242/DASHBOARD!$C$4</f>
        <v>79.365079365079367</v>
      </c>
      <c r="N242" s="26">
        <f t="shared" si="46"/>
        <v>22.464504562477533</v>
      </c>
      <c r="O242" s="5">
        <v>32429</v>
      </c>
      <c r="P242" s="23">
        <f>YEARFRAC(O242,_xlfn.XLOOKUP($B242,DASHBOARD!$Q$2:$Q$40,DASHBOARD!$U$2:$U$40,"",0))</f>
        <v>24.68611111111111</v>
      </c>
      <c r="Q242" s="2" t="s">
        <v>557</v>
      </c>
      <c r="R242" s="2" t="str">
        <f>_xlfn.XLOOKUP($Q242,DASHBOARD!$L$2:$L$150,DASHBOARD!M$2:M$150,"",0)</f>
        <v>United States</v>
      </c>
      <c r="S242" s="2" t="str">
        <f>_xlfn.XLOOKUP($Q242,DASHBOARD!$L$2:$L$150,DASHBOARD!N$2:N$150,"",0)</f>
        <v>North America</v>
      </c>
      <c r="T242" s="2" t="str">
        <f>_xlfn.XLOOKUP($Q242,DASHBOARD!$L$2:$L$150,DASHBOARD!O$2:O$150,"",0)</f>
        <v>Americas</v>
      </c>
      <c r="U242" s="2">
        <v>1</v>
      </c>
      <c r="W242" s="2" t="s">
        <v>824</v>
      </c>
      <c r="X242" s="2" t="s">
        <v>824</v>
      </c>
      <c r="Z242" s="2" t="str">
        <f t="shared" si="47"/>
        <v/>
      </c>
      <c r="AA242" s="6">
        <f>_xlfn.XLOOKUP($G242,$AU$236:$AU$257,$AV$236:$AV$257,0,0)</f>
        <v>1082520</v>
      </c>
      <c r="AB242" s="43">
        <f>AA242/$AC$258</f>
        <v>1.327295755303221E-2</v>
      </c>
      <c r="AD242" s="65">
        <v>564.19999999999993</v>
      </c>
      <c r="AE242" s="65" cm="1">
        <f t="array" ref="AE242">_xlfn.XLOOKUP($G242&amp;$C242,$BY$1:$BY$845&amp;$C$1:$C$845,$CB$1:$CB$845,"",0)</f>
        <v>1590</v>
      </c>
      <c r="AF242" s="65">
        <v>10.4</v>
      </c>
      <c r="AG242" s="65">
        <f>IFERROR(($AD242/SUM(AD236:AD257))*$AF242,"")</f>
        <v>0.29633101191347949</v>
      </c>
      <c r="AH242" s="65" cm="1">
        <f t="array" ref="AH242">_xlfn.XLOOKUP($G242&amp;$C242,$BY$1:$BY$845&amp;$C$1:$C$845,$BD$1:$BD$845,"",0)</f>
        <v>24</v>
      </c>
      <c r="AI242" s="65" cm="1">
        <f t="array" ref="AI242">_xlfn.XLOOKUP($G242&amp;$C242,$BY$1:$BY$845&amp;$C$1:$C$845,$CP$1:$CP$845,"",0)</f>
        <v>-0.8</v>
      </c>
      <c r="AJ242" s="65" cm="1">
        <f t="array" ref="AJ242">_xlfn.XLOOKUP($G242&amp;$C242,$BY$1:$BY$845&amp;$C$1:$C$845,$CQ$1:$CQ$845,"",0)</f>
        <v>1.4</v>
      </c>
      <c r="AK242" s="65" cm="1">
        <f t="array" ref="AK242">_xlfn.XLOOKUP($G242&amp;$C242,$BY$1:$BY$845&amp;$C$1:$C$845,$CR$1:$CR$845,"",0)</f>
        <v>0.6</v>
      </c>
      <c r="AL242" s="65" cm="1">
        <f t="array" ref="AL242">_xlfn.XLOOKUP($G242&amp;$C242,$BY$1:$BY$845&amp;$C$1:$C$845,$CM$1:$CM$845,"",0)</f>
        <v>18.399999999999999</v>
      </c>
      <c r="AM242" s="78" cm="1">
        <f t="array" ref="AM242">_xlfn.XLOOKUP($G242&amp;$C242,$BY$1:$BY$845&amp;$C$1:$C$845,BG$1:BG$845,"",0)</f>
        <v>1</v>
      </c>
      <c r="AN242" s="78" cm="1">
        <f t="array" ref="AN242">_xlfn.XLOOKUP($G242&amp;$C242,$BY$1:$BY$845&amp;$C$1:$C$845,BH$1:BH$845,"",0)</f>
        <v>0</v>
      </c>
      <c r="AO242" s="78" cm="1">
        <f t="array" ref="AO242">_xlfn.XLOOKUP($G242&amp;$C242,$BY$1:$BY$845&amp;$C$1:$C$845,BI$1:BI$845,"",0)</f>
        <v>0</v>
      </c>
      <c r="AP242" s="78" cm="1">
        <f t="array" ref="AP242">_xlfn.XLOOKUP($G242&amp;$C242,$BY$1:$BY$845&amp;$C$1:$C$845,BJ$1:BJ$845,"",0)</f>
        <v>0</v>
      </c>
      <c r="AQ242" s="78" cm="1">
        <f t="array" ref="AQ242">_xlfn.XLOOKUP($G242&amp;$C242,$BY$1:$BY$845&amp;$C$1:$C$845,BK$1:BK$845,"",0)</f>
        <v>0</v>
      </c>
      <c r="AR242" s="78">
        <f t="shared" si="48"/>
        <v>1</v>
      </c>
      <c r="AT242" s="1">
        <v>7</v>
      </c>
      <c r="AU242" s="2" t="s">
        <v>819</v>
      </c>
      <c r="AV242" s="6">
        <v>3750000</v>
      </c>
      <c r="AW242" s="6">
        <v>3750000</v>
      </c>
      <c r="BB242">
        <v>7</v>
      </c>
      <c r="BC242" t="s">
        <v>823</v>
      </c>
      <c r="BD242">
        <v>24</v>
      </c>
      <c r="BE242">
        <v>80</v>
      </c>
      <c r="BF242" s="2">
        <v>1590</v>
      </c>
      <c r="BG242" s="58">
        <v>1</v>
      </c>
      <c r="BL242" s="2">
        <v>2.1</v>
      </c>
      <c r="BM242" s="2">
        <v>-11.6</v>
      </c>
      <c r="BN242" s="2">
        <v>57</v>
      </c>
      <c r="BO242" s="2">
        <v>23</v>
      </c>
      <c r="BP242" s="2">
        <v>74</v>
      </c>
      <c r="BQ242" s="2">
        <v>11</v>
      </c>
      <c r="BR242" s="2">
        <v>32</v>
      </c>
      <c r="BS242" s="2">
        <v>6</v>
      </c>
      <c r="BT242" s="2">
        <v>385</v>
      </c>
      <c r="BU242" s="2">
        <v>6</v>
      </c>
      <c r="BV242" s="2">
        <v>29</v>
      </c>
      <c r="BX242" s="2">
        <v>7</v>
      </c>
      <c r="BY242" s="2" t="s">
        <v>823</v>
      </c>
      <c r="BZ242" s="2">
        <v>24</v>
      </c>
      <c r="CA242" s="2">
        <v>80</v>
      </c>
      <c r="CB242" s="2">
        <v>1590</v>
      </c>
      <c r="CC242" s="2">
        <v>7.9</v>
      </c>
      <c r="CD242" s="2">
        <v>0.48299999999999998</v>
      </c>
      <c r="CE242" s="2">
        <v>0.23100000000000001</v>
      </c>
      <c r="CF242" s="2">
        <v>0.188</v>
      </c>
      <c r="CG242" s="2">
        <v>1.5</v>
      </c>
      <c r="CH242" s="2">
        <v>8.1999999999999993</v>
      </c>
      <c r="CI242" s="2">
        <v>5</v>
      </c>
      <c r="CJ242" s="2">
        <v>15.2</v>
      </c>
      <c r="CK242" s="2">
        <v>1.9</v>
      </c>
      <c r="CL242" s="2">
        <v>0.4</v>
      </c>
      <c r="CM242" s="2">
        <v>18.399999999999999</v>
      </c>
      <c r="CN242" s="2">
        <v>17</v>
      </c>
      <c r="CP242" s="2">
        <v>-0.8</v>
      </c>
      <c r="CQ242" s="2">
        <v>1.4</v>
      </c>
      <c r="CR242" s="2">
        <v>0.6</v>
      </c>
      <c r="CS242" s="2">
        <v>1.9E-2</v>
      </c>
      <c r="CU242" s="2">
        <v>-4.3</v>
      </c>
      <c r="CV242" s="2">
        <v>-0.6</v>
      </c>
      <c r="CW242" s="2">
        <v>-4.9000000000000004</v>
      </c>
      <c r="CX242" s="2">
        <v>-1.2</v>
      </c>
    </row>
    <row r="243" spans="2:102" x14ac:dyDescent="0.2">
      <c r="B243" s="1" t="s">
        <v>76</v>
      </c>
      <c r="C243" s="1">
        <v>2013</v>
      </c>
      <c r="D243" s="1" t="s">
        <v>814</v>
      </c>
      <c r="F243" s="2">
        <v>55</v>
      </c>
      <c r="G243" s="2" t="s">
        <v>825</v>
      </c>
      <c r="H243" s="2" t="s">
        <v>552</v>
      </c>
      <c r="I243" s="4" t="s">
        <v>595</v>
      </c>
      <c r="J243" s="16">
        <f>_xlfn.XLOOKUP($I243,DASHBOARD!$I$2:$I$27,DASHBOARD!$J$2:$J$27,"",0)</f>
        <v>82</v>
      </c>
      <c r="K243" s="23">
        <f>J243/DASHBOARD!$C$3</f>
        <v>2.0828041656083314</v>
      </c>
      <c r="L243" s="2">
        <v>275</v>
      </c>
      <c r="M243" s="26">
        <f>L243/DASHBOARD!$C$4</f>
        <v>124.71655328798185</v>
      </c>
      <c r="N243" s="26">
        <f t="shared" si="46"/>
        <v>28.749296694684215</v>
      </c>
      <c r="O243" s="5">
        <v>32551</v>
      </c>
      <c r="P243" s="23">
        <f>YEARFRAC(O243,_xlfn.XLOOKUP($B243,DASHBOARD!$Q$2:$Q$40,DASHBOARD!$U$2:$U$40,"",0))</f>
        <v>24.355555555555554</v>
      </c>
      <c r="Q243" s="2" t="s">
        <v>557</v>
      </c>
      <c r="R243" s="2" t="str">
        <f>_xlfn.XLOOKUP($Q243,DASHBOARD!$L$2:$L$150,DASHBOARD!M$2:M$150,"",0)</f>
        <v>United States</v>
      </c>
      <c r="S243" s="2" t="str">
        <f>_xlfn.XLOOKUP($Q243,DASHBOARD!$L$2:$L$150,DASHBOARD!N$2:N$150,"",0)</f>
        <v>North America</v>
      </c>
      <c r="T243" s="2" t="str">
        <f>_xlfn.XLOOKUP($Q243,DASHBOARD!$L$2:$L$150,DASHBOARD!O$2:O$150,"",0)</f>
        <v>Americas</v>
      </c>
      <c r="U243" s="2">
        <v>1</v>
      </c>
      <c r="W243" s="2" t="s">
        <v>676</v>
      </c>
      <c r="X243" s="2" t="s">
        <v>676</v>
      </c>
      <c r="Z243" s="2" t="str">
        <f t="shared" si="47"/>
        <v/>
      </c>
      <c r="AA243" s="6">
        <f>_xlfn.XLOOKUP($G243,$AU$236:$AU$257,$AV$236:$AV$257,0,0)</f>
        <v>354197</v>
      </c>
      <c r="AB243" s="43">
        <f>AA243/$AC$258</f>
        <v>4.3428682577793939E-3</v>
      </c>
      <c r="AD243" s="65">
        <v>1785.6000000000001</v>
      </c>
      <c r="AE243" s="65" cm="1">
        <f t="array" ref="AE243">_xlfn.XLOOKUP($G243&amp;$C243,$BY$1:$BY$845&amp;$C$1:$C$845,$CB$1:$CB$845,"",0)</f>
        <v>31</v>
      </c>
      <c r="AF243" s="65">
        <v>10.7</v>
      </c>
      <c r="AG243" s="65">
        <f>IFERROR(($AD243/SUM(AD236:AD257))*$AF243,"")</f>
        <v>0.96489184944270756</v>
      </c>
      <c r="AH243" s="65" cm="1">
        <f t="array" ref="AH243">_xlfn.XLOOKUP($G243&amp;$C243,$BY$1:$BY$845&amp;$C$1:$C$845,$BD$1:$BD$845,"",0)</f>
        <v>23</v>
      </c>
      <c r="AI243" s="65" cm="1">
        <f t="array" ref="AI243">_xlfn.XLOOKUP($G243&amp;$C243,$BY$1:$BY$845&amp;$C$1:$C$845,$CP$1:$CP$845,"",0)</f>
        <v>0</v>
      </c>
      <c r="AJ243" s="65" cm="1">
        <f t="array" ref="AJ243">_xlfn.XLOOKUP($G243&amp;$C243,$BY$1:$BY$845&amp;$C$1:$C$845,$CQ$1:$CQ$845,"",0)</f>
        <v>0</v>
      </c>
      <c r="AK243" s="65" cm="1">
        <f t="array" ref="AK243">_xlfn.XLOOKUP($G243&amp;$C243,$BY$1:$BY$845&amp;$C$1:$C$845,$CR$1:$CR$845,"",0)</f>
        <v>0</v>
      </c>
      <c r="AL243" s="65" cm="1">
        <f t="array" ref="AL243">_xlfn.XLOOKUP($G243&amp;$C243,$BY$1:$BY$845&amp;$C$1:$C$845,$CM$1:$CM$845,"",0)</f>
        <v>23.3</v>
      </c>
      <c r="AM243" s="78" cm="1">
        <f t="array" ref="AM243">_xlfn.XLOOKUP($G243&amp;$C243,$BY$1:$BY$845&amp;$C$1:$C$845,BG$1:BG$845,"",0)</f>
        <v>0</v>
      </c>
      <c r="AN243" s="78" cm="1">
        <f t="array" ref="AN243">_xlfn.XLOOKUP($G243&amp;$C243,$BY$1:$BY$845&amp;$C$1:$C$845,BH$1:BH$845,"",0)</f>
        <v>0</v>
      </c>
      <c r="AO243" s="78" cm="1">
        <f t="array" ref="AO243">_xlfn.XLOOKUP($G243&amp;$C243,$BY$1:$BY$845&amp;$C$1:$C$845,BI$1:BI$845,"",0)</f>
        <v>0</v>
      </c>
      <c r="AP243" s="78" cm="1">
        <f t="array" ref="AP243">_xlfn.XLOOKUP($G243&amp;$C243,$BY$1:$BY$845&amp;$C$1:$C$845,BJ$1:BJ$845,"",0)</f>
        <v>0</v>
      </c>
      <c r="AQ243" s="78" cm="1">
        <f t="array" ref="AQ243">_xlfn.XLOOKUP($G243&amp;$C243,$BY$1:$BY$845&amp;$C$1:$C$845,BK$1:BK$845,"",0)</f>
        <v>1</v>
      </c>
      <c r="AR243" s="78">
        <f t="shared" si="48"/>
        <v>1</v>
      </c>
      <c r="AT243" s="1">
        <v>8</v>
      </c>
      <c r="AU243" s="2" t="s">
        <v>820</v>
      </c>
      <c r="AV243" s="6">
        <v>3135000</v>
      </c>
      <c r="AW243" s="6">
        <v>3135000</v>
      </c>
      <c r="BB243">
        <v>8</v>
      </c>
      <c r="BC243" t="s">
        <v>828</v>
      </c>
      <c r="BD243">
        <v>32</v>
      </c>
      <c r="BE243">
        <v>75</v>
      </c>
      <c r="BF243" s="2">
        <v>1414</v>
      </c>
      <c r="BI243" s="58">
        <v>0.7</v>
      </c>
      <c r="BJ243" s="58">
        <v>0.3</v>
      </c>
      <c r="BL243" s="2">
        <v>11.7</v>
      </c>
      <c r="BM243" s="2">
        <v>4.0999999999999996</v>
      </c>
      <c r="BN243" s="2">
        <v>13</v>
      </c>
      <c r="BO243" s="2">
        <v>9</v>
      </c>
      <c r="BP243" s="2">
        <v>103</v>
      </c>
      <c r="BQ243" s="2">
        <v>10</v>
      </c>
      <c r="BR243" s="2">
        <v>23</v>
      </c>
      <c r="BS243" s="2">
        <v>2</v>
      </c>
      <c r="BT243" s="2">
        <v>93</v>
      </c>
      <c r="BU243" s="2">
        <v>7</v>
      </c>
      <c r="BV243" s="2">
        <v>19</v>
      </c>
      <c r="BX243" s="2">
        <v>8</v>
      </c>
      <c r="BY243" s="2" t="s">
        <v>828</v>
      </c>
      <c r="BZ243" s="2">
        <v>32</v>
      </c>
      <c r="CA243" s="2">
        <v>75</v>
      </c>
      <c r="CB243" s="2">
        <v>1414</v>
      </c>
      <c r="CC243" s="2">
        <v>9.9</v>
      </c>
      <c r="CD243" s="2">
        <v>0.53500000000000003</v>
      </c>
      <c r="CE243" s="2">
        <v>0</v>
      </c>
      <c r="CF243" s="2">
        <v>0.17899999999999999</v>
      </c>
      <c r="CG243" s="2">
        <v>9</v>
      </c>
      <c r="CH243" s="2">
        <v>25.3</v>
      </c>
      <c r="CI243" s="2">
        <v>17.600000000000001</v>
      </c>
      <c r="CJ243" s="2">
        <v>3.8</v>
      </c>
      <c r="CK243" s="2">
        <v>1.1000000000000001</v>
      </c>
      <c r="CL243" s="2">
        <v>0.9</v>
      </c>
      <c r="CM243" s="2">
        <v>14.2</v>
      </c>
      <c r="CN243" s="2">
        <v>10.7</v>
      </c>
      <c r="CP243" s="2">
        <v>1.2</v>
      </c>
      <c r="CQ243" s="2">
        <v>2</v>
      </c>
      <c r="CR243" s="2">
        <v>3.2</v>
      </c>
      <c r="CS243" s="2">
        <v>0.108</v>
      </c>
      <c r="CU243" s="2">
        <v>-2.6</v>
      </c>
      <c r="CV243" s="2">
        <v>-0.5</v>
      </c>
      <c r="CW243" s="2">
        <v>-3.2</v>
      </c>
      <c r="CX243" s="2">
        <v>-0.4</v>
      </c>
    </row>
    <row r="244" spans="2:102" x14ac:dyDescent="0.2">
      <c r="B244" s="1" t="s">
        <v>76</v>
      </c>
      <c r="C244" s="1">
        <v>2013</v>
      </c>
      <c r="D244" s="1" t="s">
        <v>814</v>
      </c>
      <c r="F244" s="2">
        <v>14</v>
      </c>
      <c r="G244" s="2" t="s">
        <v>826</v>
      </c>
      <c r="H244" s="2" t="s">
        <v>576</v>
      </c>
      <c r="I244" s="4" t="s">
        <v>601</v>
      </c>
      <c r="J244" s="16">
        <f>_xlfn.XLOOKUP($I244,DASHBOARD!$I$2:$I$27,DASHBOARD!$J$2:$J$27,"",0)</f>
        <v>77</v>
      </c>
      <c r="K244" s="23">
        <f>J244/DASHBOARD!$C$3</f>
        <v>1.9558039116078234</v>
      </c>
      <c r="L244" s="2">
        <v>190</v>
      </c>
      <c r="M244" s="26">
        <f>L244/DASHBOARD!$C$4</f>
        <v>86.167800453514729</v>
      </c>
      <c r="N244" s="26">
        <f t="shared" si="46"/>
        <v>22.526534589773387</v>
      </c>
      <c r="O244" s="5">
        <v>31999</v>
      </c>
      <c r="P244" s="23">
        <f>YEARFRAC(O244,_xlfn.XLOOKUP($B244,DASHBOARD!$Q$2:$Q$40,DASHBOARD!$U$2:$U$40,"",0))</f>
        <v>25.861111111111111</v>
      </c>
      <c r="Q244" s="2" t="s">
        <v>557</v>
      </c>
      <c r="R244" s="2" t="str">
        <f>_xlfn.XLOOKUP($Q244,DASHBOARD!$L$2:$L$150,DASHBOARD!M$2:M$150,"",0)</f>
        <v>United States</v>
      </c>
      <c r="S244" s="2" t="str">
        <f>_xlfn.XLOOKUP($Q244,DASHBOARD!$L$2:$L$150,DASHBOARD!N$2:N$150,"",0)</f>
        <v>North America</v>
      </c>
      <c r="T244" s="2" t="str">
        <f>_xlfn.XLOOKUP($Q244,DASHBOARD!$L$2:$L$150,DASHBOARD!O$2:O$150,"",0)</f>
        <v>Americas</v>
      </c>
      <c r="U244" s="2">
        <v>1</v>
      </c>
      <c r="W244" s="2" t="s">
        <v>827</v>
      </c>
      <c r="X244" s="2" t="s">
        <v>827</v>
      </c>
      <c r="Z244" s="2" t="str">
        <f t="shared" si="47"/>
        <v/>
      </c>
      <c r="AA244" s="6">
        <f>_xlfn.XLOOKUP($G244,$AU$236:$AU$257,$AV$236:$AV$257,0,0)</f>
        <v>186656</v>
      </c>
      <c r="AB244" s="43">
        <f>AA244/$AC$258</f>
        <v>2.2886202241240625E-3</v>
      </c>
      <c r="AD244" s="65">
        <v>2038.2</v>
      </c>
      <c r="AE244" s="65" cm="1">
        <f t="array" ref="AE244">_xlfn.XLOOKUP($G244&amp;$C244,$BY$1:$BY$845&amp;$C$1:$C$845,$CB$1:$CB$845,"",0)</f>
        <v>29</v>
      </c>
      <c r="AF244" s="65">
        <v>14.7</v>
      </c>
      <c r="AG244" s="65">
        <f>IFERROR(($AD244/SUM(AD236:AD257))*$AF244,"")</f>
        <v>1.5131250284075126</v>
      </c>
      <c r="AH244" s="65" cm="1">
        <f t="array" ref="AH244">_xlfn.XLOOKUP($G244&amp;$C244,$BY$1:$BY$845&amp;$C$1:$C$845,$BD$1:$BD$845,"",0)</f>
        <v>25</v>
      </c>
      <c r="AI244" s="65" cm="1">
        <f t="array" ref="AI244">_xlfn.XLOOKUP($G244&amp;$C244,$BY$1:$BY$845&amp;$C$1:$C$845,$CP$1:$CP$845,"",0)</f>
        <v>0</v>
      </c>
      <c r="AJ244" s="65" cm="1">
        <f t="array" ref="AJ244">_xlfn.XLOOKUP($G244&amp;$C244,$BY$1:$BY$845&amp;$C$1:$C$845,$CQ$1:$CQ$845,"",0)</f>
        <v>0</v>
      </c>
      <c r="AK244" s="65" cm="1">
        <f t="array" ref="AK244">_xlfn.XLOOKUP($G244&amp;$C244,$BY$1:$BY$845&amp;$C$1:$C$845,$CR$1:$CR$845,"",0)</f>
        <v>0</v>
      </c>
      <c r="AL244" s="65" cm="1">
        <f t="array" ref="AL244">_xlfn.XLOOKUP($G244&amp;$C244,$BY$1:$BY$845&amp;$C$1:$C$845,$CM$1:$CM$845,"",0)</f>
        <v>25.8</v>
      </c>
      <c r="AM244" s="78" cm="1">
        <f t="array" ref="AM244">_xlfn.XLOOKUP($G244&amp;$C244,$BY$1:$BY$845&amp;$C$1:$C$845,BG$1:BG$845,"",0)</f>
        <v>0.41</v>
      </c>
      <c r="AN244" s="78" cm="1">
        <f t="array" ref="AN244">_xlfn.XLOOKUP($G244&amp;$C244,$BY$1:$BY$845&amp;$C$1:$C$845,BH$1:BH$845,"",0)</f>
        <v>0.51</v>
      </c>
      <c r="AO244" s="78" cm="1">
        <f t="array" ref="AO244">_xlfn.XLOOKUP($G244&amp;$C244,$BY$1:$BY$845&amp;$C$1:$C$845,BI$1:BI$845,"",0)</f>
        <v>0.08</v>
      </c>
      <c r="AP244" s="78" cm="1">
        <f t="array" ref="AP244">_xlfn.XLOOKUP($G244&amp;$C244,$BY$1:$BY$845&amp;$C$1:$C$845,BJ$1:BJ$845,"",0)</f>
        <v>0</v>
      </c>
      <c r="AQ244" s="78" cm="1">
        <f t="array" ref="AQ244">_xlfn.XLOOKUP($G244&amp;$C244,$BY$1:$BY$845&amp;$C$1:$C$845,BK$1:BK$845,"",0)</f>
        <v>0</v>
      </c>
      <c r="AR244" s="78">
        <f t="shared" si="48"/>
        <v>0.99999999999999989</v>
      </c>
      <c r="AT244" s="1">
        <v>9</v>
      </c>
      <c r="AU244" s="2" t="s">
        <v>815</v>
      </c>
      <c r="AV244" s="6">
        <v>3090000</v>
      </c>
      <c r="AW244" s="6">
        <v>3090000</v>
      </c>
      <c r="BB244">
        <v>9</v>
      </c>
      <c r="BC244" t="s">
        <v>831</v>
      </c>
      <c r="BD244">
        <v>32</v>
      </c>
      <c r="BE244">
        <v>59</v>
      </c>
      <c r="BF244" s="2">
        <v>900</v>
      </c>
      <c r="BH244" s="58">
        <v>0.39</v>
      </c>
      <c r="BI244" s="58">
        <v>0.6</v>
      </c>
      <c r="BJ244" s="58">
        <v>0.01</v>
      </c>
      <c r="BL244" s="2">
        <v>3.6</v>
      </c>
      <c r="BM244" s="2">
        <v>-7.1</v>
      </c>
      <c r="BN244" s="2">
        <v>19</v>
      </c>
      <c r="BO244" s="2">
        <v>8</v>
      </c>
      <c r="BP244" s="2">
        <v>36</v>
      </c>
      <c r="BQ244" s="2">
        <v>4</v>
      </c>
      <c r="BR244" s="2">
        <v>2</v>
      </c>
      <c r="BS244" s="2">
        <v>2</v>
      </c>
      <c r="BT244" s="2">
        <v>229</v>
      </c>
      <c r="BU244" s="2">
        <v>0</v>
      </c>
      <c r="BV244" s="2">
        <v>8</v>
      </c>
      <c r="BX244" s="2">
        <v>9</v>
      </c>
      <c r="BY244" s="2" t="s">
        <v>831</v>
      </c>
      <c r="BZ244" s="2">
        <v>32</v>
      </c>
      <c r="CA244" s="2">
        <v>59</v>
      </c>
      <c r="CB244" s="2">
        <v>900</v>
      </c>
      <c r="CC244" s="2">
        <v>13.5</v>
      </c>
      <c r="CD244" s="2">
        <v>0.59599999999999997</v>
      </c>
      <c r="CE244" s="2">
        <v>0.75800000000000001</v>
      </c>
      <c r="CF244" s="2">
        <v>4.8000000000000001E-2</v>
      </c>
      <c r="CG244" s="2">
        <v>2.6</v>
      </c>
      <c r="CH244" s="2">
        <v>18</v>
      </c>
      <c r="CI244" s="2">
        <v>10.7</v>
      </c>
      <c r="CJ244" s="2">
        <v>16.2</v>
      </c>
      <c r="CK244" s="2">
        <v>1.2</v>
      </c>
      <c r="CL244" s="2">
        <v>0.4</v>
      </c>
      <c r="CM244" s="2">
        <v>12.9</v>
      </c>
      <c r="CN244" s="2">
        <v>14.4</v>
      </c>
      <c r="CP244" s="2">
        <v>1.6</v>
      </c>
      <c r="CQ244" s="2">
        <v>1</v>
      </c>
      <c r="CR244" s="2">
        <v>2.6</v>
      </c>
      <c r="CS244" s="2">
        <v>0.13700000000000001</v>
      </c>
      <c r="CU244" s="2">
        <v>1.8</v>
      </c>
      <c r="CV244" s="2">
        <v>-0.3</v>
      </c>
      <c r="CW244" s="2">
        <v>1.5</v>
      </c>
      <c r="CX244" s="2">
        <v>0.8</v>
      </c>
    </row>
    <row r="245" spans="2:102" x14ac:dyDescent="0.2">
      <c r="B245" s="1" t="s">
        <v>76</v>
      </c>
      <c r="C245" s="1">
        <v>2013</v>
      </c>
      <c r="D245" s="1" t="s">
        <v>814</v>
      </c>
      <c r="F245" s="2">
        <v>40</v>
      </c>
      <c r="G245" s="2" t="s">
        <v>828</v>
      </c>
      <c r="H245" s="2" t="s">
        <v>566</v>
      </c>
      <c r="I245" s="4" t="s">
        <v>600</v>
      </c>
      <c r="J245" s="16">
        <f>_xlfn.XLOOKUP($I245,DASHBOARD!$I$2:$I$27,DASHBOARD!$J$2:$J$27,"",0)</f>
        <v>80</v>
      </c>
      <c r="K245" s="23">
        <f>J245/DASHBOARD!$C$3</f>
        <v>2.0320040640081283</v>
      </c>
      <c r="L245" s="2">
        <v>235</v>
      </c>
      <c r="M245" s="26">
        <f>L245/DASHBOARD!$C$4</f>
        <v>106.57596371882086</v>
      </c>
      <c r="N245" s="26">
        <f t="shared" si="46"/>
        <v>25.811314590419496</v>
      </c>
      <c r="O245" s="5">
        <v>29381</v>
      </c>
      <c r="P245" s="23">
        <f>YEARFRAC(O245,_xlfn.XLOOKUP($B245,DASHBOARD!$Q$2:$Q$40,DASHBOARD!$U$2:$U$40,"",0))</f>
        <v>33.030555555555559</v>
      </c>
      <c r="Q245" s="2" t="s">
        <v>557</v>
      </c>
      <c r="R245" s="2" t="str">
        <f>_xlfn.XLOOKUP($Q245,DASHBOARD!$L$2:$L$150,DASHBOARD!M$2:M$150,"",0)</f>
        <v>United States</v>
      </c>
      <c r="S245" s="2" t="str">
        <f>_xlfn.XLOOKUP($Q245,DASHBOARD!$L$2:$L$150,DASHBOARD!N$2:N$150,"",0)</f>
        <v>North America</v>
      </c>
      <c r="T245" s="2" t="str">
        <f>_xlfn.XLOOKUP($Q245,DASHBOARD!$L$2:$L$150,DASHBOARD!O$2:O$150,"",0)</f>
        <v>Americas</v>
      </c>
      <c r="U245" s="2">
        <v>9</v>
      </c>
      <c r="W245" s="2" t="s">
        <v>558</v>
      </c>
      <c r="X245" s="2" t="s">
        <v>558</v>
      </c>
      <c r="Z245" s="2" t="str">
        <f t="shared" si="47"/>
        <v/>
      </c>
      <c r="AA245" s="6">
        <f>_xlfn.XLOOKUP($G245,$AU$236:$AU$257,$AV$236:$AV$257,0,0)</f>
        <v>4060000</v>
      </c>
      <c r="AB245" s="43">
        <f>AA245/$AC$258</f>
        <v>4.9780334465239232E-2</v>
      </c>
      <c r="AD245" s="65">
        <v>220.4</v>
      </c>
      <c r="AE245" s="65" cm="1">
        <f t="array" ref="AE245">_xlfn.XLOOKUP($G245&amp;$C245,$BY$1:$BY$845&amp;$C$1:$C$845,$CB$1:$CB$845,"",0)</f>
        <v>1414</v>
      </c>
      <c r="AF245" s="65">
        <v>8.1</v>
      </c>
      <c r="AG245" s="65">
        <f>IFERROR(($AD245/SUM(AD236:AD257))*$AF245,"")</f>
        <v>9.015862755099463E-2</v>
      </c>
      <c r="AH245" s="65" cm="1">
        <f t="array" ref="AH245">_xlfn.XLOOKUP($G245&amp;$C245,$BY$1:$BY$845&amp;$C$1:$C$845,$BD$1:$BD$845,"",0)</f>
        <v>32</v>
      </c>
      <c r="AI245" s="65" cm="1">
        <f t="array" ref="AI245">_xlfn.XLOOKUP($G245&amp;$C245,$BY$1:$BY$845&amp;$C$1:$C$845,$CP$1:$CP$845,"",0)</f>
        <v>1.2</v>
      </c>
      <c r="AJ245" s="65" cm="1">
        <f t="array" ref="AJ245">_xlfn.XLOOKUP($G245&amp;$C245,$BY$1:$BY$845&amp;$C$1:$C$845,$CQ$1:$CQ$845,"",0)</f>
        <v>2</v>
      </c>
      <c r="AK245" s="65" cm="1">
        <f t="array" ref="AK245">_xlfn.XLOOKUP($G245&amp;$C245,$BY$1:$BY$845&amp;$C$1:$C$845,$CR$1:$CR$845,"",0)</f>
        <v>3.2</v>
      </c>
      <c r="AL245" s="65" cm="1">
        <f t="array" ref="AL245">_xlfn.XLOOKUP($G245&amp;$C245,$BY$1:$BY$845&amp;$C$1:$C$845,$CM$1:$CM$845,"",0)</f>
        <v>14.2</v>
      </c>
      <c r="AM245" s="78" cm="1">
        <f t="array" ref="AM245">_xlfn.XLOOKUP($G245&amp;$C245,$BY$1:$BY$845&amp;$C$1:$C$845,BG$1:BG$845,"",0)</f>
        <v>0</v>
      </c>
      <c r="AN245" s="78" cm="1">
        <f t="array" ref="AN245">_xlfn.XLOOKUP($G245&amp;$C245,$BY$1:$BY$845&amp;$C$1:$C$845,BH$1:BH$845,"",0)</f>
        <v>0</v>
      </c>
      <c r="AO245" s="78" cm="1">
        <f t="array" ref="AO245">_xlfn.XLOOKUP($G245&amp;$C245,$BY$1:$BY$845&amp;$C$1:$C$845,BI$1:BI$845,"",0)</f>
        <v>0.7</v>
      </c>
      <c r="AP245" s="78" cm="1">
        <f t="array" ref="AP245">_xlfn.XLOOKUP($G245&amp;$C245,$BY$1:$BY$845&amp;$C$1:$C$845,BJ$1:BJ$845,"",0)</f>
        <v>0.3</v>
      </c>
      <c r="AQ245" s="78" cm="1">
        <f t="array" ref="AQ245">_xlfn.XLOOKUP($G245&amp;$C245,$BY$1:$BY$845&amp;$C$1:$C$845,BK$1:BK$845,"",0)</f>
        <v>0</v>
      </c>
      <c r="AR245" s="78">
        <f t="shared" si="48"/>
        <v>1</v>
      </c>
      <c r="AT245" s="1">
        <v>10</v>
      </c>
      <c r="AU245" s="2" t="s">
        <v>757</v>
      </c>
      <c r="AV245" s="6">
        <v>1500000</v>
      </c>
      <c r="AW245" s="6">
        <v>1500000</v>
      </c>
      <c r="BB245">
        <v>10</v>
      </c>
      <c r="BC245" t="s">
        <v>830</v>
      </c>
      <c r="BD245">
        <v>33</v>
      </c>
      <c r="BE245">
        <v>55</v>
      </c>
      <c r="BF245" s="2">
        <v>792</v>
      </c>
      <c r="BI245" s="58">
        <v>0.05</v>
      </c>
      <c r="BJ245" s="58">
        <v>0.76</v>
      </c>
      <c r="BK245" s="58">
        <v>0.2</v>
      </c>
      <c r="BL245" s="2">
        <v>-0.5</v>
      </c>
      <c r="BM245" s="2">
        <v>-12</v>
      </c>
      <c r="BN245" s="2">
        <v>17</v>
      </c>
      <c r="BO245" s="2">
        <v>8</v>
      </c>
      <c r="BP245" s="2">
        <v>40</v>
      </c>
      <c r="BQ245" s="2">
        <v>6</v>
      </c>
      <c r="BR245" s="2">
        <v>13</v>
      </c>
      <c r="BS245" s="2">
        <v>2</v>
      </c>
      <c r="BT245" s="2">
        <v>71</v>
      </c>
      <c r="BU245" s="2">
        <v>1</v>
      </c>
      <c r="BV245" s="2">
        <v>9</v>
      </c>
      <c r="BX245" s="2">
        <v>10</v>
      </c>
      <c r="BY245" s="2" t="s">
        <v>830</v>
      </c>
      <c r="BZ245" s="2">
        <v>33</v>
      </c>
      <c r="CA245" s="2">
        <v>55</v>
      </c>
      <c r="CB245" s="2">
        <v>792</v>
      </c>
      <c r="CC245" s="2">
        <v>11.1</v>
      </c>
      <c r="CD245" s="2">
        <v>0.53</v>
      </c>
      <c r="CE245" s="2">
        <v>0.52600000000000002</v>
      </c>
      <c r="CF245" s="2">
        <v>0.18099999999999999</v>
      </c>
      <c r="CG245" s="2">
        <v>3.1</v>
      </c>
      <c r="CH245" s="2">
        <v>15</v>
      </c>
      <c r="CI245" s="2">
        <v>9.4</v>
      </c>
      <c r="CJ245" s="2">
        <v>5.7</v>
      </c>
      <c r="CK245" s="2">
        <v>1.4</v>
      </c>
      <c r="CL245" s="2">
        <v>1.4</v>
      </c>
      <c r="CM245" s="2">
        <v>10.9</v>
      </c>
      <c r="CN245" s="2">
        <v>18.2</v>
      </c>
      <c r="CP245" s="2">
        <v>0.3</v>
      </c>
      <c r="CQ245" s="2">
        <v>0.9</v>
      </c>
      <c r="CR245" s="2">
        <v>1.2</v>
      </c>
      <c r="CS245" s="2">
        <v>7.0999999999999994E-2</v>
      </c>
      <c r="CU245" s="2">
        <v>-1.5</v>
      </c>
      <c r="CV245" s="2">
        <v>-1</v>
      </c>
      <c r="CW245" s="2">
        <v>-2.5</v>
      </c>
      <c r="CX245" s="2">
        <v>-0.1</v>
      </c>
    </row>
    <row r="246" spans="2:102" x14ac:dyDescent="0.2">
      <c r="B246" s="1" t="s">
        <v>76</v>
      </c>
      <c r="C246" s="1">
        <v>2013</v>
      </c>
      <c r="D246" s="1" t="s">
        <v>814</v>
      </c>
      <c r="F246" s="2">
        <v>5</v>
      </c>
      <c r="G246" s="2" t="s">
        <v>829</v>
      </c>
      <c r="H246" s="2" t="s">
        <v>566</v>
      </c>
      <c r="I246" s="4" t="s">
        <v>602</v>
      </c>
      <c r="J246" s="16">
        <f>_xlfn.XLOOKUP($I246,DASHBOARD!$I$2:$I$27,DASHBOARD!$J$2:$J$27,"",0)</f>
        <v>81</v>
      </c>
      <c r="K246" s="23">
        <f>J246/DASHBOARD!$C$3</f>
        <v>2.0574041148082296</v>
      </c>
      <c r="L246" s="2">
        <v>240</v>
      </c>
      <c r="M246" s="26">
        <f>L246/DASHBOARD!$C$4</f>
        <v>108.84353741496598</v>
      </c>
      <c r="N246" s="26">
        <f t="shared" si="46"/>
        <v>25.713632918492802</v>
      </c>
      <c r="O246" s="5">
        <v>26702</v>
      </c>
      <c r="P246" s="23">
        <f>YEARFRAC(O246,_xlfn.XLOOKUP($B246,DASHBOARD!$Q$2:$Q$40,DASHBOARD!$U$2:$U$40,"",0))</f>
        <v>40.369444444444447</v>
      </c>
      <c r="Q246" s="2" t="s">
        <v>557</v>
      </c>
      <c r="R246" s="2" t="str">
        <f>_xlfn.XLOOKUP($Q246,DASHBOARD!$L$2:$L$150,DASHBOARD!M$2:M$150,"",0)</f>
        <v>United States</v>
      </c>
      <c r="S246" s="2" t="str">
        <f>_xlfn.XLOOKUP($Q246,DASHBOARD!$L$2:$L$150,DASHBOARD!N$2:N$150,"",0)</f>
        <v>North America</v>
      </c>
      <c r="T246" s="2" t="str">
        <f>_xlfn.XLOOKUP($Q246,DASHBOARD!$L$2:$L$150,DASHBOARD!O$2:O$150,"",0)</f>
        <v>Americas</v>
      </c>
      <c r="U246" s="2">
        <v>18</v>
      </c>
      <c r="W246" s="2" t="s">
        <v>585</v>
      </c>
      <c r="X246" s="2" t="s">
        <v>585</v>
      </c>
      <c r="Z246" s="2" t="str">
        <f t="shared" si="47"/>
        <v/>
      </c>
      <c r="AA246" s="6">
        <f>_xlfn.XLOOKUP($G246,$AU$236:$AU$257,$AV$236:$AV$257,0,0)</f>
        <v>0</v>
      </c>
      <c r="AB246" s="43">
        <f>AA246/$AC$258</f>
        <v>0</v>
      </c>
      <c r="AD246" s="65">
        <v>792</v>
      </c>
      <c r="AE246" s="65" cm="1">
        <f t="array" ref="AE246">_xlfn.XLOOKUP($G246&amp;$C246,$BY$1:$BY$845&amp;$C$1:$C$845,$CB$1:$CB$845,"",0)</f>
        <v>51</v>
      </c>
      <c r="AF246" s="65">
        <v>11.1</v>
      </c>
      <c r="AG246" s="65">
        <f>IFERROR(($AD246/SUM(AD236:AD257))*$AF246,"")</f>
        <v>0.44397533470362749</v>
      </c>
      <c r="AH246" s="65" cm="1">
        <f t="array" ref="AH246">_xlfn.XLOOKUP($G246&amp;$C246,$BY$1:$BY$845&amp;$C$1:$C$845,$BD$1:$BD$845,"",0)</f>
        <v>39</v>
      </c>
      <c r="AI246" s="65" cm="1">
        <f t="array" ref="AI246">_xlfn.XLOOKUP($G246&amp;$C246,$BY$1:$BY$845&amp;$C$1:$C$845,$CP$1:$CP$845,"",0)</f>
        <v>0</v>
      </c>
      <c r="AJ246" s="65" cm="1">
        <f t="array" ref="AJ246">_xlfn.XLOOKUP($G246&amp;$C246,$BY$1:$BY$845&amp;$C$1:$C$845,$CQ$1:$CQ$845,"",0)</f>
        <v>0</v>
      </c>
      <c r="AK246" s="65" cm="1">
        <f t="array" ref="AK246">_xlfn.XLOOKUP($G246&amp;$C246,$BY$1:$BY$845&amp;$C$1:$C$845,$CR$1:$CR$845,"",0)</f>
        <v>0</v>
      </c>
      <c r="AL246" s="65" cm="1">
        <f t="array" ref="AL246">_xlfn.XLOOKUP($G246&amp;$C246,$BY$1:$BY$845&amp;$C$1:$C$845,$CM$1:$CM$845,"",0)</f>
        <v>17.100000000000001</v>
      </c>
      <c r="AM246" s="78" cm="1">
        <f t="array" ref="AM246">_xlfn.XLOOKUP($G246&amp;$C246,$BY$1:$BY$845&amp;$C$1:$C$845,BG$1:BG$845,"",0)</f>
        <v>0</v>
      </c>
      <c r="AN246" s="78" cm="1">
        <f t="array" ref="AN246">_xlfn.XLOOKUP($G246&amp;$C246,$BY$1:$BY$845&amp;$C$1:$C$845,BH$1:BH$845,"",0)</f>
        <v>0</v>
      </c>
      <c r="AO246" s="78" cm="1">
        <f t="array" ref="AO246">_xlfn.XLOOKUP($G246&amp;$C246,$BY$1:$BY$845&amp;$C$1:$C$845,BI$1:BI$845,"",0)</f>
        <v>0</v>
      </c>
      <c r="AP246" s="78" cm="1">
        <f t="array" ref="AP246">_xlfn.XLOOKUP($G246&amp;$C246,$BY$1:$BY$845&amp;$C$1:$C$845,BJ$1:BJ$845,"",0)</f>
        <v>0.6</v>
      </c>
      <c r="AQ246" s="78" cm="1">
        <f t="array" ref="AQ246">_xlfn.XLOOKUP($G246&amp;$C246,$BY$1:$BY$845&amp;$C$1:$C$845,BK$1:BK$845,"",0)</f>
        <v>0.41</v>
      </c>
      <c r="AR246" s="78">
        <f t="shared" si="48"/>
        <v>1.01</v>
      </c>
      <c r="AT246" s="1">
        <v>11</v>
      </c>
      <c r="AU246" s="2" t="s">
        <v>830</v>
      </c>
      <c r="AV246" s="6">
        <v>1352181</v>
      </c>
      <c r="AW246" s="6">
        <v>13700000</v>
      </c>
      <c r="BB246">
        <v>11</v>
      </c>
      <c r="BC246" t="s">
        <v>817</v>
      </c>
      <c r="BD246">
        <v>34</v>
      </c>
      <c r="BE246">
        <v>42</v>
      </c>
      <c r="BF246" s="2">
        <v>624</v>
      </c>
      <c r="BJ246" s="58">
        <v>0.1</v>
      </c>
      <c r="BK246" s="58">
        <v>0.91</v>
      </c>
      <c r="BL246" s="2">
        <v>9</v>
      </c>
      <c r="BM246" s="2">
        <v>-0.2</v>
      </c>
      <c r="BN246" s="2">
        <v>5</v>
      </c>
      <c r="BO246" s="2">
        <v>8</v>
      </c>
      <c r="BP246" s="2">
        <v>46</v>
      </c>
      <c r="BQ246" s="2">
        <v>10</v>
      </c>
      <c r="BR246" s="2">
        <v>40</v>
      </c>
      <c r="BS246" s="2">
        <v>1</v>
      </c>
      <c r="BT246" s="2">
        <v>42</v>
      </c>
      <c r="BU246" s="2">
        <v>8</v>
      </c>
      <c r="BV246" s="2">
        <v>13</v>
      </c>
      <c r="BX246" s="2">
        <v>11</v>
      </c>
      <c r="BY246" s="2" t="s">
        <v>817</v>
      </c>
      <c r="BZ246" s="2">
        <v>34</v>
      </c>
      <c r="CA246" s="2">
        <v>42</v>
      </c>
      <c r="CB246" s="2">
        <v>624</v>
      </c>
      <c r="CC246" s="2">
        <v>17.399999999999999</v>
      </c>
      <c r="CD246" s="2">
        <v>0.63100000000000001</v>
      </c>
      <c r="CE246" s="2">
        <v>2.4E-2</v>
      </c>
      <c r="CF246" s="2">
        <v>0.75600000000000001</v>
      </c>
      <c r="CG246" s="2">
        <v>11.9</v>
      </c>
      <c r="CH246" s="2">
        <v>21.5</v>
      </c>
      <c r="CI246" s="2">
        <v>17</v>
      </c>
      <c r="CJ246" s="2">
        <v>4</v>
      </c>
      <c r="CK246" s="2">
        <v>1.4</v>
      </c>
      <c r="CL246" s="2">
        <v>5.8</v>
      </c>
      <c r="CM246" s="2">
        <v>12.8</v>
      </c>
      <c r="CN246" s="2">
        <v>14.4</v>
      </c>
      <c r="CP246" s="2">
        <v>1.6</v>
      </c>
      <c r="CQ246" s="2">
        <v>1.1000000000000001</v>
      </c>
      <c r="CR246" s="2">
        <v>2.7</v>
      </c>
      <c r="CS246" s="2">
        <v>0.20699999999999999</v>
      </c>
      <c r="CU246" s="2">
        <v>-1</v>
      </c>
      <c r="CV246" s="2">
        <v>0.8</v>
      </c>
      <c r="CW246" s="2">
        <v>-0.2</v>
      </c>
      <c r="CX246" s="2">
        <v>0.3</v>
      </c>
    </row>
    <row r="247" spans="2:102" x14ac:dyDescent="0.2">
      <c r="B247" s="1" t="s">
        <v>76</v>
      </c>
      <c r="C247" s="1">
        <v>2013</v>
      </c>
      <c r="D247" s="1" t="s">
        <v>814</v>
      </c>
      <c r="F247" s="2">
        <v>6</v>
      </c>
      <c r="G247" s="2" t="s">
        <v>647</v>
      </c>
      <c r="H247" s="2" t="s">
        <v>566</v>
      </c>
      <c r="I247" s="4" t="s">
        <v>602</v>
      </c>
      <c r="J247" s="16">
        <f>_xlfn.XLOOKUP($I247,DASHBOARD!$I$2:$I$27,DASHBOARD!$J$2:$J$27,"",0)</f>
        <v>81</v>
      </c>
      <c r="K247" s="23">
        <f>J247/DASHBOARD!$C$3</f>
        <v>2.0574041148082296</v>
      </c>
      <c r="L247" s="2">
        <v>250</v>
      </c>
      <c r="M247" s="26">
        <f>L247/DASHBOARD!$C$4</f>
        <v>113.37868480725623</v>
      </c>
      <c r="N247" s="26">
        <f t="shared" si="46"/>
        <v>26.785034290096672</v>
      </c>
      <c r="O247" s="5">
        <v>31046</v>
      </c>
      <c r="P247" s="23">
        <f>YEARFRAC(O247,_xlfn.XLOOKUP($B247,DASHBOARD!$Q$2:$Q$40,DASHBOARD!$U$2:$U$40,"",0))</f>
        <v>28.472222222222221</v>
      </c>
      <c r="Q247" s="2" t="s">
        <v>557</v>
      </c>
      <c r="R247" s="2" t="str">
        <f>_xlfn.XLOOKUP($Q247,DASHBOARD!$L$2:$L$150,DASHBOARD!M$2:M$150,"",0)</f>
        <v>United States</v>
      </c>
      <c r="S247" s="2" t="str">
        <f>_xlfn.XLOOKUP($Q247,DASHBOARD!$L$2:$L$150,DASHBOARD!N$2:N$150,"",0)</f>
        <v>North America</v>
      </c>
      <c r="T247" s="2" t="str">
        <f>_xlfn.XLOOKUP($Q247,DASHBOARD!$L$2:$L$150,DASHBOARD!O$2:O$150,"",0)</f>
        <v>Americas</v>
      </c>
      <c r="U247" s="2">
        <v>9</v>
      </c>
      <c r="Z247" s="2" t="str">
        <f t="shared" si="47"/>
        <v/>
      </c>
      <c r="AA247" s="6">
        <f>_xlfn.XLOOKUP($G247,$AU$236:$AU$257,$AV$236:$AV$257,0,0)</f>
        <v>17545000</v>
      </c>
      <c r="AB247" s="43">
        <f>AA247/$AC$258</f>
        <v>0.21512215965335527</v>
      </c>
      <c r="AD247" s="65">
        <v>1592</v>
      </c>
      <c r="AE247" s="65" cm="1">
        <f t="array" ref="AE247">_xlfn.XLOOKUP($G247&amp;$C247,$BY$1:$BY$845&amp;$C$1:$C$845,$CB$1:$CB$845,"",0)</f>
        <v>2877</v>
      </c>
      <c r="AF247" s="65">
        <v>7.9</v>
      </c>
      <c r="AG247" s="65">
        <f>IFERROR(($AD247/SUM(AD236:AD257))*$AF247,"")</f>
        <v>0.63515663271232403</v>
      </c>
      <c r="AH247" s="65" cm="1">
        <f t="array" ref="AH247">_xlfn.XLOOKUP($G247&amp;$C247,$BY$1:$BY$845&amp;$C$1:$C$845,$BD$1:$BD$845,"",0)</f>
        <v>28</v>
      </c>
      <c r="AI247" s="65" cm="1">
        <f t="array" ref="AI247">_xlfn.XLOOKUP($G247&amp;$C247,$BY$1:$BY$845&amp;$C$1:$C$845,$CP$1:$CP$845,"",0)</f>
        <v>14.6</v>
      </c>
      <c r="AJ247" s="65" cm="1">
        <f t="array" ref="AJ247">_xlfn.XLOOKUP($G247&amp;$C247,$BY$1:$BY$845&amp;$C$1:$C$845,$CQ$1:$CQ$845,"",0)</f>
        <v>4.7</v>
      </c>
      <c r="AK247" s="65" cm="1">
        <f t="array" ref="AK247">_xlfn.XLOOKUP($G247&amp;$C247,$BY$1:$BY$845&amp;$C$1:$C$845,$CR$1:$CR$845,"",0)</f>
        <v>19.3</v>
      </c>
      <c r="AL247" s="65" cm="1">
        <f t="array" ref="AL247">_xlfn.XLOOKUP($G247&amp;$C247,$BY$1:$BY$845&amp;$C$1:$C$845,$CM$1:$CM$845,"",0)</f>
        <v>12.4</v>
      </c>
      <c r="AM247" s="78" cm="1">
        <f t="array" ref="AM247">_xlfn.XLOOKUP($G247&amp;$C247,$BY$1:$BY$845&amp;$C$1:$C$845,BG$1:BG$845,"",0)</f>
        <v>0</v>
      </c>
      <c r="AN247" s="78" cm="1">
        <f t="array" ref="AN247">_xlfn.XLOOKUP($G247&amp;$C247,$BY$1:$BY$845&amp;$C$1:$C$845,BH$1:BH$845,"",0)</f>
        <v>0</v>
      </c>
      <c r="AO247" s="78" cm="1">
        <f t="array" ref="AO247">_xlfn.XLOOKUP($G247&amp;$C247,$BY$1:$BY$845&amp;$C$1:$C$845,BI$1:BI$845,"",0)</f>
        <v>0.09</v>
      </c>
      <c r="AP247" s="78" cm="1">
        <f t="array" ref="AP247">_xlfn.XLOOKUP($G247&amp;$C247,$BY$1:$BY$845&amp;$C$1:$C$845,BJ$1:BJ$845,"",0)</f>
        <v>0.82</v>
      </c>
      <c r="AQ247" s="78" cm="1">
        <f t="array" ref="AQ247">_xlfn.XLOOKUP($G247&amp;$C247,$BY$1:$BY$845&amp;$C$1:$C$845,BK$1:BK$845,"",0)</f>
        <v>0.09</v>
      </c>
      <c r="AR247" s="78">
        <f t="shared" si="48"/>
        <v>0.99999999999999989</v>
      </c>
      <c r="AT247" s="1">
        <v>12</v>
      </c>
      <c r="AU247" s="2" t="s">
        <v>823</v>
      </c>
      <c r="AV247" s="6">
        <v>1082520</v>
      </c>
      <c r="AW247" s="6">
        <v>1082520</v>
      </c>
      <c r="BB247">
        <v>12</v>
      </c>
      <c r="BC247" t="s">
        <v>819</v>
      </c>
      <c r="BD247">
        <v>30</v>
      </c>
      <c r="BE247">
        <v>62</v>
      </c>
      <c r="BF247" s="2">
        <v>566</v>
      </c>
      <c r="BJ247" s="58">
        <v>0.15</v>
      </c>
      <c r="BK247" s="58">
        <v>0.85</v>
      </c>
      <c r="BL247" s="2">
        <v>4.5999999999999996</v>
      </c>
      <c r="BM247" s="2">
        <v>-5.2</v>
      </c>
      <c r="BN247" s="2">
        <v>3</v>
      </c>
      <c r="BO247" s="2">
        <v>7</v>
      </c>
      <c r="BP247" s="2">
        <v>20</v>
      </c>
      <c r="BQ247" s="2">
        <v>8</v>
      </c>
      <c r="BR247" s="2">
        <v>14</v>
      </c>
      <c r="BS247" s="2">
        <v>2</v>
      </c>
      <c r="BT247" s="2">
        <v>36</v>
      </c>
      <c r="BU247" s="2">
        <v>2</v>
      </c>
      <c r="BV247" s="2">
        <v>5</v>
      </c>
      <c r="BX247" s="2">
        <v>12</v>
      </c>
      <c r="BY247" s="2" t="s">
        <v>819</v>
      </c>
      <c r="BZ247" s="2">
        <v>30</v>
      </c>
      <c r="CA247" s="2">
        <v>62</v>
      </c>
      <c r="CB247" s="2">
        <v>566</v>
      </c>
      <c r="CC247" s="2">
        <v>10.4</v>
      </c>
      <c r="CD247" s="2">
        <v>0.54200000000000004</v>
      </c>
      <c r="CE247" s="2">
        <v>0</v>
      </c>
      <c r="CF247" s="2">
        <v>0.41199999999999998</v>
      </c>
      <c r="CG247" s="2">
        <v>10.4</v>
      </c>
      <c r="CH247" s="2">
        <v>14.4</v>
      </c>
      <c r="CI247" s="2">
        <v>12.5</v>
      </c>
      <c r="CJ247" s="2">
        <v>3.1</v>
      </c>
      <c r="CK247" s="2">
        <v>1.2</v>
      </c>
      <c r="CL247" s="2">
        <v>6.1</v>
      </c>
      <c r="CM247" s="2">
        <v>21.5</v>
      </c>
      <c r="CN247" s="2">
        <v>8.6</v>
      </c>
      <c r="CP247" s="2">
        <v>0.4</v>
      </c>
      <c r="CQ247" s="2">
        <v>0.8</v>
      </c>
      <c r="CR247" s="2">
        <v>1.2</v>
      </c>
      <c r="CS247" s="2">
        <v>0.1</v>
      </c>
      <c r="CU247" s="2">
        <v>-2.2999999999999998</v>
      </c>
      <c r="CV247" s="2">
        <v>0.9</v>
      </c>
      <c r="CW247" s="2">
        <v>-1.3</v>
      </c>
      <c r="CX247" s="2">
        <v>0.1</v>
      </c>
    </row>
    <row r="248" spans="2:102" x14ac:dyDescent="0.2">
      <c r="B248" s="1" t="s">
        <v>76</v>
      </c>
      <c r="C248" s="1">
        <v>2013</v>
      </c>
      <c r="D248" s="1" t="s">
        <v>814</v>
      </c>
      <c r="F248" s="2">
        <v>22</v>
      </c>
      <c r="G248" s="2" t="s">
        <v>757</v>
      </c>
      <c r="H248" s="2" t="s">
        <v>570</v>
      </c>
      <c r="I248" s="4" t="s">
        <v>600</v>
      </c>
      <c r="J248" s="16">
        <f>_xlfn.XLOOKUP($I248,DASHBOARD!$I$2:$I$27,DASHBOARD!$J$2:$J$27,"",0)</f>
        <v>80</v>
      </c>
      <c r="K248" s="23">
        <f>J248/DASHBOARD!$C$3</f>
        <v>2.0320040640081283</v>
      </c>
      <c r="L248" s="2">
        <v>218</v>
      </c>
      <c r="M248" s="26">
        <f>L248/DASHBOARD!$C$4</f>
        <v>98.86621315192744</v>
      </c>
      <c r="N248" s="26">
        <f t="shared" si="46"/>
        <v>23.944113109410427</v>
      </c>
      <c r="O248" s="5">
        <v>29498</v>
      </c>
      <c r="P248" s="23">
        <f>YEARFRAC(O248,_xlfn.XLOOKUP($B248,DASHBOARD!$Q$2:$Q$40,DASHBOARD!$U$2:$U$40,"",0))</f>
        <v>32.711111111111109</v>
      </c>
      <c r="Q248" s="2" t="s">
        <v>557</v>
      </c>
      <c r="R248" s="2" t="str">
        <f>_xlfn.XLOOKUP($Q248,DASHBOARD!$L$2:$L$150,DASHBOARD!M$2:M$150,"",0)</f>
        <v>United States</v>
      </c>
      <c r="S248" s="2" t="str">
        <f>_xlfn.XLOOKUP($Q248,DASHBOARD!$L$2:$L$150,DASHBOARD!N$2:N$150,"",0)</f>
        <v>North America</v>
      </c>
      <c r="T248" s="2" t="str">
        <f>_xlfn.XLOOKUP($Q248,DASHBOARD!$L$2:$L$150,DASHBOARD!O$2:O$150,"",0)</f>
        <v>Americas</v>
      </c>
      <c r="U248" s="2">
        <v>9</v>
      </c>
      <c r="W248" s="2" t="s">
        <v>758</v>
      </c>
      <c r="X248" s="2" t="s">
        <v>758</v>
      </c>
      <c r="Z248" s="2" t="str">
        <f t="shared" si="47"/>
        <v/>
      </c>
      <c r="AA248" s="6">
        <f>_xlfn.XLOOKUP($G248,$AU$236:$AU$257,$AV$236:$AV$257,0,0)</f>
        <v>1500000</v>
      </c>
      <c r="AB248" s="43">
        <f>AA248/$AC$258</f>
        <v>1.8391749186664742E-2</v>
      </c>
      <c r="AD248" s="65">
        <v>625.80000000000007</v>
      </c>
      <c r="AE248" s="65" cm="1">
        <f t="array" ref="AE248">_xlfn.XLOOKUP($G248&amp;$C248,$BY$1:$BY$845&amp;$C$1:$C$845,$CB$1:$CB$845,"",0)</f>
        <v>221</v>
      </c>
      <c r="AF248" s="65">
        <v>17.399999999999999</v>
      </c>
      <c r="AG248" s="65">
        <f>IFERROR(($AD248/SUM(AD236:AD257))*$AF248,"")</f>
        <v>0.5499149037174702</v>
      </c>
      <c r="AH248" s="65" cm="1">
        <f t="array" ref="AH248">_xlfn.XLOOKUP($G248&amp;$C248,$BY$1:$BY$845&amp;$C$1:$C$845,$BD$1:$BD$845,"",0)</f>
        <v>32</v>
      </c>
      <c r="AI248" s="65" cm="1">
        <f t="array" ref="AI248">_xlfn.XLOOKUP($G248&amp;$C248,$BY$1:$BY$845&amp;$C$1:$C$845,$CP$1:$CP$845,"",0)</f>
        <v>0.1</v>
      </c>
      <c r="AJ248" s="65" cm="1">
        <f t="array" ref="AJ248">_xlfn.XLOOKUP($G248&amp;$C248,$BY$1:$BY$845&amp;$C$1:$C$845,$CQ$1:$CQ$845,"",0)</f>
        <v>0.2</v>
      </c>
      <c r="AK248" s="65" cm="1">
        <f t="array" ref="AK248">_xlfn.XLOOKUP($G248&amp;$C248,$BY$1:$BY$845&amp;$C$1:$C$845,$CR$1:$CR$845,"",0)</f>
        <v>0.2</v>
      </c>
      <c r="AL248" s="65" cm="1">
        <f t="array" ref="AL248">_xlfn.XLOOKUP($G248&amp;$C248,$BY$1:$BY$845&amp;$C$1:$C$845,$CM$1:$CM$845,"",0)</f>
        <v>4.5999999999999996</v>
      </c>
      <c r="AM248" s="78" cm="1">
        <f t="array" ref="AM248">_xlfn.XLOOKUP($G248&amp;$C248,$BY$1:$BY$845&amp;$C$1:$C$845,BG$1:BG$845,"",0)</f>
        <v>0</v>
      </c>
      <c r="AN248" s="78" cm="1">
        <f t="array" ref="AN248">_xlfn.XLOOKUP($G248&amp;$C248,$BY$1:$BY$845&amp;$C$1:$C$845,BH$1:BH$845,"",0)</f>
        <v>0.45</v>
      </c>
      <c r="AO248" s="78" cm="1">
        <f t="array" ref="AO248">_xlfn.XLOOKUP($G248&amp;$C248,$BY$1:$BY$845&amp;$C$1:$C$845,BI$1:BI$845,"",0)</f>
        <v>0.53</v>
      </c>
      <c r="AP248" s="78" cm="1">
        <f t="array" ref="AP248">_xlfn.XLOOKUP($G248&amp;$C248,$BY$1:$BY$845&amp;$C$1:$C$845,BJ$1:BJ$845,"",0)</f>
        <v>0.02</v>
      </c>
      <c r="AQ248" s="78" cm="1">
        <f t="array" ref="AQ248">_xlfn.XLOOKUP($G248&amp;$C248,$BY$1:$BY$845&amp;$C$1:$C$845,BK$1:BK$845,"",0)</f>
        <v>0</v>
      </c>
      <c r="AR248" s="78">
        <f t="shared" si="48"/>
        <v>1</v>
      </c>
      <c r="AT248" s="1">
        <v>13</v>
      </c>
      <c r="AU248" s="2" t="s">
        <v>817</v>
      </c>
      <c r="AV248" s="6">
        <v>699952</v>
      </c>
      <c r="AW248" s="6">
        <v>4526000</v>
      </c>
      <c r="BB248">
        <v>13</v>
      </c>
      <c r="BC248" t="s">
        <v>757</v>
      </c>
      <c r="BD248">
        <v>32</v>
      </c>
      <c r="BE248">
        <v>38</v>
      </c>
      <c r="BF248" s="2">
        <v>221</v>
      </c>
      <c r="BH248" s="58">
        <v>0.45</v>
      </c>
      <c r="BI248" s="58">
        <v>0.53</v>
      </c>
      <c r="BJ248" s="58">
        <v>0.02</v>
      </c>
      <c r="BL248" s="2">
        <v>-2.2000000000000002</v>
      </c>
      <c r="BM248" s="2">
        <v>-12</v>
      </c>
      <c r="BN248" s="2">
        <v>2</v>
      </c>
      <c r="BO248" s="2">
        <v>1</v>
      </c>
      <c r="BP248" s="2">
        <v>10</v>
      </c>
      <c r="BQ248" s="2">
        <v>0</v>
      </c>
      <c r="BR248" s="2">
        <v>1</v>
      </c>
      <c r="BS248" s="2">
        <v>1</v>
      </c>
      <c r="BT248" s="2">
        <v>35</v>
      </c>
      <c r="BU248" s="2">
        <v>1</v>
      </c>
      <c r="BV248" s="2">
        <v>0</v>
      </c>
      <c r="BX248" s="2">
        <v>13</v>
      </c>
      <c r="BY248" s="2" t="s">
        <v>757</v>
      </c>
      <c r="BZ248" s="2">
        <v>32</v>
      </c>
      <c r="CA248" s="2">
        <v>38</v>
      </c>
      <c r="CB248" s="2">
        <v>221</v>
      </c>
      <c r="CC248" s="2">
        <v>8.1</v>
      </c>
      <c r="CD248" s="2">
        <v>0.47799999999999998</v>
      </c>
      <c r="CE248" s="2">
        <v>0.86899999999999999</v>
      </c>
      <c r="CF248" s="2">
        <v>6.6000000000000003E-2</v>
      </c>
      <c r="CG248" s="2">
        <v>0</v>
      </c>
      <c r="CH248" s="2">
        <v>11.6</v>
      </c>
      <c r="CI248" s="2">
        <v>6.1</v>
      </c>
      <c r="CJ248" s="2">
        <v>8.4</v>
      </c>
      <c r="CK248" s="2">
        <v>0.5</v>
      </c>
      <c r="CL248" s="2">
        <v>2.2000000000000002</v>
      </c>
      <c r="CM248" s="2">
        <v>4.5999999999999996</v>
      </c>
      <c r="CN248" s="2">
        <v>14.2</v>
      </c>
      <c r="CP248" s="2">
        <v>0.1</v>
      </c>
      <c r="CQ248" s="2">
        <v>0.2</v>
      </c>
      <c r="CR248" s="2">
        <v>0.2</v>
      </c>
      <c r="CS248" s="2">
        <v>5.3999999999999999E-2</v>
      </c>
      <c r="CU248" s="2">
        <v>-2</v>
      </c>
      <c r="CV248" s="2">
        <v>-1</v>
      </c>
      <c r="CW248" s="2">
        <v>-3</v>
      </c>
      <c r="CX248" s="2">
        <v>-0.1</v>
      </c>
    </row>
    <row r="249" spans="2:102" x14ac:dyDescent="0.2">
      <c r="B249" s="1" t="s">
        <v>76</v>
      </c>
      <c r="C249" s="1">
        <v>2013</v>
      </c>
      <c r="D249" s="1" t="s">
        <v>814</v>
      </c>
      <c r="F249" s="2">
        <v>9</v>
      </c>
      <c r="G249" s="2" t="s">
        <v>830</v>
      </c>
      <c r="H249" s="2" t="s">
        <v>566</v>
      </c>
      <c r="I249" s="4" t="s">
        <v>595</v>
      </c>
      <c r="J249" s="16">
        <f>_xlfn.XLOOKUP($I249,DASHBOARD!$I$2:$I$27,DASHBOARD!$J$2:$J$27,"",0)</f>
        <v>82</v>
      </c>
      <c r="K249" s="23">
        <f>J249/DASHBOARD!$C$3</f>
        <v>2.0828041656083314</v>
      </c>
      <c r="L249" s="2">
        <v>215</v>
      </c>
      <c r="M249" s="26">
        <f>L249/DASHBOARD!$C$4</f>
        <v>97.505668934240362</v>
      </c>
      <c r="N249" s="26">
        <f t="shared" si="46"/>
        <v>22.476722870389477</v>
      </c>
      <c r="O249" s="5">
        <v>29075</v>
      </c>
      <c r="P249" s="23">
        <f>YEARFRAC(O249,_xlfn.XLOOKUP($B249,DASHBOARD!$Q$2:$Q$40,DASHBOARD!$U$2:$U$40,"",0))</f>
        <v>33.866666666666667</v>
      </c>
      <c r="Q249" s="2" t="s">
        <v>557</v>
      </c>
      <c r="R249" s="2" t="str">
        <f>_xlfn.XLOOKUP($Q249,DASHBOARD!$L$2:$L$150,DASHBOARD!M$2:M$150,"",0)</f>
        <v>United States</v>
      </c>
      <c r="S249" s="2" t="str">
        <f>_xlfn.XLOOKUP($Q249,DASHBOARD!$L$2:$L$150,DASHBOARD!N$2:N$150,"",0)</f>
        <v>North America</v>
      </c>
      <c r="T249" s="2" t="str">
        <f>_xlfn.XLOOKUP($Q249,DASHBOARD!$L$2:$L$150,DASHBOARD!O$2:O$150,"",0)</f>
        <v>Americas</v>
      </c>
      <c r="U249" s="2">
        <v>14</v>
      </c>
      <c r="Z249" s="2" t="str">
        <f t="shared" si="47"/>
        <v/>
      </c>
      <c r="AA249" s="6">
        <f>_xlfn.XLOOKUP($G249,$AU$236:$AU$257,$AV$236:$AV$257,0,0)</f>
        <v>1352181</v>
      </c>
      <c r="AB249" s="43">
        <f>AA249/$AC$258</f>
        <v>1.6579315871315677E-2</v>
      </c>
      <c r="AD249" s="65">
        <v>31.200000000000003</v>
      </c>
      <c r="AE249" s="65" cm="1">
        <f t="array" ref="AE249">_xlfn.XLOOKUP($G249&amp;$C249,$BY$1:$BY$845&amp;$C$1:$C$845,$CB$1:$CB$845,"",0)</f>
        <v>792</v>
      </c>
      <c r="AF249" s="65">
        <v>8.5</v>
      </c>
      <c r="AG249" s="65">
        <f>IFERROR(($AD249/SUM(AD236:AD257))*$AF249,"")</f>
        <v>1.3393195327532309E-2</v>
      </c>
      <c r="AH249" s="65" cm="1">
        <f t="array" ref="AH249">_xlfn.XLOOKUP($G249&amp;$C249,$BY$1:$BY$845&amp;$C$1:$C$845,$BD$1:$BD$845,"",0)</f>
        <v>33</v>
      </c>
      <c r="AI249" s="65" cm="1">
        <f t="array" ref="AI249">_xlfn.XLOOKUP($G249&amp;$C249,$BY$1:$BY$845&amp;$C$1:$C$845,$CP$1:$CP$845,"",0)</f>
        <v>0.3</v>
      </c>
      <c r="AJ249" s="65" cm="1">
        <f t="array" ref="AJ249">_xlfn.XLOOKUP($G249&amp;$C249,$BY$1:$BY$845&amp;$C$1:$C$845,$CQ$1:$CQ$845,"",0)</f>
        <v>0.9</v>
      </c>
      <c r="AK249" s="65" cm="1">
        <f t="array" ref="AK249">_xlfn.XLOOKUP($G249&amp;$C249,$BY$1:$BY$845&amp;$C$1:$C$845,$CR$1:$CR$845,"",0)</f>
        <v>1.2</v>
      </c>
      <c r="AL249" s="65" cm="1">
        <f t="array" ref="AL249">_xlfn.XLOOKUP($G249&amp;$C249,$BY$1:$BY$845&amp;$C$1:$C$845,$CM$1:$CM$845,"",0)</f>
        <v>10.9</v>
      </c>
      <c r="AM249" s="78" cm="1">
        <f t="array" ref="AM249">_xlfn.XLOOKUP($G249&amp;$C249,$BY$1:$BY$845&amp;$C$1:$C$845,BG$1:BG$845,"",0)</f>
        <v>0</v>
      </c>
      <c r="AN249" s="78" cm="1">
        <f t="array" ref="AN249">_xlfn.XLOOKUP($G249&amp;$C249,$BY$1:$BY$845&amp;$C$1:$C$845,BH$1:BH$845,"",0)</f>
        <v>0</v>
      </c>
      <c r="AO249" s="78" cm="1">
        <f t="array" ref="AO249">_xlfn.XLOOKUP($G249&amp;$C249,$BY$1:$BY$845&amp;$C$1:$C$845,BI$1:BI$845,"",0)</f>
        <v>0.05</v>
      </c>
      <c r="AP249" s="78" cm="1">
        <f t="array" ref="AP249">_xlfn.XLOOKUP($G249&amp;$C249,$BY$1:$BY$845&amp;$C$1:$C$845,BJ$1:BJ$845,"",0)</f>
        <v>0.76</v>
      </c>
      <c r="AQ249" s="78" cm="1">
        <f t="array" ref="AQ249">_xlfn.XLOOKUP($G249&amp;$C249,$BY$1:$BY$845&amp;$C$1:$C$845,BK$1:BK$845,"",0)</f>
        <v>0.2</v>
      </c>
      <c r="AR249" s="78">
        <f t="shared" si="48"/>
        <v>1.01</v>
      </c>
      <c r="AT249" s="1">
        <v>14</v>
      </c>
      <c r="AU249" s="2" t="s">
        <v>825</v>
      </c>
      <c r="AV249" s="6">
        <v>354197</v>
      </c>
      <c r="AW249" s="6">
        <v>354197</v>
      </c>
      <c r="BB249">
        <v>14</v>
      </c>
      <c r="BC249" t="s">
        <v>829</v>
      </c>
      <c r="BD249">
        <v>39</v>
      </c>
      <c r="BE249">
        <v>7</v>
      </c>
      <c r="BF249" s="2">
        <v>51</v>
      </c>
      <c r="BJ249" s="58">
        <v>0.6</v>
      </c>
      <c r="BK249" s="58">
        <v>0.41</v>
      </c>
      <c r="BL249" s="2">
        <v>-9</v>
      </c>
      <c r="BM249" s="2">
        <v>-18.3</v>
      </c>
      <c r="BN249" s="2">
        <v>3</v>
      </c>
      <c r="BO249" s="2">
        <v>0</v>
      </c>
      <c r="BP249" s="2">
        <v>5</v>
      </c>
      <c r="BQ249" s="2">
        <v>0</v>
      </c>
      <c r="BR249" s="2">
        <v>1</v>
      </c>
      <c r="BS249" s="2">
        <v>0</v>
      </c>
      <c r="BT249" s="2">
        <v>16</v>
      </c>
      <c r="BU249" s="2">
        <v>1</v>
      </c>
      <c r="BV249" s="2">
        <v>2</v>
      </c>
      <c r="BX249" s="2">
        <v>14</v>
      </c>
      <c r="BY249" s="2" t="s">
        <v>829</v>
      </c>
      <c r="BZ249" s="2">
        <v>39</v>
      </c>
      <c r="CA249" s="2">
        <v>7</v>
      </c>
      <c r="CB249" s="2">
        <v>51</v>
      </c>
      <c r="CC249" s="2">
        <v>9.9</v>
      </c>
      <c r="CD249" s="2">
        <v>0.54</v>
      </c>
      <c r="CE249" s="2">
        <v>0</v>
      </c>
      <c r="CF249" s="2">
        <v>5.2999999999999999E-2</v>
      </c>
      <c r="CG249" s="2">
        <v>0</v>
      </c>
      <c r="CH249" s="2">
        <v>18.3</v>
      </c>
      <c r="CI249" s="2">
        <v>9.6999999999999993</v>
      </c>
      <c r="CJ249" s="2">
        <v>19.8</v>
      </c>
      <c r="CK249" s="2">
        <v>0</v>
      </c>
      <c r="CL249" s="2">
        <v>0</v>
      </c>
      <c r="CM249" s="2">
        <v>17.100000000000001</v>
      </c>
      <c r="CN249" s="2">
        <v>22</v>
      </c>
      <c r="CP249" s="2">
        <v>0</v>
      </c>
      <c r="CQ249" s="2">
        <v>0</v>
      </c>
      <c r="CR249" s="2">
        <v>0</v>
      </c>
      <c r="CS249" s="2">
        <v>3.9E-2</v>
      </c>
      <c r="CU249" s="2">
        <v>-7.3</v>
      </c>
      <c r="CV249" s="2">
        <v>-2</v>
      </c>
      <c r="CW249" s="2">
        <v>-9.3000000000000007</v>
      </c>
      <c r="CX249" s="2">
        <v>-0.1</v>
      </c>
    </row>
    <row r="250" spans="2:102" x14ac:dyDescent="0.2">
      <c r="B250" s="1" t="s">
        <v>76</v>
      </c>
      <c r="C250" s="1">
        <v>2013</v>
      </c>
      <c r="D250" s="1" t="s">
        <v>814</v>
      </c>
      <c r="F250" s="2">
        <v>13</v>
      </c>
      <c r="G250" s="2" t="s">
        <v>831</v>
      </c>
      <c r="H250" s="2" t="s">
        <v>570</v>
      </c>
      <c r="I250" s="4" t="s">
        <v>600</v>
      </c>
      <c r="J250" s="16">
        <f>_xlfn.XLOOKUP($I250,DASHBOARD!$I$2:$I$27,DASHBOARD!$J$2:$J$27,"",0)</f>
        <v>80</v>
      </c>
      <c r="K250" s="23">
        <f>J250/DASHBOARD!$C$3</f>
        <v>2.0320040640081283</v>
      </c>
      <c r="L250" s="2">
        <v>218</v>
      </c>
      <c r="M250" s="26">
        <f>L250/DASHBOARD!$C$4</f>
        <v>98.86621315192744</v>
      </c>
      <c r="N250" s="26">
        <f t="shared" si="46"/>
        <v>23.944113109410427</v>
      </c>
      <c r="O250" s="5">
        <v>29270</v>
      </c>
      <c r="P250" s="23">
        <f>YEARFRAC(O250,_xlfn.XLOOKUP($B250,DASHBOARD!$Q$2:$Q$40,DASHBOARD!$U$2:$U$40,"",0))</f>
        <v>33.336111111111109</v>
      </c>
      <c r="Q250" s="2" t="s">
        <v>557</v>
      </c>
      <c r="R250" s="2" t="str">
        <f>_xlfn.XLOOKUP($Q250,DASHBOARD!$L$2:$L$150,DASHBOARD!M$2:M$150,"",0)</f>
        <v>United States</v>
      </c>
      <c r="S250" s="2" t="str">
        <f>_xlfn.XLOOKUP($Q250,DASHBOARD!$L$2:$L$150,DASHBOARD!N$2:N$150,"",0)</f>
        <v>North America</v>
      </c>
      <c r="T250" s="2" t="str">
        <f>_xlfn.XLOOKUP($Q250,DASHBOARD!$L$2:$L$150,DASHBOARD!O$2:O$150,"",0)</f>
        <v>Americas</v>
      </c>
      <c r="U250" s="2">
        <v>12</v>
      </c>
      <c r="W250" s="2" t="s">
        <v>558</v>
      </c>
      <c r="X250" s="2" t="s">
        <v>558</v>
      </c>
      <c r="Z250" s="2" t="str">
        <f t="shared" si="47"/>
        <v/>
      </c>
      <c r="AA250" s="6">
        <f>_xlfn.XLOOKUP($G250,$AU$236:$AU$257,$AV$236:$AV$257,0,0)</f>
        <v>5800000</v>
      </c>
      <c r="AB250" s="43">
        <f>AA250/$AC$258</f>
        <v>7.1114763521770333E-2</v>
      </c>
      <c r="AD250" s="65" t="s">
        <v>1484</v>
      </c>
      <c r="AE250" s="65" cm="1">
        <f t="array" ref="AE250">_xlfn.XLOOKUP($G250&amp;$C250,$BY$1:$BY$845&amp;$C$1:$C$845,$CB$1:$CB$845,"",0)</f>
        <v>900</v>
      </c>
      <c r="AF250" s="65">
        <v>13.49</v>
      </c>
      <c r="AG250" s="65" t="str">
        <f>IFERROR(($AD250/SUM(AD236:AD257))*$AF250,"")</f>
        <v/>
      </c>
      <c r="AH250" s="65" cm="1">
        <f t="array" ref="AH250">_xlfn.XLOOKUP($G250&amp;$C250,$BY$1:$BY$845&amp;$C$1:$C$845,$BD$1:$BD$845,"",0)</f>
        <v>32</v>
      </c>
      <c r="AI250" s="65" cm="1">
        <f t="array" ref="AI250">_xlfn.XLOOKUP($G250&amp;$C250,$BY$1:$BY$845&amp;$C$1:$C$845,$CP$1:$CP$845,"",0)</f>
        <v>1.6</v>
      </c>
      <c r="AJ250" s="65" cm="1">
        <f t="array" ref="AJ250">_xlfn.XLOOKUP($G250&amp;$C250,$BY$1:$BY$845&amp;$C$1:$C$845,$CQ$1:$CQ$845,"",0)</f>
        <v>1</v>
      </c>
      <c r="AK250" s="65" cm="1">
        <f t="array" ref="AK250">_xlfn.XLOOKUP($G250&amp;$C250,$BY$1:$BY$845&amp;$C$1:$C$845,$CR$1:$CR$845,"",0)</f>
        <v>2.6</v>
      </c>
      <c r="AL250" s="65" cm="1">
        <f t="array" ref="AL250">_xlfn.XLOOKUP($G250&amp;$C250,$BY$1:$BY$845&amp;$C$1:$C$845,$CM$1:$CM$845,"",0)</f>
        <v>12.9</v>
      </c>
      <c r="AM250" s="78" cm="1">
        <f t="array" ref="AM250">_xlfn.XLOOKUP($G250&amp;$C250,$BY$1:$BY$845&amp;$C$1:$C$845,BG$1:BG$845,"",0)</f>
        <v>0</v>
      </c>
      <c r="AN250" s="78" cm="1">
        <f t="array" ref="AN250">_xlfn.XLOOKUP($G250&amp;$C250,$BY$1:$BY$845&amp;$C$1:$C$845,BH$1:BH$845,"",0)</f>
        <v>0.39</v>
      </c>
      <c r="AO250" s="78" cm="1">
        <f t="array" ref="AO250">_xlfn.XLOOKUP($G250&amp;$C250,$BY$1:$BY$845&amp;$C$1:$C$845,BI$1:BI$845,"",0)</f>
        <v>0.6</v>
      </c>
      <c r="AP250" s="78" cm="1">
        <f t="array" ref="AP250">_xlfn.XLOOKUP($G250&amp;$C250,$BY$1:$BY$845&amp;$C$1:$C$845,BJ$1:BJ$845,"",0)</f>
        <v>0.01</v>
      </c>
      <c r="AQ250" s="78" cm="1">
        <f t="array" ref="AQ250">_xlfn.XLOOKUP($G250&amp;$C250,$BY$1:$BY$845&amp;$C$1:$C$845,BK$1:BK$845,"",0)</f>
        <v>0</v>
      </c>
      <c r="AR250" s="78">
        <f t="shared" si="48"/>
        <v>1</v>
      </c>
      <c r="AT250" s="1">
        <v>15</v>
      </c>
      <c r="AU250" s="2" t="s">
        <v>833</v>
      </c>
      <c r="AV250" s="6">
        <v>275805</v>
      </c>
      <c r="AW250" s="6" t="s">
        <v>1484</v>
      </c>
      <c r="BB250">
        <v>15</v>
      </c>
      <c r="BC250" t="s">
        <v>833</v>
      </c>
      <c r="BD250">
        <v>24</v>
      </c>
      <c r="BE250">
        <v>8</v>
      </c>
      <c r="BF250" s="2">
        <v>40</v>
      </c>
      <c r="BI250" s="58">
        <v>0.27</v>
      </c>
      <c r="BJ250" s="58">
        <v>0.71</v>
      </c>
      <c r="BK250" s="58">
        <v>0.02</v>
      </c>
      <c r="BL250" s="2">
        <v>-27.2</v>
      </c>
      <c r="BM250" s="2">
        <v>-36.6</v>
      </c>
      <c r="BN250" s="2">
        <v>0</v>
      </c>
      <c r="BO250" s="2">
        <v>1</v>
      </c>
      <c r="BP250" s="2">
        <v>4</v>
      </c>
      <c r="BQ250" s="2">
        <v>2</v>
      </c>
      <c r="BR250" s="2">
        <v>0</v>
      </c>
      <c r="BS250" s="2">
        <v>0</v>
      </c>
      <c r="BT250" s="2">
        <v>6</v>
      </c>
      <c r="BU250" s="2">
        <v>0</v>
      </c>
      <c r="BV250" s="2">
        <v>1</v>
      </c>
      <c r="BX250" s="2">
        <v>15</v>
      </c>
      <c r="BY250" s="2" t="s">
        <v>833</v>
      </c>
      <c r="BZ250" s="2">
        <v>24</v>
      </c>
      <c r="CA250" s="2">
        <v>8</v>
      </c>
      <c r="CB250" s="2">
        <v>40</v>
      </c>
      <c r="CC250" s="2">
        <v>-4.0999999999999996</v>
      </c>
      <c r="CD250" s="2">
        <v>0.33300000000000002</v>
      </c>
      <c r="CE250" s="2">
        <v>0</v>
      </c>
      <c r="CF250" s="2">
        <v>0</v>
      </c>
      <c r="CG250" s="2">
        <v>3.3</v>
      </c>
      <c r="CH250" s="2">
        <v>14.6</v>
      </c>
      <c r="CI250" s="2">
        <v>9.1999999999999993</v>
      </c>
      <c r="CJ250" s="2">
        <v>6.5</v>
      </c>
      <c r="CK250" s="2">
        <v>0</v>
      </c>
      <c r="CL250" s="2">
        <v>4.0999999999999996</v>
      </c>
      <c r="CM250" s="2">
        <v>62.5</v>
      </c>
      <c r="CN250" s="2">
        <v>9.6</v>
      </c>
      <c r="CP250" s="2">
        <v>-0.1</v>
      </c>
      <c r="CQ250" s="2">
        <v>0</v>
      </c>
      <c r="CR250" s="2">
        <v>-0.1</v>
      </c>
      <c r="CS250" s="2">
        <v>-0.122</v>
      </c>
      <c r="CU250" s="2">
        <v>-13</v>
      </c>
      <c r="CV250" s="2">
        <v>-0.5</v>
      </c>
      <c r="CW250" s="2">
        <v>-13.5</v>
      </c>
      <c r="CX250" s="2">
        <v>-0.1</v>
      </c>
    </row>
    <row r="251" spans="2:102" x14ac:dyDescent="0.2">
      <c r="B251" s="1" t="s">
        <v>76</v>
      </c>
      <c r="C251" s="1">
        <v>2013</v>
      </c>
      <c r="D251" s="1" t="s">
        <v>814</v>
      </c>
      <c r="F251" s="2">
        <v>45</v>
      </c>
      <c r="G251" s="2" t="s">
        <v>832</v>
      </c>
      <c r="H251" s="2" t="s">
        <v>552</v>
      </c>
      <c r="I251" s="4" t="s">
        <v>1148</v>
      </c>
      <c r="J251" s="16">
        <f>_xlfn.XLOOKUP($I251,DASHBOARD!$I$2:$I$27,DASHBOARD!$J$2:$J$27,"",0)</f>
        <v>83</v>
      </c>
      <c r="K251" s="23">
        <f>J251/DASHBOARD!$C$3</f>
        <v>2.1082042164084331</v>
      </c>
      <c r="L251" s="2">
        <v>308</v>
      </c>
      <c r="M251" s="26">
        <f>L251/DASHBOARD!$C$4</f>
        <v>139.68253968253967</v>
      </c>
      <c r="N251" s="26">
        <f t="shared" si="46"/>
        <v>31.428001668175849</v>
      </c>
      <c r="O251" s="5">
        <v>32204</v>
      </c>
      <c r="P251" s="23">
        <f>YEARFRAC(O251,_xlfn.XLOOKUP($B251,DASHBOARD!$Q$2:$Q$40,DASHBOARD!$U$2:$U$40,"",0))</f>
        <v>25.3</v>
      </c>
      <c r="Q251" s="2" t="s">
        <v>557</v>
      </c>
      <c r="R251" s="2" t="str">
        <f>_xlfn.XLOOKUP($Q251,DASHBOARD!$L$2:$L$150,DASHBOARD!M$2:M$150,"",0)</f>
        <v>United States</v>
      </c>
      <c r="S251" s="2" t="str">
        <f>_xlfn.XLOOKUP($Q251,DASHBOARD!$L$2:$L$150,DASHBOARD!N$2:N$150,"",0)</f>
        <v>North America</v>
      </c>
      <c r="T251" s="2" t="str">
        <f>_xlfn.XLOOKUP($Q251,DASHBOARD!$L$2:$L$150,DASHBOARD!O$2:O$150,"",0)</f>
        <v>Americas</v>
      </c>
      <c r="U251" s="2">
        <v>2</v>
      </c>
      <c r="W251" s="2" t="s">
        <v>629</v>
      </c>
      <c r="X251" s="2" t="s">
        <v>629</v>
      </c>
      <c r="Z251" s="2" t="str">
        <f t="shared" si="47"/>
        <v/>
      </c>
      <c r="AA251" s="6">
        <f>_xlfn.XLOOKUP($G251,$AU$236:$AU$257,$AV$236:$AV$257,0,0)</f>
        <v>0</v>
      </c>
      <c r="AB251" s="43">
        <f>AA251/$AC$258</f>
        <v>0</v>
      </c>
      <c r="AD251" s="65">
        <v>28.699999999999996</v>
      </c>
      <c r="AE251" s="65" cm="1">
        <f t="array" ref="AE251">_xlfn.XLOOKUP($G251&amp;$C251,$BY$1:$BY$845&amp;$C$1:$C$845,$CB$1:$CB$845,"",0)</f>
        <v>12</v>
      </c>
      <c r="AF251" s="65">
        <v>7.2</v>
      </c>
      <c r="AG251" s="65">
        <f>IFERROR(($AD251/SUM(AD236:AD257))*$AF251,"")</f>
        <v>1.0435783870593046E-2</v>
      </c>
      <c r="AH251" s="65" cm="1">
        <f t="array" ref="AH251">_xlfn.XLOOKUP($G251&amp;$C251,$BY$1:$BY$845&amp;$C$1:$C$845,$BD$1:$BD$845,"",0)</f>
        <v>24</v>
      </c>
      <c r="AI251" s="65" cm="1">
        <f t="array" ref="AI251">_xlfn.XLOOKUP($G251&amp;$C251,$BY$1:$BY$845&amp;$C$1:$C$845,$CP$1:$CP$845,"",0)</f>
        <v>0</v>
      </c>
      <c r="AJ251" s="65" cm="1">
        <f t="array" ref="AJ251">_xlfn.XLOOKUP($G251&amp;$C251,$BY$1:$BY$845&amp;$C$1:$C$845,$CQ$1:$CQ$845,"",0)</f>
        <v>0</v>
      </c>
      <c r="AK251" s="65" cm="1">
        <f t="array" ref="AK251">_xlfn.XLOOKUP($G251&amp;$C251,$BY$1:$BY$845&amp;$C$1:$C$845,$CR$1:$CR$845,"",0)</f>
        <v>0</v>
      </c>
      <c r="AL251" s="65" cm="1">
        <f t="array" ref="AL251">_xlfn.XLOOKUP($G251&amp;$C251,$BY$1:$BY$845&amp;$C$1:$C$845,$CM$1:$CM$845,"",0)</f>
        <v>28.6</v>
      </c>
      <c r="AM251" s="78" cm="1">
        <f t="array" ref="AM251">_xlfn.XLOOKUP($G251&amp;$C251,$BY$1:$BY$845&amp;$C$1:$C$845,BG$1:BG$845,"",0)</f>
        <v>0</v>
      </c>
      <c r="AN251" s="78" cm="1">
        <f t="array" ref="AN251">_xlfn.XLOOKUP($G251&amp;$C251,$BY$1:$BY$845&amp;$C$1:$C$845,BH$1:BH$845,"",0)</f>
        <v>0</v>
      </c>
      <c r="AO251" s="78" cm="1">
        <f t="array" ref="AO251">_xlfn.XLOOKUP($G251&amp;$C251,$BY$1:$BY$845&amp;$C$1:$C$845,BI$1:BI$845,"",0)</f>
        <v>0</v>
      </c>
      <c r="AP251" s="78" cm="1">
        <f t="array" ref="AP251">_xlfn.XLOOKUP($G251&amp;$C251,$BY$1:$BY$845&amp;$C$1:$C$845,BJ$1:BJ$845,"",0)</f>
        <v>0</v>
      </c>
      <c r="AQ251" s="78" cm="1">
        <f t="array" ref="AQ251">_xlfn.XLOOKUP($G251&amp;$C251,$BY$1:$BY$845&amp;$C$1:$C$845,BK$1:BK$845,"",0)</f>
        <v>1</v>
      </c>
      <c r="AR251" s="78">
        <f t="shared" si="48"/>
        <v>1</v>
      </c>
      <c r="AT251" s="1">
        <v>16</v>
      </c>
      <c r="AU251" s="2" t="s">
        <v>826</v>
      </c>
      <c r="AV251" s="6">
        <v>186656</v>
      </c>
      <c r="AW251" s="6">
        <v>186656</v>
      </c>
      <c r="BB251">
        <v>16</v>
      </c>
      <c r="BC251" t="s">
        <v>825</v>
      </c>
      <c r="BD251">
        <v>23</v>
      </c>
      <c r="BE251">
        <v>6</v>
      </c>
      <c r="BF251" s="2">
        <v>31</v>
      </c>
      <c r="BK251" s="58">
        <v>1</v>
      </c>
      <c r="BL251" s="2">
        <v>-1.7</v>
      </c>
      <c r="BM251" s="2">
        <v>-10.9</v>
      </c>
      <c r="BN251" s="2">
        <v>2</v>
      </c>
      <c r="BO251" s="2">
        <v>1</v>
      </c>
      <c r="BP251" s="2">
        <v>2</v>
      </c>
      <c r="BQ251" s="2">
        <v>0</v>
      </c>
      <c r="BR251" s="2">
        <v>1</v>
      </c>
      <c r="BS251" s="2">
        <v>0</v>
      </c>
      <c r="BT251" s="2">
        <v>0</v>
      </c>
      <c r="BU251" s="2">
        <v>0</v>
      </c>
      <c r="BV251" s="2">
        <v>0</v>
      </c>
      <c r="BX251" s="2">
        <v>16</v>
      </c>
      <c r="BY251" s="2" t="s">
        <v>825</v>
      </c>
      <c r="BZ251" s="2">
        <v>23</v>
      </c>
      <c r="CA251" s="2">
        <v>6</v>
      </c>
      <c r="CB251" s="2">
        <v>31</v>
      </c>
      <c r="CC251" s="2">
        <v>8.5</v>
      </c>
      <c r="CD251" s="2">
        <v>0.50600000000000001</v>
      </c>
      <c r="CE251" s="2">
        <v>0.55600000000000005</v>
      </c>
      <c r="CF251" s="2">
        <v>0.222</v>
      </c>
      <c r="CG251" s="2">
        <v>12.6</v>
      </c>
      <c r="CH251" s="2">
        <v>15</v>
      </c>
      <c r="CI251" s="2">
        <v>13.9</v>
      </c>
      <c r="CJ251" s="2">
        <v>0</v>
      </c>
      <c r="CK251" s="2">
        <v>1.7</v>
      </c>
      <c r="CL251" s="2">
        <v>2.6</v>
      </c>
      <c r="CM251" s="2">
        <v>23.3</v>
      </c>
      <c r="CN251" s="2">
        <v>19.899999999999999</v>
      </c>
      <c r="CP251" s="2">
        <v>0</v>
      </c>
      <c r="CQ251" s="2">
        <v>0</v>
      </c>
      <c r="CR251" s="2">
        <v>0</v>
      </c>
      <c r="CS251" s="2">
        <v>2E-3</v>
      </c>
      <c r="CU251" s="2">
        <v>-4.5</v>
      </c>
      <c r="CV251" s="2">
        <v>-1.4</v>
      </c>
      <c r="CW251" s="2">
        <v>-5.9</v>
      </c>
      <c r="CX251" s="2">
        <v>0</v>
      </c>
    </row>
    <row r="252" spans="2:102" x14ac:dyDescent="0.2">
      <c r="B252" s="1" t="s">
        <v>76</v>
      </c>
      <c r="C252" s="1">
        <v>2013</v>
      </c>
      <c r="D252" s="1" t="s">
        <v>814</v>
      </c>
      <c r="F252" s="2">
        <v>24</v>
      </c>
      <c r="G252" s="2" t="s">
        <v>833</v>
      </c>
      <c r="H252" s="2" t="s">
        <v>566</v>
      </c>
      <c r="I252" s="4" t="s">
        <v>602</v>
      </c>
      <c r="J252" s="16">
        <f>_xlfn.XLOOKUP($I252,DASHBOARD!$I$2:$I$27,DASHBOARD!$J$2:$J$27,"",0)</f>
        <v>81</v>
      </c>
      <c r="K252" s="23">
        <f>J252/DASHBOARD!$C$3</f>
        <v>2.0574041148082296</v>
      </c>
      <c r="L252" s="2">
        <v>230</v>
      </c>
      <c r="M252" s="26">
        <f>L252/DASHBOARD!$C$4</f>
        <v>104.30839002267574</v>
      </c>
      <c r="N252" s="26">
        <f t="shared" si="46"/>
        <v>24.64223154688894</v>
      </c>
      <c r="O252" s="5">
        <v>32203</v>
      </c>
      <c r="P252" s="23">
        <f>YEARFRAC(O252,_xlfn.XLOOKUP($B252,DASHBOARD!$Q$2:$Q$40,DASHBOARD!$U$2:$U$40,"",0))</f>
        <v>25.302777777777777</v>
      </c>
      <c r="Q252" s="2" t="s">
        <v>557</v>
      </c>
      <c r="R252" s="2" t="str">
        <f>_xlfn.XLOOKUP($Q252,DASHBOARD!$L$2:$L$150,DASHBOARD!M$2:M$150,"",0)</f>
        <v>United States</v>
      </c>
      <c r="S252" s="2" t="str">
        <f>_xlfn.XLOOKUP($Q252,DASHBOARD!$L$2:$L$150,DASHBOARD!N$2:N$150,"",0)</f>
        <v>North America</v>
      </c>
      <c r="T252" s="2" t="str">
        <f>_xlfn.XLOOKUP($Q252,DASHBOARD!$L$2:$L$150,DASHBOARD!O$2:O$150,"",0)</f>
        <v>Americas</v>
      </c>
      <c r="U252" s="2" t="s">
        <v>563</v>
      </c>
      <c r="W252" s="2" t="s">
        <v>591</v>
      </c>
      <c r="X252" s="2" t="s">
        <v>591</v>
      </c>
      <c r="Z252" s="2" t="str">
        <f t="shared" si="47"/>
        <v/>
      </c>
      <c r="AA252" s="6">
        <f>_xlfn.XLOOKUP($G252,$AU$236:$AU$257,$AV$236:$AV$257,0,0)</f>
        <v>275805</v>
      </c>
      <c r="AB252" s="43">
        <f>AA252/$AC$258</f>
        <v>3.3816909229520461E-3</v>
      </c>
      <c r="AD252" s="65" t="s">
        <v>1484</v>
      </c>
      <c r="AE252" s="65" cm="1">
        <f t="array" ref="AE252">_xlfn.XLOOKUP($G252&amp;$C252,$BY$1:$BY$845&amp;$C$1:$C$845,$CB$1:$CB$845,"",0)</f>
        <v>40</v>
      </c>
      <c r="AF252" s="65" t="s">
        <v>1484</v>
      </c>
      <c r="AG252" s="65" t="str">
        <f>IFERROR(($AD252/SUM(AD236:AD257))*$AF252,"")</f>
        <v/>
      </c>
      <c r="AH252" s="65" cm="1">
        <f t="array" ref="AH252">_xlfn.XLOOKUP($G252&amp;$C252,$BY$1:$BY$845&amp;$C$1:$C$845,$BD$1:$BD$845,"",0)</f>
        <v>24</v>
      </c>
      <c r="AI252" s="65" cm="1">
        <f t="array" ref="AI252">_xlfn.XLOOKUP($G252&amp;$C252,$BY$1:$BY$845&amp;$C$1:$C$845,$CP$1:$CP$845,"",0)</f>
        <v>-0.1</v>
      </c>
      <c r="AJ252" s="65" cm="1">
        <f t="array" ref="AJ252">_xlfn.XLOOKUP($G252&amp;$C252,$BY$1:$BY$845&amp;$C$1:$C$845,$CQ$1:$CQ$845,"",0)</f>
        <v>0</v>
      </c>
      <c r="AK252" s="65" cm="1">
        <f t="array" ref="AK252">_xlfn.XLOOKUP($G252&amp;$C252,$BY$1:$BY$845&amp;$C$1:$C$845,$CR$1:$CR$845,"",0)</f>
        <v>-0.1</v>
      </c>
      <c r="AL252" s="65" cm="1">
        <f t="array" ref="AL252">_xlfn.XLOOKUP($G252&amp;$C252,$BY$1:$BY$845&amp;$C$1:$C$845,$CM$1:$CM$845,"",0)</f>
        <v>62.5</v>
      </c>
      <c r="AM252" s="78" cm="1">
        <f t="array" ref="AM252">_xlfn.XLOOKUP($G252&amp;$C252,$BY$1:$BY$845&amp;$C$1:$C$845,BG$1:BG$845,"",0)</f>
        <v>0</v>
      </c>
      <c r="AN252" s="78" cm="1">
        <f t="array" ref="AN252">_xlfn.XLOOKUP($G252&amp;$C252,$BY$1:$BY$845&amp;$C$1:$C$845,BH$1:BH$845,"",0)</f>
        <v>0</v>
      </c>
      <c r="AO252" s="78" cm="1">
        <f t="array" ref="AO252">_xlfn.XLOOKUP($G252&amp;$C252,$BY$1:$BY$845&amp;$C$1:$C$845,BI$1:BI$845,"",0)</f>
        <v>0.27</v>
      </c>
      <c r="AP252" s="78" cm="1">
        <f t="array" ref="AP252">_xlfn.XLOOKUP($G252&amp;$C252,$BY$1:$BY$845&amp;$C$1:$C$845,BJ$1:BJ$845,"",0)</f>
        <v>0.71</v>
      </c>
      <c r="AQ252" s="78" cm="1">
        <f t="array" ref="AQ252">_xlfn.XLOOKUP($G252&amp;$C252,$BY$1:$BY$845&amp;$C$1:$C$845,BK$1:BK$845,"",0)</f>
        <v>0.02</v>
      </c>
      <c r="AR252" s="78">
        <f t="shared" si="48"/>
        <v>1</v>
      </c>
      <c r="AT252" s="1">
        <v>17</v>
      </c>
      <c r="AV252" s="6"/>
      <c r="AW252" s="6" t="s">
        <v>1484</v>
      </c>
      <c r="BB252">
        <v>17</v>
      </c>
      <c r="BC252" t="s">
        <v>826</v>
      </c>
      <c r="BD252">
        <v>25</v>
      </c>
      <c r="BE252">
        <v>7</v>
      </c>
      <c r="BF252" s="2">
        <v>29</v>
      </c>
      <c r="BG252" s="58">
        <v>0.41</v>
      </c>
      <c r="BH252" s="58">
        <v>0.51</v>
      </c>
      <c r="BI252" s="58">
        <v>0.08</v>
      </c>
      <c r="BL252" s="2">
        <v>-2.4</v>
      </c>
      <c r="BM252" s="2">
        <v>-11.6</v>
      </c>
      <c r="BN252" s="2">
        <v>2</v>
      </c>
      <c r="BO252" s="2">
        <v>2</v>
      </c>
      <c r="BP252" s="2">
        <v>1</v>
      </c>
      <c r="BQ252" s="2">
        <v>0</v>
      </c>
      <c r="BR252" s="2">
        <v>4</v>
      </c>
      <c r="BS252" s="2">
        <v>0</v>
      </c>
      <c r="BT252" s="2">
        <v>4</v>
      </c>
      <c r="BU252" s="2">
        <v>0</v>
      </c>
      <c r="BV252" s="2">
        <v>2</v>
      </c>
      <c r="BX252" s="2">
        <v>17</v>
      </c>
      <c r="BY252" s="2" t="s">
        <v>826</v>
      </c>
      <c r="BZ252" s="2">
        <v>25</v>
      </c>
      <c r="CA252" s="2">
        <v>7</v>
      </c>
      <c r="CB252" s="2">
        <v>29</v>
      </c>
      <c r="CC252" s="2">
        <v>7.2</v>
      </c>
      <c r="CD252" s="2">
        <v>0.434</v>
      </c>
      <c r="CE252" s="2">
        <v>0.125</v>
      </c>
      <c r="CF252" s="2">
        <v>1</v>
      </c>
      <c r="CG252" s="2">
        <v>18</v>
      </c>
      <c r="CH252" s="2">
        <v>20.100000000000001</v>
      </c>
      <c r="CI252" s="2">
        <v>19.100000000000001</v>
      </c>
      <c r="CJ252" s="2">
        <v>9.5</v>
      </c>
      <c r="CK252" s="2">
        <v>0</v>
      </c>
      <c r="CL252" s="2">
        <v>0</v>
      </c>
      <c r="CM252" s="2">
        <v>25.8</v>
      </c>
      <c r="CN252" s="2">
        <v>25.6</v>
      </c>
      <c r="CP252" s="2">
        <v>0</v>
      </c>
      <c r="CQ252" s="2">
        <v>0</v>
      </c>
      <c r="CR252" s="2">
        <v>0</v>
      </c>
      <c r="CS252" s="2">
        <v>-0.04</v>
      </c>
      <c r="CU252" s="2">
        <v>-5.2</v>
      </c>
      <c r="CV252" s="2">
        <v>-4.5999999999999996</v>
      </c>
      <c r="CW252" s="2">
        <v>-9.8000000000000007</v>
      </c>
      <c r="CX252" s="2">
        <v>-0.1</v>
      </c>
    </row>
    <row r="253" spans="2:102" x14ac:dyDescent="0.2">
      <c r="B253" s="1" t="s">
        <v>76</v>
      </c>
      <c r="C253" s="1">
        <v>2013</v>
      </c>
      <c r="D253" s="1" t="s">
        <v>814</v>
      </c>
      <c r="F253" s="2">
        <v>3</v>
      </c>
      <c r="G253" s="2" t="s">
        <v>834</v>
      </c>
      <c r="H253" s="2" t="s">
        <v>576</v>
      </c>
      <c r="I253" s="4" t="s">
        <v>603</v>
      </c>
      <c r="J253" s="16">
        <f>_xlfn.XLOOKUP($I253,DASHBOARD!$I$2:$I$27,DASHBOARD!$J$2:$J$27,"",0)</f>
        <v>76</v>
      </c>
      <c r="K253" s="23">
        <f>J253/DASHBOARD!$C$3</f>
        <v>1.9304038608077216</v>
      </c>
      <c r="L253" s="2">
        <v>220</v>
      </c>
      <c r="M253" s="26">
        <f>L253/DASHBOARD!$C$4</f>
        <v>99.773242630385482</v>
      </c>
      <c r="N253" s="26">
        <f t="shared" si="46"/>
        <v>26.774275758318101</v>
      </c>
      <c r="O253" s="5">
        <v>29968</v>
      </c>
      <c r="P253" s="23">
        <f>YEARFRAC(O253,_xlfn.XLOOKUP($B253,DASHBOARD!$Q$2:$Q$40,DASHBOARD!$U$2:$U$40,"",0))</f>
        <v>31.425000000000001</v>
      </c>
      <c r="Q253" s="2" t="s">
        <v>557</v>
      </c>
      <c r="R253" s="2" t="str">
        <f>_xlfn.XLOOKUP($Q253,DASHBOARD!$L$2:$L$150,DASHBOARD!M$2:M$150,"",0)</f>
        <v>United States</v>
      </c>
      <c r="S253" s="2" t="str">
        <f>_xlfn.XLOOKUP($Q253,DASHBOARD!$L$2:$L$150,DASHBOARD!N$2:N$150,"",0)</f>
        <v>North America</v>
      </c>
      <c r="T253" s="2" t="str">
        <f>_xlfn.XLOOKUP($Q253,DASHBOARD!$L$2:$L$150,DASHBOARD!O$2:O$150,"",0)</f>
        <v>Americas</v>
      </c>
      <c r="U253" s="2">
        <v>9</v>
      </c>
      <c r="W253" s="2" t="s">
        <v>589</v>
      </c>
      <c r="X253" s="2" t="s">
        <v>589</v>
      </c>
      <c r="Z253" s="2" t="str">
        <f t="shared" si="47"/>
        <v/>
      </c>
      <c r="AA253" s="6">
        <f>_xlfn.XLOOKUP($G253,$AU$236:$AU$257,$AV$236:$AV$257,0,0)</f>
        <v>17182000</v>
      </c>
      <c r="AB253" s="43">
        <f>AA253/$AC$258</f>
        <v>0.21067135635018239</v>
      </c>
      <c r="AD253" s="65" t="s">
        <v>1484</v>
      </c>
      <c r="AE253" s="65" cm="1">
        <f t="array" ref="AE253">_xlfn.XLOOKUP($G253&amp;$C253,$BY$1:$BY$845&amp;$C$1:$C$845,$CB$1:$CB$845,"",0)</f>
        <v>2391</v>
      </c>
      <c r="AF253" s="65">
        <v>24.04</v>
      </c>
      <c r="AG253" s="65" t="str">
        <f>IFERROR(($AD253/SUM(AD236:AD257))*$AF253,"")</f>
        <v/>
      </c>
      <c r="AH253" s="65" cm="1">
        <f t="array" ref="AH253">_xlfn.XLOOKUP($G253&amp;$C253,$BY$1:$BY$845&amp;$C$1:$C$845,$BD$1:$BD$845,"",0)</f>
        <v>31</v>
      </c>
      <c r="AI253" s="65" cm="1">
        <f t="array" ref="AI253">_xlfn.XLOOKUP($G253&amp;$C253,$BY$1:$BY$845&amp;$C$1:$C$845,$CP$1:$CP$845,"",0)</f>
        <v>6.1</v>
      </c>
      <c r="AJ253" s="65" cm="1">
        <f t="array" ref="AJ253">_xlfn.XLOOKUP($G253&amp;$C253,$BY$1:$BY$845&amp;$C$1:$C$845,$CQ$1:$CQ$845,"",0)</f>
        <v>3.5</v>
      </c>
      <c r="AK253" s="65" cm="1">
        <f t="array" ref="AK253">_xlfn.XLOOKUP($G253&amp;$C253,$BY$1:$BY$845&amp;$C$1:$C$845,$CR$1:$CR$845,"",0)</f>
        <v>9.6</v>
      </c>
      <c r="AL253" s="65" cm="1">
        <f t="array" ref="AL253">_xlfn.XLOOKUP($G253&amp;$C253,$BY$1:$BY$845&amp;$C$1:$C$845,$CM$1:$CM$845,"",0)</f>
        <v>13.2</v>
      </c>
      <c r="AM253" s="78" cm="1">
        <f t="array" ref="AM253">_xlfn.XLOOKUP($G253&amp;$C253,$BY$1:$BY$845&amp;$C$1:$C$845,BG$1:BG$845,"",0)</f>
        <v>0.13</v>
      </c>
      <c r="AN253" s="78" cm="1">
        <f t="array" ref="AN253">_xlfn.XLOOKUP($G253&amp;$C253,$BY$1:$BY$845&amp;$C$1:$C$845,BH$1:BH$845,"",0)</f>
        <v>0.87</v>
      </c>
      <c r="AO253" s="78" cm="1">
        <f t="array" ref="AO253">_xlfn.XLOOKUP($G253&amp;$C253,$BY$1:$BY$845&amp;$C$1:$C$845,BI$1:BI$845,"",0)</f>
        <v>0</v>
      </c>
      <c r="AP253" s="78" cm="1">
        <f t="array" ref="AP253">_xlfn.XLOOKUP($G253&amp;$C253,$BY$1:$BY$845&amp;$C$1:$C$845,BJ$1:BJ$845,"",0)</f>
        <v>0</v>
      </c>
      <c r="AQ253" s="78" cm="1">
        <f t="array" ref="AQ253">_xlfn.XLOOKUP($G253&amp;$C253,$BY$1:$BY$845&amp;$C$1:$C$845,BK$1:BK$845,"",0)</f>
        <v>0</v>
      </c>
      <c r="AR253" s="78">
        <f t="shared" si="48"/>
        <v>1</v>
      </c>
      <c r="AT253" s="1">
        <v>18</v>
      </c>
      <c r="AV253" s="6"/>
      <c r="AW253" s="6" t="s">
        <v>1484</v>
      </c>
      <c r="BB253">
        <v>18</v>
      </c>
      <c r="BC253" t="s">
        <v>832</v>
      </c>
      <c r="BD253">
        <v>24</v>
      </c>
      <c r="BE253">
        <v>4</v>
      </c>
      <c r="BF253" s="2">
        <v>12</v>
      </c>
      <c r="BK253" s="58">
        <v>1</v>
      </c>
      <c r="BL253" s="2">
        <v>-50</v>
      </c>
      <c r="BM253" s="2">
        <v>-59.3</v>
      </c>
      <c r="BN253" s="2">
        <v>1</v>
      </c>
      <c r="BO253" s="2">
        <v>0</v>
      </c>
      <c r="BP253" s="2">
        <v>3</v>
      </c>
      <c r="BQ253" s="2">
        <v>1</v>
      </c>
      <c r="BR253" s="2">
        <v>0</v>
      </c>
      <c r="BS253" s="2">
        <v>0</v>
      </c>
      <c r="BT253" s="2">
        <v>0</v>
      </c>
      <c r="BU253" s="2">
        <v>0</v>
      </c>
      <c r="BV253" s="2">
        <v>1</v>
      </c>
      <c r="BX253" s="2">
        <v>18</v>
      </c>
      <c r="BY253" s="2" t="s">
        <v>832</v>
      </c>
      <c r="BZ253" s="2">
        <v>24</v>
      </c>
      <c r="CA253" s="2">
        <v>4</v>
      </c>
      <c r="CB253" s="2">
        <v>12</v>
      </c>
      <c r="CC253" s="2">
        <v>17</v>
      </c>
      <c r="CD253" s="2">
        <v>0.6</v>
      </c>
      <c r="CE253" s="2">
        <v>0</v>
      </c>
      <c r="CF253" s="2">
        <v>0</v>
      </c>
      <c r="CG253" s="2">
        <v>43.5</v>
      </c>
      <c r="CH253" s="2">
        <v>29.1</v>
      </c>
      <c r="CI253" s="2">
        <v>35.9</v>
      </c>
      <c r="CJ253" s="2">
        <v>0</v>
      </c>
      <c r="CK253" s="2">
        <v>0</v>
      </c>
      <c r="CL253" s="2">
        <v>0</v>
      </c>
      <c r="CM253" s="2">
        <v>28.6</v>
      </c>
      <c r="CN253" s="2">
        <v>27.9</v>
      </c>
      <c r="CP253" s="2">
        <v>0</v>
      </c>
      <c r="CQ253" s="2">
        <v>0</v>
      </c>
      <c r="CR253" s="2">
        <v>0</v>
      </c>
      <c r="CS253" s="2">
        <v>0.114</v>
      </c>
      <c r="CU253" s="2">
        <v>-6</v>
      </c>
      <c r="CV253" s="2">
        <v>-5.4</v>
      </c>
      <c r="CW253" s="2">
        <v>-11.3</v>
      </c>
      <c r="CX253" s="2">
        <v>0</v>
      </c>
    </row>
    <row r="254" spans="2:102" x14ac:dyDescent="0.2">
      <c r="B254" s="1" t="s">
        <v>76</v>
      </c>
      <c r="C254" s="1">
        <v>2013</v>
      </c>
      <c r="D254" s="1" t="s">
        <v>814</v>
      </c>
      <c r="I254" s="4"/>
      <c r="O254" s="5"/>
      <c r="Z254" s="2" t="str">
        <f t="shared" si="47"/>
        <v/>
      </c>
      <c r="AA254" s="6">
        <f>_xlfn.XLOOKUP($G254,$AU$236:$AU$257,$AV$236:$AV$257,0,0)</f>
        <v>0</v>
      </c>
      <c r="AB254" s="43">
        <f>AA254/$AC$258</f>
        <v>0</v>
      </c>
      <c r="AD254" s="65" t="s">
        <v>1484</v>
      </c>
      <c r="AE254" s="65" cm="1">
        <f t="array" ref="AE254">_xlfn.XLOOKUP($G254&amp;$C254,$BY$1:$BY$845&amp;$C$1:$C$845,$CB$1:$CB$845,"",0)</f>
        <v>0</v>
      </c>
      <c r="AF254" s="65" t="s">
        <v>1484</v>
      </c>
      <c r="AG254" s="65" t="str">
        <f>IFERROR(($AD254/SUM(AD236:AD257))*$AF254,"")</f>
        <v/>
      </c>
      <c r="AH254" s="65" cm="1">
        <f t="array" ref="AH254">_xlfn.XLOOKUP($G254&amp;$C254,$BY$1:$BY$845&amp;$C$1:$C$845,$BD$1:$BD$845,"",0)</f>
        <v>0</v>
      </c>
      <c r="AI254" s="65" cm="1">
        <f t="array" ref="AI254">_xlfn.XLOOKUP($G254&amp;$C254,$BY$1:$BY$845&amp;$C$1:$C$845,$CP$1:$CP$845,"",0)</f>
        <v>0</v>
      </c>
      <c r="AJ254" s="65" cm="1">
        <f t="array" ref="AJ254">_xlfn.XLOOKUP($G254&amp;$C254,$BY$1:$BY$845&amp;$C$1:$C$845,$CQ$1:$CQ$845,"",0)</f>
        <v>0</v>
      </c>
      <c r="AK254" s="65" cm="1">
        <f t="array" ref="AK254">_xlfn.XLOOKUP($G254&amp;$C254,$BY$1:$BY$845&amp;$C$1:$C$845,$CR$1:$CR$845,"",0)</f>
        <v>0</v>
      </c>
      <c r="AL254" s="65" cm="1">
        <f t="array" ref="AL254">_xlfn.XLOOKUP($G254&amp;$C254,$BY$1:$BY$845&amp;$C$1:$C$845,$CM$1:$CM$845,"",0)</f>
        <v>0</v>
      </c>
      <c r="AM254" s="78" cm="1">
        <f t="array" ref="AM254">_xlfn.XLOOKUP($G254&amp;$C254,$BY$1:$BY$845&amp;$C$1:$C$845,BG$1:BG$845,"",0)</f>
        <v>0</v>
      </c>
      <c r="AN254" s="78" cm="1">
        <f t="array" ref="AN254">_xlfn.XLOOKUP($G254&amp;$C254,$BY$1:$BY$845&amp;$C$1:$C$845,BH$1:BH$845,"",0)</f>
        <v>0</v>
      </c>
      <c r="AO254" s="78" cm="1">
        <f t="array" ref="AO254">_xlfn.XLOOKUP($G254&amp;$C254,$BY$1:$BY$845&amp;$C$1:$C$845,BI$1:BI$845,"",0)</f>
        <v>0</v>
      </c>
      <c r="AP254" s="78" cm="1">
        <f t="array" ref="AP254">_xlfn.XLOOKUP($G254&amp;$C254,$BY$1:$BY$845&amp;$C$1:$C$845,BJ$1:BJ$845,"",0)</f>
        <v>0</v>
      </c>
      <c r="AQ254" s="78" cm="1">
        <f t="array" ref="AQ254">_xlfn.XLOOKUP($G254&amp;$C254,$BY$1:$BY$845&amp;$C$1:$C$845,BK$1:BK$845,"",0)</f>
        <v>0</v>
      </c>
      <c r="AR254" s="78">
        <f t="shared" si="48"/>
        <v>0</v>
      </c>
      <c r="AT254" s="1">
        <v>19</v>
      </c>
      <c r="AV254" s="6"/>
      <c r="AW254" s="6" t="s">
        <v>1484</v>
      </c>
    </row>
    <row r="255" spans="2:102" x14ac:dyDescent="0.2">
      <c r="B255" s="1" t="s">
        <v>76</v>
      </c>
      <c r="C255" s="1">
        <v>2013</v>
      </c>
      <c r="D255" s="1" t="s">
        <v>814</v>
      </c>
      <c r="I255" s="4"/>
      <c r="O255" s="5"/>
      <c r="Z255" s="2" t="str">
        <f t="shared" si="47"/>
        <v/>
      </c>
      <c r="AA255" s="6">
        <f>_xlfn.XLOOKUP($G255,$AU$236:$AU$257,$AV$236:$AV$257,0,0)</f>
        <v>0</v>
      </c>
      <c r="AB255" s="43">
        <f>AA255/$AC$258</f>
        <v>0</v>
      </c>
      <c r="AD255" s="65" t="s">
        <v>1484</v>
      </c>
      <c r="AE255" s="65" cm="1">
        <f t="array" ref="AE255">_xlfn.XLOOKUP($G255&amp;$C255,$BY$1:$BY$845&amp;$C$1:$C$845,$CB$1:$CB$845,"",0)</f>
        <v>0</v>
      </c>
      <c r="AF255" s="65" t="s">
        <v>1484</v>
      </c>
      <c r="AG255" s="65" t="str">
        <f>IFERROR(($AD255/SUM(AD236:AD257))*$AF255,"")</f>
        <v/>
      </c>
      <c r="AH255" s="65" cm="1">
        <f t="array" ref="AH255">_xlfn.XLOOKUP($G255&amp;$C255,$BY$1:$BY$845&amp;$C$1:$C$845,$BD$1:$BD$845,"",0)</f>
        <v>0</v>
      </c>
      <c r="AI255" s="65" cm="1">
        <f t="array" ref="AI255">_xlfn.XLOOKUP($G255&amp;$C255,$BY$1:$BY$845&amp;$C$1:$C$845,$CP$1:$CP$845,"",0)</f>
        <v>0</v>
      </c>
      <c r="AJ255" s="65" cm="1">
        <f t="array" ref="AJ255">_xlfn.XLOOKUP($G255&amp;$C255,$BY$1:$BY$845&amp;$C$1:$C$845,$CQ$1:$CQ$845,"",0)</f>
        <v>0</v>
      </c>
      <c r="AK255" s="65" cm="1">
        <f t="array" ref="AK255">_xlfn.XLOOKUP($G255&amp;$C255,$BY$1:$BY$845&amp;$C$1:$C$845,$CR$1:$CR$845,"",0)</f>
        <v>0</v>
      </c>
      <c r="AL255" s="65" cm="1">
        <f t="array" ref="AL255">_xlfn.XLOOKUP($G255&amp;$C255,$BY$1:$BY$845&amp;$C$1:$C$845,$CM$1:$CM$845,"",0)</f>
        <v>0</v>
      </c>
      <c r="AM255" s="78" cm="1">
        <f t="array" ref="AM255">_xlfn.XLOOKUP($G255&amp;$C255,$BY$1:$BY$845&amp;$C$1:$C$845,BG$1:BG$845,"",0)</f>
        <v>0</v>
      </c>
      <c r="AN255" s="78" cm="1">
        <f t="array" ref="AN255">_xlfn.XLOOKUP($G255&amp;$C255,$BY$1:$BY$845&amp;$C$1:$C$845,BH$1:BH$845,"",0)</f>
        <v>0</v>
      </c>
      <c r="AO255" s="78" cm="1">
        <f t="array" ref="AO255">_xlfn.XLOOKUP($G255&amp;$C255,$BY$1:$BY$845&amp;$C$1:$C$845,BI$1:BI$845,"",0)</f>
        <v>0</v>
      </c>
      <c r="AP255" s="78" cm="1">
        <f t="array" ref="AP255">_xlfn.XLOOKUP($G255&amp;$C255,$BY$1:$BY$845&amp;$C$1:$C$845,BJ$1:BJ$845,"",0)</f>
        <v>0</v>
      </c>
      <c r="AQ255" s="78" cm="1">
        <f t="array" ref="AQ255">_xlfn.XLOOKUP($G255&amp;$C255,$BY$1:$BY$845&amp;$C$1:$C$845,BK$1:BK$845,"",0)</f>
        <v>0</v>
      </c>
      <c r="AR255" s="78">
        <f t="shared" si="48"/>
        <v>0</v>
      </c>
      <c r="AT255" s="1">
        <v>20</v>
      </c>
      <c r="AV255" s="6"/>
      <c r="AW255" s="6" t="s">
        <v>1484</v>
      </c>
    </row>
    <row r="256" spans="2:102" x14ac:dyDescent="0.2">
      <c r="B256" s="1" t="s">
        <v>76</v>
      </c>
      <c r="C256" s="1">
        <v>2013</v>
      </c>
      <c r="D256" s="1" t="s">
        <v>814</v>
      </c>
      <c r="I256" s="4"/>
      <c r="O256" s="5"/>
      <c r="Z256" s="2" t="str">
        <f t="shared" si="47"/>
        <v/>
      </c>
      <c r="AA256" s="6">
        <f>_xlfn.XLOOKUP($G256,$AU$236:$AU$257,$AV$236:$AV$257,0,0)</f>
        <v>0</v>
      </c>
      <c r="AB256" s="43">
        <f>AA256/$AC$258</f>
        <v>0</v>
      </c>
      <c r="AD256" s="65" t="s">
        <v>1484</v>
      </c>
      <c r="AE256" s="65" cm="1">
        <f t="array" ref="AE256">_xlfn.XLOOKUP($G256&amp;$C256,$BY$1:$BY$845&amp;$C$1:$C$845,$CB$1:$CB$845,"",0)</f>
        <v>0</v>
      </c>
      <c r="AF256" s="65" t="s">
        <v>1484</v>
      </c>
      <c r="AG256" s="65" t="str">
        <f>IFERROR(($AD256/SUM(AD236:AD257))*$AF256,"")</f>
        <v/>
      </c>
      <c r="AH256" s="65" cm="1">
        <f t="array" ref="AH256">_xlfn.XLOOKUP($G256&amp;$C256,$BY$1:$BY$845&amp;$C$1:$C$845,$BD$1:$BD$845,"",0)</f>
        <v>0</v>
      </c>
      <c r="AI256" s="65" cm="1">
        <f t="array" ref="AI256">_xlfn.XLOOKUP($G256&amp;$C256,$BY$1:$BY$845&amp;$C$1:$C$845,$CP$1:$CP$845,"",0)</f>
        <v>0</v>
      </c>
      <c r="AJ256" s="65" cm="1">
        <f t="array" ref="AJ256">_xlfn.XLOOKUP($G256&amp;$C256,$BY$1:$BY$845&amp;$C$1:$C$845,$CQ$1:$CQ$845,"",0)</f>
        <v>0</v>
      </c>
      <c r="AK256" s="65" cm="1">
        <f t="array" ref="AK256">_xlfn.XLOOKUP($G256&amp;$C256,$BY$1:$BY$845&amp;$C$1:$C$845,$CR$1:$CR$845,"",0)</f>
        <v>0</v>
      </c>
      <c r="AL256" s="65" cm="1">
        <f t="array" ref="AL256">_xlfn.XLOOKUP($G256&amp;$C256,$BY$1:$BY$845&amp;$C$1:$C$845,$CM$1:$CM$845,"",0)</f>
        <v>0</v>
      </c>
      <c r="AM256" s="78" cm="1">
        <f t="array" ref="AM256">_xlfn.XLOOKUP($G256&amp;$C256,$BY$1:$BY$845&amp;$C$1:$C$845,BG$1:BG$845,"",0)</f>
        <v>0</v>
      </c>
      <c r="AN256" s="78" cm="1">
        <f t="array" ref="AN256">_xlfn.XLOOKUP($G256&amp;$C256,$BY$1:$BY$845&amp;$C$1:$C$845,BH$1:BH$845,"",0)</f>
        <v>0</v>
      </c>
      <c r="AO256" s="78" cm="1">
        <f t="array" ref="AO256">_xlfn.XLOOKUP($G256&amp;$C256,$BY$1:$BY$845&amp;$C$1:$C$845,BI$1:BI$845,"",0)</f>
        <v>0</v>
      </c>
      <c r="AP256" s="78" cm="1">
        <f t="array" ref="AP256">_xlfn.XLOOKUP($G256&amp;$C256,$BY$1:$BY$845&amp;$C$1:$C$845,BJ$1:BJ$845,"",0)</f>
        <v>0</v>
      </c>
      <c r="AQ256" s="78" cm="1">
        <f t="array" ref="AQ256">_xlfn.XLOOKUP($G256&amp;$C256,$BY$1:$BY$845&amp;$C$1:$C$845,BK$1:BK$845,"",0)</f>
        <v>0</v>
      </c>
      <c r="AR256" s="78">
        <f t="shared" si="48"/>
        <v>0</v>
      </c>
      <c r="AT256" s="1">
        <v>21</v>
      </c>
      <c r="AW256" s="6" t="s">
        <v>1484</v>
      </c>
    </row>
    <row r="257" spans="1:102" x14ac:dyDescent="0.2">
      <c r="B257" s="1" t="s">
        <v>76</v>
      </c>
      <c r="C257" s="1">
        <v>2013</v>
      </c>
      <c r="D257" s="1" t="s">
        <v>814</v>
      </c>
      <c r="I257" s="4"/>
      <c r="O257" s="5"/>
      <c r="Z257" s="2" t="str">
        <f t="shared" si="47"/>
        <v/>
      </c>
      <c r="AA257" s="6">
        <f>_xlfn.XLOOKUP($G257,$AU$236:$AU$257,$AV$236:$AV$257,0,0)</f>
        <v>0</v>
      </c>
      <c r="AB257" s="43">
        <f>AA257/$AC$258</f>
        <v>0</v>
      </c>
      <c r="AD257" s="65" t="s">
        <v>1484</v>
      </c>
      <c r="AE257" s="65" cm="1">
        <f t="array" ref="AE257">_xlfn.XLOOKUP($G257&amp;$C257,$BY$1:$BY$845&amp;$C$1:$C$845,$CB$1:$CB$845,"",0)</f>
        <v>0</v>
      </c>
      <c r="AF257" s="65" t="s">
        <v>1484</v>
      </c>
      <c r="AG257" s="65" t="str">
        <f>IFERROR(($AD257/SUM(AD236:AD257))*$AF257,"")</f>
        <v/>
      </c>
      <c r="AH257" s="65" cm="1">
        <f t="array" ref="AH257">_xlfn.XLOOKUP($G257&amp;$C257,$BY$1:$BY$845&amp;$C$1:$C$845,$BD$1:$BD$845,"",0)</f>
        <v>0</v>
      </c>
      <c r="AI257" s="65" cm="1">
        <f t="array" ref="AI257">_xlfn.XLOOKUP($G257&amp;$C257,$BY$1:$BY$845&amp;$C$1:$C$845,$CP$1:$CP$845,"",0)</f>
        <v>0</v>
      </c>
      <c r="AJ257" s="65" cm="1">
        <f t="array" ref="AJ257">_xlfn.XLOOKUP($G257&amp;$C257,$BY$1:$BY$845&amp;$C$1:$C$845,$CQ$1:$CQ$845,"",0)</f>
        <v>0</v>
      </c>
      <c r="AK257" s="65" cm="1">
        <f t="array" ref="AK257">_xlfn.XLOOKUP($G257&amp;$C257,$BY$1:$BY$845&amp;$C$1:$C$845,$CR$1:$CR$845,"",0)</f>
        <v>0</v>
      </c>
      <c r="AL257" s="65" cm="1">
        <f t="array" ref="AL257">_xlfn.XLOOKUP($G257&amp;$C257,$BY$1:$BY$845&amp;$C$1:$C$845,$CM$1:$CM$845,"",0)</f>
        <v>0</v>
      </c>
      <c r="AM257" s="78" cm="1">
        <f t="array" ref="AM257">_xlfn.XLOOKUP($G257&amp;$C257,$BY$1:$BY$845&amp;$C$1:$C$845,BG$1:BG$845,"",0)</f>
        <v>0</v>
      </c>
      <c r="AN257" s="78" cm="1">
        <f t="array" ref="AN257">_xlfn.XLOOKUP($G257&amp;$C257,$BY$1:$BY$845&amp;$C$1:$C$845,BH$1:BH$845,"",0)</f>
        <v>0</v>
      </c>
      <c r="AO257" s="78" cm="1">
        <f t="array" ref="AO257">_xlfn.XLOOKUP($G257&amp;$C257,$BY$1:$BY$845&amp;$C$1:$C$845,BI$1:BI$845,"",0)</f>
        <v>0</v>
      </c>
      <c r="AP257" s="78" cm="1">
        <f t="array" ref="AP257">_xlfn.XLOOKUP($G257&amp;$C257,$BY$1:$BY$845&amp;$C$1:$C$845,BJ$1:BJ$845,"",0)</f>
        <v>0</v>
      </c>
      <c r="AQ257" s="78" cm="1">
        <f t="array" ref="AQ257">_xlfn.XLOOKUP($G257&amp;$C257,$BY$1:$BY$845&amp;$C$1:$C$845,BK$1:BK$845,"",0)</f>
        <v>0</v>
      </c>
      <c r="AR257" s="78">
        <f t="shared" si="48"/>
        <v>0</v>
      </c>
      <c r="AT257" s="1">
        <v>22</v>
      </c>
      <c r="AW257" s="6" t="s">
        <v>1484</v>
      </c>
    </row>
    <row r="258" spans="1:102" x14ac:dyDescent="0.2">
      <c r="B258" s="1" t="s">
        <v>76</v>
      </c>
      <c r="C258" s="1">
        <v>2013</v>
      </c>
      <c r="D258" s="1" t="s">
        <v>814</v>
      </c>
      <c r="E258" s="1"/>
      <c r="F258" s="1"/>
      <c r="G258" s="1">
        <f>$G234</f>
        <v>0</v>
      </c>
      <c r="H258" s="1"/>
      <c r="I258" s="1"/>
      <c r="J258" s="36"/>
      <c r="K258" s="36"/>
      <c r="L258" s="1"/>
      <c r="M258" s="1"/>
      <c r="N258" s="1"/>
      <c r="O258" s="1"/>
      <c r="P258" s="36"/>
      <c r="Q258" s="1"/>
      <c r="R258" s="1"/>
      <c r="S258" s="1"/>
      <c r="T258" s="1"/>
      <c r="U258" s="1"/>
      <c r="V258" s="1"/>
      <c r="W258" s="1"/>
      <c r="X258" s="1"/>
      <c r="Y258" s="1"/>
      <c r="Z258" s="1"/>
      <c r="AB258" s="41">
        <f>SUM(AB236:AB257)</f>
        <v>1</v>
      </c>
      <c r="AC258" s="37">
        <f>SUM(AA236:AA257)</f>
        <v>81558311</v>
      </c>
      <c r="AD258" s="66">
        <v>19801.100000000002</v>
      </c>
      <c r="AE258" s="66">
        <f>SUM(AE236:AE257)</f>
        <v>19881</v>
      </c>
      <c r="AF258" s="66">
        <v>208.29999999999998</v>
      </c>
      <c r="AG258" s="66">
        <f>SUM(AG236:AG257)</f>
        <v>17.213032104277037</v>
      </c>
      <c r="AH258" s="66">
        <f>SUMPRODUCT(AH236:AH257,AE236:AE257)/AE258</f>
        <v>30.253156279865198</v>
      </c>
      <c r="AI258" s="66">
        <f>SUM(AI236:AI257)</f>
        <v>39.4</v>
      </c>
      <c r="AJ258" s="66">
        <f>SUM(AJ236:AJ257)</f>
        <v>25</v>
      </c>
      <c r="AK258" s="66">
        <f>SUM(AK236:AK257)</f>
        <v>64.5</v>
      </c>
      <c r="AL258" s="66">
        <f>SUM(AL236:AL257)</f>
        <v>326.99999999999994</v>
      </c>
      <c r="AM258" s="80">
        <f>SUM(AM236:AM257)</f>
        <v>2.54</v>
      </c>
      <c r="AN258" s="80">
        <f>SUM(AN236:AN257)</f>
        <v>2.92</v>
      </c>
      <c r="AO258" s="80">
        <f>SUM(AO236:AO257)</f>
        <v>3.41</v>
      </c>
      <c r="AP258" s="80">
        <f>SUM(AP236:AP257)</f>
        <v>3.6799999999999997</v>
      </c>
      <c r="AQ258" s="80">
        <f>SUM(AQ236:AQ257)</f>
        <v>5.4799999999999995</v>
      </c>
      <c r="AR258" s="80">
        <f>SUM(AR236:AR257)</f>
        <v>18.03</v>
      </c>
      <c r="AS258" s="1"/>
      <c r="AU258" s="37">
        <f>AW258-AV258</f>
        <v>15898062</v>
      </c>
      <c r="AV258" s="37">
        <f>SUM(AV236:AV257)</f>
        <v>81558311</v>
      </c>
      <c r="AW258" s="37">
        <v>97456373</v>
      </c>
    </row>
    <row r="259" spans="1:102" ht="17" thickBot="1" x14ac:dyDescent="0.25"/>
    <row r="260" spans="1:102" ht="17" thickBot="1" x14ac:dyDescent="0.25">
      <c r="A260" s="3">
        <v>11</v>
      </c>
      <c r="B260" s="1" t="str">
        <f>B$1</f>
        <v>YEAR</v>
      </c>
      <c r="C260" s="1" t="str">
        <f>C$1</f>
        <v>YEAR</v>
      </c>
      <c r="D260" s="1" t="str">
        <f>D$1</f>
        <v>TEAM</v>
      </c>
      <c r="F260" s="1" t="str">
        <f t="shared" ref="F260:AA260" si="49">F$1</f>
        <v>NUMBER</v>
      </c>
      <c r="G260" s="1" t="str">
        <f t="shared" si="49"/>
        <v>PLAYER</v>
      </c>
      <c r="H260" s="1" t="str">
        <f t="shared" si="49"/>
        <v>POS</v>
      </c>
      <c r="I260" s="1" t="str">
        <f t="shared" si="49"/>
        <v>HEIGHT</v>
      </c>
      <c r="J260" s="1" t="str">
        <f t="shared" si="49"/>
        <v>HEIGHT (IN)</v>
      </c>
      <c r="K260" s="1" t="str">
        <f t="shared" si="49"/>
        <v>HEIGHT (M)</v>
      </c>
      <c r="L260" s="1" t="str">
        <f t="shared" si="49"/>
        <v>WEIGHT (LBS)</v>
      </c>
      <c r="M260" s="1" t="str">
        <f t="shared" si="49"/>
        <v>WEIGHT (KG)</v>
      </c>
      <c r="N260" s="1" t="str">
        <f t="shared" si="49"/>
        <v>BMI</v>
      </c>
      <c r="O260" s="1" t="str">
        <f t="shared" si="49"/>
        <v>BIRTH DATE</v>
      </c>
      <c r="P260" s="1" t="str">
        <f t="shared" si="49"/>
        <v>AGE</v>
      </c>
      <c r="Q260" s="1" t="str">
        <f t="shared" si="49"/>
        <v>NATION</v>
      </c>
      <c r="R260" s="1" t="str">
        <f t="shared" si="49"/>
        <v>COUNTRY</v>
      </c>
      <c r="S260" s="1" t="str">
        <f t="shared" si="49"/>
        <v>CONTINENT</v>
      </c>
      <c r="T260" s="1" t="str">
        <f t="shared" si="49"/>
        <v>GLOBAL REGION</v>
      </c>
      <c r="U260" s="1" t="str">
        <f t="shared" si="49"/>
        <v>EXPERIENCE</v>
      </c>
      <c r="V260" s="1"/>
      <c r="W260" s="1" t="str">
        <f t="shared" si="49"/>
        <v>COLLEGE</v>
      </c>
      <c r="X260" s="1" t="str">
        <f t="shared" si="49"/>
        <v>COLLEGE1</v>
      </c>
      <c r="Y260" s="1" t="str">
        <f t="shared" si="49"/>
        <v>COLLEGE2</v>
      </c>
      <c r="Z260" s="1" t="str">
        <f t="shared" si="49"/>
        <v>TRANSFER</v>
      </c>
      <c r="AA260" s="1" t="str">
        <f t="shared" si="49"/>
        <v>SALARY</v>
      </c>
      <c r="AB260" s="1" t="s">
        <v>1262</v>
      </c>
      <c r="AD260" s="64" t="s">
        <v>1496</v>
      </c>
      <c r="AE260" s="64" t="str">
        <f>AE$1</f>
        <v>MP</v>
      </c>
      <c r="AF260" s="64" t="s">
        <v>1424</v>
      </c>
      <c r="AG260" s="64" t="str">
        <f>AG$1</f>
        <v>WTD-MP-PER</v>
      </c>
      <c r="AH260" s="64" t="str">
        <f t="shared" ref="AH260:AR260" si="50">AH$1</f>
        <v>AGE</v>
      </c>
      <c r="AI260" s="64" t="str">
        <f t="shared" si="50"/>
        <v>D-WS</v>
      </c>
      <c r="AJ260" s="64" t="str">
        <f t="shared" si="50"/>
        <v>O-WS</v>
      </c>
      <c r="AK260" s="64" t="str">
        <f t="shared" si="50"/>
        <v>WS</v>
      </c>
      <c r="AL260" s="64" t="str">
        <f t="shared" si="50"/>
        <v>USG%</v>
      </c>
      <c r="AM260" s="64" t="str">
        <f t="shared" si="50"/>
        <v>PG%</v>
      </c>
      <c r="AN260" s="64" t="str">
        <f t="shared" si="50"/>
        <v>SG%</v>
      </c>
      <c r="AO260" s="64" t="str">
        <f t="shared" si="50"/>
        <v>SF%</v>
      </c>
      <c r="AP260" s="64" t="str">
        <f t="shared" si="50"/>
        <v>PF%</v>
      </c>
      <c r="AQ260" s="64" t="str">
        <f t="shared" si="50"/>
        <v>C%</v>
      </c>
      <c r="AR260" s="64" t="str">
        <f t="shared" si="50"/>
        <v>TTL%</v>
      </c>
      <c r="AT260" s="1" t="str">
        <f>AT$1</f>
        <v>Rk</v>
      </c>
      <c r="AU260" s="1" t="str">
        <f>AU$1</f>
        <v>PLAYER</v>
      </c>
      <c r="AV260" s="1" t="str">
        <f>AV$1</f>
        <v>SALARY - BR</v>
      </c>
      <c r="AW260" s="1" t="s">
        <v>1495</v>
      </c>
      <c r="BB260" t="s">
        <v>550</v>
      </c>
      <c r="BC260" t="s">
        <v>1376</v>
      </c>
      <c r="BD260" t="s">
        <v>1377</v>
      </c>
      <c r="BE260" t="s">
        <v>1340</v>
      </c>
      <c r="BF260" s="2" t="s">
        <v>1378</v>
      </c>
      <c r="BG260" s="2" t="s">
        <v>1379</v>
      </c>
      <c r="BH260" s="2" t="s">
        <v>1380</v>
      </c>
      <c r="BI260" s="2" t="s">
        <v>1381</v>
      </c>
      <c r="BJ260" s="2" t="s">
        <v>1382</v>
      </c>
      <c r="BK260" s="2" t="s">
        <v>1383</v>
      </c>
      <c r="BL260" s="2" t="s">
        <v>1384</v>
      </c>
      <c r="BM260" s="2" t="s">
        <v>1385</v>
      </c>
      <c r="BN260" s="2" t="s">
        <v>1386</v>
      </c>
      <c r="BO260" s="2" t="s">
        <v>1387</v>
      </c>
      <c r="BP260" s="2" t="s">
        <v>1388</v>
      </c>
      <c r="BQ260" s="2" t="s">
        <v>1389</v>
      </c>
      <c r="BR260" s="2" t="s">
        <v>1388</v>
      </c>
      <c r="BS260" s="2" t="s">
        <v>1389</v>
      </c>
      <c r="BT260" s="2" t="s">
        <v>1390</v>
      </c>
      <c r="BU260" s="2" t="s">
        <v>1391</v>
      </c>
      <c r="BV260" s="2" t="s">
        <v>1392</v>
      </c>
      <c r="BX260" s="2" t="s">
        <v>550</v>
      </c>
      <c r="BY260" s="2" t="s">
        <v>1376</v>
      </c>
      <c r="BZ260" s="2" t="s">
        <v>1377</v>
      </c>
      <c r="CA260" s="2" t="s">
        <v>1340</v>
      </c>
      <c r="CB260" s="2" t="s">
        <v>1378</v>
      </c>
      <c r="CC260" s="2" t="s">
        <v>1424</v>
      </c>
      <c r="CD260" s="2" t="s">
        <v>1425</v>
      </c>
      <c r="CE260" s="2" t="s">
        <v>1426</v>
      </c>
      <c r="CF260" s="2" t="s">
        <v>1427</v>
      </c>
      <c r="CG260" s="2" t="s">
        <v>1428</v>
      </c>
      <c r="CH260" s="2" t="s">
        <v>1429</v>
      </c>
      <c r="CI260" s="2" t="s">
        <v>1430</v>
      </c>
      <c r="CJ260" s="2" t="s">
        <v>1431</v>
      </c>
      <c r="CK260" s="2" t="s">
        <v>1432</v>
      </c>
      <c r="CL260" s="2" t="s">
        <v>1433</v>
      </c>
      <c r="CM260" s="2" t="s">
        <v>1434</v>
      </c>
      <c r="CN260" s="2" t="s">
        <v>1435</v>
      </c>
      <c r="CO260" s="2" t="s">
        <v>1376</v>
      </c>
      <c r="CP260" s="2" t="s">
        <v>1436</v>
      </c>
      <c r="CQ260" s="2" t="s">
        <v>1437</v>
      </c>
      <c r="CR260" s="2" t="s">
        <v>1438</v>
      </c>
      <c r="CS260" s="2" t="s">
        <v>1439</v>
      </c>
      <c r="CT260" s="2" t="s">
        <v>1376</v>
      </c>
      <c r="CU260" s="2" t="s">
        <v>1440</v>
      </c>
      <c r="CV260" s="2" t="s">
        <v>1441</v>
      </c>
      <c r="CW260" s="2" t="s">
        <v>1442</v>
      </c>
      <c r="CX260" s="2" t="s">
        <v>1443</v>
      </c>
    </row>
    <row r="261" spans="1:102" ht="17" thickBot="1" x14ac:dyDescent="0.25">
      <c r="A261" s="3" t="s">
        <v>814</v>
      </c>
      <c r="B261" s="1" t="s">
        <v>84</v>
      </c>
      <c r="C261" s="1">
        <v>2012</v>
      </c>
      <c r="D261" s="1" t="s">
        <v>814</v>
      </c>
      <c r="F261" s="2">
        <v>50</v>
      </c>
      <c r="G261" s="2" t="s">
        <v>819</v>
      </c>
      <c r="H261" s="2" t="s">
        <v>552</v>
      </c>
      <c r="I261" s="4" t="s">
        <v>602</v>
      </c>
      <c r="J261" s="16">
        <f>_xlfn.XLOOKUP($I261,DASHBOARD!$I$2:$I$27,DASHBOARD!$J$2:$J$27,"",0)</f>
        <v>81</v>
      </c>
      <c r="K261" s="23">
        <f>J261/DASHBOARD!$C$3</f>
        <v>2.0574041148082296</v>
      </c>
      <c r="L261" s="2">
        <v>245</v>
      </c>
      <c r="M261" s="26">
        <f>L261/DASHBOARD!$C$4</f>
        <v>111.11111111111111</v>
      </c>
      <c r="N261" s="26">
        <f t="shared" ref="N261:N276" si="51">M261/(K261^2)</f>
        <v>26.24933360429474</v>
      </c>
      <c r="O261" s="5">
        <v>30172</v>
      </c>
      <c r="P261" s="23">
        <f>YEARFRAC(O261,_xlfn.XLOOKUP($B261,DASHBOARD!$Q$2:$Q$40,DASHBOARD!$U$2:$U$40,"",0))</f>
        <v>29.866666666666667</v>
      </c>
      <c r="Q261" s="2" t="s">
        <v>593</v>
      </c>
      <c r="R261" s="2" t="str">
        <f>_xlfn.XLOOKUP($Q261,DASHBOARD!$L$2:$L$150,DASHBOARD!M$2:M$150,"",0)</f>
        <v>Canada</v>
      </c>
      <c r="S261" s="2" t="str">
        <f>_xlfn.XLOOKUP($Q261,DASHBOARD!$L$2:$L$150,DASHBOARD!N$2:N$150,"",0)</f>
        <v>North America</v>
      </c>
      <c r="T261" s="2" t="str">
        <f>_xlfn.XLOOKUP($Q261,DASHBOARD!$L$2:$L$150,DASHBOARD!O$2:O$150,"",0)</f>
        <v>Americas</v>
      </c>
      <c r="U261" s="2">
        <v>4</v>
      </c>
      <c r="W261" s="2" t="s">
        <v>704</v>
      </c>
      <c r="X261" s="2" t="s">
        <v>704</v>
      </c>
      <c r="Z261" s="2" t="str">
        <f t="shared" ref="Z261:Z282" si="52">IF(Y261="","","X")</f>
        <v/>
      </c>
      <c r="AA261" s="6">
        <f>_xlfn.XLOOKUP($G261,$AU$261:$AU$282,$AV$261:$AV$282,0,0)</f>
        <v>3600000</v>
      </c>
      <c r="AB261" s="43">
        <f>AA261/AC283</f>
        <v>4.8571552467436212E-2</v>
      </c>
      <c r="AD261" s="65">
        <v>2006.4</v>
      </c>
      <c r="AE261" s="65" cm="1">
        <f t="array" ref="AE261">_xlfn.XLOOKUP($G261&amp;$C261,$BY$1:$BY$845&amp;$C$1:$C$845,$CB$1:$CB$845,"",0)</f>
        <v>566</v>
      </c>
      <c r="AF261" s="65">
        <v>18.899999999999999</v>
      </c>
      <c r="AG261" s="65">
        <f>IFERROR(($AD261/SUM(AD261:AD282))*$AF261,"")</f>
        <v>2.4006533258209304</v>
      </c>
      <c r="AH261" s="65" cm="1">
        <f t="array" ref="AH261">_xlfn.XLOOKUP($G261&amp;$C261,$BY$1:$BY$845&amp;$C$1:$C$845,$BD$1:$BD$845,"",0)</f>
        <v>23</v>
      </c>
      <c r="AI261" s="65" cm="1">
        <f t="array" ref="AI261">_xlfn.XLOOKUP($G261&amp;$C261,$BY$1:$BY$845&amp;$C$1:$C$845,$CP$1:$CP$845,"",0)</f>
        <v>0.4</v>
      </c>
      <c r="AJ261" s="65" cm="1">
        <f t="array" ref="AJ261">_xlfn.XLOOKUP($G261&amp;$C261,$BY$1:$BY$845&amp;$C$1:$C$845,$CQ$1:$CQ$845,"",0)</f>
        <v>0.8</v>
      </c>
      <c r="AK261" s="65" cm="1">
        <f t="array" ref="AK261">_xlfn.XLOOKUP($G261&amp;$C261,$BY$1:$BY$845&amp;$C$1:$C$845,$CR$1:$CR$845,"",0)</f>
        <v>1.2</v>
      </c>
      <c r="AL261" s="65" cm="1">
        <f t="array" ref="AL261">_xlfn.XLOOKUP($G261&amp;$C261,$BY$1:$BY$845&amp;$C$1:$C$845,$CM$1:$CM$845,"",0)</f>
        <v>21.5</v>
      </c>
      <c r="AM261" s="78" cm="1">
        <f t="array" ref="AM261">_xlfn.XLOOKUP($G261&amp;$C261,$BY$1:$BY$845&amp;$C$1:$C$845,BG$1:BG$845,"",0)</f>
        <v>0</v>
      </c>
      <c r="AN261" s="78" cm="1">
        <f t="array" ref="AN261">_xlfn.XLOOKUP($G261&amp;$C261,$BY$1:$BY$845&amp;$C$1:$C$845,BH$1:BH$845,"",0)</f>
        <v>0</v>
      </c>
      <c r="AO261" s="78" cm="1">
        <f t="array" ref="AO261">_xlfn.XLOOKUP($G261&amp;$C261,$BY$1:$BY$845&amp;$C$1:$C$845,BI$1:BI$845,"",0)</f>
        <v>0</v>
      </c>
      <c r="AP261" s="78" cm="1">
        <f t="array" ref="AP261">_xlfn.XLOOKUP($G261&amp;$C261,$BY$1:$BY$845&amp;$C$1:$C$845,BJ$1:BJ$845,"",0)</f>
        <v>0</v>
      </c>
      <c r="AQ261" s="78" cm="1">
        <f t="array" ref="AQ261">_xlfn.XLOOKUP($G261&amp;$C261,$BY$1:$BY$845&amp;$C$1:$C$845,BK$1:BK$845,"",0)</f>
        <v>1</v>
      </c>
      <c r="AR261" s="78">
        <f>SUM(AM261:AQ261)</f>
        <v>1</v>
      </c>
      <c r="AT261" s="1">
        <v>1</v>
      </c>
      <c r="AU261" s="2" t="s">
        <v>821</v>
      </c>
      <c r="AV261" s="6">
        <v>16022500</v>
      </c>
      <c r="AW261" s="6">
        <v>16022500</v>
      </c>
      <c r="BB261">
        <v>1</v>
      </c>
      <c r="BC261" t="s">
        <v>647</v>
      </c>
      <c r="BD261">
        <v>27</v>
      </c>
      <c r="BE261">
        <v>62</v>
      </c>
      <c r="BF261" s="2">
        <v>2326</v>
      </c>
      <c r="BI261" s="58">
        <v>0.74</v>
      </c>
      <c r="BJ261" s="58">
        <v>0.26</v>
      </c>
      <c r="BL261" s="2">
        <v>10.4</v>
      </c>
      <c r="BM261" s="2">
        <v>14</v>
      </c>
      <c r="BN261" s="2">
        <v>125</v>
      </c>
      <c r="BO261" s="2">
        <v>52</v>
      </c>
      <c r="BP261" s="2">
        <v>41</v>
      </c>
      <c r="BQ261" s="2">
        <v>16</v>
      </c>
      <c r="BR261" s="2">
        <v>212</v>
      </c>
      <c r="BS261" s="2">
        <v>13</v>
      </c>
      <c r="BT261" s="2">
        <v>872</v>
      </c>
      <c r="BU261" s="2">
        <v>51</v>
      </c>
      <c r="BV261" s="2">
        <v>31</v>
      </c>
      <c r="BX261" s="2">
        <v>1</v>
      </c>
      <c r="BY261" s="2" t="s">
        <v>647</v>
      </c>
      <c r="BZ261" s="2">
        <v>28</v>
      </c>
      <c r="CA261" s="2">
        <v>76</v>
      </c>
      <c r="CB261" s="2">
        <v>2877</v>
      </c>
      <c r="CC261" s="2">
        <v>31.6</v>
      </c>
      <c r="CD261" s="2">
        <v>0.64</v>
      </c>
      <c r="CE261" s="2">
        <v>0.188</v>
      </c>
      <c r="CF261" s="2">
        <v>0.39500000000000002</v>
      </c>
      <c r="CG261" s="2">
        <v>4.4000000000000004</v>
      </c>
      <c r="CH261" s="2">
        <v>20.8</v>
      </c>
      <c r="CI261" s="2">
        <v>13.1</v>
      </c>
      <c r="CJ261" s="2">
        <v>36.4</v>
      </c>
      <c r="CK261" s="2">
        <v>2.4</v>
      </c>
      <c r="CL261" s="2">
        <v>1.9</v>
      </c>
      <c r="CM261" s="2">
        <v>12.4</v>
      </c>
      <c r="CN261" s="2">
        <v>30.2</v>
      </c>
      <c r="CP261" s="2">
        <v>14.6</v>
      </c>
      <c r="CQ261" s="2">
        <v>4.7</v>
      </c>
      <c r="CR261" s="2">
        <v>19.3</v>
      </c>
      <c r="CS261" s="2">
        <v>0.32200000000000001</v>
      </c>
      <c r="CU261" s="2">
        <v>9.3000000000000007</v>
      </c>
      <c r="CV261" s="2">
        <v>2.4</v>
      </c>
      <c r="CW261" s="2">
        <v>11.7</v>
      </c>
      <c r="CX261" s="2">
        <v>9.9</v>
      </c>
    </row>
    <row r="262" spans="1:102" x14ac:dyDescent="0.2">
      <c r="B262" s="1" t="s">
        <v>84</v>
      </c>
      <c r="C262" s="1">
        <v>2012</v>
      </c>
      <c r="D262" s="1" t="s">
        <v>814</v>
      </c>
      <c r="F262" s="2">
        <v>31</v>
      </c>
      <c r="G262" s="2" t="s">
        <v>820</v>
      </c>
      <c r="H262" s="2" t="s">
        <v>570</v>
      </c>
      <c r="I262" s="4" t="s">
        <v>600</v>
      </c>
      <c r="J262" s="16">
        <f>_xlfn.XLOOKUP($I262,DASHBOARD!$I$2:$I$27,DASHBOARD!$J$2:$J$27,"",0)</f>
        <v>80</v>
      </c>
      <c r="K262" s="23">
        <f>J262/DASHBOARD!$C$3</f>
        <v>2.0320040640081283</v>
      </c>
      <c r="L262" s="2">
        <v>220</v>
      </c>
      <c r="M262" s="26">
        <f>L262/DASHBOARD!$C$4</f>
        <v>99.773242630385482</v>
      </c>
      <c r="N262" s="26">
        <f t="shared" si="51"/>
        <v>24.163783871882082</v>
      </c>
      <c r="O262" s="5">
        <v>28742</v>
      </c>
      <c r="P262" s="23">
        <f>YEARFRAC(O262,_xlfn.XLOOKUP($B262,DASHBOARD!$Q$2:$Q$40,DASHBOARD!$U$2:$U$40,"",0))</f>
        <v>33.783333333333331</v>
      </c>
      <c r="Q262" s="2" t="s">
        <v>557</v>
      </c>
      <c r="R262" s="2" t="str">
        <f>_xlfn.XLOOKUP($Q262,DASHBOARD!$L$2:$L$150,DASHBOARD!M$2:M$150,"",0)</f>
        <v>United States</v>
      </c>
      <c r="S262" s="2" t="str">
        <f>_xlfn.XLOOKUP($Q262,DASHBOARD!$L$2:$L$150,DASHBOARD!N$2:N$150,"",0)</f>
        <v>North America</v>
      </c>
      <c r="T262" s="2" t="str">
        <f>_xlfn.XLOOKUP($Q262,DASHBOARD!$L$2:$L$150,DASHBOARD!O$2:O$150,"",0)</f>
        <v>Americas</v>
      </c>
      <c r="U262" s="2">
        <v>10</v>
      </c>
      <c r="W262" s="2" t="s">
        <v>674</v>
      </c>
      <c r="X262" s="2" t="s">
        <v>674</v>
      </c>
      <c r="Z262" s="2" t="str">
        <f t="shared" si="52"/>
        <v/>
      </c>
      <c r="AA262" s="6">
        <f>_xlfn.XLOOKUP($G262,$AU$261:$AU$282,$AV$261:$AV$282,0,0)</f>
        <v>3000000</v>
      </c>
      <c r="AB262" s="43">
        <f>AA262/$AC$283</f>
        <v>4.0476293722863516E-2</v>
      </c>
      <c r="AD262" s="65">
        <v>2325</v>
      </c>
      <c r="AE262" s="65" cm="1">
        <f t="array" ref="AE262">_xlfn.XLOOKUP($G262&amp;$C262,$BY$1:$BY$845&amp;$C$1:$C$845,$CB$1:$CB$845,"",0)</f>
        <v>1786</v>
      </c>
      <c r="AF262" s="65">
        <v>30.7</v>
      </c>
      <c r="AG262" s="65">
        <f>IFERROR(($AD262/SUM(AD261:AD282))*$AF262,"")</f>
        <v>4.5186786611885212</v>
      </c>
      <c r="AH262" s="65" cm="1">
        <f t="array" ref="AH262">_xlfn.XLOOKUP($G262&amp;$C262,$BY$1:$BY$845&amp;$C$1:$C$845,$BD$1:$BD$845,"",0)</f>
        <v>33</v>
      </c>
      <c r="AI262" s="65" cm="1">
        <f t="array" ref="AI262">_xlfn.XLOOKUP($G262&amp;$C262,$BY$1:$BY$845&amp;$C$1:$C$845,$CP$1:$CP$845,"",0)</f>
        <v>2.8</v>
      </c>
      <c r="AJ262" s="65" cm="1">
        <f t="array" ref="AJ262">_xlfn.XLOOKUP($G262&amp;$C262,$BY$1:$BY$845&amp;$C$1:$C$845,$CQ$1:$CQ$845,"",0)</f>
        <v>1.6</v>
      </c>
      <c r="AK262" s="65" cm="1">
        <f t="array" ref="AK262">_xlfn.XLOOKUP($G262&amp;$C262,$BY$1:$BY$845&amp;$C$1:$C$845,$CR$1:$CR$845,"",0)</f>
        <v>4.4000000000000004</v>
      </c>
      <c r="AL262" s="65" cm="1">
        <f t="array" ref="AL262">_xlfn.XLOOKUP($G262&amp;$C262,$BY$1:$BY$845&amp;$C$1:$C$845,$CM$1:$CM$845,"",0)</f>
        <v>8.1999999999999993</v>
      </c>
      <c r="AM262" s="78" cm="1">
        <f t="array" ref="AM262">_xlfn.XLOOKUP($G262&amp;$C262,$BY$1:$BY$845&amp;$C$1:$C$845,BG$1:BG$845,"",0)</f>
        <v>0</v>
      </c>
      <c r="AN262" s="78" cm="1">
        <f t="array" ref="AN262">_xlfn.XLOOKUP($G262&amp;$C262,$BY$1:$BY$845&amp;$C$1:$C$845,BH$1:BH$845,"",0)</f>
        <v>0.32</v>
      </c>
      <c r="AO262" s="78" cm="1">
        <f t="array" ref="AO262">_xlfn.XLOOKUP($G262&amp;$C262,$BY$1:$BY$845&amp;$C$1:$C$845,BI$1:BI$845,"",0)</f>
        <v>0.65</v>
      </c>
      <c r="AP262" s="78" cm="1">
        <f t="array" ref="AP262">_xlfn.XLOOKUP($G262&amp;$C262,$BY$1:$BY$845&amp;$C$1:$C$845,BJ$1:BJ$845,"",0)</f>
        <v>0.03</v>
      </c>
      <c r="AQ262" s="78" cm="1">
        <f t="array" ref="AQ262">_xlfn.XLOOKUP($G262&amp;$C262,$BY$1:$BY$845&amp;$C$1:$C$845,BK$1:BK$845,"",0)</f>
        <v>0</v>
      </c>
      <c r="AR262" s="78">
        <f t="shared" ref="AR262:AR282" si="53">SUM(AM262:AQ262)</f>
        <v>1</v>
      </c>
      <c r="AT262" s="1">
        <v>2</v>
      </c>
      <c r="AU262" s="2" t="s">
        <v>647</v>
      </c>
      <c r="AV262" s="6">
        <v>16022500</v>
      </c>
      <c r="AW262" s="6">
        <v>16022500</v>
      </c>
      <c r="BB262">
        <v>2</v>
      </c>
      <c r="BC262" t="s">
        <v>821</v>
      </c>
      <c r="BD262">
        <v>27</v>
      </c>
      <c r="BE262">
        <v>57</v>
      </c>
      <c r="BF262" s="2">
        <v>2007</v>
      </c>
      <c r="BJ262" s="58">
        <v>0.49</v>
      </c>
      <c r="BK262" s="58">
        <v>0.51</v>
      </c>
      <c r="BL262" s="2">
        <v>10.3</v>
      </c>
      <c r="BM262" s="2">
        <v>9.6</v>
      </c>
      <c r="BN262" s="2">
        <v>43</v>
      </c>
      <c r="BO262" s="2">
        <v>38</v>
      </c>
      <c r="BP262" s="2">
        <v>57</v>
      </c>
      <c r="BQ262" s="2">
        <v>18</v>
      </c>
      <c r="BR262" s="2">
        <v>136</v>
      </c>
      <c r="BS262" s="2">
        <v>5</v>
      </c>
      <c r="BT262" s="2">
        <v>237</v>
      </c>
      <c r="BU262" s="2">
        <v>26</v>
      </c>
      <c r="BV262" s="2">
        <v>49</v>
      </c>
      <c r="BX262" s="2">
        <v>2</v>
      </c>
      <c r="BY262" s="2" t="s">
        <v>821</v>
      </c>
      <c r="BZ262" s="2">
        <v>28</v>
      </c>
      <c r="CA262" s="2">
        <v>74</v>
      </c>
      <c r="CB262" s="2">
        <v>2454</v>
      </c>
      <c r="CC262" s="2">
        <v>20</v>
      </c>
      <c r="CD262" s="2">
        <v>0.59199999999999997</v>
      </c>
      <c r="CE262" s="2">
        <v>8.2000000000000003E-2</v>
      </c>
      <c r="CF262" s="2">
        <v>0.33300000000000002</v>
      </c>
      <c r="CG262" s="2">
        <v>7</v>
      </c>
      <c r="CH262" s="2">
        <v>17.600000000000001</v>
      </c>
      <c r="CI262" s="2">
        <v>12.6</v>
      </c>
      <c r="CJ262" s="2">
        <v>8.4</v>
      </c>
      <c r="CK262" s="2">
        <v>1.4</v>
      </c>
      <c r="CL262" s="2">
        <v>3.4</v>
      </c>
      <c r="CM262" s="2">
        <v>11</v>
      </c>
      <c r="CN262" s="2">
        <v>22.7</v>
      </c>
      <c r="CP262" s="2">
        <v>5.6</v>
      </c>
      <c r="CQ262" s="2">
        <v>3.4</v>
      </c>
      <c r="CR262" s="2">
        <v>9</v>
      </c>
      <c r="CS262" s="2">
        <v>0.17499999999999999</v>
      </c>
      <c r="CU262" s="2">
        <v>1.5</v>
      </c>
      <c r="CV262" s="2">
        <v>-0.2</v>
      </c>
      <c r="CW262" s="2">
        <v>1.3</v>
      </c>
      <c r="CX262" s="2">
        <v>2.1</v>
      </c>
    </row>
    <row r="263" spans="1:102" x14ac:dyDescent="0.2">
      <c r="B263" s="1" t="s">
        <v>84</v>
      </c>
      <c r="C263" s="1">
        <v>2012</v>
      </c>
      <c r="D263" s="1" t="s">
        <v>814</v>
      </c>
      <c r="F263" s="2">
        <v>1</v>
      </c>
      <c r="G263" s="2" t="s">
        <v>821</v>
      </c>
      <c r="H263" s="2" t="s">
        <v>566</v>
      </c>
      <c r="I263" s="4" t="s">
        <v>1148</v>
      </c>
      <c r="J263" s="16">
        <f>_xlfn.XLOOKUP($I263,DASHBOARD!$I$2:$I$27,DASHBOARD!$J$2:$J$27,"",0)</f>
        <v>83</v>
      </c>
      <c r="K263" s="23">
        <f>J263/DASHBOARD!$C$3</f>
        <v>2.1082042164084331</v>
      </c>
      <c r="L263" s="2">
        <v>235</v>
      </c>
      <c r="M263" s="26">
        <f>L263/DASHBOARD!$C$4</f>
        <v>106.57596371882086</v>
      </c>
      <c r="N263" s="26">
        <f t="shared" si="51"/>
        <v>23.979157116952354</v>
      </c>
      <c r="O263" s="5">
        <v>30765</v>
      </c>
      <c r="P263" s="23">
        <f>YEARFRAC(O263,_xlfn.XLOOKUP($B263,DASHBOARD!$Q$2:$Q$40,DASHBOARD!$U$2:$U$40,"",0))</f>
        <v>28.241666666666667</v>
      </c>
      <c r="Q263" s="2" t="s">
        <v>557</v>
      </c>
      <c r="R263" s="2" t="str">
        <f>_xlfn.XLOOKUP($Q263,DASHBOARD!$L$2:$L$150,DASHBOARD!M$2:M$150,"",0)</f>
        <v>United States</v>
      </c>
      <c r="S263" s="2" t="str">
        <f>_xlfn.XLOOKUP($Q263,DASHBOARD!$L$2:$L$150,DASHBOARD!N$2:N$150,"",0)</f>
        <v>North America</v>
      </c>
      <c r="T263" s="2" t="str">
        <f>_xlfn.XLOOKUP($Q263,DASHBOARD!$L$2:$L$150,DASHBOARD!O$2:O$150,"",0)</f>
        <v>Americas</v>
      </c>
      <c r="U263" s="2">
        <v>8</v>
      </c>
      <c r="W263" s="2" t="s">
        <v>766</v>
      </c>
      <c r="X263" s="2" t="s">
        <v>766</v>
      </c>
      <c r="Z263" s="2" t="str">
        <f t="shared" si="52"/>
        <v/>
      </c>
      <c r="AA263" s="6">
        <f>_xlfn.XLOOKUP($G263,$AU$261:$AU$282,$AV$261:$AV$282,0,0)</f>
        <v>16022500</v>
      </c>
      <c r="AB263" s="43">
        <f>AA263/$AC$283</f>
        <v>0.21617713872486022</v>
      </c>
      <c r="AD263" s="65">
        <v>1626.8000000000002</v>
      </c>
      <c r="AE263" s="65" cm="1">
        <f t="array" ref="AE263">_xlfn.XLOOKUP($G263&amp;$C263,$BY$1:$BY$845&amp;$C$1:$C$845,$CB$1:$CB$845,"",0)</f>
        <v>2454</v>
      </c>
      <c r="AF263" s="65">
        <v>26.3</v>
      </c>
      <c r="AG263" s="65">
        <f>IFERROR(($AD263/SUM(AD261:AD282))*$AF263,"")</f>
        <v>2.7085698368584654</v>
      </c>
      <c r="AH263" s="65" cm="1">
        <f t="array" ref="AH263">_xlfn.XLOOKUP($G263&amp;$C263,$BY$1:$BY$845&amp;$C$1:$C$845,$BD$1:$BD$845,"",0)</f>
        <v>27</v>
      </c>
      <c r="AI263" s="65" cm="1">
        <f t="array" ref="AI263">_xlfn.XLOOKUP($G263&amp;$C263,$BY$1:$BY$845&amp;$C$1:$C$845,$CP$1:$CP$845,"",0)</f>
        <v>5.6</v>
      </c>
      <c r="AJ263" s="65" cm="1">
        <f t="array" ref="AJ263">_xlfn.XLOOKUP($G263&amp;$C263,$BY$1:$BY$845&amp;$C$1:$C$845,$CQ$1:$CQ$845,"",0)</f>
        <v>3.4</v>
      </c>
      <c r="AK263" s="65" cm="1">
        <f t="array" ref="AK263">_xlfn.XLOOKUP($G263&amp;$C263,$BY$1:$BY$845&amp;$C$1:$C$845,$CR$1:$CR$845,"",0)</f>
        <v>9</v>
      </c>
      <c r="AL263" s="65" cm="1">
        <f t="array" ref="AL263">_xlfn.XLOOKUP($G263&amp;$C263,$BY$1:$BY$845&amp;$C$1:$C$845,$CM$1:$CM$845,"",0)</f>
        <v>11</v>
      </c>
      <c r="AM263" s="78" cm="1">
        <f t="array" ref="AM263">_xlfn.XLOOKUP($G263&amp;$C263,$BY$1:$BY$845&amp;$C$1:$C$845,BG$1:BG$845,"",0)</f>
        <v>0</v>
      </c>
      <c r="AN263" s="78" cm="1">
        <f t="array" ref="AN263">_xlfn.XLOOKUP($G263&amp;$C263,$BY$1:$BY$845&amp;$C$1:$C$845,BH$1:BH$845,"",0)</f>
        <v>0</v>
      </c>
      <c r="AO263" s="78" cm="1">
        <f t="array" ref="AO263">_xlfn.XLOOKUP($G263&amp;$C263,$BY$1:$BY$845&amp;$C$1:$C$845,BI$1:BI$845,"",0)</f>
        <v>0</v>
      </c>
      <c r="AP263" s="78" cm="1">
        <f t="array" ref="AP263">_xlfn.XLOOKUP($G263&amp;$C263,$BY$1:$BY$845&amp;$C$1:$C$845,BJ$1:BJ$845,"",0)</f>
        <v>0.49</v>
      </c>
      <c r="AQ263" s="78" cm="1">
        <f t="array" ref="AQ263">_xlfn.XLOOKUP($G263&amp;$C263,$BY$1:$BY$845&amp;$C$1:$C$845,BK$1:BK$845,"",0)</f>
        <v>0.51</v>
      </c>
      <c r="AR263" s="78">
        <f t="shared" si="53"/>
        <v>1</v>
      </c>
      <c r="AT263" s="1">
        <v>3</v>
      </c>
      <c r="AU263" s="2" t="s">
        <v>834</v>
      </c>
      <c r="AV263" s="6">
        <v>15691000</v>
      </c>
      <c r="AW263" s="6">
        <v>15691000</v>
      </c>
      <c r="BB263">
        <v>3</v>
      </c>
      <c r="BC263" t="s">
        <v>822</v>
      </c>
      <c r="BD263">
        <v>25</v>
      </c>
      <c r="BE263">
        <v>64</v>
      </c>
      <c r="BF263" s="2">
        <v>1825</v>
      </c>
      <c r="BG263" s="58">
        <v>0.96</v>
      </c>
      <c r="BH263" s="58">
        <v>0.04</v>
      </c>
      <c r="BL263" s="2">
        <v>10.4</v>
      </c>
      <c r="BM263" s="2">
        <v>8.6999999999999993</v>
      </c>
      <c r="BN263" s="2">
        <v>77</v>
      </c>
      <c r="BO263" s="2">
        <v>29</v>
      </c>
      <c r="BP263" s="2">
        <v>61</v>
      </c>
      <c r="BQ263" s="2">
        <v>19</v>
      </c>
      <c r="BR263" s="2">
        <v>25</v>
      </c>
      <c r="BS263" s="2">
        <v>19</v>
      </c>
      <c r="BT263" s="2">
        <v>480</v>
      </c>
      <c r="BU263" s="2">
        <v>6</v>
      </c>
      <c r="BV263" s="2">
        <v>18</v>
      </c>
      <c r="BX263" s="2">
        <v>3</v>
      </c>
      <c r="BY263" s="2" t="s">
        <v>834</v>
      </c>
      <c r="BZ263" s="2">
        <v>31</v>
      </c>
      <c r="CA263" s="2">
        <v>69</v>
      </c>
      <c r="CB263" s="2">
        <v>2391</v>
      </c>
      <c r="CC263" s="2">
        <v>24</v>
      </c>
      <c r="CD263" s="2">
        <v>0.57099999999999995</v>
      </c>
      <c r="CE263" s="2">
        <v>0.06</v>
      </c>
      <c r="CF263" s="2">
        <v>0.38900000000000001</v>
      </c>
      <c r="CG263" s="2">
        <v>4.7</v>
      </c>
      <c r="CH263" s="2">
        <v>12.6</v>
      </c>
      <c r="CI263" s="2">
        <v>8.9</v>
      </c>
      <c r="CJ263" s="2">
        <v>26.6</v>
      </c>
      <c r="CK263" s="2">
        <v>2.8</v>
      </c>
      <c r="CL263" s="2">
        <v>1.9</v>
      </c>
      <c r="CM263" s="2">
        <v>13.2</v>
      </c>
      <c r="CN263" s="2">
        <v>29.5</v>
      </c>
      <c r="CP263" s="2">
        <v>6.1</v>
      </c>
      <c r="CQ263" s="2">
        <v>3.5</v>
      </c>
      <c r="CR263" s="2">
        <v>9.6</v>
      </c>
      <c r="CS263" s="2">
        <v>0.192</v>
      </c>
      <c r="CU263" s="2">
        <v>3.7</v>
      </c>
      <c r="CV263" s="2">
        <v>0.7</v>
      </c>
      <c r="CW263" s="2">
        <v>4.4000000000000004</v>
      </c>
      <c r="CX263" s="2">
        <v>3.8</v>
      </c>
    </row>
    <row r="264" spans="1:102" x14ac:dyDescent="0.2">
      <c r="B264" s="1" t="s">
        <v>84</v>
      </c>
      <c r="C264" s="1">
        <v>2012</v>
      </c>
      <c r="D264" s="1" t="s">
        <v>814</v>
      </c>
      <c r="F264" s="2">
        <v>15</v>
      </c>
      <c r="G264" s="2" t="s">
        <v>822</v>
      </c>
      <c r="H264" s="2" t="s">
        <v>556</v>
      </c>
      <c r="I264" s="4" t="s">
        <v>597</v>
      </c>
      <c r="J264" s="16">
        <f>_xlfn.XLOOKUP($I264,DASHBOARD!$I$2:$I$27,DASHBOARD!$J$2:$J$27,"",0)</f>
        <v>74</v>
      </c>
      <c r="K264" s="23">
        <f>J264/DASHBOARD!$C$3</f>
        <v>1.8796037592075185</v>
      </c>
      <c r="L264" s="2">
        <v>190</v>
      </c>
      <c r="M264" s="26">
        <f>L264/DASHBOARD!$C$4</f>
        <v>86.167800453514729</v>
      </c>
      <c r="N264" s="26">
        <f t="shared" si="51"/>
        <v>24.390033524975603</v>
      </c>
      <c r="O264" s="5">
        <v>31551</v>
      </c>
      <c r="P264" s="23">
        <f>YEARFRAC(O264,_xlfn.XLOOKUP($B264,DASHBOARD!$Q$2:$Q$40,DASHBOARD!$U$2:$U$40,"",0))</f>
        <v>26.088888888888889</v>
      </c>
      <c r="Q264" s="2" t="s">
        <v>557</v>
      </c>
      <c r="R264" s="2" t="str">
        <f>_xlfn.XLOOKUP($Q264,DASHBOARD!$L$2:$L$150,DASHBOARD!M$2:M$150,"",0)</f>
        <v>United States</v>
      </c>
      <c r="S264" s="2" t="str">
        <f>_xlfn.XLOOKUP($Q264,DASHBOARD!$L$2:$L$150,DASHBOARD!N$2:N$150,"",0)</f>
        <v>North America</v>
      </c>
      <c r="T264" s="2" t="str">
        <f>_xlfn.XLOOKUP($Q264,DASHBOARD!$L$2:$L$150,DASHBOARD!O$2:O$150,"",0)</f>
        <v>Americas</v>
      </c>
      <c r="U264" s="2">
        <v>3</v>
      </c>
      <c r="W264" s="2" t="s">
        <v>594</v>
      </c>
      <c r="X264" s="2" t="s">
        <v>594</v>
      </c>
      <c r="Z264" s="2" t="str">
        <f t="shared" si="52"/>
        <v/>
      </c>
      <c r="AA264" s="6">
        <f>_xlfn.XLOOKUP($G264,$AU$261:$AU$282,$AV$261:$AV$282,0,0)</f>
        <v>4000000</v>
      </c>
      <c r="AB264" s="43">
        <f>AA264/$AC$283</f>
        <v>5.3968391630484683E-2</v>
      </c>
      <c r="AD264" s="65">
        <v>752.7</v>
      </c>
      <c r="AE264" s="65" cm="1">
        <f t="array" ref="AE264">_xlfn.XLOOKUP($G264&amp;$C264,$BY$1:$BY$845&amp;$C$1:$C$845,$CB$1:$CB$845,"",0)</f>
        <v>2068</v>
      </c>
      <c r="AF264" s="65">
        <v>11.4</v>
      </c>
      <c r="AG264" s="65">
        <f>IFERROR(($AD264/SUM(AD261:AD282))*$AF264,"")</f>
        <v>0.5432214280740183</v>
      </c>
      <c r="AH264" s="65" cm="1">
        <f t="array" ref="AH264">_xlfn.XLOOKUP($G264&amp;$C264,$BY$1:$BY$845&amp;$C$1:$C$845,$BD$1:$BD$845,"",0)</f>
        <v>30</v>
      </c>
      <c r="AI264" s="65" cm="1">
        <f t="array" ref="AI264">_xlfn.XLOOKUP($G264&amp;$C264,$BY$1:$BY$845&amp;$C$1:$C$845,$CP$1:$CP$845,"",0)</f>
        <v>2.6</v>
      </c>
      <c r="AJ264" s="65" cm="1">
        <f t="array" ref="AJ264">_xlfn.XLOOKUP($G264&amp;$C264,$BY$1:$BY$845&amp;$C$1:$C$845,$CQ$1:$CQ$845,"",0)</f>
        <v>2.5</v>
      </c>
      <c r="AK264" s="65" cm="1">
        <f t="array" ref="AK264">_xlfn.XLOOKUP($G264&amp;$C264,$BY$1:$BY$845&amp;$C$1:$C$845,$CR$1:$CR$845,"",0)</f>
        <v>5.2</v>
      </c>
      <c r="AL264" s="65" cm="1">
        <f t="array" ref="AL264">_xlfn.XLOOKUP($G264&amp;$C264,$BY$1:$BY$845&amp;$C$1:$C$845,$CM$1:$CM$845,"",0)</f>
        <v>17.100000000000001</v>
      </c>
      <c r="AM264" s="78" cm="1">
        <f t="array" ref="AM264">_xlfn.XLOOKUP($G264&amp;$C264,$BY$1:$BY$845&amp;$C$1:$C$845,BG$1:BG$845,"",0)</f>
        <v>7.0000000000000007E-2</v>
      </c>
      <c r="AN264" s="78" cm="1">
        <f t="array" ref="AN264">_xlfn.XLOOKUP($G264&amp;$C264,$BY$1:$BY$845&amp;$C$1:$C$845,BH$1:BH$845,"",0)</f>
        <v>0.92</v>
      </c>
      <c r="AO264" s="78" cm="1">
        <f t="array" ref="AO264">_xlfn.XLOOKUP($G264&amp;$C264,$BY$1:$BY$845&amp;$C$1:$C$845,BI$1:BI$845,"",0)</f>
        <v>0.01</v>
      </c>
      <c r="AP264" s="78" cm="1">
        <f t="array" ref="AP264">_xlfn.XLOOKUP($G264&amp;$C264,$BY$1:$BY$845&amp;$C$1:$C$845,BJ$1:BJ$845,"",0)</f>
        <v>0</v>
      </c>
      <c r="AQ264" s="78" cm="1">
        <f t="array" ref="AQ264">_xlfn.XLOOKUP($G264&amp;$C264,$BY$1:$BY$845&amp;$C$1:$C$845,BK$1:BK$845,"",0)</f>
        <v>0</v>
      </c>
      <c r="AR264" s="78">
        <f t="shared" si="53"/>
        <v>1</v>
      </c>
      <c r="AT264" s="1">
        <v>4</v>
      </c>
      <c r="AU264" s="2" t="s">
        <v>831</v>
      </c>
      <c r="AV264" s="6">
        <v>5400000</v>
      </c>
      <c r="AW264" s="6">
        <v>5400000</v>
      </c>
      <c r="BB264">
        <v>4</v>
      </c>
      <c r="BC264" t="s">
        <v>834</v>
      </c>
      <c r="BD264">
        <v>30</v>
      </c>
      <c r="BE264">
        <v>49</v>
      </c>
      <c r="BF264" s="2">
        <v>1625</v>
      </c>
      <c r="BG264" s="58">
        <v>7.0000000000000007E-2</v>
      </c>
      <c r="BH264" s="58">
        <v>0.92</v>
      </c>
      <c r="BI264" s="58">
        <v>0.01</v>
      </c>
      <c r="BL264" s="2">
        <v>10.8</v>
      </c>
      <c r="BM264" s="2">
        <v>8.5</v>
      </c>
      <c r="BN264" s="2">
        <v>53</v>
      </c>
      <c r="BO264" s="2">
        <v>50</v>
      </c>
      <c r="BP264" s="2">
        <v>58</v>
      </c>
      <c r="BQ264" s="2">
        <v>16</v>
      </c>
      <c r="BR264" s="2">
        <v>138</v>
      </c>
      <c r="BS264" s="2">
        <v>7</v>
      </c>
      <c r="BT264" s="2">
        <v>497</v>
      </c>
      <c r="BU264" s="2">
        <v>22</v>
      </c>
      <c r="BV264" s="2">
        <v>28</v>
      </c>
      <c r="BX264" s="2">
        <v>4</v>
      </c>
      <c r="BY264" s="2" t="s">
        <v>822</v>
      </c>
      <c r="BZ264" s="2">
        <v>26</v>
      </c>
      <c r="CA264" s="2">
        <v>77</v>
      </c>
      <c r="CB264" s="2">
        <v>2068</v>
      </c>
      <c r="CC264" s="2">
        <v>13.3</v>
      </c>
      <c r="CD264" s="2">
        <v>0.57599999999999996</v>
      </c>
      <c r="CE264" s="2">
        <v>0.56899999999999995</v>
      </c>
      <c r="CF264" s="2">
        <v>0.21199999999999999</v>
      </c>
      <c r="CG264" s="2">
        <v>1.2</v>
      </c>
      <c r="CH264" s="2">
        <v>8.6</v>
      </c>
      <c r="CI264" s="2">
        <v>5.0999999999999996</v>
      </c>
      <c r="CJ264" s="2">
        <v>19.399999999999999</v>
      </c>
      <c r="CK264" s="2">
        <v>3</v>
      </c>
      <c r="CL264" s="2">
        <v>0.5</v>
      </c>
      <c r="CM264" s="2">
        <v>17.100000000000001</v>
      </c>
      <c r="CN264" s="2">
        <v>16.100000000000001</v>
      </c>
      <c r="CP264" s="2">
        <v>2.6</v>
      </c>
      <c r="CQ264" s="2">
        <v>2.5</v>
      </c>
      <c r="CR264" s="2">
        <v>5.2</v>
      </c>
      <c r="CS264" s="2">
        <v>0.12</v>
      </c>
      <c r="CU264" s="2">
        <v>-0.5</v>
      </c>
      <c r="CV264" s="2">
        <v>0.9</v>
      </c>
      <c r="CW264" s="2">
        <v>0.4</v>
      </c>
      <c r="CX264" s="2">
        <v>1.3</v>
      </c>
    </row>
    <row r="265" spans="1:102" x14ac:dyDescent="0.2">
      <c r="B265" s="1" t="s">
        <v>84</v>
      </c>
      <c r="C265" s="1">
        <v>2012</v>
      </c>
      <c r="D265" s="1" t="s">
        <v>814</v>
      </c>
      <c r="F265" s="2">
        <v>30</v>
      </c>
      <c r="G265" s="2" t="s">
        <v>823</v>
      </c>
      <c r="H265" s="2" t="s">
        <v>556</v>
      </c>
      <c r="I265" s="4" t="s">
        <v>597</v>
      </c>
      <c r="J265" s="16">
        <f>_xlfn.XLOOKUP($I265,DASHBOARD!$I$2:$I$27,DASHBOARD!$J$2:$J$27,"",0)</f>
        <v>74</v>
      </c>
      <c r="K265" s="23">
        <f>J265/DASHBOARD!$C$3</f>
        <v>1.8796037592075185</v>
      </c>
      <c r="L265" s="2">
        <v>175</v>
      </c>
      <c r="M265" s="26">
        <f>L265/DASHBOARD!$C$4</f>
        <v>79.365079365079367</v>
      </c>
      <c r="N265" s="26">
        <f t="shared" si="51"/>
        <v>22.464504562477533</v>
      </c>
      <c r="O265" s="5">
        <v>32429</v>
      </c>
      <c r="P265" s="23">
        <f>YEARFRAC(O265,_xlfn.XLOOKUP($B265,DASHBOARD!$Q$2:$Q$40,DASHBOARD!$U$2:$U$40,"",0))</f>
        <v>23.68888888888889</v>
      </c>
      <c r="Q265" s="2" t="s">
        <v>557</v>
      </c>
      <c r="R265" s="2" t="str">
        <f>_xlfn.XLOOKUP($Q265,DASHBOARD!$L$2:$L$150,DASHBOARD!M$2:M$150,"",0)</f>
        <v>United States</v>
      </c>
      <c r="S265" s="2" t="str">
        <f>_xlfn.XLOOKUP($Q265,DASHBOARD!$L$2:$L$150,DASHBOARD!N$2:N$150,"",0)</f>
        <v>North America</v>
      </c>
      <c r="T265" s="2" t="str">
        <f>_xlfn.XLOOKUP($Q265,DASHBOARD!$L$2:$L$150,DASHBOARD!O$2:O$150,"",0)</f>
        <v>Americas</v>
      </c>
      <c r="U265" s="2" t="s">
        <v>563</v>
      </c>
      <c r="W265" s="2" t="s">
        <v>824</v>
      </c>
      <c r="X265" s="2" t="s">
        <v>824</v>
      </c>
      <c r="Z265" s="2" t="str">
        <f t="shared" si="52"/>
        <v/>
      </c>
      <c r="AA265" s="6">
        <f>_xlfn.XLOOKUP($G265,$AU$261:$AU$282,$AV$261:$AV$282,0,0)</f>
        <v>1035960</v>
      </c>
      <c r="AB265" s="43">
        <f>AA265/$AC$283</f>
        <v>1.3977273748379229E-2</v>
      </c>
      <c r="AD265" s="65">
        <v>1824</v>
      </c>
      <c r="AE265" s="65" cm="1">
        <f t="array" ref="AE265">_xlfn.XLOOKUP($G265&amp;$C265,$BY$1:$BY$845&amp;$C$1:$C$845,$CB$1:$CB$845,"",0)</f>
        <v>1590</v>
      </c>
      <c r="AF265" s="65">
        <v>13</v>
      </c>
      <c r="AG265" s="65">
        <f>IFERROR(($AD265/SUM(AD261:AD282))*$AF265,"")</f>
        <v>1.5011300257658535</v>
      </c>
      <c r="AH265" s="65" cm="1">
        <f t="array" ref="AH265">_xlfn.XLOOKUP($G265&amp;$C265,$BY$1:$BY$845&amp;$C$1:$C$845,$BD$1:$BD$845,"",0)</f>
        <v>29</v>
      </c>
      <c r="AI265" s="65" cm="1">
        <f t="array" ref="AI265">_xlfn.XLOOKUP($G265&amp;$C265,$BY$1:$BY$845&amp;$C$1:$C$845,$CP$1:$CP$845,"",0)</f>
        <v>-0.8</v>
      </c>
      <c r="AJ265" s="65" cm="1">
        <f t="array" ref="AJ265">_xlfn.XLOOKUP($G265&amp;$C265,$BY$1:$BY$845&amp;$C$1:$C$845,$CQ$1:$CQ$845,"",0)</f>
        <v>1.4</v>
      </c>
      <c r="AK265" s="65" cm="1">
        <f t="array" ref="AK265">_xlfn.XLOOKUP($G265&amp;$C265,$BY$1:$BY$845&amp;$C$1:$C$845,$CR$1:$CR$845,"",0)</f>
        <v>0.6</v>
      </c>
      <c r="AL265" s="65" cm="1">
        <f t="array" ref="AL265">_xlfn.XLOOKUP($G265&amp;$C265,$BY$1:$BY$845&amp;$C$1:$C$845,$CM$1:$CM$845,"",0)</f>
        <v>18.399999999999999</v>
      </c>
      <c r="AM265" s="78" cm="1">
        <f t="array" ref="AM265">_xlfn.XLOOKUP($G265&amp;$C265,$BY$1:$BY$845&amp;$C$1:$C$845,BG$1:BG$845,"",0)</f>
        <v>0</v>
      </c>
      <c r="AN265" s="78" cm="1">
        <f t="array" ref="AN265">_xlfn.XLOOKUP($G265&amp;$C265,$BY$1:$BY$845&amp;$C$1:$C$845,BH$1:BH$845,"",0)</f>
        <v>0</v>
      </c>
      <c r="AO265" s="78" cm="1">
        <f t="array" ref="AO265">_xlfn.XLOOKUP($G265&amp;$C265,$BY$1:$BY$845&amp;$C$1:$C$845,BI$1:BI$845,"",0)</f>
        <v>0</v>
      </c>
      <c r="AP265" s="78" cm="1">
        <f t="array" ref="AP265">_xlfn.XLOOKUP($G265&amp;$C265,$BY$1:$BY$845&amp;$C$1:$C$845,BJ$1:BJ$845,"",0)</f>
        <v>0</v>
      </c>
      <c r="AQ265" s="78" cm="1">
        <f t="array" ref="AQ265">_xlfn.XLOOKUP($G265&amp;$C265,$BY$1:$BY$845&amp;$C$1:$C$845,BK$1:BK$845,"",0)</f>
        <v>1</v>
      </c>
      <c r="AR265" s="78">
        <f t="shared" si="53"/>
        <v>1</v>
      </c>
      <c r="AT265" s="1">
        <v>5</v>
      </c>
      <c r="AU265" s="2" t="s">
        <v>822</v>
      </c>
      <c r="AV265" s="6">
        <v>4000000</v>
      </c>
      <c r="AW265" s="6">
        <v>4000000</v>
      </c>
      <c r="BB265">
        <v>5</v>
      </c>
      <c r="BC265" t="s">
        <v>828</v>
      </c>
      <c r="BD265">
        <v>31</v>
      </c>
      <c r="BE265">
        <v>64</v>
      </c>
      <c r="BF265" s="2">
        <v>1589</v>
      </c>
      <c r="BJ265" s="58">
        <v>0.89</v>
      </c>
      <c r="BK265" s="58">
        <v>0.11</v>
      </c>
      <c r="BL265" s="2">
        <v>4</v>
      </c>
      <c r="BM265" s="2">
        <v>-5.4</v>
      </c>
      <c r="BN265" s="2">
        <v>28</v>
      </c>
      <c r="BO265" s="2">
        <v>19</v>
      </c>
      <c r="BP265" s="2">
        <v>70</v>
      </c>
      <c r="BQ265" s="2">
        <v>12</v>
      </c>
      <c r="BR265" s="2">
        <v>37</v>
      </c>
      <c r="BS265" s="2">
        <v>13</v>
      </c>
      <c r="BT265" s="2">
        <v>98</v>
      </c>
      <c r="BU265" s="2">
        <v>4</v>
      </c>
      <c r="BV265" s="2">
        <v>38</v>
      </c>
      <c r="BX265" s="2">
        <v>5</v>
      </c>
      <c r="BY265" s="2" t="s">
        <v>815</v>
      </c>
      <c r="BZ265" s="2">
        <v>37</v>
      </c>
      <c r="CA265" s="2">
        <v>79</v>
      </c>
      <c r="CB265" s="2">
        <v>2035</v>
      </c>
      <c r="CC265" s="2">
        <v>14.7</v>
      </c>
      <c r="CD265" s="2">
        <v>0.59899999999999998</v>
      </c>
      <c r="CE265" s="2">
        <v>0.51</v>
      </c>
      <c r="CF265" s="2">
        <v>0.24299999999999999</v>
      </c>
      <c r="CG265" s="2">
        <v>2.6</v>
      </c>
      <c r="CH265" s="2">
        <v>10.1</v>
      </c>
      <c r="CI265" s="2">
        <v>6.6</v>
      </c>
      <c r="CJ265" s="2">
        <v>10.199999999999999</v>
      </c>
      <c r="CK265" s="2">
        <v>1.7</v>
      </c>
      <c r="CL265" s="2">
        <v>0.6</v>
      </c>
      <c r="CM265" s="2">
        <v>12.5</v>
      </c>
      <c r="CN265" s="2">
        <v>19.3</v>
      </c>
      <c r="CP265" s="2">
        <v>3.4</v>
      </c>
      <c r="CQ265" s="2">
        <v>1.9</v>
      </c>
      <c r="CR265" s="2">
        <v>5.4</v>
      </c>
      <c r="CS265" s="2">
        <v>0.126</v>
      </c>
      <c r="CU265" s="2">
        <v>1.1000000000000001</v>
      </c>
      <c r="CV265" s="2">
        <v>-0.8</v>
      </c>
      <c r="CW265" s="2">
        <v>0.3</v>
      </c>
      <c r="CX265" s="2">
        <v>1.2</v>
      </c>
    </row>
    <row r="266" spans="1:102" x14ac:dyDescent="0.2">
      <c r="B266" s="1" t="s">
        <v>84</v>
      </c>
      <c r="C266" s="1">
        <v>2012</v>
      </c>
      <c r="D266" s="1" t="s">
        <v>814</v>
      </c>
      <c r="F266" s="2">
        <v>34</v>
      </c>
      <c r="G266" s="2" t="s">
        <v>838</v>
      </c>
      <c r="H266" s="2" t="s">
        <v>552</v>
      </c>
      <c r="I266" s="4" t="s">
        <v>1150</v>
      </c>
      <c r="J266" s="16">
        <f>_xlfn.XLOOKUP($I266,DASHBOARD!$I$2:$I$27,DASHBOARD!$J$2:$J$27,"",0)</f>
        <v>85</v>
      </c>
      <c r="K266" s="23">
        <f>J266/DASHBOARD!$C$3</f>
        <v>2.1590043180086362</v>
      </c>
      <c r="L266" s="2">
        <v>295</v>
      </c>
      <c r="M266" s="26">
        <f>L266/DASHBOARD!$C$4</f>
        <v>133.78684807256235</v>
      </c>
      <c r="N266" s="26">
        <f t="shared" si="51"/>
        <v>28.701619345777519</v>
      </c>
      <c r="O266" s="5">
        <v>30290</v>
      </c>
      <c r="P266" s="23">
        <f>YEARFRAC(O266,_xlfn.XLOOKUP($B266,DASHBOARD!$Q$2:$Q$40,DASHBOARD!$U$2:$U$40,"",0))</f>
        <v>29.544444444444444</v>
      </c>
      <c r="Q266" s="2" t="s">
        <v>557</v>
      </c>
      <c r="R266" s="2" t="str">
        <f>_xlfn.XLOOKUP($Q266,DASHBOARD!$L$2:$L$150,DASHBOARD!M$2:M$150,"",0)</f>
        <v>United States</v>
      </c>
      <c r="S266" s="2" t="str">
        <f>_xlfn.XLOOKUP($Q266,DASHBOARD!$L$2:$L$150,DASHBOARD!N$2:N$150,"",0)</f>
        <v>North America</v>
      </c>
      <c r="T266" s="2" t="str">
        <f>_xlfn.XLOOKUP($Q266,DASHBOARD!$L$2:$L$150,DASHBOARD!O$2:O$150,"",0)</f>
        <v>Americas</v>
      </c>
      <c r="U266" s="2">
        <v>9</v>
      </c>
      <c r="Z266" s="2" t="str">
        <f t="shared" si="52"/>
        <v/>
      </c>
      <c r="AA266" s="6">
        <f>_xlfn.XLOOKUP($G266,$AU$261:$AU$282,$AV$261:$AV$282,0,0)</f>
        <v>1229255</v>
      </c>
      <c r="AB266" s="43">
        <f>AA266/$AC$283</f>
        <v>1.6585228813432863E-2</v>
      </c>
      <c r="AD266" s="65">
        <v>1587.2</v>
      </c>
      <c r="AE266" s="65" t="str" cm="1">
        <f t="array" ref="AE266">_xlfn.XLOOKUP($G266&amp;$C266,$BY$1:$BY$845&amp;$C$1:$C$845,$CB$1:$CB$845,"",0)</f>
        <v/>
      </c>
      <c r="AF266" s="65">
        <v>10.9</v>
      </c>
      <c r="AG266" s="65">
        <f>IFERROR(($AD266/SUM(AD261:AD282))*$AF266,"")</f>
        <v>1.0952374320243605</v>
      </c>
      <c r="AH266" s="65" t="str" cm="1">
        <f t="array" ref="AH266">_xlfn.XLOOKUP($G266&amp;$C266,$BY$1:$BY$845&amp;$C$1:$C$845,$BD$1:$BD$845,"",0)</f>
        <v/>
      </c>
      <c r="AI266" s="65" t="str" cm="1">
        <f t="array" ref="AI266">_xlfn.XLOOKUP($G266&amp;$C266,$BY$1:$BY$845&amp;$C$1:$C$845,$CP$1:$CP$845,"",0)</f>
        <v/>
      </c>
      <c r="AJ266" s="65" t="str" cm="1">
        <f t="array" ref="AJ266">_xlfn.XLOOKUP($G266&amp;$C266,$BY$1:$BY$845&amp;$C$1:$C$845,$CQ$1:$CQ$845,"",0)</f>
        <v/>
      </c>
      <c r="AK266" s="65" t="str" cm="1">
        <f t="array" ref="AK266">_xlfn.XLOOKUP($G266&amp;$C266,$BY$1:$BY$845&amp;$C$1:$C$845,$CR$1:$CR$845,"",0)</f>
        <v/>
      </c>
      <c r="AL266" s="65" t="str" cm="1">
        <f t="array" ref="AL266">_xlfn.XLOOKUP($G266&amp;$C266,$BY$1:$BY$845&amp;$C$1:$C$845,$CM$1:$CM$845,"",0)</f>
        <v/>
      </c>
      <c r="AM266" s="78" t="str" cm="1">
        <f t="array" ref="AM266">_xlfn.XLOOKUP($G266&amp;$C266,$BY$1:$BY$845&amp;$C$1:$C$845,BG$1:BG$845,"",0)</f>
        <v/>
      </c>
      <c r="AN266" s="78" t="str" cm="1">
        <f t="array" ref="AN266">_xlfn.XLOOKUP($G266&amp;$C266,$BY$1:$BY$845&amp;$C$1:$C$845,BH$1:BH$845,"",0)</f>
        <v/>
      </c>
      <c r="AO266" s="78" t="str" cm="1">
        <f t="array" ref="AO266">_xlfn.XLOOKUP($G266&amp;$C266,$BY$1:$BY$845&amp;$C$1:$C$845,BI$1:BI$845,"",0)</f>
        <v/>
      </c>
      <c r="AP266" s="78" t="str" cm="1">
        <f t="array" ref="AP266">_xlfn.XLOOKUP($G266&amp;$C266,$BY$1:$BY$845&amp;$C$1:$C$845,BJ$1:BJ$845,"",0)</f>
        <v/>
      </c>
      <c r="AQ266" s="78" t="str" cm="1">
        <f t="array" ref="AQ266">_xlfn.XLOOKUP($G266&amp;$C266,$BY$1:$BY$845&amp;$C$1:$C$845,BK$1:BK$845,"",0)</f>
        <v/>
      </c>
      <c r="AR266" s="78">
        <f t="shared" si="53"/>
        <v>0</v>
      </c>
      <c r="AT266" s="1">
        <v>6</v>
      </c>
      <c r="AU266" s="2" t="s">
        <v>828</v>
      </c>
      <c r="AV266" s="6">
        <v>3780000</v>
      </c>
      <c r="AW266" s="6">
        <v>3780000</v>
      </c>
      <c r="BB266">
        <v>6</v>
      </c>
      <c r="BC266" t="s">
        <v>820</v>
      </c>
      <c r="BD266">
        <v>33</v>
      </c>
      <c r="BE266">
        <v>65</v>
      </c>
      <c r="BF266" s="2">
        <v>1499</v>
      </c>
      <c r="BH266" s="58">
        <v>0.32</v>
      </c>
      <c r="BI266" s="58">
        <v>0.65</v>
      </c>
      <c r="BJ266" s="58">
        <v>0.03</v>
      </c>
      <c r="BL266" s="2">
        <v>4.9000000000000004</v>
      </c>
      <c r="BM266" s="2">
        <v>-3.4</v>
      </c>
      <c r="BN266" s="2">
        <v>29</v>
      </c>
      <c r="BO266" s="2">
        <v>2</v>
      </c>
      <c r="BP266" s="2">
        <v>54</v>
      </c>
      <c r="BQ266" s="2">
        <v>2</v>
      </c>
      <c r="BR266" s="2">
        <v>6</v>
      </c>
      <c r="BS266" s="2">
        <v>18</v>
      </c>
      <c r="BT266" s="2">
        <v>182</v>
      </c>
      <c r="BU266" s="2">
        <v>1</v>
      </c>
      <c r="BV266" s="2">
        <v>12</v>
      </c>
      <c r="BX266" s="2">
        <v>6</v>
      </c>
      <c r="BY266" s="2" t="s">
        <v>820</v>
      </c>
      <c r="BZ266" s="2">
        <v>34</v>
      </c>
      <c r="CA266" s="2">
        <v>72</v>
      </c>
      <c r="CB266" s="2">
        <v>1786</v>
      </c>
      <c r="CC266" s="2">
        <v>10.7</v>
      </c>
      <c r="CD266" s="2">
        <v>0.623</v>
      </c>
      <c r="CE266" s="2">
        <v>0.873</v>
      </c>
      <c r="CF266" s="2">
        <v>0.105</v>
      </c>
      <c r="CG266" s="2">
        <v>2.7</v>
      </c>
      <c r="CH266" s="2">
        <v>8.4</v>
      </c>
      <c r="CI266" s="2">
        <v>5.7</v>
      </c>
      <c r="CJ266" s="2">
        <v>5.7</v>
      </c>
      <c r="CK266" s="2">
        <v>1.2</v>
      </c>
      <c r="CL266" s="2">
        <v>2.5</v>
      </c>
      <c r="CM266" s="2">
        <v>8.1999999999999993</v>
      </c>
      <c r="CN266" s="2">
        <v>11</v>
      </c>
      <c r="CP266" s="2">
        <v>2.8</v>
      </c>
      <c r="CQ266" s="2">
        <v>1.6</v>
      </c>
      <c r="CR266" s="2">
        <v>4.4000000000000004</v>
      </c>
      <c r="CS266" s="2">
        <v>0.11899999999999999</v>
      </c>
      <c r="CU266" s="2">
        <v>0.9</v>
      </c>
      <c r="CV266" s="2">
        <v>0.1</v>
      </c>
      <c r="CW266" s="2">
        <v>1</v>
      </c>
      <c r="CX266" s="2">
        <v>1.4</v>
      </c>
    </row>
    <row r="267" spans="1:102" x14ac:dyDescent="0.2">
      <c r="B267" s="1" t="s">
        <v>84</v>
      </c>
      <c r="C267" s="1">
        <v>2012</v>
      </c>
      <c r="D267" s="1" t="s">
        <v>814</v>
      </c>
      <c r="F267" s="2">
        <v>32</v>
      </c>
      <c r="G267" s="2" t="s">
        <v>839</v>
      </c>
      <c r="H267" s="2" t="s">
        <v>566</v>
      </c>
      <c r="I267" s="4" t="s">
        <v>1148</v>
      </c>
      <c r="J267" s="16">
        <f>_xlfn.XLOOKUP($I267,DASHBOARD!$I$2:$I$27,DASHBOARD!$J$2:$J$27,"",0)</f>
        <v>83</v>
      </c>
      <c r="K267" s="23">
        <f>J267/DASHBOARD!$C$3</f>
        <v>2.1082042164084331</v>
      </c>
      <c r="L267" s="2">
        <v>220</v>
      </c>
      <c r="M267" s="26">
        <f>L267/DASHBOARD!$C$4</f>
        <v>99.773242630385482</v>
      </c>
      <c r="N267" s="26">
        <f t="shared" si="51"/>
        <v>22.448572620125606</v>
      </c>
      <c r="O267" s="5">
        <v>31619</v>
      </c>
      <c r="P267" s="23">
        <f>YEARFRAC(O267,_xlfn.XLOOKUP($B267,DASHBOARD!$Q$2:$Q$40,DASHBOARD!$U$2:$U$40,"",0))</f>
        <v>25.902777777777779</v>
      </c>
      <c r="Q267" s="2" t="s">
        <v>557</v>
      </c>
      <c r="R267" s="2" t="str">
        <f>_xlfn.XLOOKUP($Q267,DASHBOARD!$L$2:$L$150,DASHBOARD!M$2:M$150,"",0)</f>
        <v>United States</v>
      </c>
      <c r="S267" s="2" t="str">
        <f>_xlfn.XLOOKUP($Q267,DASHBOARD!$L$2:$L$150,DASHBOARD!N$2:N$150,"",0)</f>
        <v>North America</v>
      </c>
      <c r="T267" s="2" t="str">
        <f>_xlfn.XLOOKUP($Q267,DASHBOARD!$L$2:$L$150,DASHBOARD!O$2:O$150,"",0)</f>
        <v>Americas</v>
      </c>
      <c r="U267" s="2" t="s">
        <v>563</v>
      </c>
      <c r="W267" s="2" t="s">
        <v>840</v>
      </c>
      <c r="X267" s="2" t="s">
        <v>840</v>
      </c>
      <c r="Z267" s="2" t="str">
        <f t="shared" si="52"/>
        <v/>
      </c>
      <c r="AA267" s="6">
        <f>_xlfn.XLOOKUP($G267,$AU$261:$AU$282,$AV$261:$AV$282,0,0)</f>
        <v>248263</v>
      </c>
      <c r="AB267" s="43">
        <f>AA267/$AC$283</f>
        <v>3.3495887028397548E-3</v>
      </c>
      <c r="AD267" s="65">
        <v>1350.4</v>
      </c>
      <c r="AE267" s="65" t="str" cm="1">
        <f t="array" ref="AE267">_xlfn.XLOOKUP($G267&amp;$C267,$BY$1:$BY$845&amp;$C$1:$C$845,$CB$1:$CB$845,"",0)</f>
        <v/>
      </c>
      <c r="AF267" s="65">
        <v>10.3</v>
      </c>
      <c r="AG267" s="65">
        <f>IFERROR(($AD267/SUM(AD261:AD282))*$AF267,"")</f>
        <v>0.88054139945936039</v>
      </c>
      <c r="AH267" s="65" t="str" cm="1">
        <f t="array" ref="AH267">_xlfn.XLOOKUP($G267&amp;$C267,$BY$1:$BY$845&amp;$C$1:$C$845,$BD$1:$BD$845,"",0)</f>
        <v/>
      </c>
      <c r="AI267" s="65" t="str" cm="1">
        <f t="array" ref="AI267">_xlfn.XLOOKUP($G267&amp;$C267,$BY$1:$BY$845&amp;$C$1:$C$845,$CP$1:$CP$845,"",0)</f>
        <v/>
      </c>
      <c r="AJ267" s="65" t="str" cm="1">
        <f t="array" ref="AJ267">_xlfn.XLOOKUP($G267&amp;$C267,$BY$1:$BY$845&amp;$C$1:$C$845,$CQ$1:$CQ$845,"",0)</f>
        <v/>
      </c>
      <c r="AK267" s="65" t="str" cm="1">
        <f t="array" ref="AK267">_xlfn.XLOOKUP($G267&amp;$C267,$BY$1:$BY$845&amp;$C$1:$C$845,$CR$1:$CR$845,"",0)</f>
        <v/>
      </c>
      <c r="AL267" s="65" t="str" cm="1">
        <f t="array" ref="AL267">_xlfn.XLOOKUP($G267&amp;$C267,$BY$1:$BY$845&amp;$C$1:$C$845,$CM$1:$CM$845,"",0)</f>
        <v/>
      </c>
      <c r="AM267" s="78" t="str" cm="1">
        <f t="array" ref="AM267">_xlfn.XLOOKUP($G267&amp;$C267,$BY$1:$BY$845&amp;$C$1:$C$845,BG$1:BG$845,"",0)</f>
        <v/>
      </c>
      <c r="AN267" s="78" t="str" cm="1">
        <f t="array" ref="AN267">_xlfn.XLOOKUP($G267&amp;$C267,$BY$1:$BY$845&amp;$C$1:$C$845,BH$1:BH$845,"",0)</f>
        <v/>
      </c>
      <c r="AO267" s="78" t="str" cm="1">
        <f t="array" ref="AO267">_xlfn.XLOOKUP($G267&amp;$C267,$BY$1:$BY$845&amp;$C$1:$C$845,BI$1:BI$845,"",0)</f>
        <v/>
      </c>
      <c r="AP267" s="78" t="str" cm="1">
        <f t="array" ref="AP267">_xlfn.XLOOKUP($G267&amp;$C267,$BY$1:$BY$845&amp;$C$1:$C$845,BJ$1:BJ$845,"",0)</f>
        <v/>
      </c>
      <c r="AQ267" s="78" t="str" cm="1">
        <f t="array" ref="AQ267">_xlfn.XLOOKUP($G267&amp;$C267,$BY$1:$BY$845&amp;$C$1:$C$845,BK$1:BK$845,"",0)</f>
        <v/>
      </c>
      <c r="AR267" s="78">
        <f t="shared" si="53"/>
        <v>0</v>
      </c>
      <c r="AT267" s="1">
        <v>7</v>
      </c>
      <c r="AU267" s="2" t="s">
        <v>819</v>
      </c>
      <c r="AV267" s="6">
        <v>3600000</v>
      </c>
      <c r="AW267" s="6">
        <v>3600000</v>
      </c>
      <c r="BB267">
        <v>7</v>
      </c>
      <c r="BC267" t="s">
        <v>819</v>
      </c>
      <c r="BD267">
        <v>29</v>
      </c>
      <c r="BE267">
        <v>64</v>
      </c>
      <c r="BF267" s="2">
        <v>1349</v>
      </c>
      <c r="BK267" s="58">
        <v>1</v>
      </c>
      <c r="BL267" s="2">
        <v>10.3</v>
      </c>
      <c r="BM267" s="2">
        <v>6.2</v>
      </c>
      <c r="BN267" s="2">
        <v>8</v>
      </c>
      <c r="BO267" s="2">
        <v>16</v>
      </c>
      <c r="BP267" s="2">
        <v>85</v>
      </c>
      <c r="BQ267" s="2">
        <v>9</v>
      </c>
      <c r="BR267" s="2">
        <v>34</v>
      </c>
      <c r="BS267" s="2">
        <v>8</v>
      </c>
      <c r="BT267" s="2">
        <v>20</v>
      </c>
      <c r="BU267" s="2">
        <v>3</v>
      </c>
      <c r="BV267" s="2">
        <v>22</v>
      </c>
      <c r="BX267" s="2">
        <v>7</v>
      </c>
      <c r="BY267" s="2" t="s">
        <v>823</v>
      </c>
      <c r="BZ267" s="2">
        <v>24</v>
      </c>
      <c r="CA267" s="2">
        <v>80</v>
      </c>
      <c r="CB267" s="2">
        <v>1590</v>
      </c>
      <c r="CC267" s="2">
        <v>7.9</v>
      </c>
      <c r="CD267" s="2">
        <v>0.48299999999999998</v>
      </c>
      <c r="CE267" s="2">
        <v>0.23100000000000001</v>
      </c>
      <c r="CF267" s="2">
        <v>0.188</v>
      </c>
      <c r="CG267" s="2">
        <v>1.5</v>
      </c>
      <c r="CH267" s="2">
        <v>8.1999999999999993</v>
      </c>
      <c r="CI267" s="2">
        <v>5</v>
      </c>
      <c r="CJ267" s="2">
        <v>15.2</v>
      </c>
      <c r="CK267" s="2">
        <v>1.9</v>
      </c>
      <c r="CL267" s="2">
        <v>0.4</v>
      </c>
      <c r="CM267" s="2">
        <v>18.399999999999999</v>
      </c>
      <c r="CN267" s="2">
        <v>17</v>
      </c>
      <c r="CP267" s="2">
        <v>-0.8</v>
      </c>
      <c r="CQ267" s="2">
        <v>1.4</v>
      </c>
      <c r="CR267" s="2">
        <v>0.6</v>
      </c>
      <c r="CS267" s="2">
        <v>1.9E-2</v>
      </c>
      <c r="CU267" s="2">
        <v>-4.3</v>
      </c>
      <c r="CV267" s="2">
        <v>-0.6</v>
      </c>
      <c r="CW267" s="2">
        <v>-4.9000000000000004</v>
      </c>
      <c r="CX267" s="2">
        <v>-1.2</v>
      </c>
    </row>
    <row r="268" spans="1:102" x14ac:dyDescent="0.2">
      <c r="B268" s="1" t="s">
        <v>84</v>
      </c>
      <c r="C268" s="1">
        <v>2012</v>
      </c>
      <c r="D268" s="1" t="s">
        <v>814</v>
      </c>
      <c r="F268" s="2">
        <v>14</v>
      </c>
      <c r="G268" s="2" t="s">
        <v>826</v>
      </c>
      <c r="H268" s="2" t="s">
        <v>576</v>
      </c>
      <c r="I268" s="4" t="s">
        <v>601</v>
      </c>
      <c r="J268" s="16">
        <f>_xlfn.XLOOKUP($I268,DASHBOARD!$I$2:$I$27,DASHBOARD!$J$2:$J$27,"",0)</f>
        <v>77</v>
      </c>
      <c r="K268" s="23">
        <f>J268/DASHBOARD!$C$3</f>
        <v>1.9558039116078234</v>
      </c>
      <c r="L268" s="2">
        <v>190</v>
      </c>
      <c r="M268" s="26">
        <f>L268/DASHBOARD!$C$4</f>
        <v>86.167800453514729</v>
      </c>
      <c r="N268" s="26">
        <f t="shared" si="51"/>
        <v>22.526534589773387</v>
      </c>
      <c r="O268" s="5">
        <v>31999</v>
      </c>
      <c r="P268" s="23">
        <f>YEARFRAC(O268,_xlfn.XLOOKUP($B268,DASHBOARD!$Q$2:$Q$40,DASHBOARD!$U$2:$U$40,"",0))</f>
        <v>24.863888888888887</v>
      </c>
      <c r="Q268" s="2" t="s">
        <v>557</v>
      </c>
      <c r="R268" s="2" t="str">
        <f>_xlfn.XLOOKUP($Q268,DASHBOARD!$L$2:$L$150,DASHBOARD!M$2:M$150,"",0)</f>
        <v>United States</v>
      </c>
      <c r="S268" s="2" t="str">
        <f>_xlfn.XLOOKUP($Q268,DASHBOARD!$L$2:$L$150,DASHBOARD!N$2:N$150,"",0)</f>
        <v>North America</v>
      </c>
      <c r="T268" s="2" t="str">
        <f>_xlfn.XLOOKUP($Q268,DASHBOARD!$L$2:$L$150,DASHBOARD!O$2:O$150,"",0)</f>
        <v>Americas</v>
      </c>
      <c r="U268" s="2" t="s">
        <v>563</v>
      </c>
      <c r="W268" s="2" t="s">
        <v>827</v>
      </c>
      <c r="X268" s="2" t="s">
        <v>827</v>
      </c>
      <c r="Z268" s="2" t="str">
        <f t="shared" si="52"/>
        <v/>
      </c>
      <c r="AA268" s="6">
        <f>_xlfn.XLOOKUP($G268,$AU$261:$AU$282,$AV$261:$AV$282,0,0)</f>
        <v>473604</v>
      </c>
      <c r="AB268" s="43">
        <f>AA268/$AC$283</f>
        <v>6.3899115374410169E-3</v>
      </c>
      <c r="AD268" s="65">
        <v>1501.5</v>
      </c>
      <c r="AE268" s="65" cm="1">
        <f t="array" ref="AE268">_xlfn.XLOOKUP($G268&amp;$C268,$BY$1:$BY$845&amp;$C$1:$C$845,$CB$1:$CB$845,"",0)</f>
        <v>29</v>
      </c>
      <c r="AF268" s="65">
        <v>9.6999999999999993</v>
      </c>
      <c r="AG268" s="65">
        <f>IFERROR(($AD268/SUM(AD261:AD282))*$AF268,"")</f>
        <v>0.92203455283266111</v>
      </c>
      <c r="AH268" s="65" cm="1">
        <f t="array" ref="AH268">_xlfn.XLOOKUP($G268&amp;$C268,$BY$1:$BY$845&amp;$C$1:$C$845,$BD$1:$BD$845,"",0)</f>
        <v>0</v>
      </c>
      <c r="AI268" s="65" cm="1">
        <f t="array" ref="AI268">_xlfn.XLOOKUP($G268&amp;$C268,$BY$1:$BY$845&amp;$C$1:$C$845,$CP$1:$CP$845,"",0)</f>
        <v>0</v>
      </c>
      <c r="AJ268" s="65" cm="1">
        <f t="array" ref="AJ268">_xlfn.XLOOKUP($G268&amp;$C268,$BY$1:$BY$845&amp;$C$1:$C$845,$CQ$1:$CQ$845,"",0)</f>
        <v>0</v>
      </c>
      <c r="AK268" s="65" cm="1">
        <f t="array" ref="AK268">_xlfn.XLOOKUP($G268&amp;$C268,$BY$1:$BY$845&amp;$C$1:$C$845,$CR$1:$CR$845,"",0)</f>
        <v>0</v>
      </c>
      <c r="AL268" s="65" cm="1">
        <f t="array" ref="AL268">_xlfn.XLOOKUP($G268&amp;$C268,$BY$1:$BY$845&amp;$C$1:$C$845,$CM$1:$CM$845,"",0)</f>
        <v>25.8</v>
      </c>
      <c r="AM268" s="78" cm="1">
        <f t="array" ref="AM268">_xlfn.XLOOKUP($G268&amp;$C268,$BY$1:$BY$845&amp;$C$1:$C$845,BG$1:BG$845,"",0)</f>
        <v>0</v>
      </c>
      <c r="AN268" s="78" cm="1">
        <f t="array" ref="AN268">_xlfn.XLOOKUP($G268&amp;$C268,$BY$1:$BY$845&amp;$C$1:$C$845,BH$1:BH$845,"",0)</f>
        <v>0</v>
      </c>
      <c r="AO268" s="78" cm="1">
        <f t="array" ref="AO268">_xlfn.XLOOKUP($G268&amp;$C268,$BY$1:$BY$845&amp;$C$1:$C$845,BI$1:BI$845,"",0)</f>
        <v>0</v>
      </c>
      <c r="AP268" s="78" cm="1">
        <f t="array" ref="AP268">_xlfn.XLOOKUP($G268&amp;$C268,$BY$1:$BY$845&amp;$C$1:$C$845,BJ$1:BJ$845,"",0)</f>
        <v>0</v>
      </c>
      <c r="AQ268" s="78" cm="1">
        <f t="array" ref="AQ268">_xlfn.XLOOKUP($G268&amp;$C268,$BY$1:$BY$845&amp;$C$1:$C$845,BK$1:BK$845,"",0)</f>
        <v>0</v>
      </c>
      <c r="AR268" s="78">
        <f t="shared" si="53"/>
        <v>0</v>
      </c>
      <c r="AT268" s="1">
        <v>8</v>
      </c>
      <c r="AU268" s="2" t="s">
        <v>820</v>
      </c>
      <c r="AV268" s="6">
        <v>3000000</v>
      </c>
      <c r="AW268" s="6">
        <v>3000000</v>
      </c>
      <c r="BB268">
        <v>8</v>
      </c>
      <c r="BC268" t="s">
        <v>823</v>
      </c>
      <c r="BD268">
        <v>23</v>
      </c>
      <c r="BE268">
        <v>65</v>
      </c>
      <c r="BF268" s="2">
        <v>1260</v>
      </c>
      <c r="BG268" s="58">
        <v>1</v>
      </c>
      <c r="BL268" s="2">
        <v>-0.9</v>
      </c>
      <c r="BM268" s="2">
        <v>-12.4</v>
      </c>
      <c r="BN268" s="2">
        <v>56</v>
      </c>
      <c r="BO268" s="2">
        <v>26</v>
      </c>
      <c r="BP268" s="2">
        <v>57</v>
      </c>
      <c r="BQ268" s="2">
        <v>10</v>
      </c>
      <c r="BR268" s="2">
        <v>35</v>
      </c>
      <c r="BS268" s="2">
        <v>7</v>
      </c>
      <c r="BT268" s="2">
        <v>302</v>
      </c>
      <c r="BU268" s="2">
        <v>9</v>
      </c>
      <c r="BV268" s="2">
        <v>37</v>
      </c>
      <c r="BX268" s="2">
        <v>8</v>
      </c>
      <c r="BY268" s="2" t="s">
        <v>828</v>
      </c>
      <c r="BZ268" s="2">
        <v>32</v>
      </c>
      <c r="CA268" s="2">
        <v>75</v>
      </c>
      <c r="CB268" s="2">
        <v>1414</v>
      </c>
      <c r="CC268" s="2">
        <v>9.9</v>
      </c>
      <c r="CD268" s="2">
        <v>0.53500000000000003</v>
      </c>
      <c r="CE268" s="2">
        <v>0</v>
      </c>
      <c r="CF268" s="2">
        <v>0.17899999999999999</v>
      </c>
      <c r="CG268" s="2">
        <v>9</v>
      </c>
      <c r="CH268" s="2">
        <v>25.3</v>
      </c>
      <c r="CI268" s="2">
        <v>17.600000000000001</v>
      </c>
      <c r="CJ268" s="2">
        <v>3.8</v>
      </c>
      <c r="CK268" s="2">
        <v>1.1000000000000001</v>
      </c>
      <c r="CL268" s="2">
        <v>0.9</v>
      </c>
      <c r="CM268" s="2">
        <v>14.2</v>
      </c>
      <c r="CN268" s="2">
        <v>10.7</v>
      </c>
      <c r="CP268" s="2">
        <v>1.2</v>
      </c>
      <c r="CQ268" s="2">
        <v>2</v>
      </c>
      <c r="CR268" s="2">
        <v>3.2</v>
      </c>
      <c r="CS268" s="2">
        <v>0.108</v>
      </c>
      <c r="CU268" s="2">
        <v>-2.6</v>
      </c>
      <c r="CV268" s="2">
        <v>-0.5</v>
      </c>
      <c r="CW268" s="2">
        <v>-3.2</v>
      </c>
      <c r="CX268" s="2">
        <v>-0.4</v>
      </c>
    </row>
    <row r="269" spans="1:102" x14ac:dyDescent="0.2">
      <c r="B269" s="1" t="s">
        <v>84</v>
      </c>
      <c r="C269" s="1">
        <v>2012</v>
      </c>
      <c r="D269" s="1" t="s">
        <v>814</v>
      </c>
      <c r="F269" s="2">
        <v>40</v>
      </c>
      <c r="G269" s="2" t="s">
        <v>828</v>
      </c>
      <c r="H269" s="2" t="s">
        <v>566</v>
      </c>
      <c r="I269" s="4" t="s">
        <v>600</v>
      </c>
      <c r="J269" s="16">
        <f>_xlfn.XLOOKUP($I269,DASHBOARD!$I$2:$I$27,DASHBOARD!$J$2:$J$27,"",0)</f>
        <v>80</v>
      </c>
      <c r="K269" s="23">
        <f>J269/DASHBOARD!$C$3</f>
        <v>2.0320040640081283</v>
      </c>
      <c r="L269" s="2">
        <v>235</v>
      </c>
      <c r="M269" s="26">
        <f>L269/DASHBOARD!$C$4</f>
        <v>106.57596371882086</v>
      </c>
      <c r="N269" s="26">
        <f t="shared" si="51"/>
        <v>25.811314590419496</v>
      </c>
      <c r="O269" s="5">
        <v>29381</v>
      </c>
      <c r="P269" s="23">
        <f>YEARFRAC(O269,_xlfn.XLOOKUP($B269,DASHBOARD!$Q$2:$Q$40,DASHBOARD!$U$2:$U$40,"",0))</f>
        <v>32.033333333333331</v>
      </c>
      <c r="Q269" s="2" t="s">
        <v>557</v>
      </c>
      <c r="R269" s="2" t="str">
        <f>_xlfn.XLOOKUP($Q269,DASHBOARD!$L$2:$L$150,DASHBOARD!M$2:M$150,"",0)</f>
        <v>United States</v>
      </c>
      <c r="S269" s="2" t="str">
        <f>_xlfn.XLOOKUP($Q269,DASHBOARD!$L$2:$L$150,DASHBOARD!N$2:N$150,"",0)</f>
        <v>North America</v>
      </c>
      <c r="T269" s="2" t="str">
        <f>_xlfn.XLOOKUP($Q269,DASHBOARD!$L$2:$L$150,DASHBOARD!O$2:O$150,"",0)</f>
        <v>Americas</v>
      </c>
      <c r="U269" s="2">
        <v>8</v>
      </c>
      <c r="W269" s="2" t="s">
        <v>558</v>
      </c>
      <c r="X269" s="2" t="s">
        <v>558</v>
      </c>
      <c r="Z269" s="2" t="str">
        <f t="shared" si="52"/>
        <v/>
      </c>
      <c r="AA269" s="6">
        <f>_xlfn.XLOOKUP($G269,$AU$261:$AU$282,$AV$261:$AV$282,0,0)</f>
        <v>3780000</v>
      </c>
      <c r="AB269" s="43">
        <f>AA269/$AC$283</f>
        <v>5.1000130090808025E-2</v>
      </c>
      <c r="AD269" s="65">
        <v>668.1</v>
      </c>
      <c r="AE269" s="65" cm="1">
        <f t="array" ref="AE269">_xlfn.XLOOKUP($G269&amp;$C269,$BY$1:$BY$845&amp;$C$1:$C$845,$CB$1:$CB$845,"",0)</f>
        <v>1414</v>
      </c>
      <c r="AF269" s="65">
        <v>9.6999999999999993</v>
      </c>
      <c r="AG269" s="65">
        <f>IFERROR(($AD269/SUM(AD261:AD282))*$AF269,"")</f>
        <v>0.4102639259057615</v>
      </c>
      <c r="AH269" s="65" cm="1">
        <f t="array" ref="AH269">_xlfn.XLOOKUP($G269&amp;$C269,$BY$1:$BY$845&amp;$C$1:$C$845,$BD$1:$BD$845,"",0)</f>
        <v>23</v>
      </c>
      <c r="AI269" s="65" cm="1">
        <f t="array" ref="AI269">_xlfn.XLOOKUP($G269&amp;$C269,$BY$1:$BY$845&amp;$C$1:$C$845,$CP$1:$CP$845,"",0)</f>
        <v>1.2</v>
      </c>
      <c r="AJ269" s="65" cm="1">
        <f t="array" ref="AJ269">_xlfn.XLOOKUP($G269&amp;$C269,$BY$1:$BY$845&amp;$C$1:$C$845,$CQ$1:$CQ$845,"",0)</f>
        <v>2</v>
      </c>
      <c r="AK269" s="65" cm="1">
        <f t="array" ref="AK269">_xlfn.XLOOKUP($G269&amp;$C269,$BY$1:$BY$845&amp;$C$1:$C$845,$CR$1:$CR$845,"",0)</f>
        <v>3.2</v>
      </c>
      <c r="AL269" s="65" cm="1">
        <f t="array" ref="AL269">_xlfn.XLOOKUP($G269&amp;$C269,$BY$1:$BY$845&amp;$C$1:$C$845,$CM$1:$CM$845,"",0)</f>
        <v>14.2</v>
      </c>
      <c r="AM269" s="78" cm="1">
        <f t="array" ref="AM269">_xlfn.XLOOKUP($G269&amp;$C269,$BY$1:$BY$845&amp;$C$1:$C$845,BG$1:BG$845,"",0)</f>
        <v>1</v>
      </c>
      <c r="AN269" s="78" cm="1">
        <f t="array" ref="AN269">_xlfn.XLOOKUP($G269&amp;$C269,$BY$1:$BY$845&amp;$C$1:$C$845,BH$1:BH$845,"",0)</f>
        <v>0</v>
      </c>
      <c r="AO269" s="78" cm="1">
        <f t="array" ref="AO269">_xlfn.XLOOKUP($G269&amp;$C269,$BY$1:$BY$845&amp;$C$1:$C$845,BI$1:BI$845,"",0)</f>
        <v>0</v>
      </c>
      <c r="AP269" s="78" cm="1">
        <f t="array" ref="AP269">_xlfn.XLOOKUP($G269&amp;$C269,$BY$1:$BY$845&amp;$C$1:$C$845,BJ$1:BJ$845,"",0)</f>
        <v>0</v>
      </c>
      <c r="AQ269" s="78" cm="1">
        <f t="array" ref="AQ269">_xlfn.XLOOKUP($G269&amp;$C269,$BY$1:$BY$845&amp;$C$1:$C$845,BK$1:BK$845,"",0)</f>
        <v>0</v>
      </c>
      <c r="AR269" s="78">
        <f t="shared" si="53"/>
        <v>1</v>
      </c>
      <c r="AT269" s="1">
        <v>9</v>
      </c>
      <c r="AU269" s="2" t="s">
        <v>757</v>
      </c>
      <c r="AV269" s="6">
        <v>1500000</v>
      </c>
      <c r="AW269" s="6">
        <v>1500000</v>
      </c>
      <c r="BB269">
        <v>9</v>
      </c>
      <c r="BC269" t="s">
        <v>831</v>
      </c>
      <c r="BD269">
        <v>31</v>
      </c>
      <c r="BE269">
        <v>39</v>
      </c>
      <c r="BF269" s="2">
        <v>752</v>
      </c>
      <c r="BG269" s="58">
        <v>0.02</v>
      </c>
      <c r="BH269" s="58">
        <v>0.63</v>
      </c>
      <c r="BI269" s="58">
        <v>0.34</v>
      </c>
      <c r="BJ269" s="58">
        <v>0.01</v>
      </c>
      <c r="BL269" s="2">
        <v>10.3</v>
      </c>
      <c r="BM269" s="2">
        <v>4.7</v>
      </c>
      <c r="BN269" s="2">
        <v>18</v>
      </c>
      <c r="BO269" s="2">
        <v>8</v>
      </c>
      <c r="BP269" s="2">
        <v>28</v>
      </c>
      <c r="BQ269" s="2">
        <v>1</v>
      </c>
      <c r="BR269" s="2">
        <v>2</v>
      </c>
      <c r="BS269" s="2">
        <v>2</v>
      </c>
      <c r="BT269" s="2">
        <v>93</v>
      </c>
      <c r="BU269" s="2">
        <v>0</v>
      </c>
      <c r="BV269" s="2">
        <v>6</v>
      </c>
      <c r="BX269" s="2">
        <v>9</v>
      </c>
      <c r="BY269" s="2" t="s">
        <v>831</v>
      </c>
      <c r="BZ269" s="2">
        <v>32</v>
      </c>
      <c r="CA269" s="2">
        <v>59</v>
      </c>
      <c r="CB269" s="2">
        <v>900</v>
      </c>
      <c r="CC269" s="2">
        <v>13.5</v>
      </c>
      <c r="CD269" s="2">
        <v>0.59599999999999997</v>
      </c>
      <c r="CE269" s="2">
        <v>0.75800000000000001</v>
      </c>
      <c r="CF269" s="2">
        <v>4.8000000000000001E-2</v>
      </c>
      <c r="CG269" s="2">
        <v>2.6</v>
      </c>
      <c r="CH269" s="2">
        <v>18</v>
      </c>
      <c r="CI269" s="2">
        <v>10.7</v>
      </c>
      <c r="CJ269" s="2">
        <v>16.2</v>
      </c>
      <c r="CK269" s="2">
        <v>1.2</v>
      </c>
      <c r="CL269" s="2">
        <v>0.4</v>
      </c>
      <c r="CM269" s="2">
        <v>12.9</v>
      </c>
      <c r="CN269" s="2">
        <v>14.4</v>
      </c>
      <c r="CP269" s="2">
        <v>1.6</v>
      </c>
      <c r="CQ269" s="2">
        <v>1</v>
      </c>
      <c r="CR269" s="2">
        <v>2.6</v>
      </c>
      <c r="CS269" s="2">
        <v>0.13700000000000001</v>
      </c>
      <c r="CU269" s="2">
        <v>1.8</v>
      </c>
      <c r="CV269" s="2">
        <v>-0.3</v>
      </c>
      <c r="CW269" s="2">
        <v>1.5</v>
      </c>
      <c r="CX269" s="2">
        <v>0.8</v>
      </c>
    </row>
    <row r="270" spans="1:102" x14ac:dyDescent="0.2">
      <c r="B270" s="1" t="s">
        <v>84</v>
      </c>
      <c r="C270" s="1">
        <v>2012</v>
      </c>
      <c r="D270" s="1" t="s">
        <v>814</v>
      </c>
      <c r="F270" s="2">
        <v>5</v>
      </c>
      <c r="G270" s="2" t="s">
        <v>829</v>
      </c>
      <c r="H270" s="2" t="s">
        <v>566</v>
      </c>
      <c r="I270" s="4" t="s">
        <v>602</v>
      </c>
      <c r="J270" s="16">
        <f>_xlfn.XLOOKUP($I270,DASHBOARD!$I$2:$I$27,DASHBOARD!$J$2:$J$27,"",0)</f>
        <v>81</v>
      </c>
      <c r="K270" s="23">
        <f>J270/DASHBOARD!$C$3</f>
        <v>2.0574041148082296</v>
      </c>
      <c r="L270" s="2">
        <v>240</v>
      </c>
      <c r="M270" s="26">
        <f>L270/DASHBOARD!$C$4</f>
        <v>108.84353741496598</v>
      </c>
      <c r="N270" s="26">
        <f t="shared" si="51"/>
        <v>25.713632918492802</v>
      </c>
      <c r="O270" s="5">
        <v>26702</v>
      </c>
      <c r="P270" s="23">
        <f>YEARFRAC(O270,_xlfn.XLOOKUP($B270,DASHBOARD!$Q$2:$Q$40,DASHBOARD!$U$2:$U$40,"",0))</f>
        <v>39.37222222222222</v>
      </c>
      <c r="Q270" s="2" t="s">
        <v>557</v>
      </c>
      <c r="R270" s="2" t="str">
        <f>_xlfn.XLOOKUP($Q270,DASHBOARD!$L$2:$L$150,DASHBOARD!M$2:M$150,"",0)</f>
        <v>United States</v>
      </c>
      <c r="S270" s="2" t="str">
        <f>_xlfn.XLOOKUP($Q270,DASHBOARD!$L$2:$L$150,DASHBOARD!N$2:N$150,"",0)</f>
        <v>North America</v>
      </c>
      <c r="T270" s="2" t="str">
        <f>_xlfn.XLOOKUP($Q270,DASHBOARD!$L$2:$L$150,DASHBOARD!O$2:O$150,"",0)</f>
        <v>Americas</v>
      </c>
      <c r="U270" s="2">
        <v>17</v>
      </c>
      <c r="W270" s="2" t="s">
        <v>585</v>
      </c>
      <c r="X270" s="2" t="s">
        <v>585</v>
      </c>
      <c r="Z270" s="2" t="str">
        <f t="shared" si="52"/>
        <v/>
      </c>
      <c r="AA270" s="6">
        <f>_xlfn.XLOOKUP($G270,$AU$261:$AU$282,$AV$261:$AV$282,0,0)</f>
        <v>1352181</v>
      </c>
      <c r="AB270" s="43">
        <f>AA270/$AC$283</f>
        <v>1.8243758440825101E-2</v>
      </c>
      <c r="AD270" s="65">
        <v>190.4</v>
      </c>
      <c r="AE270" s="65" cm="1">
        <f t="array" ref="AE270">_xlfn.XLOOKUP($G270&amp;$C270,$BY$1:$BY$845&amp;$C$1:$C$845,$CB$1:$CB$845,"",0)</f>
        <v>51</v>
      </c>
      <c r="AF270" s="65">
        <v>3.6</v>
      </c>
      <c r="AG270" s="65">
        <f>IFERROR(($AD270/SUM(AD261:AD282))*$AF270,"")</f>
        <v>4.3392989408778115E-2</v>
      </c>
      <c r="AH270" s="65" cm="1">
        <f t="array" ref="AH270">_xlfn.XLOOKUP($G270&amp;$C270,$BY$1:$BY$845&amp;$C$1:$C$845,$BD$1:$BD$845,"",0)</f>
        <v>38</v>
      </c>
      <c r="AI270" s="65" cm="1">
        <f t="array" ref="AI270">_xlfn.XLOOKUP($G270&amp;$C270,$BY$1:$BY$845&amp;$C$1:$C$845,$CP$1:$CP$845,"",0)</f>
        <v>0</v>
      </c>
      <c r="AJ270" s="65" cm="1">
        <f t="array" ref="AJ270">_xlfn.XLOOKUP($G270&amp;$C270,$BY$1:$BY$845&amp;$C$1:$C$845,$CQ$1:$CQ$845,"",0)</f>
        <v>0</v>
      </c>
      <c r="AK270" s="65" cm="1">
        <f t="array" ref="AK270">_xlfn.XLOOKUP($G270&amp;$C270,$BY$1:$BY$845&amp;$C$1:$C$845,$CR$1:$CR$845,"",0)</f>
        <v>0</v>
      </c>
      <c r="AL270" s="65" cm="1">
        <f t="array" ref="AL270">_xlfn.XLOOKUP($G270&amp;$C270,$BY$1:$BY$845&amp;$C$1:$C$845,$CM$1:$CM$845,"",0)</f>
        <v>17.100000000000001</v>
      </c>
      <c r="AM270" s="78" cm="1">
        <f t="array" ref="AM270">_xlfn.XLOOKUP($G270&amp;$C270,$BY$1:$BY$845&amp;$C$1:$C$845,BG$1:BG$845,"",0)</f>
        <v>0</v>
      </c>
      <c r="AN270" s="78" cm="1">
        <f t="array" ref="AN270">_xlfn.XLOOKUP($G270&amp;$C270,$BY$1:$BY$845&amp;$C$1:$C$845,BH$1:BH$845,"",0)</f>
        <v>0</v>
      </c>
      <c r="AO270" s="78" cm="1">
        <f t="array" ref="AO270">_xlfn.XLOOKUP($G270&amp;$C270,$BY$1:$BY$845&amp;$C$1:$C$845,BI$1:BI$845,"",0)</f>
        <v>0.03</v>
      </c>
      <c r="AP270" s="78" cm="1">
        <f t="array" ref="AP270">_xlfn.XLOOKUP($G270&amp;$C270,$BY$1:$BY$845&amp;$C$1:$C$845,BJ$1:BJ$845,"",0)</f>
        <v>0.72</v>
      </c>
      <c r="AQ270" s="78" cm="1">
        <f t="array" ref="AQ270">_xlfn.XLOOKUP($G270&amp;$C270,$BY$1:$BY$845&amp;$C$1:$C$845,BK$1:BK$845,"",0)</f>
        <v>0.26</v>
      </c>
      <c r="AR270" s="78">
        <f t="shared" si="53"/>
        <v>1.01</v>
      </c>
      <c r="AT270" s="1">
        <v>10</v>
      </c>
      <c r="AU270" s="2" t="s">
        <v>829</v>
      </c>
      <c r="AV270" s="6">
        <v>1352181</v>
      </c>
      <c r="AW270" s="6">
        <v>1352181</v>
      </c>
      <c r="BB270">
        <v>10</v>
      </c>
      <c r="BC270" t="s">
        <v>757</v>
      </c>
      <c r="BD270">
        <v>31</v>
      </c>
      <c r="BE270">
        <v>51</v>
      </c>
      <c r="BF270" s="2">
        <v>666</v>
      </c>
      <c r="BG270" s="58">
        <v>0.02</v>
      </c>
      <c r="BH270" s="58">
        <v>0.64</v>
      </c>
      <c r="BI270" s="58">
        <v>0.33</v>
      </c>
      <c r="BJ270" s="58">
        <v>0.01</v>
      </c>
      <c r="BL270" s="2">
        <v>0.6</v>
      </c>
      <c r="BM270" s="2">
        <v>-7.7</v>
      </c>
      <c r="BN270" s="2">
        <v>7</v>
      </c>
      <c r="BO270" s="2">
        <v>0</v>
      </c>
      <c r="BP270" s="2">
        <v>18</v>
      </c>
      <c r="BQ270" s="2">
        <v>1</v>
      </c>
      <c r="BR270" s="2">
        <v>8</v>
      </c>
      <c r="BS270" s="2">
        <v>7</v>
      </c>
      <c r="BT270" s="2">
        <v>42</v>
      </c>
      <c r="BU270" s="2">
        <v>0</v>
      </c>
      <c r="BV270" s="2">
        <v>1</v>
      </c>
      <c r="BX270" s="2">
        <v>10</v>
      </c>
      <c r="BY270" s="2" t="s">
        <v>830</v>
      </c>
      <c r="BZ270" s="2">
        <v>33</v>
      </c>
      <c r="CA270" s="2">
        <v>55</v>
      </c>
      <c r="CB270" s="2">
        <v>792</v>
      </c>
      <c r="CC270" s="2">
        <v>11.1</v>
      </c>
      <c r="CD270" s="2">
        <v>0.53</v>
      </c>
      <c r="CE270" s="2">
        <v>0.52600000000000002</v>
      </c>
      <c r="CF270" s="2">
        <v>0.18099999999999999</v>
      </c>
      <c r="CG270" s="2">
        <v>3.1</v>
      </c>
      <c r="CH270" s="2">
        <v>15</v>
      </c>
      <c r="CI270" s="2">
        <v>9.4</v>
      </c>
      <c r="CJ270" s="2">
        <v>5.7</v>
      </c>
      <c r="CK270" s="2">
        <v>1.4</v>
      </c>
      <c r="CL270" s="2">
        <v>1.4</v>
      </c>
      <c r="CM270" s="2">
        <v>10.9</v>
      </c>
      <c r="CN270" s="2">
        <v>18.2</v>
      </c>
      <c r="CP270" s="2">
        <v>0.3</v>
      </c>
      <c r="CQ270" s="2">
        <v>0.9</v>
      </c>
      <c r="CR270" s="2">
        <v>1.2</v>
      </c>
      <c r="CS270" s="2">
        <v>7.0999999999999994E-2</v>
      </c>
      <c r="CU270" s="2">
        <v>-1.5</v>
      </c>
      <c r="CV270" s="2">
        <v>-1</v>
      </c>
      <c r="CW270" s="2">
        <v>-2.5</v>
      </c>
      <c r="CX270" s="2">
        <v>-0.1</v>
      </c>
    </row>
    <row r="271" spans="1:102" x14ac:dyDescent="0.2">
      <c r="B271" s="1" t="s">
        <v>84</v>
      </c>
      <c r="C271" s="1">
        <v>2012</v>
      </c>
      <c r="D271" s="1" t="s">
        <v>814</v>
      </c>
      <c r="F271" s="2">
        <v>6</v>
      </c>
      <c r="G271" s="2" t="s">
        <v>647</v>
      </c>
      <c r="H271" s="2" t="s">
        <v>570</v>
      </c>
      <c r="I271" s="4" t="s">
        <v>602</v>
      </c>
      <c r="J271" s="16">
        <f>_xlfn.XLOOKUP($I271,DASHBOARD!$I$2:$I$27,DASHBOARD!$J$2:$J$27,"",0)</f>
        <v>81</v>
      </c>
      <c r="K271" s="23">
        <f>J271/DASHBOARD!$C$3</f>
        <v>2.0574041148082296</v>
      </c>
      <c r="L271" s="2">
        <v>250</v>
      </c>
      <c r="M271" s="26">
        <f>L271/DASHBOARD!$C$4</f>
        <v>113.37868480725623</v>
      </c>
      <c r="N271" s="26">
        <f t="shared" si="51"/>
        <v>26.785034290096672</v>
      </c>
      <c r="O271" s="5">
        <v>31046</v>
      </c>
      <c r="P271" s="23">
        <f>YEARFRAC(O271,_xlfn.XLOOKUP($B271,DASHBOARD!$Q$2:$Q$40,DASHBOARD!$U$2:$U$40,"",0))</f>
        <v>27.475000000000001</v>
      </c>
      <c r="Q271" s="2" t="s">
        <v>557</v>
      </c>
      <c r="R271" s="2" t="str">
        <f>_xlfn.XLOOKUP($Q271,DASHBOARD!$L$2:$L$150,DASHBOARD!M$2:M$150,"",0)</f>
        <v>United States</v>
      </c>
      <c r="S271" s="2" t="str">
        <f>_xlfn.XLOOKUP($Q271,DASHBOARD!$L$2:$L$150,DASHBOARD!N$2:N$150,"",0)</f>
        <v>North America</v>
      </c>
      <c r="T271" s="2" t="str">
        <f>_xlfn.XLOOKUP($Q271,DASHBOARD!$L$2:$L$150,DASHBOARD!O$2:O$150,"",0)</f>
        <v>Americas</v>
      </c>
      <c r="U271" s="2">
        <v>8</v>
      </c>
      <c r="Z271" s="2" t="str">
        <f t="shared" si="52"/>
        <v/>
      </c>
      <c r="AA271" s="6">
        <f>_xlfn.XLOOKUP($G271,$AU$261:$AU$282,$AV$261:$AV$282,0,0)</f>
        <v>16022500</v>
      </c>
      <c r="AB271" s="43">
        <f>AA271/$AC$283</f>
        <v>0.21617713872486022</v>
      </c>
      <c r="AD271" s="65">
        <v>82.600000000000009</v>
      </c>
      <c r="AE271" s="65" cm="1">
        <f t="array" ref="AE271">_xlfn.XLOOKUP($G271&amp;$C271,$BY$1:$BY$845&amp;$C$1:$C$845,$CB$1:$CB$845,"",0)</f>
        <v>2877</v>
      </c>
      <c r="AF271" s="65">
        <v>3.6</v>
      </c>
      <c r="AG271" s="65">
        <f>IFERROR(($AD271/SUM(AD261:AD282))*$AF271,"")</f>
        <v>1.8824899817043449E-2</v>
      </c>
      <c r="AH271" s="65" cm="1">
        <f t="array" ref="AH271">_xlfn.XLOOKUP($G271&amp;$C271,$BY$1:$BY$845&amp;$C$1:$C$845,$BD$1:$BD$845,"",0)</f>
        <v>27</v>
      </c>
      <c r="AI271" s="65" cm="1">
        <f t="array" ref="AI271">_xlfn.XLOOKUP($G271&amp;$C271,$BY$1:$BY$845&amp;$C$1:$C$845,$CP$1:$CP$845,"",0)</f>
        <v>14.6</v>
      </c>
      <c r="AJ271" s="65" cm="1">
        <f t="array" ref="AJ271">_xlfn.XLOOKUP($G271&amp;$C271,$BY$1:$BY$845&amp;$C$1:$C$845,$CQ$1:$CQ$845,"",0)</f>
        <v>4.7</v>
      </c>
      <c r="AK271" s="65" cm="1">
        <f t="array" ref="AK271">_xlfn.XLOOKUP($G271&amp;$C271,$BY$1:$BY$845&amp;$C$1:$C$845,$CR$1:$CR$845,"",0)</f>
        <v>19.3</v>
      </c>
      <c r="AL271" s="65" cm="1">
        <f t="array" ref="AL271">_xlfn.XLOOKUP($G271&amp;$C271,$BY$1:$BY$845&amp;$C$1:$C$845,$CM$1:$CM$845,"",0)</f>
        <v>12.4</v>
      </c>
      <c r="AM271" s="78" cm="1">
        <f t="array" ref="AM271">_xlfn.XLOOKUP($G271&amp;$C271,$BY$1:$BY$845&amp;$C$1:$C$845,BG$1:BG$845,"",0)</f>
        <v>0</v>
      </c>
      <c r="AN271" s="78" cm="1">
        <f t="array" ref="AN271">_xlfn.XLOOKUP($G271&amp;$C271,$BY$1:$BY$845&amp;$C$1:$C$845,BH$1:BH$845,"",0)</f>
        <v>0</v>
      </c>
      <c r="AO271" s="78" cm="1">
        <f t="array" ref="AO271">_xlfn.XLOOKUP($G271&amp;$C271,$BY$1:$BY$845&amp;$C$1:$C$845,BI$1:BI$845,"",0)</f>
        <v>0.74</v>
      </c>
      <c r="AP271" s="78" cm="1">
        <f t="array" ref="AP271">_xlfn.XLOOKUP($G271&amp;$C271,$BY$1:$BY$845&amp;$C$1:$C$845,BJ$1:BJ$845,"",0)</f>
        <v>0.26</v>
      </c>
      <c r="AQ271" s="78" cm="1">
        <f t="array" ref="AQ271">_xlfn.XLOOKUP($G271&amp;$C271,$BY$1:$BY$845&amp;$C$1:$C$845,BK$1:BK$845,"",0)</f>
        <v>0</v>
      </c>
      <c r="AR271" s="78">
        <f t="shared" si="53"/>
        <v>1</v>
      </c>
      <c r="AT271" s="1">
        <v>11</v>
      </c>
      <c r="AU271" s="2" t="s">
        <v>838</v>
      </c>
      <c r="AV271" s="6">
        <v>1229255</v>
      </c>
      <c r="AW271" s="6">
        <v>1229255</v>
      </c>
      <c r="BB271">
        <v>11</v>
      </c>
      <c r="BC271" t="s">
        <v>826</v>
      </c>
      <c r="BD271">
        <v>24</v>
      </c>
      <c r="BE271">
        <v>22</v>
      </c>
      <c r="BF271" s="2">
        <v>318</v>
      </c>
      <c r="BG271" s="58">
        <v>0.14000000000000001</v>
      </c>
      <c r="BH271" s="58">
        <v>0.81</v>
      </c>
      <c r="BI271" s="58">
        <v>0.06</v>
      </c>
      <c r="BL271" s="2">
        <v>-8.6</v>
      </c>
      <c r="BM271" s="2">
        <v>-16.899999999999999</v>
      </c>
      <c r="BN271" s="2">
        <v>10</v>
      </c>
      <c r="BO271" s="2">
        <v>10</v>
      </c>
      <c r="BP271" s="2">
        <v>16</v>
      </c>
      <c r="BQ271" s="2">
        <v>2</v>
      </c>
      <c r="BR271" s="2">
        <v>9</v>
      </c>
      <c r="BS271" s="2">
        <v>3</v>
      </c>
      <c r="BT271" s="2">
        <v>58</v>
      </c>
      <c r="BU271" s="2">
        <v>1</v>
      </c>
      <c r="BV271" s="2">
        <v>7</v>
      </c>
      <c r="BX271" s="2">
        <v>11</v>
      </c>
      <c r="BY271" s="2" t="s">
        <v>817</v>
      </c>
      <c r="BZ271" s="2">
        <v>34</v>
      </c>
      <c r="CA271" s="2">
        <v>42</v>
      </c>
      <c r="CB271" s="2">
        <v>624</v>
      </c>
      <c r="CC271" s="2">
        <v>17.399999999999999</v>
      </c>
      <c r="CD271" s="2">
        <v>0.63100000000000001</v>
      </c>
      <c r="CE271" s="2">
        <v>2.4E-2</v>
      </c>
      <c r="CF271" s="2">
        <v>0.75600000000000001</v>
      </c>
      <c r="CG271" s="2">
        <v>11.9</v>
      </c>
      <c r="CH271" s="2">
        <v>21.5</v>
      </c>
      <c r="CI271" s="2">
        <v>17</v>
      </c>
      <c r="CJ271" s="2">
        <v>4</v>
      </c>
      <c r="CK271" s="2">
        <v>1.4</v>
      </c>
      <c r="CL271" s="2">
        <v>5.8</v>
      </c>
      <c r="CM271" s="2">
        <v>12.8</v>
      </c>
      <c r="CN271" s="2">
        <v>14.4</v>
      </c>
      <c r="CP271" s="2">
        <v>1.6</v>
      </c>
      <c r="CQ271" s="2">
        <v>1.1000000000000001</v>
      </c>
      <c r="CR271" s="2">
        <v>2.7</v>
      </c>
      <c r="CS271" s="2">
        <v>0.20699999999999999</v>
      </c>
      <c r="CU271" s="2">
        <v>-1</v>
      </c>
      <c r="CV271" s="2">
        <v>0.8</v>
      </c>
      <c r="CW271" s="2">
        <v>-0.2</v>
      </c>
      <c r="CX271" s="2">
        <v>0.3</v>
      </c>
    </row>
    <row r="272" spans="1:102" x14ac:dyDescent="0.2">
      <c r="B272" s="1" t="s">
        <v>84</v>
      </c>
      <c r="C272" s="1">
        <v>2012</v>
      </c>
      <c r="D272" s="1" t="s">
        <v>814</v>
      </c>
      <c r="F272" s="2">
        <v>22</v>
      </c>
      <c r="G272" s="2" t="s">
        <v>757</v>
      </c>
      <c r="H272" s="2" t="s">
        <v>576</v>
      </c>
      <c r="I272" s="4" t="s">
        <v>600</v>
      </c>
      <c r="J272" s="16">
        <f>_xlfn.XLOOKUP($I272,DASHBOARD!$I$2:$I$27,DASHBOARD!$J$2:$J$27,"",0)</f>
        <v>80</v>
      </c>
      <c r="K272" s="23">
        <f>J272/DASHBOARD!$C$3</f>
        <v>2.0320040640081283</v>
      </c>
      <c r="L272" s="2">
        <v>218</v>
      </c>
      <c r="M272" s="26">
        <f>L272/DASHBOARD!$C$4</f>
        <v>98.86621315192744</v>
      </c>
      <c r="N272" s="26">
        <f t="shared" si="51"/>
        <v>23.944113109410427</v>
      </c>
      <c r="O272" s="5">
        <v>29498</v>
      </c>
      <c r="P272" s="23">
        <f>YEARFRAC(O272,_xlfn.XLOOKUP($B272,DASHBOARD!$Q$2:$Q$40,DASHBOARD!$U$2:$U$40,"",0))</f>
        <v>31.713888888888889</v>
      </c>
      <c r="Q272" s="2" t="s">
        <v>557</v>
      </c>
      <c r="R272" s="2" t="str">
        <f>_xlfn.XLOOKUP($Q272,DASHBOARD!$L$2:$L$150,DASHBOARD!M$2:M$150,"",0)</f>
        <v>United States</v>
      </c>
      <c r="S272" s="2" t="str">
        <f>_xlfn.XLOOKUP($Q272,DASHBOARD!$L$2:$L$150,DASHBOARD!N$2:N$150,"",0)</f>
        <v>North America</v>
      </c>
      <c r="T272" s="2" t="str">
        <f>_xlfn.XLOOKUP($Q272,DASHBOARD!$L$2:$L$150,DASHBOARD!O$2:O$150,"",0)</f>
        <v>Americas</v>
      </c>
      <c r="U272" s="2">
        <v>8</v>
      </c>
      <c r="W272" s="2" t="s">
        <v>758</v>
      </c>
      <c r="X272" s="2" t="s">
        <v>758</v>
      </c>
      <c r="Z272" s="2" t="str">
        <f t="shared" si="52"/>
        <v/>
      </c>
      <c r="AA272" s="6">
        <f>_xlfn.XLOOKUP($G272,$AU$261:$AU$282,$AV$261:$AV$282,0,0)</f>
        <v>1500000</v>
      </c>
      <c r="AB272" s="43">
        <f>AA272/$AC$283</f>
        <v>2.0238146861431758E-2</v>
      </c>
      <c r="AD272" s="65">
        <v>1261</v>
      </c>
      <c r="AE272" s="65" cm="1">
        <f t="array" ref="AE272">_xlfn.XLOOKUP($G272&amp;$C272,$BY$1:$BY$845&amp;$C$1:$C$845,$CB$1:$CB$845,"",0)</f>
        <v>221</v>
      </c>
      <c r="AF272" s="65">
        <v>7.9</v>
      </c>
      <c r="AG272" s="65">
        <f>IFERROR(($AD272/SUM(AD261:AD282))*$AF272,"")</f>
        <v>0.6306556681712574</v>
      </c>
      <c r="AH272" s="65" cm="1">
        <f t="array" ref="AH272">_xlfn.XLOOKUP($G272&amp;$C272,$BY$1:$BY$845&amp;$C$1:$C$845,$BD$1:$BD$845,"",0)</f>
        <v>29</v>
      </c>
      <c r="AI272" s="65" cm="1">
        <f t="array" ref="AI272">_xlfn.XLOOKUP($G272&amp;$C272,$BY$1:$BY$845&amp;$C$1:$C$845,$CP$1:$CP$845,"",0)</f>
        <v>0.1</v>
      </c>
      <c r="AJ272" s="65" cm="1">
        <f t="array" ref="AJ272">_xlfn.XLOOKUP($G272&amp;$C272,$BY$1:$BY$845&amp;$C$1:$C$845,$CQ$1:$CQ$845,"",0)</f>
        <v>0.2</v>
      </c>
      <c r="AK272" s="65" cm="1">
        <f t="array" ref="AK272">_xlfn.XLOOKUP($G272&amp;$C272,$BY$1:$BY$845&amp;$C$1:$C$845,$CR$1:$CR$845,"",0)</f>
        <v>0.2</v>
      </c>
      <c r="AL272" s="65" cm="1">
        <f t="array" ref="AL272">_xlfn.XLOOKUP($G272&amp;$C272,$BY$1:$BY$845&amp;$C$1:$C$845,$CM$1:$CM$845,"",0)</f>
        <v>4.5999999999999996</v>
      </c>
      <c r="AM272" s="78" cm="1">
        <f t="array" ref="AM272">_xlfn.XLOOKUP($G272&amp;$C272,$BY$1:$BY$845&amp;$C$1:$C$845,BG$1:BG$845,"",0)</f>
        <v>0</v>
      </c>
      <c r="AN272" s="78" cm="1">
        <f t="array" ref="AN272">_xlfn.XLOOKUP($G272&amp;$C272,$BY$1:$BY$845&amp;$C$1:$C$845,BH$1:BH$845,"",0)</f>
        <v>0</v>
      </c>
      <c r="AO272" s="78" cm="1">
        <f t="array" ref="AO272">_xlfn.XLOOKUP($G272&amp;$C272,$BY$1:$BY$845&amp;$C$1:$C$845,BI$1:BI$845,"",0)</f>
        <v>0</v>
      </c>
      <c r="AP272" s="78" cm="1">
        <f t="array" ref="AP272">_xlfn.XLOOKUP($G272&amp;$C272,$BY$1:$BY$845&amp;$C$1:$C$845,BJ$1:BJ$845,"",0)</f>
        <v>0</v>
      </c>
      <c r="AQ272" s="78" cm="1">
        <f t="array" ref="AQ272">_xlfn.XLOOKUP($G272&amp;$C272,$BY$1:$BY$845&amp;$C$1:$C$845,BK$1:BK$845,"",0)</f>
        <v>1</v>
      </c>
      <c r="AR272" s="78">
        <f t="shared" si="53"/>
        <v>1</v>
      </c>
      <c r="AT272" s="1">
        <v>12</v>
      </c>
      <c r="AU272" s="2" t="s">
        <v>823</v>
      </c>
      <c r="AV272" s="6">
        <v>1035960</v>
      </c>
      <c r="AW272" s="6">
        <v>1035960</v>
      </c>
      <c r="BB272">
        <v>12</v>
      </c>
      <c r="BC272" t="s">
        <v>832</v>
      </c>
      <c r="BD272">
        <v>23</v>
      </c>
      <c r="BE272">
        <v>35</v>
      </c>
      <c r="BF272" s="2">
        <v>301</v>
      </c>
      <c r="BK272" s="58">
        <v>1</v>
      </c>
      <c r="BL272" s="2">
        <v>2.6</v>
      </c>
      <c r="BM272" s="2">
        <v>-4.5999999999999996</v>
      </c>
      <c r="BN272" s="2">
        <v>1</v>
      </c>
      <c r="BO272" s="2">
        <v>5</v>
      </c>
      <c r="BP272" s="2">
        <v>36</v>
      </c>
      <c r="BQ272" s="2">
        <v>6</v>
      </c>
      <c r="BR272" s="2">
        <v>14</v>
      </c>
      <c r="BS272" s="2">
        <v>1</v>
      </c>
      <c r="BT272" s="2">
        <v>20</v>
      </c>
      <c r="BU272" s="2">
        <v>5</v>
      </c>
      <c r="BV272" s="2">
        <v>11</v>
      </c>
      <c r="BX272" s="2">
        <v>12</v>
      </c>
      <c r="BY272" s="2" t="s">
        <v>819</v>
      </c>
      <c r="BZ272" s="2">
        <v>30</v>
      </c>
      <c r="CA272" s="2">
        <v>62</v>
      </c>
      <c r="CB272" s="2">
        <v>566</v>
      </c>
      <c r="CC272" s="2">
        <v>10.4</v>
      </c>
      <c r="CD272" s="2">
        <v>0.54200000000000004</v>
      </c>
      <c r="CE272" s="2">
        <v>0</v>
      </c>
      <c r="CF272" s="2">
        <v>0.41199999999999998</v>
      </c>
      <c r="CG272" s="2">
        <v>10.4</v>
      </c>
      <c r="CH272" s="2">
        <v>14.4</v>
      </c>
      <c r="CI272" s="2">
        <v>12.5</v>
      </c>
      <c r="CJ272" s="2">
        <v>3.1</v>
      </c>
      <c r="CK272" s="2">
        <v>1.2</v>
      </c>
      <c r="CL272" s="2">
        <v>6.1</v>
      </c>
      <c r="CM272" s="2">
        <v>21.5</v>
      </c>
      <c r="CN272" s="2">
        <v>8.6</v>
      </c>
      <c r="CP272" s="2">
        <v>0.4</v>
      </c>
      <c r="CQ272" s="2">
        <v>0.8</v>
      </c>
      <c r="CR272" s="2">
        <v>1.2</v>
      </c>
      <c r="CS272" s="2">
        <v>0.1</v>
      </c>
      <c r="CU272" s="2">
        <v>-2.2999999999999998</v>
      </c>
      <c r="CV272" s="2">
        <v>0.9</v>
      </c>
      <c r="CW272" s="2">
        <v>-1.3</v>
      </c>
      <c r="CX272" s="2">
        <v>0.1</v>
      </c>
    </row>
    <row r="273" spans="1:102" x14ac:dyDescent="0.2">
      <c r="B273" s="1" t="s">
        <v>84</v>
      </c>
      <c r="C273" s="1">
        <v>2012</v>
      </c>
      <c r="D273" s="1" t="s">
        <v>814</v>
      </c>
      <c r="F273" s="2">
        <v>13</v>
      </c>
      <c r="G273" s="2" t="s">
        <v>831</v>
      </c>
      <c r="H273" s="2" t="s">
        <v>576</v>
      </c>
      <c r="I273" s="4" t="s">
        <v>600</v>
      </c>
      <c r="J273" s="16">
        <f>_xlfn.XLOOKUP($I273,DASHBOARD!$I$2:$I$27,DASHBOARD!$J$2:$J$27,"",0)</f>
        <v>80</v>
      </c>
      <c r="K273" s="23">
        <f>J273/DASHBOARD!$C$3</f>
        <v>2.0320040640081283</v>
      </c>
      <c r="L273" s="2">
        <v>218</v>
      </c>
      <c r="M273" s="26">
        <f>L273/DASHBOARD!$C$4</f>
        <v>98.86621315192744</v>
      </c>
      <c r="N273" s="26">
        <f t="shared" si="51"/>
        <v>23.944113109410427</v>
      </c>
      <c r="O273" s="5">
        <v>29270</v>
      </c>
      <c r="P273" s="23">
        <f>YEARFRAC(O273,_xlfn.XLOOKUP($B273,DASHBOARD!$Q$2:$Q$40,DASHBOARD!$U$2:$U$40,"",0))</f>
        <v>32.338888888888889</v>
      </c>
      <c r="Q273" s="2" t="s">
        <v>557</v>
      </c>
      <c r="R273" s="2" t="str">
        <f>_xlfn.XLOOKUP($Q273,DASHBOARD!$L$2:$L$150,DASHBOARD!M$2:M$150,"",0)</f>
        <v>United States</v>
      </c>
      <c r="S273" s="2" t="str">
        <f>_xlfn.XLOOKUP($Q273,DASHBOARD!$L$2:$L$150,DASHBOARD!N$2:N$150,"",0)</f>
        <v>North America</v>
      </c>
      <c r="T273" s="2" t="str">
        <f>_xlfn.XLOOKUP($Q273,DASHBOARD!$L$2:$L$150,DASHBOARD!O$2:O$150,"",0)</f>
        <v>Americas</v>
      </c>
      <c r="U273" s="2">
        <v>11</v>
      </c>
      <c r="W273" s="2" t="s">
        <v>558</v>
      </c>
      <c r="X273" s="2" t="s">
        <v>558</v>
      </c>
      <c r="Z273" s="2" t="str">
        <f t="shared" si="52"/>
        <v/>
      </c>
      <c r="AA273" s="6">
        <f>_xlfn.XLOOKUP($G273,$AU$261:$AU$282,$AV$261:$AV$282,0,0)</f>
        <v>5400000</v>
      </c>
      <c r="AB273" s="43">
        <f>AA273/$AC$283</f>
        <v>7.2857328701154328E-2</v>
      </c>
      <c r="AD273" s="65">
        <v>301</v>
      </c>
      <c r="AE273" s="65" cm="1">
        <f t="array" ref="AE273">_xlfn.XLOOKUP($G273&amp;$C273,$BY$1:$BY$845&amp;$C$1:$C$845,$CB$1:$CB$845,"",0)</f>
        <v>900</v>
      </c>
      <c r="AF273" s="65">
        <v>10.4</v>
      </c>
      <c r="AG273" s="65">
        <f>IFERROR(($AD273/SUM(AD261:AD282))*$AF273,"")</f>
        <v>0.19817549901557979</v>
      </c>
      <c r="AH273" s="65" cm="1">
        <f t="array" ref="AH273">_xlfn.XLOOKUP($G273&amp;$C273,$BY$1:$BY$845&amp;$C$1:$C$845,$BD$1:$BD$845,"",0)</f>
        <v>31</v>
      </c>
      <c r="AI273" s="65" cm="1">
        <f t="array" ref="AI273">_xlfn.XLOOKUP($G273&amp;$C273,$BY$1:$BY$845&amp;$C$1:$C$845,$CP$1:$CP$845,"",0)</f>
        <v>1.6</v>
      </c>
      <c r="AJ273" s="65" cm="1">
        <f t="array" ref="AJ273">_xlfn.XLOOKUP($G273&amp;$C273,$BY$1:$BY$845&amp;$C$1:$C$845,$CQ$1:$CQ$845,"",0)</f>
        <v>1</v>
      </c>
      <c r="AK273" s="65" cm="1">
        <f t="array" ref="AK273">_xlfn.XLOOKUP($G273&amp;$C273,$BY$1:$BY$845&amp;$C$1:$C$845,$CR$1:$CR$845,"",0)</f>
        <v>2.6</v>
      </c>
      <c r="AL273" s="65" cm="1">
        <f t="array" ref="AL273">_xlfn.XLOOKUP($G273&amp;$C273,$BY$1:$BY$845&amp;$C$1:$C$845,$CM$1:$CM$845,"",0)</f>
        <v>12.9</v>
      </c>
      <c r="AM273" s="78" cm="1">
        <f t="array" ref="AM273">_xlfn.XLOOKUP($G273&amp;$C273,$BY$1:$BY$845&amp;$C$1:$C$845,BG$1:BG$845,"",0)</f>
        <v>0.02</v>
      </c>
      <c r="AN273" s="78" cm="1">
        <f t="array" ref="AN273">_xlfn.XLOOKUP($G273&amp;$C273,$BY$1:$BY$845&amp;$C$1:$C$845,BH$1:BH$845,"",0)</f>
        <v>0.63</v>
      </c>
      <c r="AO273" s="78" cm="1">
        <f t="array" ref="AO273">_xlfn.XLOOKUP($G273&amp;$C273,$BY$1:$BY$845&amp;$C$1:$C$845,BI$1:BI$845,"",0)</f>
        <v>0.34</v>
      </c>
      <c r="AP273" s="78" cm="1">
        <f t="array" ref="AP273">_xlfn.XLOOKUP($G273&amp;$C273,$BY$1:$BY$845&amp;$C$1:$C$845,BJ$1:BJ$845,"",0)</f>
        <v>0.01</v>
      </c>
      <c r="AQ273" s="78" cm="1">
        <f t="array" ref="AQ273">_xlfn.XLOOKUP($G273&amp;$C273,$BY$1:$BY$845&amp;$C$1:$C$845,BK$1:BK$845,"",0)</f>
        <v>0</v>
      </c>
      <c r="AR273" s="78">
        <f t="shared" si="53"/>
        <v>1</v>
      </c>
      <c r="AT273" s="1">
        <v>13</v>
      </c>
      <c r="AU273" s="2" t="s">
        <v>832</v>
      </c>
      <c r="AV273" s="6">
        <v>762195</v>
      </c>
      <c r="AW273" s="6">
        <v>762195</v>
      </c>
      <c r="BB273">
        <v>13</v>
      </c>
      <c r="BC273" t="s">
        <v>841</v>
      </c>
      <c r="BD273">
        <v>29</v>
      </c>
      <c r="BE273">
        <v>13</v>
      </c>
      <c r="BF273" s="2">
        <v>221</v>
      </c>
      <c r="BK273" s="58">
        <v>1</v>
      </c>
      <c r="BL273" s="2">
        <v>-1</v>
      </c>
      <c r="BM273" s="2">
        <v>-8.3000000000000007</v>
      </c>
      <c r="BN273" s="2">
        <v>3</v>
      </c>
      <c r="BO273" s="2">
        <v>5</v>
      </c>
      <c r="BP273" s="2">
        <v>24</v>
      </c>
      <c r="BQ273" s="2">
        <v>0</v>
      </c>
      <c r="BR273" s="2">
        <v>8</v>
      </c>
      <c r="BS273" s="2">
        <v>3</v>
      </c>
      <c r="BT273" s="2">
        <v>12</v>
      </c>
      <c r="BU273" s="2">
        <v>0</v>
      </c>
      <c r="BV273" s="2">
        <v>5</v>
      </c>
      <c r="BX273" s="2">
        <v>13</v>
      </c>
      <c r="BY273" s="2" t="s">
        <v>757</v>
      </c>
      <c r="BZ273" s="2">
        <v>32</v>
      </c>
      <c r="CA273" s="2">
        <v>38</v>
      </c>
      <c r="CB273" s="2">
        <v>221</v>
      </c>
      <c r="CC273" s="2">
        <v>8.1</v>
      </c>
      <c r="CD273" s="2">
        <v>0.47799999999999998</v>
      </c>
      <c r="CE273" s="2">
        <v>0.86899999999999999</v>
      </c>
      <c r="CF273" s="2">
        <v>6.6000000000000003E-2</v>
      </c>
      <c r="CG273" s="2">
        <v>0</v>
      </c>
      <c r="CH273" s="2">
        <v>11.6</v>
      </c>
      <c r="CI273" s="2">
        <v>6.1</v>
      </c>
      <c r="CJ273" s="2">
        <v>8.4</v>
      </c>
      <c r="CK273" s="2">
        <v>0.5</v>
      </c>
      <c r="CL273" s="2">
        <v>2.2000000000000002</v>
      </c>
      <c r="CM273" s="2">
        <v>4.5999999999999996</v>
      </c>
      <c r="CN273" s="2">
        <v>14.2</v>
      </c>
      <c r="CP273" s="2">
        <v>0.1</v>
      </c>
      <c r="CQ273" s="2">
        <v>0.2</v>
      </c>
      <c r="CR273" s="2">
        <v>0.2</v>
      </c>
      <c r="CS273" s="2">
        <v>5.3999999999999999E-2</v>
      </c>
      <c r="CU273" s="2">
        <v>-2</v>
      </c>
      <c r="CV273" s="2">
        <v>-1</v>
      </c>
      <c r="CW273" s="2">
        <v>-3</v>
      </c>
      <c r="CX273" s="2">
        <v>-0.1</v>
      </c>
    </row>
    <row r="274" spans="1:102" x14ac:dyDescent="0.2">
      <c r="B274" s="1" t="s">
        <v>84</v>
      </c>
      <c r="C274" s="1">
        <v>2012</v>
      </c>
      <c r="D274" s="1" t="s">
        <v>814</v>
      </c>
      <c r="F274" s="2">
        <v>45</v>
      </c>
      <c r="G274" s="2" t="s">
        <v>832</v>
      </c>
      <c r="H274" s="2" t="s">
        <v>552</v>
      </c>
      <c r="I274" s="4" t="s">
        <v>1148</v>
      </c>
      <c r="J274" s="16">
        <f>_xlfn.XLOOKUP($I274,DASHBOARD!$I$2:$I$27,DASHBOARD!$J$2:$J$27,"",0)</f>
        <v>83</v>
      </c>
      <c r="K274" s="23">
        <f>J274/DASHBOARD!$C$3</f>
        <v>2.1082042164084331</v>
      </c>
      <c r="L274" s="2">
        <v>308</v>
      </c>
      <c r="M274" s="26">
        <f>L274/DASHBOARD!$C$4</f>
        <v>139.68253968253967</v>
      </c>
      <c r="N274" s="26">
        <f t="shared" si="51"/>
        <v>31.428001668175849</v>
      </c>
      <c r="O274" s="5">
        <v>32204</v>
      </c>
      <c r="P274" s="23">
        <f>YEARFRAC(O274,_xlfn.XLOOKUP($B274,DASHBOARD!$Q$2:$Q$40,DASHBOARD!$U$2:$U$40,"",0))</f>
        <v>24.302777777777777</v>
      </c>
      <c r="Q274" s="2" t="s">
        <v>557</v>
      </c>
      <c r="R274" s="2" t="str">
        <f>_xlfn.XLOOKUP($Q274,DASHBOARD!$L$2:$L$150,DASHBOARD!M$2:M$150,"",0)</f>
        <v>United States</v>
      </c>
      <c r="S274" s="2" t="str">
        <f>_xlfn.XLOOKUP($Q274,DASHBOARD!$L$2:$L$150,DASHBOARD!N$2:N$150,"",0)</f>
        <v>North America</v>
      </c>
      <c r="T274" s="2" t="str">
        <f>_xlfn.XLOOKUP($Q274,DASHBOARD!$L$2:$L$150,DASHBOARD!O$2:O$150,"",0)</f>
        <v>Americas</v>
      </c>
      <c r="U274" s="2">
        <v>1</v>
      </c>
      <c r="W274" s="2" t="s">
        <v>629</v>
      </c>
      <c r="X274" s="2" t="s">
        <v>629</v>
      </c>
      <c r="Z274" s="2" t="str">
        <f t="shared" si="52"/>
        <v/>
      </c>
      <c r="AA274" s="6">
        <f>_xlfn.XLOOKUP($G274,$AU$261:$AU$282,$AV$261:$AV$282,0,0)</f>
        <v>762195</v>
      </c>
      <c r="AB274" s="43">
        <f>AA274/$AC$283</f>
        <v>1.0283609564699318E-2</v>
      </c>
      <c r="AD274" s="65">
        <v>319</v>
      </c>
      <c r="AE274" s="65" cm="1">
        <f t="array" ref="AE274">_xlfn.XLOOKUP($G274&amp;$C274,$BY$1:$BY$845&amp;$C$1:$C$845,$CB$1:$CB$845,"",0)</f>
        <v>12</v>
      </c>
      <c r="AF274" s="65">
        <v>6.7</v>
      </c>
      <c r="AG274" s="65">
        <f>IFERROR(($AD274/SUM(AD261:AD282))*$AF274,"")</f>
        <v>0.13530555010413961</v>
      </c>
      <c r="AH274" s="65" cm="1">
        <f t="array" ref="AH274">_xlfn.XLOOKUP($G274&amp;$C274,$BY$1:$BY$845&amp;$C$1:$C$845,$BD$1:$BD$845,"",0)</f>
        <v>0</v>
      </c>
      <c r="AI274" s="65" cm="1">
        <f t="array" ref="AI274">_xlfn.XLOOKUP($G274&amp;$C274,$BY$1:$BY$845&amp;$C$1:$C$845,$CP$1:$CP$845,"",0)</f>
        <v>0</v>
      </c>
      <c r="AJ274" s="65" cm="1">
        <f t="array" ref="AJ274">_xlfn.XLOOKUP($G274&amp;$C274,$BY$1:$BY$845&amp;$C$1:$C$845,$CQ$1:$CQ$845,"",0)</f>
        <v>0</v>
      </c>
      <c r="AK274" s="65" cm="1">
        <f t="array" ref="AK274">_xlfn.XLOOKUP($G274&amp;$C274,$BY$1:$BY$845&amp;$C$1:$C$845,$CR$1:$CR$845,"",0)</f>
        <v>0</v>
      </c>
      <c r="AL274" s="65" cm="1">
        <f t="array" ref="AL274">_xlfn.XLOOKUP($G274&amp;$C274,$BY$1:$BY$845&amp;$C$1:$C$845,$CM$1:$CM$845,"",0)</f>
        <v>28.6</v>
      </c>
      <c r="AM274" s="78" cm="1">
        <f t="array" ref="AM274">_xlfn.XLOOKUP($G274&amp;$C274,$BY$1:$BY$845&amp;$C$1:$C$845,BG$1:BG$845,"",0)</f>
        <v>0</v>
      </c>
      <c r="AN274" s="78" cm="1">
        <f t="array" ref="AN274">_xlfn.XLOOKUP($G274&amp;$C274,$BY$1:$BY$845&amp;$C$1:$C$845,BH$1:BH$845,"",0)</f>
        <v>0</v>
      </c>
      <c r="AO274" s="78" cm="1">
        <f t="array" ref="AO274">_xlfn.XLOOKUP($G274&amp;$C274,$BY$1:$BY$845&amp;$C$1:$C$845,BI$1:BI$845,"",0)</f>
        <v>0</v>
      </c>
      <c r="AP274" s="78" cm="1">
        <f t="array" ref="AP274">_xlfn.XLOOKUP($G274&amp;$C274,$BY$1:$BY$845&amp;$C$1:$C$845,BJ$1:BJ$845,"",0)</f>
        <v>0</v>
      </c>
      <c r="AQ274" s="78" cm="1">
        <f t="array" ref="AQ274">_xlfn.XLOOKUP($G274&amp;$C274,$BY$1:$BY$845&amp;$C$1:$C$845,BK$1:BK$845,"",0)</f>
        <v>0</v>
      </c>
      <c r="AR274" s="78">
        <f t="shared" si="53"/>
        <v>0</v>
      </c>
      <c r="AT274" s="1">
        <v>14</v>
      </c>
      <c r="AU274" s="2" t="s">
        <v>826</v>
      </c>
      <c r="AV274" s="6">
        <v>473604</v>
      </c>
      <c r="AW274" s="6">
        <v>473604</v>
      </c>
      <c r="BB274">
        <v>14</v>
      </c>
      <c r="BC274" t="s">
        <v>829</v>
      </c>
      <c r="BD274">
        <v>38</v>
      </c>
      <c r="BE274">
        <v>28</v>
      </c>
      <c r="BF274" s="2">
        <v>190</v>
      </c>
      <c r="BI274" s="58">
        <v>0.03</v>
      </c>
      <c r="BJ274" s="58">
        <v>0.72</v>
      </c>
      <c r="BK274" s="58">
        <v>0.26</v>
      </c>
      <c r="BL274" s="2">
        <v>-13.8</v>
      </c>
      <c r="BM274" s="2">
        <v>-21.8</v>
      </c>
      <c r="BN274" s="2">
        <v>8</v>
      </c>
      <c r="BO274" s="2">
        <v>4</v>
      </c>
      <c r="BP274" s="2">
        <v>8</v>
      </c>
      <c r="BQ274" s="2">
        <v>4</v>
      </c>
      <c r="BR274" s="2">
        <v>5</v>
      </c>
      <c r="BS274" s="2">
        <v>0</v>
      </c>
      <c r="BT274" s="2">
        <v>24</v>
      </c>
      <c r="BU274" s="2">
        <v>1</v>
      </c>
      <c r="BV274" s="2">
        <v>12</v>
      </c>
      <c r="BX274" s="2">
        <v>14</v>
      </c>
      <c r="BY274" s="2" t="s">
        <v>829</v>
      </c>
      <c r="BZ274" s="2">
        <v>39</v>
      </c>
      <c r="CA274" s="2">
        <v>7</v>
      </c>
      <c r="CB274" s="2">
        <v>51</v>
      </c>
      <c r="CC274" s="2">
        <v>9.9</v>
      </c>
      <c r="CD274" s="2">
        <v>0.54</v>
      </c>
      <c r="CE274" s="2">
        <v>0</v>
      </c>
      <c r="CF274" s="2">
        <v>5.2999999999999999E-2</v>
      </c>
      <c r="CG274" s="2">
        <v>0</v>
      </c>
      <c r="CH274" s="2">
        <v>18.3</v>
      </c>
      <c r="CI274" s="2">
        <v>9.6999999999999993</v>
      </c>
      <c r="CJ274" s="2">
        <v>19.8</v>
      </c>
      <c r="CK274" s="2">
        <v>0</v>
      </c>
      <c r="CL274" s="2">
        <v>0</v>
      </c>
      <c r="CM274" s="2">
        <v>17.100000000000001</v>
      </c>
      <c r="CN274" s="2">
        <v>22</v>
      </c>
      <c r="CP274" s="2">
        <v>0</v>
      </c>
      <c r="CQ274" s="2">
        <v>0</v>
      </c>
      <c r="CR274" s="2">
        <v>0</v>
      </c>
      <c r="CS274" s="2">
        <v>3.9E-2</v>
      </c>
      <c r="CU274" s="2">
        <v>-7.3</v>
      </c>
      <c r="CV274" s="2">
        <v>-2</v>
      </c>
      <c r="CW274" s="2">
        <v>-9.3000000000000007</v>
      </c>
      <c r="CX274" s="2">
        <v>-0.1</v>
      </c>
    </row>
    <row r="275" spans="1:102" x14ac:dyDescent="0.2">
      <c r="B275" s="1" t="s">
        <v>84</v>
      </c>
      <c r="C275" s="1">
        <v>2012</v>
      </c>
      <c r="D275" s="1" t="s">
        <v>814</v>
      </c>
      <c r="F275" s="2">
        <v>21</v>
      </c>
      <c r="G275" s="2" t="s">
        <v>841</v>
      </c>
      <c r="H275" s="2" t="s">
        <v>552</v>
      </c>
      <c r="I275" s="4" t="s">
        <v>595</v>
      </c>
      <c r="J275" s="16">
        <f>_xlfn.XLOOKUP($I275,DASHBOARD!$I$2:$I$27,DASHBOARD!$J$2:$J$27,"",0)</f>
        <v>82</v>
      </c>
      <c r="K275" s="23">
        <f>J275/DASHBOARD!$C$3</f>
        <v>2.0828041656083314</v>
      </c>
      <c r="L275" s="2">
        <v>249</v>
      </c>
      <c r="M275" s="26">
        <f>L275/DASHBOARD!$C$4</f>
        <v>112.92517006802721</v>
      </c>
      <c r="N275" s="26">
        <f t="shared" si="51"/>
        <v>26.031181370823163</v>
      </c>
      <c r="O275" s="5">
        <v>30329</v>
      </c>
      <c r="P275" s="23">
        <f>YEARFRAC(O275,_xlfn.XLOOKUP($B275,DASHBOARD!$Q$2:$Q$40,DASHBOARD!$U$2:$U$40,"",0))</f>
        <v>29.43888888888889</v>
      </c>
      <c r="Q275" s="2" t="s">
        <v>842</v>
      </c>
      <c r="R275" s="2" t="str">
        <f>_xlfn.XLOOKUP($Q275,DASHBOARD!$L$2:$L$150,DASHBOARD!M$2:M$150,"",0)</f>
        <v>Martinique</v>
      </c>
      <c r="S275" s="2" t="str">
        <f>_xlfn.XLOOKUP($Q275,DASHBOARD!$L$2:$L$150,DASHBOARD!N$2:N$150,"",0)</f>
        <v>North America</v>
      </c>
      <c r="T275" s="2" t="str">
        <f>_xlfn.XLOOKUP($Q275,DASHBOARD!$L$2:$L$150,DASHBOARD!O$2:O$150,"",0)</f>
        <v>Caribbean</v>
      </c>
      <c r="U275" s="2">
        <v>6</v>
      </c>
      <c r="W275" s="2" t="s">
        <v>682</v>
      </c>
      <c r="X275" s="2" t="s">
        <v>682</v>
      </c>
      <c r="Z275" s="2" t="str">
        <f t="shared" si="52"/>
        <v/>
      </c>
      <c r="AA275" s="6">
        <f>_xlfn.XLOOKUP($G275,$AU$261:$AU$282,$AV$261:$AV$282,0,0)</f>
        <v>0</v>
      </c>
      <c r="AB275" s="43">
        <f>AA275/$AC$283</f>
        <v>0</v>
      </c>
      <c r="AD275" s="65" t="s">
        <v>1484</v>
      </c>
      <c r="AE275" s="65" t="str" cm="1">
        <f t="array" ref="AE275">_xlfn.XLOOKUP($G275&amp;$C275,$BY$1:$BY$845&amp;$C$1:$C$845,$CB$1:$CB$845,"",0)</f>
        <v/>
      </c>
      <c r="AF275" s="65" t="s">
        <v>1484</v>
      </c>
      <c r="AG275" s="65" t="str">
        <f>IFERROR(($AD275/SUM(AD261:AD282))*$AF275,"")</f>
        <v/>
      </c>
      <c r="AH275" s="65" t="str" cm="1">
        <f t="array" ref="AH275">_xlfn.XLOOKUP($G275&amp;$C275,$BY$1:$BY$845&amp;$C$1:$C$845,$BD$1:$BD$845,"",0)</f>
        <v/>
      </c>
      <c r="AI275" s="65" t="str" cm="1">
        <f t="array" ref="AI275">_xlfn.XLOOKUP($G275&amp;$C275,$BY$1:$BY$845&amp;$C$1:$C$845,$CP$1:$CP$845,"",0)</f>
        <v/>
      </c>
      <c r="AJ275" s="65" t="str" cm="1">
        <f t="array" ref="AJ275">_xlfn.XLOOKUP($G275&amp;$C275,$BY$1:$BY$845&amp;$C$1:$C$845,$CQ$1:$CQ$845,"",0)</f>
        <v/>
      </c>
      <c r="AK275" s="65" t="str" cm="1">
        <f t="array" ref="AK275">_xlfn.XLOOKUP($G275&amp;$C275,$BY$1:$BY$845&amp;$C$1:$C$845,$CR$1:$CR$845,"",0)</f>
        <v/>
      </c>
      <c r="AL275" s="65" t="str" cm="1">
        <f t="array" ref="AL275">_xlfn.XLOOKUP($G275&amp;$C275,$BY$1:$BY$845&amp;$C$1:$C$845,$CM$1:$CM$845,"",0)</f>
        <v/>
      </c>
      <c r="AM275" s="78" t="str" cm="1">
        <f t="array" ref="AM275">_xlfn.XLOOKUP($G275&amp;$C275,$BY$1:$BY$845&amp;$C$1:$C$845,BG$1:BG$845,"",0)</f>
        <v/>
      </c>
      <c r="AN275" s="78" t="str" cm="1">
        <f t="array" ref="AN275">_xlfn.XLOOKUP($G275&amp;$C275,$BY$1:$BY$845&amp;$C$1:$C$845,BH$1:BH$845,"",0)</f>
        <v/>
      </c>
      <c r="AO275" s="78" t="str" cm="1">
        <f t="array" ref="AO275">_xlfn.XLOOKUP($G275&amp;$C275,$BY$1:$BY$845&amp;$C$1:$C$845,BI$1:BI$845,"",0)</f>
        <v/>
      </c>
      <c r="AP275" s="78" t="str" cm="1">
        <f t="array" ref="AP275">_xlfn.XLOOKUP($G275&amp;$C275,$BY$1:$BY$845&amp;$C$1:$C$845,BJ$1:BJ$845,"",0)</f>
        <v/>
      </c>
      <c r="AQ275" s="78" t="str" cm="1">
        <f t="array" ref="AQ275">_xlfn.XLOOKUP($G275&amp;$C275,$BY$1:$BY$845&amp;$C$1:$C$845,BK$1:BK$845,"",0)</f>
        <v/>
      </c>
      <c r="AR275" s="78">
        <f t="shared" si="53"/>
        <v>0</v>
      </c>
      <c r="AT275" s="1">
        <v>15</v>
      </c>
      <c r="AU275" s="2" t="s">
        <v>839</v>
      </c>
      <c r="AV275" s="6">
        <v>248263</v>
      </c>
      <c r="AW275" s="6" t="s">
        <v>1484</v>
      </c>
      <c r="BB275">
        <v>15</v>
      </c>
      <c r="BC275" t="s">
        <v>838</v>
      </c>
      <c r="BD275">
        <v>29</v>
      </c>
      <c r="BE275">
        <v>14</v>
      </c>
      <c r="BF275" s="2">
        <v>83</v>
      </c>
      <c r="BK275" s="58">
        <v>1</v>
      </c>
      <c r="BL275" s="2">
        <v>-42</v>
      </c>
      <c r="BM275" s="2">
        <v>-50</v>
      </c>
      <c r="BN275" s="2">
        <v>2</v>
      </c>
      <c r="BO275" s="2">
        <v>3</v>
      </c>
      <c r="BP275" s="2">
        <v>10</v>
      </c>
      <c r="BQ275" s="2">
        <v>4</v>
      </c>
      <c r="BR275" s="2">
        <v>4</v>
      </c>
      <c r="BS275" s="2">
        <v>0</v>
      </c>
      <c r="BT275" s="2">
        <v>3</v>
      </c>
      <c r="BU275" s="2">
        <v>0</v>
      </c>
      <c r="BV275" s="2">
        <v>3</v>
      </c>
      <c r="BX275" s="2">
        <v>15</v>
      </c>
      <c r="BY275" s="2" t="s">
        <v>833</v>
      </c>
      <c r="BZ275" s="2">
        <v>24</v>
      </c>
      <c r="CA275" s="2">
        <v>8</v>
      </c>
      <c r="CB275" s="2">
        <v>40</v>
      </c>
      <c r="CC275" s="2">
        <v>-4.0999999999999996</v>
      </c>
      <c r="CD275" s="2">
        <v>0.33300000000000002</v>
      </c>
      <c r="CE275" s="2">
        <v>0</v>
      </c>
      <c r="CF275" s="2">
        <v>0</v>
      </c>
      <c r="CG275" s="2">
        <v>3.3</v>
      </c>
      <c r="CH275" s="2">
        <v>14.6</v>
      </c>
      <c r="CI275" s="2">
        <v>9.1999999999999993</v>
      </c>
      <c r="CJ275" s="2">
        <v>6.5</v>
      </c>
      <c r="CK275" s="2">
        <v>0</v>
      </c>
      <c r="CL275" s="2">
        <v>4.0999999999999996</v>
      </c>
      <c r="CM275" s="2">
        <v>62.5</v>
      </c>
      <c r="CN275" s="2">
        <v>9.6</v>
      </c>
      <c r="CP275" s="2">
        <v>-0.1</v>
      </c>
      <c r="CQ275" s="2">
        <v>0</v>
      </c>
      <c r="CR275" s="2">
        <v>-0.1</v>
      </c>
      <c r="CS275" s="2">
        <v>-0.122</v>
      </c>
      <c r="CU275" s="2">
        <v>-13</v>
      </c>
      <c r="CV275" s="2">
        <v>-0.5</v>
      </c>
      <c r="CW275" s="2">
        <v>-13.5</v>
      </c>
      <c r="CX275" s="2">
        <v>-0.1</v>
      </c>
    </row>
    <row r="276" spans="1:102" x14ac:dyDescent="0.2">
      <c r="B276" s="1" t="s">
        <v>84</v>
      </c>
      <c r="C276" s="1">
        <v>2012</v>
      </c>
      <c r="D276" s="1" t="s">
        <v>814</v>
      </c>
      <c r="F276" s="2">
        <v>3</v>
      </c>
      <c r="G276" s="2" t="s">
        <v>834</v>
      </c>
      <c r="H276" s="2" t="s">
        <v>576</v>
      </c>
      <c r="I276" s="4" t="s">
        <v>603</v>
      </c>
      <c r="J276" s="16">
        <f>_xlfn.XLOOKUP($I276,DASHBOARD!$I$2:$I$27,DASHBOARD!$J$2:$J$27,"",0)</f>
        <v>76</v>
      </c>
      <c r="K276" s="23">
        <f>J276/DASHBOARD!$C$3</f>
        <v>1.9304038608077216</v>
      </c>
      <c r="L276" s="2">
        <v>220</v>
      </c>
      <c r="M276" s="26">
        <f>L276/DASHBOARD!$C$4</f>
        <v>99.773242630385482</v>
      </c>
      <c r="N276" s="26">
        <f t="shared" si="51"/>
        <v>26.774275758318101</v>
      </c>
      <c r="O276" s="5">
        <v>29968</v>
      </c>
      <c r="P276" s="23">
        <f>YEARFRAC(O276,_xlfn.XLOOKUP($B276,DASHBOARD!$Q$2:$Q$40,DASHBOARD!$U$2:$U$40,"",0))</f>
        <v>30.427777777777777</v>
      </c>
      <c r="Q276" s="2" t="s">
        <v>557</v>
      </c>
      <c r="R276" s="2" t="str">
        <f>_xlfn.XLOOKUP($Q276,DASHBOARD!$L$2:$L$150,DASHBOARD!M$2:M$150,"",0)</f>
        <v>United States</v>
      </c>
      <c r="S276" s="2" t="str">
        <f>_xlfn.XLOOKUP($Q276,DASHBOARD!$L$2:$L$150,DASHBOARD!N$2:N$150,"",0)</f>
        <v>North America</v>
      </c>
      <c r="T276" s="2" t="str">
        <f>_xlfn.XLOOKUP($Q276,DASHBOARD!$L$2:$L$150,DASHBOARD!O$2:O$150,"",0)</f>
        <v>Americas</v>
      </c>
      <c r="U276" s="2">
        <v>8</v>
      </c>
      <c r="W276" s="2" t="s">
        <v>589</v>
      </c>
      <c r="X276" s="2" t="s">
        <v>589</v>
      </c>
      <c r="Z276" s="2" t="str">
        <f t="shared" si="52"/>
        <v/>
      </c>
      <c r="AA276" s="6">
        <f>_xlfn.XLOOKUP($G276,$AU$261:$AU$282,$AV$261:$AV$282,0,0)</f>
        <v>15691000</v>
      </c>
      <c r="AB276" s="43">
        <f>AA276/$AC$283</f>
        <v>0.21170450826848378</v>
      </c>
      <c r="AD276" s="65" t="s">
        <v>1484</v>
      </c>
      <c r="AE276" s="65" cm="1">
        <f t="array" ref="AE276">_xlfn.XLOOKUP($G276&amp;$C276,$BY$1:$BY$845&amp;$C$1:$C$845,$CB$1:$CB$845,"",0)</f>
        <v>2391</v>
      </c>
      <c r="AF276" s="65">
        <v>26.37</v>
      </c>
      <c r="AG276" s="65" t="str">
        <f>IFERROR(($AD276/SUM(AD261:AD282))*$AF276,"")</f>
        <v/>
      </c>
      <c r="AH276" s="65" cm="1">
        <f t="array" ref="AH276">_xlfn.XLOOKUP($G276&amp;$C276,$BY$1:$BY$845&amp;$C$1:$C$845,$BD$1:$BD$845,"",0)</f>
        <v>25</v>
      </c>
      <c r="AI276" s="65" cm="1">
        <f t="array" ref="AI276">_xlfn.XLOOKUP($G276&amp;$C276,$BY$1:$BY$845&amp;$C$1:$C$845,$CP$1:$CP$845,"",0)</f>
        <v>6.1</v>
      </c>
      <c r="AJ276" s="65" cm="1">
        <f t="array" ref="AJ276">_xlfn.XLOOKUP($G276&amp;$C276,$BY$1:$BY$845&amp;$C$1:$C$845,$CQ$1:$CQ$845,"",0)</f>
        <v>3.5</v>
      </c>
      <c r="AK276" s="65" cm="1">
        <f t="array" ref="AK276">_xlfn.XLOOKUP($G276&amp;$C276,$BY$1:$BY$845&amp;$C$1:$C$845,$CR$1:$CR$845,"",0)</f>
        <v>9.6</v>
      </c>
      <c r="AL276" s="65" cm="1">
        <f t="array" ref="AL276">_xlfn.XLOOKUP($G276&amp;$C276,$BY$1:$BY$845&amp;$C$1:$C$845,$CM$1:$CM$845,"",0)</f>
        <v>13.2</v>
      </c>
      <c r="AM276" s="78" cm="1">
        <f t="array" ref="AM276">_xlfn.XLOOKUP($G276&amp;$C276,$BY$1:$BY$845&amp;$C$1:$C$845,BG$1:BG$845,"",0)</f>
        <v>0.96</v>
      </c>
      <c r="AN276" s="78" cm="1">
        <f t="array" ref="AN276">_xlfn.XLOOKUP($G276&amp;$C276,$BY$1:$BY$845&amp;$C$1:$C$845,BH$1:BH$845,"",0)</f>
        <v>0.04</v>
      </c>
      <c r="AO276" s="78" cm="1">
        <f t="array" ref="AO276">_xlfn.XLOOKUP($G276&amp;$C276,$BY$1:$BY$845&amp;$C$1:$C$845,BI$1:BI$845,"",0)</f>
        <v>0</v>
      </c>
      <c r="AP276" s="78" cm="1">
        <f t="array" ref="AP276">_xlfn.XLOOKUP($G276&amp;$C276,$BY$1:$BY$845&amp;$C$1:$C$845,BJ$1:BJ$845,"",0)</f>
        <v>0</v>
      </c>
      <c r="AQ276" s="78" cm="1">
        <f t="array" ref="AQ276">_xlfn.XLOOKUP($G276&amp;$C276,$BY$1:$BY$845&amp;$C$1:$C$845,BK$1:BK$845,"",0)</f>
        <v>0</v>
      </c>
      <c r="AR276" s="78">
        <f t="shared" si="53"/>
        <v>1</v>
      </c>
      <c r="AT276" s="1">
        <v>16</v>
      </c>
      <c r="AV276" s="6"/>
      <c r="AW276" s="6" t="s">
        <v>1484</v>
      </c>
      <c r="BB276">
        <v>16</v>
      </c>
      <c r="BC276" t="s">
        <v>839</v>
      </c>
      <c r="BD276">
        <v>25</v>
      </c>
      <c r="BE276">
        <v>8</v>
      </c>
      <c r="BF276" s="2">
        <v>28</v>
      </c>
      <c r="BJ276" s="58">
        <v>0.63</v>
      </c>
      <c r="BK276" s="58">
        <v>0.37</v>
      </c>
      <c r="BL276" s="2">
        <v>-24.3</v>
      </c>
      <c r="BM276" s="2">
        <v>-31.3</v>
      </c>
      <c r="BN276" s="2">
        <v>0</v>
      </c>
      <c r="BO276" s="2">
        <v>3</v>
      </c>
      <c r="BP276" s="2">
        <v>5</v>
      </c>
      <c r="BQ276" s="2">
        <v>0</v>
      </c>
      <c r="BR276" s="2">
        <v>0</v>
      </c>
      <c r="BS276" s="2">
        <v>0</v>
      </c>
      <c r="BT276" s="2">
        <v>5</v>
      </c>
      <c r="BU276" s="2">
        <v>0</v>
      </c>
      <c r="BV276" s="2">
        <v>0</v>
      </c>
      <c r="BX276" s="2">
        <v>16</v>
      </c>
      <c r="BY276" s="2" t="s">
        <v>825</v>
      </c>
      <c r="BZ276" s="2">
        <v>23</v>
      </c>
      <c r="CA276" s="2">
        <v>6</v>
      </c>
      <c r="CB276" s="2">
        <v>31</v>
      </c>
      <c r="CC276" s="2">
        <v>8.5</v>
      </c>
      <c r="CD276" s="2">
        <v>0.50600000000000001</v>
      </c>
      <c r="CE276" s="2">
        <v>0.55600000000000005</v>
      </c>
      <c r="CF276" s="2">
        <v>0.222</v>
      </c>
      <c r="CG276" s="2">
        <v>12.6</v>
      </c>
      <c r="CH276" s="2">
        <v>15</v>
      </c>
      <c r="CI276" s="2">
        <v>13.9</v>
      </c>
      <c r="CJ276" s="2">
        <v>0</v>
      </c>
      <c r="CK276" s="2">
        <v>1.7</v>
      </c>
      <c r="CL276" s="2">
        <v>2.6</v>
      </c>
      <c r="CM276" s="2">
        <v>23.3</v>
      </c>
      <c r="CN276" s="2">
        <v>19.899999999999999</v>
      </c>
      <c r="CP276" s="2">
        <v>0</v>
      </c>
      <c r="CQ276" s="2">
        <v>0</v>
      </c>
      <c r="CR276" s="2">
        <v>0</v>
      </c>
      <c r="CS276" s="2">
        <v>2E-3</v>
      </c>
      <c r="CU276" s="2">
        <v>-4.5</v>
      </c>
      <c r="CV276" s="2">
        <v>-1.4</v>
      </c>
      <c r="CW276" s="2">
        <v>-5.9</v>
      </c>
      <c r="CX276" s="2">
        <v>0</v>
      </c>
    </row>
    <row r="277" spans="1:102" x14ac:dyDescent="0.2">
      <c r="B277" s="1" t="s">
        <v>84</v>
      </c>
      <c r="C277" s="1">
        <v>2012</v>
      </c>
      <c r="D277" s="1" t="s">
        <v>814</v>
      </c>
      <c r="I277" s="4"/>
      <c r="O277" s="5"/>
      <c r="Z277" s="2" t="str">
        <f t="shared" si="52"/>
        <v/>
      </c>
      <c r="AA277" s="6">
        <f>_xlfn.XLOOKUP($G277,$AU$261:$AU$282,$AV$261:$AV$282,0,0)</f>
        <v>0</v>
      </c>
      <c r="AB277" s="43">
        <f>AA277/$AC$283</f>
        <v>0</v>
      </c>
      <c r="AD277" s="65" t="s">
        <v>1484</v>
      </c>
      <c r="AE277" s="65" cm="1">
        <f t="array" ref="AE277">_xlfn.XLOOKUP($G277&amp;$C277,$BY$1:$BY$845&amp;$C$1:$C$845,$CB$1:$CB$845,"",0)</f>
        <v>0</v>
      </c>
      <c r="AF277" s="65" t="s">
        <v>1484</v>
      </c>
      <c r="AG277" s="65" t="str">
        <f>IFERROR(($AD277/SUM(AD261:AD282))*$AF277,"")</f>
        <v/>
      </c>
      <c r="AH277" s="65" cm="1">
        <f t="array" ref="AH277">_xlfn.XLOOKUP($G277&amp;$C277,$BY$1:$BY$845&amp;$C$1:$C$845,$BD$1:$BD$845,"",0)</f>
        <v>0</v>
      </c>
      <c r="AI277" s="65" cm="1">
        <f t="array" ref="AI277">_xlfn.XLOOKUP($G277&amp;$C277,$BY$1:$BY$845&amp;$C$1:$C$845,$CP$1:$CP$845,"",0)</f>
        <v>0</v>
      </c>
      <c r="AJ277" s="65" cm="1">
        <f t="array" ref="AJ277">_xlfn.XLOOKUP($G277&amp;$C277,$BY$1:$BY$845&amp;$C$1:$C$845,$CQ$1:$CQ$845,"",0)</f>
        <v>0</v>
      </c>
      <c r="AK277" s="65" cm="1">
        <f t="array" ref="AK277">_xlfn.XLOOKUP($G277&amp;$C277,$BY$1:$BY$845&amp;$C$1:$C$845,$CR$1:$CR$845,"",0)</f>
        <v>0</v>
      </c>
      <c r="AL277" s="65" cm="1">
        <f t="array" ref="AL277">_xlfn.XLOOKUP($G277&amp;$C277,$BY$1:$BY$845&amp;$C$1:$C$845,$CM$1:$CM$845,"",0)</f>
        <v>0</v>
      </c>
      <c r="AM277" s="78" cm="1">
        <f t="array" ref="AM277">_xlfn.XLOOKUP($G277&amp;$C277,$BY$1:$BY$845&amp;$C$1:$C$845,BG$1:BG$845,"",0)</f>
        <v>0</v>
      </c>
      <c r="AN277" s="78" cm="1">
        <f t="array" ref="AN277">_xlfn.XLOOKUP($G277&amp;$C277,$BY$1:$BY$845&amp;$C$1:$C$845,BH$1:BH$845,"",0)</f>
        <v>0</v>
      </c>
      <c r="AO277" s="78" cm="1">
        <f t="array" ref="AO277">_xlfn.XLOOKUP($G277&amp;$C277,$BY$1:$BY$845&amp;$C$1:$C$845,BI$1:BI$845,"",0)</f>
        <v>0</v>
      </c>
      <c r="AP277" s="78" cm="1">
        <f t="array" ref="AP277">_xlfn.XLOOKUP($G277&amp;$C277,$BY$1:$BY$845&amp;$C$1:$C$845,BJ$1:BJ$845,"",0)</f>
        <v>0</v>
      </c>
      <c r="AQ277" s="78" cm="1">
        <f t="array" ref="AQ277">_xlfn.XLOOKUP($G277&amp;$C277,$BY$1:$BY$845&amp;$C$1:$C$845,BK$1:BK$845,"",0)</f>
        <v>0</v>
      </c>
      <c r="AR277" s="78">
        <f t="shared" si="53"/>
        <v>0</v>
      </c>
      <c r="AT277" s="1">
        <v>17</v>
      </c>
      <c r="AV277" s="6"/>
      <c r="AW277" s="6" t="s">
        <v>1484</v>
      </c>
      <c r="BX277" s="2">
        <v>17</v>
      </c>
      <c r="BY277" s="2" t="s">
        <v>826</v>
      </c>
      <c r="BZ277" s="2">
        <v>25</v>
      </c>
      <c r="CA277" s="2">
        <v>7</v>
      </c>
      <c r="CB277" s="2">
        <v>29</v>
      </c>
      <c r="CC277" s="2">
        <v>7.2</v>
      </c>
      <c r="CD277" s="2">
        <v>0.434</v>
      </c>
      <c r="CE277" s="2">
        <v>0.125</v>
      </c>
      <c r="CF277" s="2">
        <v>1</v>
      </c>
      <c r="CG277" s="2">
        <v>18</v>
      </c>
      <c r="CH277" s="2">
        <v>20.100000000000001</v>
      </c>
      <c r="CI277" s="2">
        <v>19.100000000000001</v>
      </c>
      <c r="CJ277" s="2">
        <v>9.5</v>
      </c>
      <c r="CK277" s="2">
        <v>0</v>
      </c>
      <c r="CL277" s="2">
        <v>0</v>
      </c>
      <c r="CM277" s="2">
        <v>25.8</v>
      </c>
      <c r="CN277" s="2">
        <v>25.6</v>
      </c>
      <c r="CP277" s="2">
        <v>0</v>
      </c>
      <c r="CQ277" s="2">
        <v>0</v>
      </c>
      <c r="CR277" s="2">
        <v>0</v>
      </c>
      <c r="CS277" s="2">
        <v>-0.04</v>
      </c>
      <c r="CU277" s="2">
        <v>-5.2</v>
      </c>
      <c r="CV277" s="2">
        <v>-4.5999999999999996</v>
      </c>
      <c r="CW277" s="2">
        <v>-9.8000000000000007</v>
      </c>
      <c r="CX277" s="2">
        <v>-0.1</v>
      </c>
    </row>
    <row r="278" spans="1:102" x14ac:dyDescent="0.2">
      <c r="B278" s="1" t="s">
        <v>84</v>
      </c>
      <c r="C278" s="1">
        <v>2012</v>
      </c>
      <c r="D278" s="1" t="s">
        <v>814</v>
      </c>
      <c r="I278" s="4"/>
      <c r="O278" s="5"/>
      <c r="Z278" s="2" t="str">
        <f t="shared" si="52"/>
        <v/>
      </c>
      <c r="AA278" s="6">
        <f>_xlfn.XLOOKUP($G278,$AU$261:$AU$282,$AV$261:$AV$282,0,0)</f>
        <v>0</v>
      </c>
      <c r="AB278" s="43">
        <f>AA278/$AC$283</f>
        <v>0</v>
      </c>
      <c r="AD278" s="65" t="s">
        <v>1484</v>
      </c>
      <c r="AE278" s="65" cm="1">
        <f t="array" ref="AE278">_xlfn.XLOOKUP($G278&amp;$C278,$BY$1:$BY$845&amp;$C$1:$C$845,$CB$1:$CB$845,"",0)</f>
        <v>0</v>
      </c>
      <c r="AF278" s="65" t="s">
        <v>1484</v>
      </c>
      <c r="AG278" s="65" t="str">
        <f>IFERROR(($AD278/SUM(AD261:AD282))*$AF278,"")</f>
        <v/>
      </c>
      <c r="AH278" s="65" cm="1">
        <f t="array" ref="AH278">_xlfn.XLOOKUP($G278&amp;$C278,$BY$1:$BY$845&amp;$C$1:$C$845,$BD$1:$BD$845,"",0)</f>
        <v>0</v>
      </c>
      <c r="AI278" s="65" cm="1">
        <f t="array" ref="AI278">_xlfn.XLOOKUP($G278&amp;$C278,$BY$1:$BY$845&amp;$C$1:$C$845,$CP$1:$CP$845,"",0)</f>
        <v>0</v>
      </c>
      <c r="AJ278" s="65" cm="1">
        <f t="array" ref="AJ278">_xlfn.XLOOKUP($G278&amp;$C278,$BY$1:$BY$845&amp;$C$1:$C$845,$CQ$1:$CQ$845,"",0)</f>
        <v>0</v>
      </c>
      <c r="AK278" s="65" cm="1">
        <f t="array" ref="AK278">_xlfn.XLOOKUP($G278&amp;$C278,$BY$1:$BY$845&amp;$C$1:$C$845,$CR$1:$CR$845,"",0)</f>
        <v>0</v>
      </c>
      <c r="AL278" s="65" cm="1">
        <f t="array" ref="AL278">_xlfn.XLOOKUP($G278&amp;$C278,$BY$1:$BY$845&amp;$C$1:$C$845,$CM$1:$CM$845,"",0)</f>
        <v>0</v>
      </c>
      <c r="AM278" s="78" cm="1">
        <f t="array" ref="AM278">_xlfn.XLOOKUP($G278&amp;$C278,$BY$1:$BY$845&amp;$C$1:$C$845,BG$1:BG$845,"",0)</f>
        <v>0</v>
      </c>
      <c r="AN278" s="78" cm="1">
        <f t="array" ref="AN278">_xlfn.XLOOKUP($G278&amp;$C278,$BY$1:$BY$845&amp;$C$1:$C$845,BH$1:BH$845,"",0)</f>
        <v>0</v>
      </c>
      <c r="AO278" s="78" cm="1">
        <f t="array" ref="AO278">_xlfn.XLOOKUP($G278&amp;$C278,$BY$1:$BY$845&amp;$C$1:$C$845,BI$1:BI$845,"",0)</f>
        <v>0</v>
      </c>
      <c r="AP278" s="78" cm="1">
        <f t="array" ref="AP278">_xlfn.XLOOKUP($G278&amp;$C278,$BY$1:$BY$845&amp;$C$1:$C$845,BJ$1:BJ$845,"",0)</f>
        <v>0</v>
      </c>
      <c r="AQ278" s="78" cm="1">
        <f t="array" ref="AQ278">_xlfn.XLOOKUP($G278&amp;$C278,$BY$1:$BY$845&amp;$C$1:$C$845,BK$1:BK$845,"",0)</f>
        <v>0</v>
      </c>
      <c r="AR278" s="78">
        <f t="shared" si="53"/>
        <v>0</v>
      </c>
      <c r="AT278" s="1">
        <v>18</v>
      </c>
      <c r="AV278" s="6"/>
      <c r="AW278" s="6" t="s">
        <v>1484</v>
      </c>
      <c r="BX278" s="2">
        <v>18</v>
      </c>
      <c r="BY278" s="2" t="s">
        <v>832</v>
      </c>
      <c r="BZ278" s="2">
        <v>24</v>
      </c>
      <c r="CA278" s="2">
        <v>4</v>
      </c>
      <c r="CB278" s="2">
        <v>12</v>
      </c>
      <c r="CC278" s="2">
        <v>17</v>
      </c>
      <c r="CD278" s="2">
        <v>0.6</v>
      </c>
      <c r="CE278" s="2">
        <v>0</v>
      </c>
      <c r="CF278" s="2">
        <v>0</v>
      </c>
      <c r="CG278" s="2">
        <v>43.5</v>
      </c>
      <c r="CH278" s="2">
        <v>29.1</v>
      </c>
      <c r="CI278" s="2">
        <v>35.9</v>
      </c>
      <c r="CJ278" s="2">
        <v>0</v>
      </c>
      <c r="CK278" s="2">
        <v>0</v>
      </c>
      <c r="CL278" s="2">
        <v>0</v>
      </c>
      <c r="CM278" s="2">
        <v>28.6</v>
      </c>
      <c r="CN278" s="2">
        <v>27.9</v>
      </c>
      <c r="CP278" s="2">
        <v>0</v>
      </c>
      <c r="CQ278" s="2">
        <v>0</v>
      </c>
      <c r="CR278" s="2">
        <v>0</v>
      </c>
      <c r="CS278" s="2">
        <v>0.114</v>
      </c>
      <c r="CU278" s="2">
        <v>-6</v>
      </c>
      <c r="CV278" s="2">
        <v>-5.4</v>
      </c>
      <c r="CW278" s="2">
        <v>-11.3</v>
      </c>
      <c r="CX278" s="2">
        <v>0</v>
      </c>
    </row>
    <row r="279" spans="1:102" x14ac:dyDescent="0.2">
      <c r="B279" s="1" t="s">
        <v>84</v>
      </c>
      <c r="C279" s="1">
        <v>2012</v>
      </c>
      <c r="D279" s="1" t="s">
        <v>814</v>
      </c>
      <c r="I279" s="4"/>
      <c r="O279" s="5"/>
      <c r="Z279" s="2" t="str">
        <f t="shared" si="52"/>
        <v/>
      </c>
      <c r="AA279" s="6">
        <f>_xlfn.XLOOKUP($G279,$AU$261:$AU$282,$AV$261:$AV$282,0,0)</f>
        <v>0</v>
      </c>
      <c r="AB279" s="43">
        <f>AA279/$AC$283</f>
        <v>0</v>
      </c>
      <c r="AD279" s="65" t="s">
        <v>1484</v>
      </c>
      <c r="AE279" s="65" cm="1">
        <f t="array" ref="AE279">_xlfn.XLOOKUP($G279&amp;$C279,$BY$1:$BY$845&amp;$C$1:$C$845,$CB$1:$CB$845,"",0)</f>
        <v>0</v>
      </c>
      <c r="AF279" s="65" t="s">
        <v>1484</v>
      </c>
      <c r="AG279" s="65" t="str">
        <f>IFERROR(($AD279/SUM(AD261:AD282))*$AF279,"")</f>
        <v/>
      </c>
      <c r="AH279" s="65" cm="1">
        <f t="array" ref="AH279">_xlfn.XLOOKUP($G279&amp;$C279,$BY$1:$BY$845&amp;$C$1:$C$845,$BD$1:$BD$845,"",0)</f>
        <v>0</v>
      </c>
      <c r="AI279" s="65" cm="1">
        <f t="array" ref="AI279">_xlfn.XLOOKUP($G279&amp;$C279,$BY$1:$BY$845&amp;$C$1:$C$845,$CP$1:$CP$845,"",0)</f>
        <v>0</v>
      </c>
      <c r="AJ279" s="65" cm="1">
        <f t="array" ref="AJ279">_xlfn.XLOOKUP($G279&amp;$C279,$BY$1:$BY$845&amp;$C$1:$C$845,$CQ$1:$CQ$845,"",0)</f>
        <v>0</v>
      </c>
      <c r="AK279" s="65" cm="1">
        <f t="array" ref="AK279">_xlfn.XLOOKUP($G279&amp;$C279,$BY$1:$BY$845&amp;$C$1:$C$845,$CR$1:$CR$845,"",0)</f>
        <v>0</v>
      </c>
      <c r="AL279" s="65" cm="1">
        <f t="array" ref="AL279">_xlfn.XLOOKUP($G279&amp;$C279,$BY$1:$BY$845&amp;$C$1:$C$845,$CM$1:$CM$845,"",0)</f>
        <v>0</v>
      </c>
      <c r="AM279" s="78" cm="1">
        <f t="array" ref="AM279">_xlfn.XLOOKUP($G279&amp;$C279,$BY$1:$BY$845&amp;$C$1:$C$845,BG$1:BG$845,"",0)</f>
        <v>0</v>
      </c>
      <c r="AN279" s="78" cm="1">
        <f t="array" ref="AN279">_xlfn.XLOOKUP($G279&amp;$C279,$BY$1:$BY$845&amp;$C$1:$C$845,BH$1:BH$845,"",0)</f>
        <v>0</v>
      </c>
      <c r="AO279" s="78" cm="1">
        <f t="array" ref="AO279">_xlfn.XLOOKUP($G279&amp;$C279,$BY$1:$BY$845&amp;$C$1:$C$845,BI$1:BI$845,"",0)</f>
        <v>0</v>
      </c>
      <c r="AP279" s="78" cm="1">
        <f t="array" ref="AP279">_xlfn.XLOOKUP($G279&amp;$C279,$BY$1:$BY$845&amp;$C$1:$C$845,BJ$1:BJ$845,"",0)</f>
        <v>0</v>
      </c>
      <c r="AQ279" s="78" cm="1">
        <f t="array" ref="AQ279">_xlfn.XLOOKUP($G279&amp;$C279,$BY$1:$BY$845&amp;$C$1:$C$845,BK$1:BK$845,"",0)</f>
        <v>0</v>
      </c>
      <c r="AR279" s="78">
        <f t="shared" si="53"/>
        <v>0</v>
      </c>
      <c r="AT279" s="1">
        <v>19</v>
      </c>
      <c r="AV279" s="6"/>
      <c r="AW279" s="6" t="s">
        <v>1484</v>
      </c>
    </row>
    <row r="280" spans="1:102" x14ac:dyDescent="0.2">
      <c r="B280" s="1" t="s">
        <v>84</v>
      </c>
      <c r="C280" s="1">
        <v>2012</v>
      </c>
      <c r="D280" s="1" t="s">
        <v>814</v>
      </c>
      <c r="I280" s="4"/>
      <c r="O280" s="5"/>
      <c r="Z280" s="2" t="str">
        <f t="shared" si="52"/>
        <v/>
      </c>
      <c r="AA280" s="6">
        <f>_xlfn.XLOOKUP($G280,$AU$261:$AU$282,$AV$261:$AV$282,0,0)</f>
        <v>0</v>
      </c>
      <c r="AB280" s="43">
        <f>AA280/$AC$283</f>
        <v>0</v>
      </c>
      <c r="AD280" s="65" t="s">
        <v>1484</v>
      </c>
      <c r="AE280" s="65" cm="1">
        <f t="array" ref="AE280">_xlfn.XLOOKUP($G280&amp;$C280,$BY$1:$BY$845&amp;$C$1:$C$845,$CB$1:$CB$845,"",0)</f>
        <v>0</v>
      </c>
      <c r="AF280" s="65" t="s">
        <v>1484</v>
      </c>
      <c r="AG280" s="65" t="str">
        <f>IFERROR(($AD280/SUM(AD261:AD282))*$AF280,"")</f>
        <v/>
      </c>
      <c r="AH280" s="65" cm="1">
        <f t="array" ref="AH280">_xlfn.XLOOKUP($G280&amp;$C280,$BY$1:$BY$845&amp;$C$1:$C$845,$BD$1:$BD$845,"",0)</f>
        <v>0</v>
      </c>
      <c r="AI280" s="65" cm="1">
        <f t="array" ref="AI280">_xlfn.XLOOKUP($G280&amp;$C280,$BY$1:$BY$845&amp;$C$1:$C$845,$CP$1:$CP$845,"",0)</f>
        <v>0</v>
      </c>
      <c r="AJ280" s="65" cm="1">
        <f t="array" ref="AJ280">_xlfn.XLOOKUP($G280&amp;$C280,$BY$1:$BY$845&amp;$C$1:$C$845,$CQ$1:$CQ$845,"",0)</f>
        <v>0</v>
      </c>
      <c r="AK280" s="65" cm="1">
        <f t="array" ref="AK280">_xlfn.XLOOKUP($G280&amp;$C280,$BY$1:$BY$845&amp;$C$1:$C$845,$CR$1:$CR$845,"",0)</f>
        <v>0</v>
      </c>
      <c r="AL280" s="65" cm="1">
        <f t="array" ref="AL280">_xlfn.XLOOKUP($G280&amp;$C280,$BY$1:$BY$845&amp;$C$1:$C$845,$CM$1:$CM$845,"",0)</f>
        <v>0</v>
      </c>
      <c r="AM280" s="78" cm="1">
        <f t="array" ref="AM280">_xlfn.XLOOKUP($G280&amp;$C280,$BY$1:$BY$845&amp;$C$1:$C$845,BG$1:BG$845,"",0)</f>
        <v>0</v>
      </c>
      <c r="AN280" s="78" cm="1">
        <f t="array" ref="AN280">_xlfn.XLOOKUP($G280&amp;$C280,$BY$1:$BY$845&amp;$C$1:$C$845,BH$1:BH$845,"",0)</f>
        <v>0</v>
      </c>
      <c r="AO280" s="78" cm="1">
        <f t="array" ref="AO280">_xlfn.XLOOKUP($G280&amp;$C280,$BY$1:$BY$845&amp;$C$1:$C$845,BI$1:BI$845,"",0)</f>
        <v>0</v>
      </c>
      <c r="AP280" s="78" cm="1">
        <f t="array" ref="AP280">_xlfn.XLOOKUP($G280&amp;$C280,$BY$1:$BY$845&amp;$C$1:$C$845,BJ$1:BJ$845,"",0)</f>
        <v>0</v>
      </c>
      <c r="AQ280" s="78" cm="1">
        <f t="array" ref="AQ280">_xlfn.XLOOKUP($G280&amp;$C280,$BY$1:$BY$845&amp;$C$1:$C$845,BK$1:BK$845,"",0)</f>
        <v>0</v>
      </c>
      <c r="AR280" s="78">
        <f t="shared" si="53"/>
        <v>0</v>
      </c>
      <c r="AT280" s="1">
        <v>20</v>
      </c>
      <c r="AV280" s="6"/>
      <c r="AW280" s="6" t="s">
        <v>1484</v>
      </c>
    </row>
    <row r="281" spans="1:102" x14ac:dyDescent="0.2">
      <c r="B281" s="1" t="s">
        <v>84</v>
      </c>
      <c r="C281" s="1">
        <v>2012</v>
      </c>
      <c r="D281" s="1" t="s">
        <v>814</v>
      </c>
      <c r="I281" s="4"/>
      <c r="O281" s="5"/>
      <c r="Z281" s="2" t="str">
        <f t="shared" si="52"/>
        <v/>
      </c>
      <c r="AA281" s="6">
        <f>_xlfn.XLOOKUP($G281,$AU$261:$AU$282,$AV$261:$AV$282,0,0)</f>
        <v>0</v>
      </c>
      <c r="AB281" s="43">
        <f>AA281/$AC$283</f>
        <v>0</v>
      </c>
      <c r="AD281" s="65" t="s">
        <v>1484</v>
      </c>
      <c r="AE281" s="65" cm="1">
        <f t="array" ref="AE281">_xlfn.XLOOKUP($G281&amp;$C281,$BY$1:$BY$845&amp;$C$1:$C$845,$CB$1:$CB$845,"",0)</f>
        <v>0</v>
      </c>
      <c r="AF281" s="65" t="s">
        <v>1484</v>
      </c>
      <c r="AG281" s="65" t="str">
        <f>IFERROR(($AD281/SUM(AD261:AD282))*$AF281,"")</f>
        <v/>
      </c>
      <c r="AH281" s="65" cm="1">
        <f t="array" ref="AH281">_xlfn.XLOOKUP($G281&amp;$C281,$BY$1:$BY$845&amp;$C$1:$C$845,$BD$1:$BD$845,"",0)</f>
        <v>0</v>
      </c>
      <c r="AI281" s="65" cm="1">
        <f t="array" ref="AI281">_xlfn.XLOOKUP($G281&amp;$C281,$BY$1:$BY$845&amp;$C$1:$C$845,$CP$1:$CP$845,"",0)</f>
        <v>0</v>
      </c>
      <c r="AJ281" s="65" cm="1">
        <f t="array" ref="AJ281">_xlfn.XLOOKUP($G281&amp;$C281,$BY$1:$BY$845&amp;$C$1:$C$845,$CQ$1:$CQ$845,"",0)</f>
        <v>0</v>
      </c>
      <c r="AK281" s="65" cm="1">
        <f t="array" ref="AK281">_xlfn.XLOOKUP($G281&amp;$C281,$BY$1:$BY$845&amp;$C$1:$C$845,$CR$1:$CR$845,"",0)</f>
        <v>0</v>
      </c>
      <c r="AL281" s="65" cm="1">
        <f t="array" ref="AL281">_xlfn.XLOOKUP($G281&amp;$C281,$BY$1:$BY$845&amp;$C$1:$C$845,$CM$1:$CM$845,"",0)</f>
        <v>0</v>
      </c>
      <c r="AM281" s="78" cm="1">
        <f t="array" ref="AM281">_xlfn.XLOOKUP($G281&amp;$C281,$BY$1:$BY$845&amp;$C$1:$C$845,BG$1:BG$845,"",0)</f>
        <v>0</v>
      </c>
      <c r="AN281" s="78" cm="1">
        <f t="array" ref="AN281">_xlfn.XLOOKUP($G281&amp;$C281,$BY$1:$BY$845&amp;$C$1:$C$845,BH$1:BH$845,"",0)</f>
        <v>0</v>
      </c>
      <c r="AO281" s="78" cm="1">
        <f t="array" ref="AO281">_xlfn.XLOOKUP($G281&amp;$C281,$BY$1:$BY$845&amp;$C$1:$C$845,BI$1:BI$845,"",0)</f>
        <v>0</v>
      </c>
      <c r="AP281" s="78" cm="1">
        <f t="array" ref="AP281">_xlfn.XLOOKUP($G281&amp;$C281,$BY$1:$BY$845&amp;$C$1:$C$845,BJ$1:BJ$845,"",0)</f>
        <v>0</v>
      </c>
      <c r="AQ281" s="78" cm="1">
        <f t="array" ref="AQ281">_xlfn.XLOOKUP($G281&amp;$C281,$BY$1:$BY$845&amp;$C$1:$C$845,BK$1:BK$845,"",0)</f>
        <v>0</v>
      </c>
      <c r="AR281" s="78">
        <f t="shared" si="53"/>
        <v>0</v>
      </c>
      <c r="AT281" s="1">
        <v>21</v>
      </c>
      <c r="AW281" s="6" t="s">
        <v>1484</v>
      </c>
    </row>
    <row r="282" spans="1:102" x14ac:dyDescent="0.2">
      <c r="B282" s="1" t="s">
        <v>84</v>
      </c>
      <c r="C282" s="1">
        <v>2012</v>
      </c>
      <c r="D282" s="1" t="s">
        <v>814</v>
      </c>
      <c r="I282" s="4"/>
      <c r="O282" s="5"/>
      <c r="Z282" s="2" t="str">
        <f t="shared" si="52"/>
        <v/>
      </c>
      <c r="AA282" s="6">
        <f>_xlfn.XLOOKUP($G282,$AU$261:$AU$282,$AV$261:$AV$282,0,0)</f>
        <v>0</v>
      </c>
      <c r="AB282" s="43">
        <f>AA282/$AC$283</f>
        <v>0</v>
      </c>
      <c r="AD282" s="65" t="s">
        <v>1484</v>
      </c>
      <c r="AE282" s="65" cm="1">
        <f t="array" ref="AE282">_xlfn.XLOOKUP($G282&amp;$C282,$BY$1:$BY$845&amp;$C$1:$C$845,$CB$1:$CB$845,"",0)</f>
        <v>0</v>
      </c>
      <c r="AF282" s="65" t="s">
        <v>1484</v>
      </c>
      <c r="AG282" s="65" t="str">
        <f>IFERROR(($AD282/SUM(AD261:AD282))*$AF282,"")</f>
        <v/>
      </c>
      <c r="AH282" s="65" cm="1">
        <f t="array" ref="AH282">_xlfn.XLOOKUP($G282&amp;$C282,$BY$1:$BY$845&amp;$C$1:$C$845,$BD$1:$BD$845,"",0)</f>
        <v>0</v>
      </c>
      <c r="AI282" s="65" cm="1">
        <f t="array" ref="AI282">_xlfn.XLOOKUP($G282&amp;$C282,$BY$1:$BY$845&amp;$C$1:$C$845,$CP$1:$CP$845,"",0)</f>
        <v>0</v>
      </c>
      <c r="AJ282" s="65" cm="1">
        <f t="array" ref="AJ282">_xlfn.XLOOKUP($G282&amp;$C282,$BY$1:$BY$845&amp;$C$1:$C$845,$CQ$1:$CQ$845,"",0)</f>
        <v>0</v>
      </c>
      <c r="AK282" s="65" cm="1">
        <f t="array" ref="AK282">_xlfn.XLOOKUP($G282&amp;$C282,$BY$1:$BY$845&amp;$C$1:$C$845,$CR$1:$CR$845,"",0)</f>
        <v>0</v>
      </c>
      <c r="AL282" s="65" cm="1">
        <f t="array" ref="AL282">_xlfn.XLOOKUP($G282&amp;$C282,$BY$1:$BY$845&amp;$C$1:$C$845,$CM$1:$CM$845,"",0)</f>
        <v>0</v>
      </c>
      <c r="AM282" s="78" cm="1">
        <f t="array" ref="AM282">_xlfn.XLOOKUP($G282&amp;$C282,$BY$1:$BY$845&amp;$C$1:$C$845,BG$1:BG$845,"",0)</f>
        <v>0</v>
      </c>
      <c r="AN282" s="78" cm="1">
        <f t="array" ref="AN282">_xlfn.XLOOKUP($G282&amp;$C282,$BY$1:$BY$845&amp;$C$1:$C$845,BH$1:BH$845,"",0)</f>
        <v>0</v>
      </c>
      <c r="AO282" s="78" cm="1">
        <f t="array" ref="AO282">_xlfn.XLOOKUP($G282&amp;$C282,$BY$1:$BY$845&amp;$C$1:$C$845,BI$1:BI$845,"",0)</f>
        <v>0</v>
      </c>
      <c r="AP282" s="78" cm="1">
        <f t="array" ref="AP282">_xlfn.XLOOKUP($G282&amp;$C282,$BY$1:$BY$845&amp;$C$1:$C$845,BJ$1:BJ$845,"",0)</f>
        <v>0</v>
      </c>
      <c r="AQ282" s="78" cm="1">
        <f t="array" ref="AQ282">_xlfn.XLOOKUP($G282&amp;$C282,$BY$1:$BY$845&amp;$C$1:$C$845,BK$1:BK$845,"",0)</f>
        <v>0</v>
      </c>
      <c r="AR282" s="78">
        <f t="shared" si="53"/>
        <v>0</v>
      </c>
      <c r="AT282" s="1">
        <v>22</v>
      </c>
      <c r="AW282" s="6" t="s">
        <v>1484</v>
      </c>
    </row>
    <row r="283" spans="1:102" x14ac:dyDescent="0.2">
      <c r="B283" s="1" t="s">
        <v>84</v>
      </c>
      <c r="C283" s="1">
        <v>2012</v>
      </c>
      <c r="D283" s="1" t="s">
        <v>814</v>
      </c>
      <c r="E283" s="1"/>
      <c r="F283" s="1"/>
      <c r="G283" s="1">
        <f>$G259</f>
        <v>0</v>
      </c>
      <c r="H283" s="1"/>
      <c r="I283" s="1"/>
      <c r="J283" s="36"/>
      <c r="K283" s="36"/>
      <c r="L283" s="1"/>
      <c r="M283" s="1"/>
      <c r="N283" s="1"/>
      <c r="O283" s="1"/>
      <c r="P283" s="36"/>
      <c r="Q283" s="1"/>
      <c r="R283" s="1"/>
      <c r="S283" s="1"/>
      <c r="T283" s="1"/>
      <c r="U283" s="1"/>
      <c r="V283" s="1"/>
      <c r="W283" s="1"/>
      <c r="X283" s="1"/>
      <c r="Y283" s="1"/>
      <c r="Z283" s="1"/>
      <c r="AB283" s="41">
        <f>SUM(AB261:AB282)</f>
        <v>1</v>
      </c>
      <c r="AC283" s="37">
        <f>SUM(AA261:AA282)</f>
        <v>74117458</v>
      </c>
      <c r="AD283" s="66">
        <v>15796.1</v>
      </c>
      <c r="AE283" s="66">
        <f>SUM(AE261:AE282)</f>
        <v>16359</v>
      </c>
      <c r="AF283" s="66">
        <v>173.09999999999997</v>
      </c>
      <c r="AG283" s="66">
        <f>SUM(AG261:AG282)</f>
        <v>16.006685194446732</v>
      </c>
      <c r="AH283" s="66">
        <f>SUMPRODUCT(AH261:AH282,AE261:AE282)/AE283</f>
        <v>27.665933125496668</v>
      </c>
      <c r="AI283" s="66">
        <f>SUM(AI261:AI282)</f>
        <v>34.200000000000003</v>
      </c>
      <c r="AJ283" s="66">
        <f>SUM(AJ261:AJ282)</f>
        <v>21.1</v>
      </c>
      <c r="AK283" s="66">
        <f>SUM(AK261:AK282)</f>
        <v>55.300000000000011</v>
      </c>
      <c r="AL283" s="66">
        <f>SUM(AL261:AL282)</f>
        <v>205</v>
      </c>
      <c r="AM283" s="80">
        <f>SUM(AM261:AM282)</f>
        <v>2.0499999999999998</v>
      </c>
      <c r="AN283" s="80">
        <f>SUM(AN261:AN282)</f>
        <v>1.9100000000000001</v>
      </c>
      <c r="AO283" s="80">
        <f>SUM(AO261:AO282)</f>
        <v>1.7700000000000002</v>
      </c>
      <c r="AP283" s="80">
        <f>SUM(AP261:AP282)</f>
        <v>1.51</v>
      </c>
      <c r="AQ283" s="80">
        <f>SUM(AQ261:AQ282)</f>
        <v>3.7699999999999996</v>
      </c>
      <c r="AR283" s="80">
        <f>SUM(AR261:AR282)</f>
        <v>11.01</v>
      </c>
      <c r="AS283" s="1"/>
      <c r="AU283" s="37">
        <f>AW283-AV283</f>
        <v>-248263</v>
      </c>
      <c r="AV283" s="37">
        <f>SUM(AV261:AV282)</f>
        <v>74117458</v>
      </c>
      <c r="AW283" s="37">
        <v>73869195</v>
      </c>
    </row>
    <row r="287" spans="1:102" ht="17" thickBot="1" x14ac:dyDescent="0.25"/>
    <row r="288" spans="1:102" ht="17" thickBot="1" x14ac:dyDescent="0.25">
      <c r="A288" s="3">
        <v>12</v>
      </c>
      <c r="B288" s="1" t="str">
        <f>B$1</f>
        <v>YEAR</v>
      </c>
      <c r="C288" s="1" t="str">
        <f>C$1</f>
        <v>YEAR</v>
      </c>
      <c r="D288" s="1" t="str">
        <f>D$1</f>
        <v>TEAM</v>
      </c>
      <c r="F288" s="1" t="str">
        <f t="shared" ref="F288:AA288" si="54">F$1</f>
        <v>NUMBER</v>
      </c>
      <c r="G288" s="1" t="str">
        <f t="shared" si="54"/>
        <v>PLAYER</v>
      </c>
      <c r="H288" s="1" t="str">
        <f t="shared" si="54"/>
        <v>POS</v>
      </c>
      <c r="I288" s="1" t="str">
        <f t="shared" si="54"/>
        <v>HEIGHT</v>
      </c>
      <c r="J288" s="1" t="str">
        <f t="shared" si="54"/>
        <v>HEIGHT (IN)</v>
      </c>
      <c r="K288" s="1" t="str">
        <f t="shared" si="54"/>
        <v>HEIGHT (M)</v>
      </c>
      <c r="L288" s="1" t="str">
        <f t="shared" si="54"/>
        <v>WEIGHT (LBS)</v>
      </c>
      <c r="M288" s="1" t="str">
        <f t="shared" si="54"/>
        <v>WEIGHT (KG)</v>
      </c>
      <c r="N288" s="1" t="str">
        <f t="shared" si="54"/>
        <v>BMI</v>
      </c>
      <c r="O288" s="1" t="str">
        <f t="shared" si="54"/>
        <v>BIRTH DATE</v>
      </c>
      <c r="P288" s="1" t="str">
        <f t="shared" si="54"/>
        <v>AGE</v>
      </c>
      <c r="Q288" s="1" t="str">
        <f t="shared" si="54"/>
        <v>NATION</v>
      </c>
      <c r="R288" s="1" t="str">
        <f t="shared" si="54"/>
        <v>COUNTRY</v>
      </c>
      <c r="S288" s="1" t="str">
        <f t="shared" si="54"/>
        <v>CONTINENT</v>
      </c>
      <c r="T288" s="1" t="str">
        <f t="shared" si="54"/>
        <v>GLOBAL REGION</v>
      </c>
      <c r="U288" s="1" t="str">
        <f t="shared" si="54"/>
        <v>EXPERIENCE</v>
      </c>
      <c r="V288" s="1"/>
      <c r="W288" s="1" t="str">
        <f t="shared" si="54"/>
        <v>COLLEGE</v>
      </c>
      <c r="X288" s="1" t="str">
        <f t="shared" si="54"/>
        <v>COLLEGE1</v>
      </c>
      <c r="Y288" s="1" t="str">
        <f t="shared" si="54"/>
        <v>COLLEGE2</v>
      </c>
      <c r="Z288" s="1" t="str">
        <f t="shared" si="54"/>
        <v>TRANSFER</v>
      </c>
      <c r="AA288" s="1" t="str">
        <f t="shared" si="54"/>
        <v>SALARY</v>
      </c>
      <c r="AB288" s="1" t="s">
        <v>1262</v>
      </c>
      <c r="AD288" s="64" t="s">
        <v>1496</v>
      </c>
      <c r="AE288" s="64" t="str">
        <f>AE$1</f>
        <v>MP</v>
      </c>
      <c r="AF288" s="64" t="s">
        <v>1424</v>
      </c>
      <c r="AG288" s="64" t="str">
        <f>AG$1</f>
        <v>WTD-MP-PER</v>
      </c>
      <c r="AH288" s="64" t="str">
        <f t="shared" ref="AH288:AR288" si="55">AH$1</f>
        <v>AGE</v>
      </c>
      <c r="AI288" s="64" t="str">
        <f t="shared" si="55"/>
        <v>D-WS</v>
      </c>
      <c r="AJ288" s="64" t="str">
        <f t="shared" si="55"/>
        <v>O-WS</v>
      </c>
      <c r="AK288" s="64" t="str">
        <f t="shared" si="55"/>
        <v>WS</v>
      </c>
      <c r="AL288" s="64" t="str">
        <f t="shared" si="55"/>
        <v>USG%</v>
      </c>
      <c r="AM288" s="64" t="str">
        <f t="shared" si="55"/>
        <v>PG%</v>
      </c>
      <c r="AN288" s="64" t="str">
        <f t="shared" si="55"/>
        <v>SG%</v>
      </c>
      <c r="AO288" s="64" t="str">
        <f t="shared" si="55"/>
        <v>SF%</v>
      </c>
      <c r="AP288" s="64" t="str">
        <f t="shared" si="55"/>
        <v>PF%</v>
      </c>
      <c r="AQ288" s="64" t="str">
        <f t="shared" si="55"/>
        <v>C%</v>
      </c>
      <c r="AR288" s="64" t="str">
        <f t="shared" si="55"/>
        <v>TTL%</v>
      </c>
      <c r="AT288" s="1" t="str">
        <f>AT$1</f>
        <v>Rk</v>
      </c>
      <c r="AU288" s="1" t="str">
        <f>AU$1</f>
        <v>PLAYER</v>
      </c>
      <c r="AV288" s="1" t="str">
        <f>AV$1</f>
        <v>SALARY - BR</v>
      </c>
      <c r="AW288" s="1" t="s">
        <v>1495</v>
      </c>
      <c r="BB288" t="s">
        <v>550</v>
      </c>
      <c r="BC288" t="s">
        <v>1376</v>
      </c>
      <c r="BD288" t="s">
        <v>1377</v>
      </c>
      <c r="BE288" t="s">
        <v>1340</v>
      </c>
      <c r="BF288" s="2" t="s">
        <v>1378</v>
      </c>
      <c r="BG288" s="2" t="s">
        <v>1379</v>
      </c>
      <c r="BH288" s="2" t="s">
        <v>1380</v>
      </c>
      <c r="BI288" s="2" t="s">
        <v>1381</v>
      </c>
      <c r="BJ288" s="2" t="s">
        <v>1382</v>
      </c>
      <c r="BK288" s="2" t="s">
        <v>1383</v>
      </c>
      <c r="BL288" s="2" t="s">
        <v>1384</v>
      </c>
      <c r="BM288" s="2" t="s">
        <v>1385</v>
      </c>
      <c r="BN288" s="2" t="s">
        <v>1386</v>
      </c>
      <c r="BO288" s="2" t="s">
        <v>1387</v>
      </c>
      <c r="BP288" s="2" t="s">
        <v>1388</v>
      </c>
      <c r="BQ288" s="2" t="s">
        <v>1389</v>
      </c>
      <c r="BR288" s="2" t="s">
        <v>1388</v>
      </c>
      <c r="BS288" s="2" t="s">
        <v>1389</v>
      </c>
      <c r="BT288" s="2" t="s">
        <v>1390</v>
      </c>
      <c r="BU288" s="2" t="s">
        <v>1391</v>
      </c>
      <c r="BV288" s="2" t="s">
        <v>1392</v>
      </c>
      <c r="BX288" s="2" t="s">
        <v>550</v>
      </c>
      <c r="BY288" s="2" t="s">
        <v>1376</v>
      </c>
      <c r="BZ288" s="2" t="s">
        <v>1377</v>
      </c>
      <c r="CA288" s="2" t="s">
        <v>1340</v>
      </c>
      <c r="CB288" s="2" t="s">
        <v>1378</v>
      </c>
      <c r="CC288" s="2" t="s">
        <v>1424</v>
      </c>
      <c r="CD288" s="2" t="s">
        <v>1425</v>
      </c>
      <c r="CE288" s="2" t="s">
        <v>1426</v>
      </c>
      <c r="CF288" s="2" t="s">
        <v>1427</v>
      </c>
      <c r="CG288" s="2" t="s">
        <v>1428</v>
      </c>
      <c r="CH288" s="2" t="s">
        <v>1429</v>
      </c>
      <c r="CI288" s="2" t="s">
        <v>1430</v>
      </c>
      <c r="CJ288" s="2" t="s">
        <v>1431</v>
      </c>
      <c r="CK288" s="2" t="s">
        <v>1432</v>
      </c>
      <c r="CL288" s="2" t="s">
        <v>1433</v>
      </c>
      <c r="CM288" s="2" t="s">
        <v>1434</v>
      </c>
      <c r="CN288" s="2" t="s">
        <v>1435</v>
      </c>
      <c r="CO288" s="2" t="s">
        <v>1376</v>
      </c>
      <c r="CP288" s="2" t="s">
        <v>1436</v>
      </c>
      <c r="CQ288" s="2" t="s">
        <v>1437</v>
      </c>
      <c r="CR288" s="2" t="s">
        <v>1438</v>
      </c>
      <c r="CS288" s="2" t="s">
        <v>1439</v>
      </c>
      <c r="CT288" s="2" t="s">
        <v>1376</v>
      </c>
      <c r="CU288" s="2" t="s">
        <v>1440</v>
      </c>
      <c r="CV288" s="2" t="s">
        <v>1441</v>
      </c>
      <c r="CW288" s="2" t="s">
        <v>1442</v>
      </c>
      <c r="CX288" s="2" t="s">
        <v>1443</v>
      </c>
    </row>
    <row r="289" spans="1:102" ht="17" thickBot="1" x14ac:dyDescent="0.25">
      <c r="A289" s="3" t="s">
        <v>843</v>
      </c>
      <c r="B289" s="1" t="s">
        <v>90</v>
      </c>
      <c r="C289" s="1">
        <v>2011</v>
      </c>
      <c r="D289" s="1" t="s">
        <v>843</v>
      </c>
      <c r="F289" s="2">
        <v>8</v>
      </c>
      <c r="G289" s="2" t="s">
        <v>845</v>
      </c>
      <c r="H289" s="2" t="s">
        <v>552</v>
      </c>
      <c r="I289" s="4" t="s">
        <v>1151</v>
      </c>
      <c r="J289" s="16">
        <f>_xlfn.XLOOKUP($I289,DASHBOARD!$I$2:$I$27,DASHBOARD!$J$2:$J$27,"",0)</f>
        <v>86</v>
      </c>
      <c r="K289" s="23">
        <f>J289/DASHBOARD!$C$3</f>
        <v>2.1844043688087376</v>
      </c>
      <c r="L289" s="2">
        <v>248</v>
      </c>
      <c r="M289" s="26">
        <f>L289/DASHBOARD!$C$4</f>
        <v>112.47165532879818</v>
      </c>
      <c r="N289" s="26">
        <f t="shared" ref="N289:N306" si="56">M289/(K289^2)</f>
        <v>23.570946065103524</v>
      </c>
      <c r="O289" s="5">
        <v>32269</v>
      </c>
      <c r="P289" s="23">
        <f>YEARFRAC(O289,_xlfn.XLOOKUP($B289,DASHBOARD!$Q$2:$Q$40,DASHBOARD!$U$2:$U$40,"",0))</f>
        <v>23.1</v>
      </c>
      <c r="Q289" s="2" t="s">
        <v>643</v>
      </c>
      <c r="R289" s="2" t="str">
        <f>_xlfn.XLOOKUP($Q289,DASHBOARD!$L$2:$L$150,DASHBOARD!M$2:M$150,"",0)</f>
        <v>France</v>
      </c>
      <c r="S289" s="2" t="str">
        <f>_xlfn.XLOOKUP($Q289,DASHBOARD!$L$2:$L$150,DASHBOARD!N$2:N$150,"",0)</f>
        <v>Europe</v>
      </c>
      <c r="T289" s="2" t="str">
        <f>_xlfn.XLOOKUP($Q289,DASHBOARD!$L$2:$L$150,DASHBOARD!O$2:O$150,"",0)</f>
        <v>Eurasia</v>
      </c>
      <c r="U289" s="2">
        <v>2</v>
      </c>
      <c r="Z289" s="2" t="str">
        <f t="shared" ref="Z289:Z310" si="57">IF(Y289="","","X")</f>
        <v/>
      </c>
      <c r="AA289" s="6">
        <f>_xlfn.XLOOKUP($G289,$AU$289:$AU$310,$AV$289:$AV$310,0,0)</f>
        <v>0</v>
      </c>
      <c r="AB289" s="43">
        <f>AA289/AC311</f>
        <v>0</v>
      </c>
      <c r="AD289" s="65">
        <v>2503.8999999999996</v>
      </c>
      <c r="AE289" s="65" cm="1">
        <f t="array" ref="AE289">_xlfn.XLOOKUP($G289&amp;$C289,$BY$1:$BY$845&amp;$C$1:$C$845,$CB$1:$CB$845,"",0)</f>
        <v>75</v>
      </c>
      <c r="AF289" s="65">
        <v>12</v>
      </c>
      <c r="AG289" s="65">
        <f>IFERROR(($AD289/SUM(AD289:AD310))*$AF289,"")</f>
        <v>1.5982000382970569</v>
      </c>
      <c r="AH289" s="65" cm="1">
        <f t="array" ref="AH289">_xlfn.XLOOKUP($G289&amp;$C289,$BY$1:$BY$845&amp;$C$1:$C$845,$BD$1:$BD$845,"",0)</f>
        <v>22</v>
      </c>
      <c r="AI289" s="65" cm="1">
        <f t="array" ref="AI289">_xlfn.XLOOKUP($G289&amp;$C289,$BY$1:$BY$845&amp;$C$1:$C$845,$CP$1:$CP$845,"",0)</f>
        <v>0</v>
      </c>
      <c r="AJ289" s="65" cm="1">
        <f t="array" ref="AJ289">_xlfn.XLOOKUP($G289&amp;$C289,$BY$1:$BY$845&amp;$C$1:$C$845,$CQ$1:$CQ$845,"",0)</f>
        <v>0.1</v>
      </c>
      <c r="AK289" s="65" cm="1">
        <f t="array" ref="AK289">_xlfn.XLOOKUP($G289&amp;$C289,$BY$1:$BY$845&amp;$C$1:$C$845,$CR$1:$CR$845,"",0)</f>
        <v>0.1</v>
      </c>
      <c r="AL289" s="65" cm="1">
        <f t="array" ref="AL289">_xlfn.XLOOKUP($G289&amp;$C289,$BY$1:$BY$845&amp;$C$1:$C$845,$CM$1:$CM$845,"",0)</f>
        <v>2.9</v>
      </c>
      <c r="AM289" s="78" cm="1">
        <f t="array" ref="AM289">_xlfn.XLOOKUP($G289&amp;$C289,$BY$1:$BY$845&amp;$C$1:$C$845,BG$1:BG$845,"",0)</f>
        <v>0</v>
      </c>
      <c r="AN289" s="78" cm="1">
        <f t="array" ref="AN289">_xlfn.XLOOKUP($G289&amp;$C289,$BY$1:$BY$845&amp;$C$1:$C$845,BH$1:BH$845,"",0)</f>
        <v>0</v>
      </c>
      <c r="AO289" s="78" cm="1">
        <f t="array" ref="AO289">_xlfn.XLOOKUP($G289&amp;$C289,$BY$1:$BY$845&amp;$C$1:$C$845,BI$1:BI$845,"",0)</f>
        <v>0</v>
      </c>
      <c r="AP289" s="78" cm="1">
        <f t="array" ref="AP289">_xlfn.XLOOKUP($G289&amp;$C289,$BY$1:$BY$845&amp;$C$1:$C$845,BJ$1:BJ$845,"",0)</f>
        <v>0</v>
      </c>
      <c r="AQ289" s="78" cm="1">
        <f t="array" ref="AQ289">_xlfn.XLOOKUP($G289&amp;$C289,$BY$1:$BY$845&amp;$C$1:$C$845,BK$1:BK$845,"",0)</f>
        <v>1</v>
      </c>
      <c r="AR289" s="78">
        <f>SUM(AM289:AQ289)</f>
        <v>1</v>
      </c>
      <c r="AT289" s="1">
        <v>1</v>
      </c>
      <c r="AU289" s="2" t="s">
        <v>865</v>
      </c>
      <c r="AV289" s="6">
        <v>17278618</v>
      </c>
      <c r="AW289" s="6">
        <v>17278618</v>
      </c>
      <c r="BB289">
        <v>1</v>
      </c>
      <c r="BC289" t="s">
        <v>859</v>
      </c>
      <c r="BD289">
        <v>37</v>
      </c>
      <c r="BE289">
        <v>80</v>
      </c>
      <c r="BF289" s="2">
        <v>2653</v>
      </c>
      <c r="BG289" s="58">
        <v>0.69</v>
      </c>
      <c r="BH289" s="58">
        <v>0.31</v>
      </c>
      <c r="BL289" s="2">
        <v>3.1</v>
      </c>
      <c r="BM289" s="2">
        <v>-5.2</v>
      </c>
      <c r="BN289" s="2">
        <v>148</v>
      </c>
      <c r="BO289" s="2">
        <v>25</v>
      </c>
      <c r="BP289" s="2">
        <v>67</v>
      </c>
      <c r="BQ289" s="2">
        <v>1</v>
      </c>
      <c r="BR289" s="2">
        <v>10</v>
      </c>
      <c r="BS289" s="2">
        <v>9</v>
      </c>
      <c r="BT289" s="2">
        <v>1478</v>
      </c>
      <c r="BU289" s="2">
        <v>2</v>
      </c>
      <c r="BV289" s="2">
        <v>14</v>
      </c>
      <c r="BX289" s="2">
        <v>1</v>
      </c>
      <c r="BY289" s="2" t="s">
        <v>859</v>
      </c>
      <c r="BZ289" s="2">
        <v>37</v>
      </c>
      <c r="CA289" s="2">
        <v>80</v>
      </c>
      <c r="CB289" s="2">
        <v>2653</v>
      </c>
      <c r="CC289" s="2">
        <v>14.4</v>
      </c>
      <c r="CD289" s="2">
        <v>0.5</v>
      </c>
      <c r="CE289" s="2">
        <v>0.65600000000000003</v>
      </c>
      <c r="CF289" s="2">
        <v>0.129</v>
      </c>
      <c r="CG289" s="2">
        <v>1.6</v>
      </c>
      <c r="CH289" s="2">
        <v>13.4</v>
      </c>
      <c r="CI289" s="2">
        <v>7.7</v>
      </c>
      <c r="CJ289" s="2">
        <v>35.4</v>
      </c>
      <c r="CK289" s="2">
        <v>2.7</v>
      </c>
      <c r="CL289" s="2">
        <v>0.8</v>
      </c>
      <c r="CM289" s="2">
        <v>22.1</v>
      </c>
      <c r="CN289" s="2">
        <v>14.3</v>
      </c>
      <c r="CP289" s="2">
        <v>2.5</v>
      </c>
      <c r="CQ289" s="2">
        <v>3.9</v>
      </c>
      <c r="CR289" s="2">
        <v>6.4</v>
      </c>
      <c r="CS289" s="2">
        <v>0.11600000000000001</v>
      </c>
      <c r="CU289" s="2">
        <v>0.9</v>
      </c>
      <c r="CV289" s="2">
        <v>2</v>
      </c>
      <c r="CW289" s="2">
        <v>2.8</v>
      </c>
      <c r="CX289" s="2">
        <v>3.3</v>
      </c>
    </row>
    <row r="290" spans="1:102" x14ac:dyDescent="0.2">
      <c r="B290" s="1" t="s">
        <v>90</v>
      </c>
      <c r="C290" s="1">
        <v>2011</v>
      </c>
      <c r="D290" s="1" t="s">
        <v>843</v>
      </c>
      <c r="F290" s="2">
        <v>11</v>
      </c>
      <c r="G290" s="2" t="s">
        <v>846</v>
      </c>
      <c r="H290" s="2" t="s">
        <v>556</v>
      </c>
      <c r="I290" s="4" t="s">
        <v>1152</v>
      </c>
      <c r="J290" s="16">
        <f>_xlfn.XLOOKUP($I290,DASHBOARD!$I$2:$I$27,DASHBOARD!$J$2:$J$27,"",0)</f>
        <v>70</v>
      </c>
      <c r="K290" s="23">
        <f>J290/DASHBOARD!$C$3</f>
        <v>1.7780035560071121</v>
      </c>
      <c r="L290" s="2">
        <v>180</v>
      </c>
      <c r="M290" s="26">
        <f>L290/DASHBOARD!$C$4</f>
        <v>81.632653061224488</v>
      </c>
      <c r="N290" s="26">
        <f t="shared" si="56"/>
        <v>25.822522282382337</v>
      </c>
      <c r="O290" s="5">
        <v>30859</v>
      </c>
      <c r="P290" s="23">
        <f>YEARFRAC(O290,_xlfn.XLOOKUP($B290,DASHBOARD!$Q$2:$Q$40,DASHBOARD!$U$2:$U$40,"",0))</f>
        <v>26.961111111111112</v>
      </c>
      <c r="Q290" s="2" t="s">
        <v>847</v>
      </c>
      <c r="R290" s="2" t="str">
        <f>_xlfn.XLOOKUP($Q290,DASHBOARD!$L$2:$L$150,DASHBOARD!M$2:M$150,"",0)</f>
        <v>Puerto Rico</v>
      </c>
      <c r="S290" s="2" t="str">
        <f>_xlfn.XLOOKUP($Q290,DASHBOARD!$L$2:$L$150,DASHBOARD!N$2:N$150,"",0)</f>
        <v>North America</v>
      </c>
      <c r="T290" s="2" t="str">
        <f>_xlfn.XLOOKUP($Q290,DASHBOARD!$L$2:$L$150,DASHBOARD!O$2:O$150,"",0)</f>
        <v>Caribbean</v>
      </c>
      <c r="U290" s="2">
        <v>4</v>
      </c>
      <c r="W290" s="2" t="s">
        <v>848</v>
      </c>
      <c r="X290" s="2" t="s">
        <v>848</v>
      </c>
      <c r="Z290" s="2" t="str">
        <f t="shared" si="57"/>
        <v/>
      </c>
      <c r="AA290" s="6">
        <f>_xlfn.XLOOKUP($G290,$AU$289:$AU$310,$AV$289:$AV$310,0,0)</f>
        <v>1815000</v>
      </c>
      <c r="AB290" s="43">
        <f>AA290/$AC$311</f>
        <v>2.1250466427248649E-2</v>
      </c>
      <c r="AD290" s="65">
        <v>2057.2000000000003</v>
      </c>
      <c r="AE290" s="65" cm="1">
        <f t="array" ref="AE290">_xlfn.XLOOKUP($G290&amp;$C290,$BY$1:$BY$845&amp;$C$1:$C$845,$CB$1:$CB$845,"",0)</f>
        <v>1669</v>
      </c>
      <c r="AF290" s="65">
        <f>AVERAGE(18.4,14.82)</f>
        <v>16.61</v>
      </c>
      <c r="AG290" s="65">
        <f>IFERROR(($AD290/SUM(AD289:AD310))*$AF290,"")</f>
        <v>1.8175194144805429</v>
      </c>
      <c r="AH290" s="65" cm="1">
        <f t="array" ref="AH290">_xlfn.XLOOKUP($G290&amp;$C290,$BY$1:$BY$845&amp;$C$1:$C$845,$BD$1:$BD$845,"",0)</f>
        <v>26</v>
      </c>
      <c r="AI290" s="65" cm="1">
        <f t="array" ref="AI290">_xlfn.XLOOKUP($G290&amp;$C290,$BY$1:$BY$845&amp;$C$1:$C$845,$CP$1:$CP$845,"",0)</f>
        <v>1.9</v>
      </c>
      <c r="AJ290" s="65" cm="1">
        <f t="array" ref="AJ290">_xlfn.XLOOKUP($G290&amp;$C290,$BY$1:$BY$845&amp;$C$1:$C$845,$CQ$1:$CQ$845,"",0)</f>
        <v>1.4</v>
      </c>
      <c r="AK290" s="65" cm="1">
        <f t="array" ref="AK290">_xlfn.XLOOKUP($G290&amp;$C290,$BY$1:$BY$845&amp;$C$1:$C$845,$CR$1:$CR$845,"",0)</f>
        <v>3.2</v>
      </c>
      <c r="AL290" s="65" cm="1">
        <f t="array" ref="AL290">_xlfn.XLOOKUP($G290&amp;$C290,$BY$1:$BY$845&amp;$C$1:$C$845,$CM$1:$CM$845,"",0)</f>
        <v>15.9</v>
      </c>
      <c r="AM290" s="78" cm="1">
        <f t="array" ref="AM290">_xlfn.XLOOKUP($G290&amp;$C290,$BY$1:$BY$845&amp;$C$1:$C$845,BG$1:BG$845,"",0)</f>
        <v>0.97</v>
      </c>
      <c r="AN290" s="78" cm="1">
        <f t="array" ref="AN290">_xlfn.XLOOKUP($G290&amp;$C290,$BY$1:$BY$845&amp;$C$1:$C$845,BH$1:BH$845,"",0)</f>
        <v>0.03</v>
      </c>
      <c r="AO290" s="78" cm="1">
        <f t="array" ref="AO290">_xlfn.XLOOKUP($G290&amp;$C290,$BY$1:$BY$845&amp;$C$1:$C$845,BI$1:BI$845,"",0)</f>
        <v>0</v>
      </c>
      <c r="AP290" s="78" cm="1">
        <f t="array" ref="AP290">_xlfn.XLOOKUP($G290&amp;$C290,$BY$1:$BY$845&amp;$C$1:$C$845,BJ$1:BJ$845,"",0)</f>
        <v>0</v>
      </c>
      <c r="AQ290" s="78" cm="1">
        <f t="array" ref="AQ290">_xlfn.XLOOKUP($G290&amp;$C290,$BY$1:$BY$845&amp;$C$1:$C$845,BK$1:BK$845,"",0)</f>
        <v>0</v>
      </c>
      <c r="AR290" s="78">
        <f t="shared" ref="AR290:AR310" si="58">SUM(AM290:AQ290)</f>
        <v>1</v>
      </c>
      <c r="AT290" s="1">
        <v>2</v>
      </c>
      <c r="AU290" s="2" t="s">
        <v>855</v>
      </c>
      <c r="AV290" s="6">
        <v>12600000</v>
      </c>
      <c r="AW290" s="6">
        <v>12600000</v>
      </c>
      <c r="BB290">
        <v>2</v>
      </c>
      <c r="BC290" t="s">
        <v>872</v>
      </c>
      <c r="BD290">
        <v>33</v>
      </c>
      <c r="BE290">
        <v>82</v>
      </c>
      <c r="BF290" s="2">
        <v>2564</v>
      </c>
      <c r="BH290" s="58">
        <v>0.91</v>
      </c>
      <c r="BI290" s="58">
        <v>0.09</v>
      </c>
      <c r="BL290" s="2">
        <v>5.9</v>
      </c>
      <c r="BM290" s="2">
        <v>3.2</v>
      </c>
      <c r="BN290" s="2">
        <v>98</v>
      </c>
      <c r="BO290" s="2">
        <v>41</v>
      </c>
      <c r="BP290" s="2">
        <v>57</v>
      </c>
      <c r="BQ290" s="2">
        <v>10</v>
      </c>
      <c r="BR290" s="2">
        <v>76</v>
      </c>
      <c r="BS290" s="2">
        <v>5</v>
      </c>
      <c r="BT290" s="2">
        <v>762</v>
      </c>
      <c r="BU290" s="2">
        <v>17</v>
      </c>
      <c r="BV290" s="2">
        <v>47</v>
      </c>
      <c r="BX290" s="2">
        <v>2</v>
      </c>
      <c r="BY290" s="2" t="s">
        <v>872</v>
      </c>
      <c r="BZ290" s="2">
        <v>33</v>
      </c>
      <c r="CA290" s="2">
        <v>82</v>
      </c>
      <c r="CB290" s="2">
        <v>2564</v>
      </c>
      <c r="CC290" s="2">
        <v>15.9</v>
      </c>
      <c r="CD290" s="2">
        <v>0.54500000000000004</v>
      </c>
      <c r="CE290" s="2">
        <v>0.32200000000000001</v>
      </c>
      <c r="CF290" s="2">
        <v>0.19600000000000001</v>
      </c>
      <c r="CG290" s="2">
        <v>1.1000000000000001</v>
      </c>
      <c r="CH290" s="2">
        <v>5.7</v>
      </c>
      <c r="CI290" s="2">
        <v>3.5</v>
      </c>
      <c r="CJ290" s="2">
        <v>22.2</v>
      </c>
      <c r="CK290" s="2">
        <v>1.9</v>
      </c>
      <c r="CL290" s="2">
        <v>0.4</v>
      </c>
      <c r="CM290" s="2">
        <v>12.4</v>
      </c>
      <c r="CN290" s="2">
        <v>24.7</v>
      </c>
      <c r="CP290" s="2">
        <v>2.8</v>
      </c>
      <c r="CQ290" s="2">
        <v>2.5</v>
      </c>
      <c r="CR290" s="2">
        <v>5.3</v>
      </c>
      <c r="CS290" s="2">
        <v>0.1</v>
      </c>
      <c r="CU290" s="2">
        <v>1</v>
      </c>
      <c r="CV290" s="2">
        <v>-0.1</v>
      </c>
      <c r="CW290" s="2">
        <v>0.9</v>
      </c>
      <c r="CX290" s="2">
        <v>1.9</v>
      </c>
    </row>
    <row r="291" spans="1:102" x14ac:dyDescent="0.2">
      <c r="B291" s="1" t="s">
        <v>90</v>
      </c>
      <c r="C291" s="1">
        <v>2011</v>
      </c>
      <c r="D291" s="1" t="s">
        <v>843</v>
      </c>
      <c r="F291" s="2">
        <v>3</v>
      </c>
      <c r="G291" s="2" t="s">
        <v>849</v>
      </c>
      <c r="H291" s="2" t="s">
        <v>556</v>
      </c>
      <c r="I291" s="4" t="s">
        <v>1149</v>
      </c>
      <c r="J291" s="16">
        <f>_xlfn.XLOOKUP($I291,DASHBOARD!$I$2:$I$27,DASHBOARD!$J$2:$J$27,"",0)</f>
        <v>73</v>
      </c>
      <c r="K291" s="23">
        <f>J291/DASHBOARD!$C$3</f>
        <v>1.854203708407417</v>
      </c>
      <c r="L291" s="2">
        <v>170</v>
      </c>
      <c r="M291" s="26">
        <f>L291/DASHBOARD!$C$4</f>
        <v>77.097505668934232</v>
      </c>
      <c r="N291" s="26">
        <f t="shared" si="56"/>
        <v>22.424637790313465</v>
      </c>
      <c r="O291" s="5">
        <v>32197</v>
      </c>
      <c r="P291" s="23">
        <f>YEARFRAC(O291,_xlfn.XLOOKUP($B291,DASHBOARD!$Q$2:$Q$40,DASHBOARD!$U$2:$U$40,"",0))</f>
        <v>23.3</v>
      </c>
      <c r="Q291" s="2" t="s">
        <v>850</v>
      </c>
      <c r="R291" s="2" t="str">
        <f>_xlfn.XLOOKUP($Q291,DASHBOARD!$L$2:$L$150,DASHBOARD!M$2:M$150,"",0)</f>
        <v>Guadeloupe</v>
      </c>
      <c r="S291" s="2" t="str">
        <f>_xlfn.XLOOKUP($Q291,DASHBOARD!$L$2:$L$150,DASHBOARD!N$2:N$150,"",0)</f>
        <v>North America</v>
      </c>
      <c r="T291" s="2" t="str">
        <f>_xlfn.XLOOKUP($Q291,DASHBOARD!$L$2:$L$150,DASHBOARD!O$2:O$150,"",0)</f>
        <v>Caribbean</v>
      </c>
      <c r="U291" s="2">
        <v>1</v>
      </c>
      <c r="Z291" s="2" t="str">
        <f t="shared" si="57"/>
        <v/>
      </c>
      <c r="AA291" s="6">
        <f>_xlfn.XLOOKUP($G291,$AU$289:$AU$310,$AV$289:$AV$310,0,0)</f>
        <v>1156080</v>
      </c>
      <c r="AB291" s="43">
        <f>AA291/$AC$311</f>
        <v>1.3535668995709982E-2</v>
      </c>
      <c r="AD291" s="65">
        <v>2566.6</v>
      </c>
      <c r="AE291" s="65" cm="1">
        <f t="array" ref="AE291">_xlfn.XLOOKUP($G291&amp;$C291,$BY$1:$BY$845&amp;$C$1:$C$845,$CB$1:$CB$845,"",0)</f>
        <v>496</v>
      </c>
      <c r="AF291" s="65">
        <v>15.9</v>
      </c>
      <c r="AG291" s="65">
        <f>IFERROR(($AD291/SUM(AD289:AD310))*$AF291,"")</f>
        <v>2.1706421139975745</v>
      </c>
      <c r="AH291" s="65" cm="1">
        <f t="array" ref="AH291">_xlfn.XLOOKUP($G291&amp;$C291,$BY$1:$BY$845&amp;$C$1:$C$845,$BD$1:$BD$845,"",0)</f>
        <v>22</v>
      </c>
      <c r="AI291" s="65" cm="1">
        <f t="array" ref="AI291">_xlfn.XLOOKUP($G291&amp;$C291,$BY$1:$BY$845&amp;$C$1:$C$845,$CP$1:$CP$845,"",0)</f>
        <v>-0.4</v>
      </c>
      <c r="AJ291" s="65" cm="1">
        <f t="array" ref="AJ291">_xlfn.XLOOKUP($G291&amp;$C291,$BY$1:$BY$845&amp;$C$1:$C$845,$CQ$1:$CQ$845,"",0)</f>
        <v>0.7</v>
      </c>
      <c r="AK291" s="65" cm="1">
        <f t="array" ref="AK291">_xlfn.XLOOKUP($G291&amp;$C291,$BY$1:$BY$845&amp;$C$1:$C$845,$CR$1:$CR$845,"",0)</f>
        <v>0.2</v>
      </c>
      <c r="AL291" s="65" cm="1">
        <f t="array" ref="AL291">_xlfn.XLOOKUP($G291&amp;$C291,$BY$1:$BY$845&amp;$C$1:$C$845,$CM$1:$CM$845,"",0)</f>
        <v>16.600000000000001</v>
      </c>
      <c r="AM291" s="78" cm="1">
        <f t="array" ref="AM291">_xlfn.XLOOKUP($G291&amp;$C291,$BY$1:$BY$845&amp;$C$1:$C$845,BG$1:BG$845,"",0)</f>
        <v>1</v>
      </c>
      <c r="AN291" s="78" cm="1">
        <f t="array" ref="AN291">_xlfn.XLOOKUP($G291&amp;$C291,$BY$1:$BY$845&amp;$C$1:$C$845,BH$1:BH$845,"",0)</f>
        <v>0</v>
      </c>
      <c r="AO291" s="78" cm="1">
        <f t="array" ref="AO291">_xlfn.XLOOKUP($G291&amp;$C291,$BY$1:$BY$845&amp;$C$1:$C$845,BI$1:BI$845,"",0)</f>
        <v>0</v>
      </c>
      <c r="AP291" s="78" cm="1">
        <f t="array" ref="AP291">_xlfn.XLOOKUP($G291&amp;$C291,$BY$1:$BY$845&amp;$C$1:$C$845,BJ$1:BJ$845,"",0)</f>
        <v>0</v>
      </c>
      <c r="AQ291" s="78" cm="1">
        <f t="array" ref="AQ291">_xlfn.XLOOKUP($G291&amp;$C291,$BY$1:$BY$845&amp;$C$1:$C$845,BK$1:BK$845,"",0)</f>
        <v>0</v>
      </c>
      <c r="AR291" s="78">
        <f t="shared" si="58"/>
        <v>1</v>
      </c>
      <c r="AT291" s="1">
        <v>3</v>
      </c>
      <c r="AU291" s="2" t="s">
        <v>872</v>
      </c>
      <c r="AV291" s="6">
        <v>10650000</v>
      </c>
      <c r="AW291" s="6">
        <v>10650000</v>
      </c>
      <c r="BB291">
        <v>3</v>
      </c>
      <c r="BC291" t="s">
        <v>865</v>
      </c>
      <c r="BD291">
        <v>32</v>
      </c>
      <c r="BE291">
        <v>73</v>
      </c>
      <c r="BF291" s="2">
        <v>2504</v>
      </c>
      <c r="BJ291" s="58">
        <v>0.98</v>
      </c>
      <c r="BK291" s="58">
        <v>0.02</v>
      </c>
      <c r="BL291" s="2">
        <v>10.6</v>
      </c>
      <c r="BM291" s="2">
        <v>16</v>
      </c>
      <c r="BN291" s="2">
        <v>55</v>
      </c>
      <c r="BO291" s="2">
        <v>58</v>
      </c>
      <c r="BP291" s="2">
        <v>119</v>
      </c>
      <c r="BQ291" s="2">
        <v>10</v>
      </c>
      <c r="BR291" s="2">
        <v>145</v>
      </c>
      <c r="BS291" s="2">
        <v>4</v>
      </c>
      <c r="BT291" s="2">
        <v>444</v>
      </c>
      <c r="BU291" s="2">
        <v>32</v>
      </c>
      <c r="BV291" s="2">
        <v>31</v>
      </c>
      <c r="BX291" s="2">
        <v>3</v>
      </c>
      <c r="BY291" s="2" t="s">
        <v>865</v>
      </c>
      <c r="BZ291" s="2">
        <v>32</v>
      </c>
      <c r="CA291" s="2">
        <v>73</v>
      </c>
      <c r="CB291" s="2">
        <v>2504</v>
      </c>
      <c r="CC291" s="2">
        <v>23.4</v>
      </c>
      <c r="CD291" s="2">
        <v>0.61199999999999999</v>
      </c>
      <c r="CE291" s="2">
        <v>0.14199999999999999</v>
      </c>
      <c r="CF291" s="2">
        <v>0.376</v>
      </c>
      <c r="CG291" s="2">
        <v>2.4</v>
      </c>
      <c r="CH291" s="2">
        <v>20.8</v>
      </c>
      <c r="CI291" s="2">
        <v>12</v>
      </c>
      <c r="CJ291" s="2">
        <v>14.2</v>
      </c>
      <c r="CK291" s="2">
        <v>0.8</v>
      </c>
      <c r="CL291" s="2">
        <v>1.4</v>
      </c>
      <c r="CM291" s="2">
        <v>9.1</v>
      </c>
      <c r="CN291" s="2">
        <v>28.2</v>
      </c>
      <c r="CP291" s="2">
        <v>7.8</v>
      </c>
      <c r="CQ291" s="2">
        <v>3.3</v>
      </c>
      <c r="CR291" s="2">
        <v>11.1</v>
      </c>
      <c r="CS291" s="2">
        <v>0.21299999999999999</v>
      </c>
      <c r="CU291" s="2">
        <v>4.3</v>
      </c>
      <c r="CV291" s="2">
        <v>0.8</v>
      </c>
      <c r="CW291" s="2">
        <v>5.0999999999999996</v>
      </c>
      <c r="CX291" s="2">
        <v>4.5</v>
      </c>
    </row>
    <row r="292" spans="1:102" x14ac:dyDescent="0.2">
      <c r="B292" s="1" t="s">
        <v>90</v>
      </c>
      <c r="C292" s="1">
        <v>2011</v>
      </c>
      <c r="D292" s="1" t="s">
        <v>843</v>
      </c>
      <c r="F292" s="2">
        <v>13</v>
      </c>
      <c r="G292" s="2" t="s">
        <v>851</v>
      </c>
      <c r="H292" s="2" t="s">
        <v>576</v>
      </c>
      <c r="I292" s="4" t="s">
        <v>602</v>
      </c>
      <c r="J292" s="16">
        <f>_xlfn.XLOOKUP($I292,DASHBOARD!$I$2:$I$27,DASHBOARD!$J$2:$J$27,"",0)</f>
        <v>81</v>
      </c>
      <c r="K292" s="23">
        <f>J292/DASHBOARD!$C$3</f>
        <v>2.0574041148082296</v>
      </c>
      <c r="L292" s="2">
        <v>186</v>
      </c>
      <c r="M292" s="26">
        <f>L292/DASHBOARD!$C$4</f>
        <v>84.35374149659863</v>
      </c>
      <c r="N292" s="26">
        <f t="shared" si="56"/>
        <v>19.928065511831921</v>
      </c>
      <c r="O292" s="5">
        <v>31476</v>
      </c>
      <c r="P292" s="23">
        <f>YEARFRAC(O292,_xlfn.XLOOKUP($B292,DASHBOARD!$Q$2:$Q$40,DASHBOARD!$U$2:$U$40,"",0))</f>
        <v>25.269444444444446</v>
      </c>
      <c r="Q292" s="2" t="s">
        <v>557</v>
      </c>
      <c r="R292" s="2" t="str">
        <f>_xlfn.XLOOKUP($Q292,DASHBOARD!$L$2:$L$150,DASHBOARD!M$2:M$150,"",0)</f>
        <v>United States</v>
      </c>
      <c r="S292" s="2" t="str">
        <f>_xlfn.XLOOKUP($Q292,DASHBOARD!$L$2:$L$150,DASHBOARD!N$2:N$150,"",0)</f>
        <v>North America</v>
      </c>
      <c r="T292" s="2" t="str">
        <f>_xlfn.XLOOKUP($Q292,DASHBOARD!$L$2:$L$150,DASHBOARD!O$2:O$150,"",0)</f>
        <v>Americas</v>
      </c>
      <c r="U292" s="2">
        <v>3</v>
      </c>
      <c r="W292" s="2" t="s">
        <v>558</v>
      </c>
      <c r="X292" s="2" t="s">
        <v>558</v>
      </c>
      <c r="Z292" s="2" t="str">
        <f t="shared" si="57"/>
        <v/>
      </c>
      <c r="AA292" s="6">
        <f>_xlfn.XLOOKUP($G292,$AU$289:$AU$310,$AV$289:$AV$310,0,0)</f>
        <v>0</v>
      </c>
      <c r="AB292" s="43">
        <f>AA292/$AC$311</f>
        <v>0</v>
      </c>
      <c r="AD292" s="65">
        <v>867.09999999999991</v>
      </c>
      <c r="AE292" s="65" cm="1">
        <f t="array" ref="AE292">_xlfn.XLOOKUP($G292&amp;$C292,$BY$1:$BY$845&amp;$C$1:$C$845,$CB$1:$CB$845,"",0)</f>
        <v>148</v>
      </c>
      <c r="AF292" s="65">
        <v>14.2</v>
      </c>
      <c r="AG292" s="65">
        <f>IFERROR(($AD292/SUM(AD289:AD310))*$AF292,"")</f>
        <v>0.65492329950426575</v>
      </c>
      <c r="AH292" s="65" cm="1">
        <f t="array" ref="AH292">_xlfn.XLOOKUP($G292&amp;$C292,$BY$1:$BY$845&amp;$C$1:$C$845,$BD$1:$BD$845,"",0)</f>
        <v>24</v>
      </c>
      <c r="AI292" s="65" cm="1">
        <f t="array" ref="AI292">_xlfn.XLOOKUP($G292&amp;$C292,$BY$1:$BY$845&amp;$C$1:$C$845,$CP$1:$CP$845,"",0)</f>
        <v>0.3</v>
      </c>
      <c r="AJ292" s="65" cm="1">
        <f t="array" ref="AJ292">_xlfn.XLOOKUP($G292&amp;$C292,$BY$1:$BY$845&amp;$C$1:$C$845,$CQ$1:$CQ$845,"",0)</f>
        <v>0.3</v>
      </c>
      <c r="AK292" s="65" cm="1">
        <f t="array" ref="AK292">_xlfn.XLOOKUP($G292&amp;$C292,$BY$1:$BY$845&amp;$C$1:$C$845,$CR$1:$CR$845,"",0)</f>
        <v>0.5</v>
      </c>
      <c r="AL292" s="65" cm="1">
        <f t="array" ref="AL292">_xlfn.XLOOKUP($G292&amp;$C292,$BY$1:$BY$845&amp;$C$1:$C$845,$CM$1:$CM$845,"",0)</f>
        <v>14.2</v>
      </c>
      <c r="AM292" s="78" cm="1">
        <f t="array" ref="AM292">_xlfn.XLOOKUP($G292&amp;$C292,$BY$1:$BY$845&amp;$C$1:$C$845,BG$1:BG$845,"",0)</f>
        <v>0</v>
      </c>
      <c r="AN292" s="78" cm="1">
        <f t="array" ref="AN292">_xlfn.XLOOKUP($G292&amp;$C292,$BY$1:$BY$845&amp;$C$1:$C$845,BH$1:BH$845,"",0)</f>
        <v>0.21</v>
      </c>
      <c r="AO292" s="78" cm="1">
        <f t="array" ref="AO292">_xlfn.XLOOKUP($G292&amp;$C292,$BY$1:$BY$845&amp;$C$1:$C$845,BI$1:BI$845,"",0)</f>
        <v>0.79</v>
      </c>
      <c r="AP292" s="78" cm="1">
        <f t="array" ref="AP292">_xlfn.XLOOKUP($G292&amp;$C292,$BY$1:$BY$845&amp;$C$1:$C$845,BJ$1:BJ$845,"",0)</f>
        <v>0</v>
      </c>
      <c r="AQ292" s="78" cm="1">
        <f t="array" ref="AQ292">_xlfn.XLOOKUP($G292&amp;$C292,$BY$1:$BY$845&amp;$C$1:$C$845,BK$1:BK$845,"",0)</f>
        <v>0</v>
      </c>
      <c r="AR292" s="78">
        <f t="shared" si="58"/>
        <v>1</v>
      </c>
      <c r="AT292" s="1">
        <v>4</v>
      </c>
      <c r="AU292" s="2" t="s">
        <v>852</v>
      </c>
      <c r="AV292" s="6">
        <v>10561960</v>
      </c>
      <c r="AW292" s="6">
        <v>10561960</v>
      </c>
      <c r="BB292">
        <v>4</v>
      </c>
      <c r="BC292" t="s">
        <v>862</v>
      </c>
      <c r="BD292">
        <v>32</v>
      </c>
      <c r="BE292">
        <v>80</v>
      </c>
      <c r="BF292" s="2">
        <v>2253</v>
      </c>
      <c r="BI292" s="58">
        <v>0.83</v>
      </c>
      <c r="BJ292" s="58">
        <v>0.17</v>
      </c>
      <c r="BL292" s="2">
        <v>0.7</v>
      </c>
      <c r="BM292" s="2">
        <v>-9.6</v>
      </c>
      <c r="BN292" s="2">
        <v>64</v>
      </c>
      <c r="BO292" s="2">
        <v>37</v>
      </c>
      <c r="BP292" s="2">
        <v>76</v>
      </c>
      <c r="BQ292" s="2">
        <v>13</v>
      </c>
      <c r="BR292" s="2">
        <v>68</v>
      </c>
      <c r="BS292" s="2">
        <v>2</v>
      </c>
      <c r="BT292" s="2">
        <v>257</v>
      </c>
      <c r="BU292" s="2">
        <v>11</v>
      </c>
      <c r="BV292" s="2">
        <v>44</v>
      </c>
      <c r="BX292" s="2">
        <v>4</v>
      </c>
      <c r="BY292" s="2" t="s">
        <v>862</v>
      </c>
      <c r="BZ292" s="2">
        <v>32</v>
      </c>
      <c r="CA292" s="2">
        <v>80</v>
      </c>
      <c r="CB292" s="2">
        <v>2253</v>
      </c>
      <c r="CC292" s="2">
        <v>17</v>
      </c>
      <c r="CD292" s="2">
        <v>0.55100000000000005</v>
      </c>
      <c r="CE292" s="2">
        <v>0.04</v>
      </c>
      <c r="CF292" s="2">
        <v>0.19700000000000001</v>
      </c>
      <c r="CG292" s="2">
        <v>9.1</v>
      </c>
      <c r="CH292" s="2">
        <v>19.2</v>
      </c>
      <c r="CI292" s="2">
        <v>14.3</v>
      </c>
      <c r="CJ292" s="2">
        <v>8.3000000000000007</v>
      </c>
      <c r="CK292" s="2">
        <v>1.6</v>
      </c>
      <c r="CL292" s="2">
        <v>1.7</v>
      </c>
      <c r="CM292" s="2">
        <v>12.5</v>
      </c>
      <c r="CN292" s="2">
        <v>21.5</v>
      </c>
      <c r="CP292" s="2">
        <v>2.2999999999999998</v>
      </c>
      <c r="CQ292" s="2">
        <v>3.4</v>
      </c>
      <c r="CR292" s="2">
        <v>5.6</v>
      </c>
      <c r="CS292" s="2">
        <v>0.12</v>
      </c>
      <c r="CU292" s="2">
        <v>-0.1</v>
      </c>
      <c r="CV292" s="2">
        <v>0.4</v>
      </c>
      <c r="CW292" s="2">
        <v>0.3</v>
      </c>
      <c r="CX292" s="2">
        <v>1.3</v>
      </c>
    </row>
    <row r="293" spans="1:102" x14ac:dyDescent="0.2">
      <c r="B293" s="1" t="s">
        <v>90</v>
      </c>
      <c r="C293" s="1">
        <v>2011</v>
      </c>
      <c r="D293" s="1" t="s">
        <v>843</v>
      </c>
      <c r="F293" s="2">
        <v>4</v>
      </c>
      <c r="G293" s="2" t="s">
        <v>852</v>
      </c>
      <c r="H293" s="2" t="s">
        <v>570</v>
      </c>
      <c r="I293" s="4" t="s">
        <v>604</v>
      </c>
      <c r="J293" s="16">
        <f>_xlfn.XLOOKUP($I293,DASHBOARD!$I$2:$I$27,DASHBOARD!$J$2:$J$27,"",0)</f>
        <v>79</v>
      </c>
      <c r="K293" s="23">
        <f>J293/DASHBOARD!$C$3</f>
        <v>2.0066040132080265</v>
      </c>
      <c r="L293" s="2">
        <v>228</v>
      </c>
      <c r="M293" s="26">
        <f>L293/DASHBOARD!$C$4</f>
        <v>103.40136054421768</v>
      </c>
      <c r="N293" s="26">
        <f t="shared" si="56"/>
        <v>25.680465998929609</v>
      </c>
      <c r="O293" s="5">
        <v>29293</v>
      </c>
      <c r="P293" s="23">
        <f>YEARFRAC(O293,_xlfn.XLOOKUP($B293,DASHBOARD!$Q$2:$Q$40,DASHBOARD!$U$2:$U$40,"",0))</f>
        <v>31.247222222222224</v>
      </c>
      <c r="Q293" s="2" t="s">
        <v>557</v>
      </c>
      <c r="R293" s="2" t="str">
        <f>_xlfn.XLOOKUP($Q293,DASHBOARD!$L$2:$L$150,DASHBOARD!M$2:M$150,"",0)</f>
        <v>United States</v>
      </c>
      <c r="S293" s="2" t="str">
        <f>_xlfn.XLOOKUP($Q293,DASHBOARD!$L$2:$L$150,DASHBOARD!N$2:N$150,"",0)</f>
        <v>North America</v>
      </c>
      <c r="T293" s="2" t="str">
        <f>_xlfn.XLOOKUP($Q293,DASHBOARD!$L$2:$L$150,DASHBOARD!O$2:O$150,"",0)</f>
        <v>Americas</v>
      </c>
      <c r="U293" s="2">
        <v>8</v>
      </c>
      <c r="W293" s="2" t="s">
        <v>816</v>
      </c>
      <c r="X293" s="2" t="s">
        <v>816</v>
      </c>
      <c r="Z293" s="2" t="str">
        <f t="shared" si="57"/>
        <v/>
      </c>
      <c r="AA293" s="6">
        <f>_xlfn.XLOOKUP($G293,$AU$289:$AU$310,$AV$289:$AV$310,0,0)</f>
        <v>10561960</v>
      </c>
      <c r="AB293" s="43">
        <f>AA293/$AC$311</f>
        <v>0.12366202555699346</v>
      </c>
      <c r="AD293" s="65">
        <v>2656</v>
      </c>
      <c r="AE293" s="65" cm="1">
        <f t="array" ref="AE293">_xlfn.XLOOKUP($G293&amp;$C293,$BY$1:$BY$845&amp;$C$1:$C$845,$CB$1:$CB$845,"",0)</f>
        <v>867</v>
      </c>
      <c r="AF293" s="65">
        <v>14.25</v>
      </c>
      <c r="AG293" s="65">
        <f>IFERROR(($AD293/SUM(AD289:AD310))*$AF293,"")</f>
        <v>2.0131486564115657</v>
      </c>
      <c r="AH293" s="65" cm="1">
        <f t="array" ref="AH293">_xlfn.XLOOKUP($G293&amp;$C293,$BY$1:$BY$845&amp;$C$1:$C$845,$BD$1:$BD$845,"",0)</f>
        <v>30</v>
      </c>
      <c r="AI293" s="65" cm="1">
        <f t="array" ref="AI293">_xlfn.XLOOKUP($G293&amp;$C293,$BY$1:$BY$845&amp;$C$1:$C$845,$CP$1:$CP$845,"",0)</f>
        <v>0.2</v>
      </c>
      <c r="AJ293" s="65" cm="1">
        <f t="array" ref="AJ293">_xlfn.XLOOKUP($G293&amp;$C293,$BY$1:$BY$845&amp;$C$1:$C$845,$CQ$1:$CQ$845,"",0)</f>
        <v>1</v>
      </c>
      <c r="AK293" s="65" cm="1">
        <f t="array" ref="AK293">_xlfn.XLOOKUP($G293&amp;$C293,$BY$1:$BY$845&amp;$C$1:$C$845,$CR$1:$CR$845,"",0)</f>
        <v>1.2</v>
      </c>
      <c r="AL293" s="65" cm="1">
        <f t="array" ref="AL293">_xlfn.XLOOKUP($G293&amp;$C293,$BY$1:$BY$845&amp;$C$1:$C$845,$CM$1:$CM$845,"",0)</f>
        <v>10.5</v>
      </c>
      <c r="AM293" s="78" cm="1">
        <f t="array" ref="AM293">_xlfn.XLOOKUP($G293&amp;$C293,$BY$1:$BY$845&amp;$C$1:$C$845,BG$1:BG$845,"",0)</f>
        <v>0</v>
      </c>
      <c r="AN293" s="78" cm="1">
        <f t="array" ref="AN293">_xlfn.XLOOKUP($G293&amp;$C293,$BY$1:$BY$845&amp;$C$1:$C$845,BH$1:BH$845,"",0)</f>
        <v>0</v>
      </c>
      <c r="AO293" s="78" cm="1">
        <f t="array" ref="AO293">_xlfn.XLOOKUP($G293&amp;$C293,$BY$1:$BY$845&amp;$C$1:$C$845,BI$1:BI$845,"",0)</f>
        <v>0.65</v>
      </c>
      <c r="AP293" s="78" cm="1">
        <f t="array" ref="AP293">_xlfn.XLOOKUP($G293&amp;$C293,$BY$1:$BY$845&amp;$C$1:$C$845,BJ$1:BJ$845,"",0)</f>
        <v>0.35</v>
      </c>
      <c r="AQ293" s="78" cm="1">
        <f t="array" ref="AQ293">_xlfn.XLOOKUP($G293&amp;$C293,$BY$1:$BY$845&amp;$C$1:$C$845,BK$1:BK$845,"",0)</f>
        <v>0</v>
      </c>
      <c r="AR293" s="78">
        <f t="shared" si="58"/>
        <v>1</v>
      </c>
      <c r="AT293" s="1">
        <v>5</v>
      </c>
      <c r="AU293" s="2" t="s">
        <v>859</v>
      </c>
      <c r="AV293" s="6">
        <v>8610500</v>
      </c>
      <c r="AW293" s="6">
        <v>8610500</v>
      </c>
      <c r="BB293">
        <v>5</v>
      </c>
      <c r="BC293" t="s">
        <v>855</v>
      </c>
      <c r="BD293">
        <v>28</v>
      </c>
      <c r="BE293">
        <v>74</v>
      </c>
      <c r="BF293" s="2">
        <v>2059</v>
      </c>
      <c r="BJ293" s="58">
        <v>0.01</v>
      </c>
      <c r="BK293" s="58">
        <v>0.99</v>
      </c>
      <c r="BL293" s="2">
        <v>7.9</v>
      </c>
      <c r="BM293" s="2">
        <v>6.6</v>
      </c>
      <c r="BN293" s="2">
        <v>16</v>
      </c>
      <c r="BO293" s="2">
        <v>21</v>
      </c>
      <c r="BP293" s="2">
        <v>126</v>
      </c>
      <c r="BQ293" s="2">
        <v>32</v>
      </c>
      <c r="BR293" s="2">
        <v>120</v>
      </c>
      <c r="BS293" s="2">
        <v>9</v>
      </c>
      <c r="BT293" s="2">
        <v>74</v>
      </c>
      <c r="BU293" s="2">
        <v>26</v>
      </c>
      <c r="BV293" s="2">
        <v>25</v>
      </c>
      <c r="BX293" s="2">
        <v>5</v>
      </c>
      <c r="BY293" s="2" t="s">
        <v>855</v>
      </c>
      <c r="BZ293" s="2">
        <v>28</v>
      </c>
      <c r="CA293" s="2">
        <v>74</v>
      </c>
      <c r="CB293" s="2">
        <v>2059</v>
      </c>
      <c r="CC293" s="2">
        <v>18.399999999999999</v>
      </c>
      <c r="CD293" s="2">
        <v>0.69699999999999995</v>
      </c>
      <c r="CE293" s="2">
        <v>0</v>
      </c>
      <c r="CF293" s="2">
        <v>0.72499999999999998</v>
      </c>
      <c r="CG293" s="2">
        <v>12.2</v>
      </c>
      <c r="CH293" s="2">
        <v>26.6</v>
      </c>
      <c r="CI293" s="2">
        <v>19.7</v>
      </c>
      <c r="CJ293" s="2">
        <v>2.4</v>
      </c>
      <c r="CK293" s="2">
        <v>0.9</v>
      </c>
      <c r="CL293" s="2">
        <v>3</v>
      </c>
      <c r="CM293" s="2">
        <v>14.1</v>
      </c>
      <c r="CN293" s="2">
        <v>14.2</v>
      </c>
      <c r="CP293" s="2">
        <v>5.8</v>
      </c>
      <c r="CQ293" s="2">
        <v>3.5</v>
      </c>
      <c r="CR293" s="2">
        <v>9.4</v>
      </c>
      <c r="CS293" s="2">
        <v>0.218</v>
      </c>
      <c r="CU293" s="2">
        <v>0.6</v>
      </c>
      <c r="CV293" s="2">
        <v>1</v>
      </c>
      <c r="CW293" s="2">
        <v>1.5</v>
      </c>
      <c r="CX293" s="2">
        <v>1.8</v>
      </c>
    </row>
    <row r="294" spans="1:102" x14ac:dyDescent="0.2">
      <c r="B294" s="1" t="s">
        <v>90</v>
      </c>
      <c r="C294" s="1">
        <v>2011</v>
      </c>
      <c r="D294" s="1" t="s">
        <v>843</v>
      </c>
      <c r="F294" s="2">
        <v>35</v>
      </c>
      <c r="G294" s="2" t="s">
        <v>853</v>
      </c>
      <c r="H294" s="2" t="s">
        <v>570</v>
      </c>
      <c r="I294" s="4" t="s">
        <v>600</v>
      </c>
      <c r="J294" s="16">
        <f>_xlfn.XLOOKUP($I294,DASHBOARD!$I$2:$I$27,DASHBOARD!$J$2:$J$27,"",0)</f>
        <v>80</v>
      </c>
      <c r="K294" s="23">
        <f>J294/DASHBOARD!$C$3</f>
        <v>2.0320040640081283</v>
      </c>
      <c r="L294" s="2">
        <v>245</v>
      </c>
      <c r="M294" s="26">
        <f>L294/DASHBOARD!$C$4</f>
        <v>111.11111111111111</v>
      </c>
      <c r="N294" s="26">
        <f t="shared" si="56"/>
        <v>26.909668402777772</v>
      </c>
      <c r="O294" s="5">
        <v>28247</v>
      </c>
      <c r="P294" s="23">
        <f>YEARFRAC(O294,_xlfn.XLOOKUP($B294,DASHBOARD!$Q$2:$Q$40,DASHBOARD!$U$2:$U$40,"",0))</f>
        <v>34.111111111111114</v>
      </c>
      <c r="Q294" s="2" t="s">
        <v>557</v>
      </c>
      <c r="R294" s="2" t="str">
        <f>_xlfn.XLOOKUP($Q294,DASHBOARD!$L$2:$L$150,DASHBOARD!M$2:M$150,"",0)</f>
        <v>United States</v>
      </c>
      <c r="S294" s="2" t="str">
        <f>_xlfn.XLOOKUP($Q294,DASHBOARD!$L$2:$L$150,DASHBOARD!N$2:N$150,"",0)</f>
        <v>North America</v>
      </c>
      <c r="T294" s="2" t="str">
        <f>_xlfn.XLOOKUP($Q294,DASHBOARD!$L$2:$L$150,DASHBOARD!O$2:O$150,"",0)</f>
        <v>Americas</v>
      </c>
      <c r="U294" s="2">
        <v>10</v>
      </c>
      <c r="W294" s="2" t="s">
        <v>854</v>
      </c>
      <c r="X294" s="2" t="s">
        <v>854</v>
      </c>
      <c r="Z294" s="2" t="str">
        <f t="shared" si="57"/>
        <v/>
      </c>
      <c r="AA294" s="6">
        <f>_xlfn.XLOOKUP($G294,$AU$289:$AU$310,$AV$289:$AV$310,0,0)</f>
        <v>1352181</v>
      </c>
      <c r="AB294" s="43">
        <f>AA294/$AC$311</f>
        <v>1.5831667737776035E-2</v>
      </c>
      <c r="AD294" s="65">
        <v>2256</v>
      </c>
      <c r="AE294" s="65" cm="1">
        <f t="array" ref="AE294">_xlfn.XLOOKUP($G294&amp;$C294,$BY$1:$BY$845&amp;$C$1:$C$845,$CB$1:$CB$845,"",0)</f>
        <v>618</v>
      </c>
      <c r="AF294" s="65">
        <v>17</v>
      </c>
      <c r="AG294" s="65">
        <f>IFERROR(($AD294/SUM(AD289:AD310))*$AF294,"")</f>
        <v>2.0399565966681559</v>
      </c>
      <c r="AH294" s="65" cm="1">
        <f t="array" ref="AH294">_xlfn.XLOOKUP($G294&amp;$C294,$BY$1:$BY$845&amp;$C$1:$C$845,$BD$1:$BD$845,"",0)</f>
        <v>33</v>
      </c>
      <c r="AI294" s="65" cm="1">
        <f t="array" ref="AI294">_xlfn.XLOOKUP($G294&amp;$C294,$BY$1:$BY$845&amp;$C$1:$C$845,$CP$1:$CP$845,"",0)</f>
        <v>1</v>
      </c>
      <c r="AJ294" s="65" cm="1">
        <f t="array" ref="AJ294">_xlfn.XLOOKUP($G294&amp;$C294,$BY$1:$BY$845&amp;$C$1:$C$845,$CQ$1:$CQ$845,"",0)</f>
        <v>0.7</v>
      </c>
      <c r="AK294" s="65" cm="1">
        <f t="array" ref="AK294">_xlfn.XLOOKUP($G294&amp;$C294,$BY$1:$BY$845&amp;$C$1:$C$845,$CR$1:$CR$845,"",0)</f>
        <v>1.7</v>
      </c>
      <c r="AL294" s="65" cm="1">
        <f t="array" ref="AL294">_xlfn.XLOOKUP($G294&amp;$C294,$BY$1:$BY$845&amp;$C$1:$C$845,$CM$1:$CM$845,"",0)</f>
        <v>13.6</v>
      </c>
      <c r="AM294" s="78" cm="1">
        <f t="array" ref="AM294">_xlfn.XLOOKUP($G294&amp;$C294,$BY$1:$BY$845&amp;$C$1:$C$845,BG$1:BG$845,"",0)</f>
        <v>0</v>
      </c>
      <c r="AN294" s="78" cm="1">
        <f t="array" ref="AN294">_xlfn.XLOOKUP($G294&amp;$C294,$BY$1:$BY$845&amp;$C$1:$C$845,BH$1:BH$845,"",0)</f>
        <v>0</v>
      </c>
      <c r="AO294" s="78" cm="1">
        <f t="array" ref="AO294">_xlfn.XLOOKUP($G294&amp;$C294,$BY$1:$BY$845&amp;$C$1:$C$845,BI$1:BI$845,"",0)</f>
        <v>0.2</v>
      </c>
      <c r="AP294" s="78" cm="1">
        <f t="array" ref="AP294">_xlfn.XLOOKUP($G294&amp;$C294,$BY$1:$BY$845&amp;$C$1:$C$845,BJ$1:BJ$845,"",0)</f>
        <v>0.79</v>
      </c>
      <c r="AQ294" s="78" cm="1">
        <f t="array" ref="AQ294">_xlfn.XLOOKUP($G294&amp;$C294,$BY$1:$BY$845&amp;$C$1:$C$845,BK$1:BK$845,"",0)</f>
        <v>0.01</v>
      </c>
      <c r="AR294" s="78">
        <f t="shared" si="58"/>
        <v>1</v>
      </c>
      <c r="AT294" s="1">
        <v>6</v>
      </c>
      <c r="AU294" s="2" t="s">
        <v>862</v>
      </c>
      <c r="AV294" s="6">
        <v>7305500</v>
      </c>
      <c r="AW294" s="6">
        <v>7305500</v>
      </c>
      <c r="BB294">
        <v>6</v>
      </c>
      <c r="BC294" t="s">
        <v>846</v>
      </c>
      <c r="BD294">
        <v>26</v>
      </c>
      <c r="BE294">
        <v>81</v>
      </c>
      <c r="BF294" s="2">
        <v>1669</v>
      </c>
      <c r="BG294" s="58">
        <v>0.97</v>
      </c>
      <c r="BH294" s="58">
        <v>0.03</v>
      </c>
      <c r="BL294" s="2">
        <v>5.8</v>
      </c>
      <c r="BM294" s="2">
        <v>1.8</v>
      </c>
      <c r="BN294" s="2">
        <v>70</v>
      </c>
      <c r="BO294" s="2">
        <v>46</v>
      </c>
      <c r="BP294" s="2">
        <v>43</v>
      </c>
      <c r="BQ294" s="2">
        <v>9</v>
      </c>
      <c r="BR294" s="2">
        <v>80</v>
      </c>
      <c r="BS294" s="2">
        <v>53</v>
      </c>
      <c r="BT294" s="2">
        <v>713</v>
      </c>
      <c r="BU294" s="2">
        <v>25</v>
      </c>
      <c r="BV294" s="2">
        <v>43</v>
      </c>
      <c r="BX294" s="2">
        <v>6</v>
      </c>
      <c r="BY294" s="2" t="s">
        <v>846</v>
      </c>
      <c r="BZ294" s="2">
        <v>26</v>
      </c>
      <c r="CA294" s="2">
        <v>81</v>
      </c>
      <c r="CB294" s="2">
        <v>1669</v>
      </c>
      <c r="CC294" s="2">
        <v>14.8</v>
      </c>
      <c r="CD294" s="2">
        <v>0.53500000000000003</v>
      </c>
      <c r="CE294" s="2">
        <v>0.29099999999999998</v>
      </c>
      <c r="CF294" s="2">
        <v>0.24199999999999999</v>
      </c>
      <c r="CG294" s="2">
        <v>2.1</v>
      </c>
      <c r="CH294" s="2">
        <v>8.8000000000000007</v>
      </c>
      <c r="CI294" s="2">
        <v>5.6</v>
      </c>
      <c r="CJ294" s="2">
        <v>31.2</v>
      </c>
      <c r="CK294" s="2">
        <v>0.9</v>
      </c>
      <c r="CL294" s="2">
        <v>0</v>
      </c>
      <c r="CM294" s="2">
        <v>15.9</v>
      </c>
      <c r="CN294" s="2">
        <v>23.9</v>
      </c>
      <c r="CP294" s="2">
        <v>1.9</v>
      </c>
      <c r="CQ294" s="2">
        <v>1.4</v>
      </c>
      <c r="CR294" s="2">
        <v>3.2</v>
      </c>
      <c r="CS294" s="2">
        <v>9.2999999999999999E-2</v>
      </c>
      <c r="CU294" s="2">
        <v>0.5</v>
      </c>
      <c r="CV294" s="2">
        <v>-1</v>
      </c>
      <c r="CW294" s="2">
        <v>-0.5</v>
      </c>
      <c r="CX294" s="2">
        <v>0.6</v>
      </c>
    </row>
    <row r="295" spans="1:102" x14ac:dyDescent="0.2">
      <c r="B295" s="1" t="s">
        <v>90</v>
      </c>
      <c r="C295" s="1">
        <v>2011</v>
      </c>
      <c r="D295" s="1" t="s">
        <v>843</v>
      </c>
      <c r="F295" s="2">
        <v>6</v>
      </c>
      <c r="G295" s="2" t="s">
        <v>855</v>
      </c>
      <c r="H295" s="2" t="s">
        <v>552</v>
      </c>
      <c r="I295" s="4" t="s">
        <v>1150</v>
      </c>
      <c r="J295" s="16">
        <f>_xlfn.XLOOKUP($I295,DASHBOARD!$I$2:$I$27,DASHBOARD!$J$2:$J$27,"",0)</f>
        <v>85</v>
      </c>
      <c r="K295" s="23">
        <f>J295/DASHBOARD!$C$3</f>
        <v>2.1590043180086362</v>
      </c>
      <c r="L295" s="2">
        <v>235</v>
      </c>
      <c r="M295" s="26">
        <f>L295/DASHBOARD!$C$4</f>
        <v>106.57596371882086</v>
      </c>
      <c r="N295" s="26">
        <f t="shared" si="56"/>
        <v>22.864001851721074</v>
      </c>
      <c r="O295" s="5">
        <v>30226</v>
      </c>
      <c r="P295" s="23">
        <f>YEARFRAC(O295,_xlfn.XLOOKUP($B295,DASHBOARD!$Q$2:$Q$40,DASHBOARD!$U$2:$U$40,"",0))</f>
        <v>28.694444444444443</v>
      </c>
      <c r="Q295" s="2" t="s">
        <v>557</v>
      </c>
      <c r="R295" s="2" t="str">
        <f>_xlfn.XLOOKUP($Q295,DASHBOARD!$L$2:$L$150,DASHBOARD!M$2:M$150,"",0)</f>
        <v>United States</v>
      </c>
      <c r="S295" s="2" t="str">
        <f>_xlfn.XLOOKUP($Q295,DASHBOARD!$L$2:$L$150,DASHBOARD!N$2:N$150,"",0)</f>
        <v>North America</v>
      </c>
      <c r="T295" s="2" t="str">
        <f>_xlfn.XLOOKUP($Q295,DASHBOARD!$L$2:$L$150,DASHBOARD!O$2:O$150,"",0)</f>
        <v>Americas</v>
      </c>
      <c r="U295" s="2">
        <v>9</v>
      </c>
      <c r="Z295" s="2" t="str">
        <f t="shared" si="57"/>
        <v/>
      </c>
      <c r="AA295" s="6">
        <f>_xlfn.XLOOKUP($G295,$AU$289:$AU$310,$AV$289:$AV$310,0,0)</f>
        <v>12600000</v>
      </c>
      <c r="AB295" s="43">
        <f>AA295/$AC$311</f>
        <v>0.14752389916437078</v>
      </c>
      <c r="AD295" s="65">
        <v>1332</v>
      </c>
      <c r="AE295" s="65" cm="1">
        <f t="array" ref="AE295">_xlfn.XLOOKUP($G295&amp;$C295,$BY$1:$BY$845&amp;$C$1:$C$845,$CB$1:$CB$845,"",0)</f>
        <v>2059</v>
      </c>
      <c r="AF295" s="65">
        <v>11.7</v>
      </c>
      <c r="AG295" s="65">
        <f>IFERROR(($AD295/SUM(AD289:AD310))*$AF295,"")</f>
        <v>0.8289398097912809</v>
      </c>
      <c r="AH295" s="65" cm="1">
        <f t="array" ref="AH295">_xlfn.XLOOKUP($G295&amp;$C295,$BY$1:$BY$845&amp;$C$1:$C$845,$BD$1:$BD$845,"",0)</f>
        <v>28</v>
      </c>
      <c r="AI295" s="65" cm="1">
        <f t="array" ref="AI295">_xlfn.XLOOKUP($G295&amp;$C295,$BY$1:$BY$845&amp;$C$1:$C$845,$CP$1:$CP$845,"",0)</f>
        <v>5.8</v>
      </c>
      <c r="AJ295" s="65" cm="1">
        <f t="array" ref="AJ295">_xlfn.XLOOKUP($G295&amp;$C295,$BY$1:$BY$845&amp;$C$1:$C$845,$CQ$1:$CQ$845,"",0)</f>
        <v>3.5</v>
      </c>
      <c r="AK295" s="65" cm="1">
        <f t="array" ref="AK295">_xlfn.XLOOKUP($G295&amp;$C295,$BY$1:$BY$845&amp;$C$1:$C$845,$CR$1:$CR$845,"",0)</f>
        <v>9.4</v>
      </c>
      <c r="AL295" s="65" cm="1">
        <f t="array" ref="AL295">_xlfn.XLOOKUP($G295&amp;$C295,$BY$1:$BY$845&amp;$C$1:$C$845,$CM$1:$CM$845,"",0)</f>
        <v>14.1</v>
      </c>
      <c r="AM295" s="78" cm="1">
        <f t="array" ref="AM295">_xlfn.XLOOKUP($G295&amp;$C295,$BY$1:$BY$845&amp;$C$1:$C$845,BG$1:BG$845,"",0)</f>
        <v>0</v>
      </c>
      <c r="AN295" s="78" cm="1">
        <f t="array" ref="AN295">_xlfn.XLOOKUP($G295&amp;$C295,$BY$1:$BY$845&amp;$C$1:$C$845,BH$1:BH$845,"",0)</f>
        <v>0</v>
      </c>
      <c r="AO295" s="78" cm="1">
        <f t="array" ref="AO295">_xlfn.XLOOKUP($G295&amp;$C295,$BY$1:$BY$845&amp;$C$1:$C$845,BI$1:BI$845,"",0)</f>
        <v>0</v>
      </c>
      <c r="AP295" s="78" cm="1">
        <f t="array" ref="AP295">_xlfn.XLOOKUP($G295&amp;$C295,$BY$1:$BY$845&amp;$C$1:$C$845,BJ$1:BJ$845,"",0)</f>
        <v>0.01</v>
      </c>
      <c r="AQ295" s="78" cm="1">
        <f t="array" ref="AQ295">_xlfn.XLOOKUP($G295&amp;$C295,$BY$1:$BY$845&amp;$C$1:$C$845,BK$1:BK$845,"",0)</f>
        <v>0.99</v>
      </c>
      <c r="AR295" s="78">
        <f t="shared" si="58"/>
        <v>1</v>
      </c>
      <c r="AT295" s="1">
        <v>7</v>
      </c>
      <c r="AU295" s="2" t="s">
        <v>856</v>
      </c>
      <c r="AV295" s="6">
        <v>6900000</v>
      </c>
      <c r="AW295" s="6">
        <v>6900000</v>
      </c>
      <c r="BB295">
        <v>7</v>
      </c>
      <c r="BC295" t="s">
        <v>856</v>
      </c>
      <c r="BD295">
        <v>31</v>
      </c>
      <c r="BE295">
        <v>72</v>
      </c>
      <c r="BF295" s="2">
        <v>1331</v>
      </c>
      <c r="BJ295" s="58">
        <v>0.01</v>
      </c>
      <c r="BK295" s="58">
        <v>0.99</v>
      </c>
      <c r="BL295" s="2">
        <v>-0.1</v>
      </c>
      <c r="BM295" s="2">
        <v>-7.4</v>
      </c>
      <c r="BN295" s="2">
        <v>3</v>
      </c>
      <c r="BO295" s="2">
        <v>14</v>
      </c>
      <c r="BP295" s="2">
        <v>90</v>
      </c>
      <c r="BQ295" s="2">
        <v>10</v>
      </c>
      <c r="BR295" s="2">
        <v>83</v>
      </c>
      <c r="BS295" s="2">
        <v>4</v>
      </c>
      <c r="BT295" s="2">
        <v>47</v>
      </c>
      <c r="BU295" s="2">
        <v>26</v>
      </c>
      <c r="BV295" s="2">
        <v>26</v>
      </c>
      <c r="BX295" s="2">
        <v>7</v>
      </c>
      <c r="BY295" s="2" t="s">
        <v>856</v>
      </c>
      <c r="BZ295" s="2">
        <v>31</v>
      </c>
      <c r="CA295" s="2">
        <v>72</v>
      </c>
      <c r="CB295" s="2">
        <v>1331</v>
      </c>
      <c r="CC295" s="2">
        <v>11.7</v>
      </c>
      <c r="CD295" s="2">
        <v>0.53200000000000003</v>
      </c>
      <c r="CE295" s="2">
        <v>4.0000000000000001E-3</v>
      </c>
      <c r="CF295" s="2">
        <v>0.79400000000000004</v>
      </c>
      <c r="CG295" s="2">
        <v>11.8</v>
      </c>
      <c r="CH295" s="2">
        <v>20.9</v>
      </c>
      <c r="CI295" s="2">
        <v>16.5</v>
      </c>
      <c r="CJ295" s="2">
        <v>2.1</v>
      </c>
      <c r="CK295" s="2">
        <v>0.6</v>
      </c>
      <c r="CL295" s="2">
        <v>4.2</v>
      </c>
      <c r="CM295" s="2">
        <v>14.5</v>
      </c>
      <c r="CN295" s="2">
        <v>12.4</v>
      </c>
      <c r="CP295" s="2">
        <v>0.8</v>
      </c>
      <c r="CQ295" s="2">
        <v>2.1</v>
      </c>
      <c r="CR295" s="2">
        <v>2.9</v>
      </c>
      <c r="CS295" s="2">
        <v>0.104</v>
      </c>
      <c r="CU295" s="2">
        <v>-2.5</v>
      </c>
      <c r="CV295" s="2">
        <v>0.6</v>
      </c>
      <c r="CW295" s="2">
        <v>-1.9</v>
      </c>
      <c r="CX295" s="2">
        <v>0</v>
      </c>
    </row>
    <row r="296" spans="1:102" x14ac:dyDescent="0.2">
      <c r="B296" s="1" t="s">
        <v>90</v>
      </c>
      <c r="C296" s="1">
        <v>2011</v>
      </c>
      <c r="D296" s="1" t="s">
        <v>843</v>
      </c>
      <c r="F296" s="2">
        <v>33</v>
      </c>
      <c r="G296" s="2" t="s">
        <v>856</v>
      </c>
      <c r="H296" s="2" t="s">
        <v>552</v>
      </c>
      <c r="I296" s="4" t="s">
        <v>1150</v>
      </c>
      <c r="J296" s="16">
        <f>_xlfn.XLOOKUP($I296,DASHBOARD!$I$2:$I$27,DASHBOARD!$J$2:$J$27,"",0)</f>
        <v>85</v>
      </c>
      <c r="K296" s="23">
        <f>J296/DASHBOARD!$C$3</f>
        <v>2.1590043180086362</v>
      </c>
      <c r="L296" s="2">
        <v>268</v>
      </c>
      <c r="M296" s="26">
        <f>L296/DASHBOARD!$C$4</f>
        <v>121.54195011337868</v>
      </c>
      <c r="N296" s="26">
        <f t="shared" si="56"/>
        <v>26.074691473452116</v>
      </c>
      <c r="O296" s="5">
        <v>29186</v>
      </c>
      <c r="P296" s="23">
        <f>YEARFRAC(O296,_xlfn.XLOOKUP($B296,DASHBOARD!$Q$2:$Q$40,DASHBOARD!$U$2:$U$40,"",0))</f>
        <v>31.541666666666668</v>
      </c>
      <c r="Q296" s="2" t="s">
        <v>557</v>
      </c>
      <c r="R296" s="2" t="str">
        <f>_xlfn.XLOOKUP($Q296,DASHBOARD!$L$2:$L$150,DASHBOARD!M$2:M$150,"",0)</f>
        <v>United States</v>
      </c>
      <c r="S296" s="2" t="str">
        <f>_xlfn.XLOOKUP($Q296,DASHBOARD!$L$2:$L$150,DASHBOARD!N$2:N$150,"",0)</f>
        <v>North America</v>
      </c>
      <c r="T296" s="2" t="str">
        <f>_xlfn.XLOOKUP($Q296,DASHBOARD!$L$2:$L$150,DASHBOARD!O$2:O$150,"",0)</f>
        <v>Americas</v>
      </c>
      <c r="U296" s="2">
        <v>9</v>
      </c>
      <c r="W296" s="2" t="s">
        <v>636</v>
      </c>
      <c r="X296" s="2" t="s">
        <v>636</v>
      </c>
      <c r="Z296" s="2" t="str">
        <f t="shared" si="57"/>
        <v/>
      </c>
      <c r="AA296" s="6">
        <f>_xlfn.XLOOKUP($G296,$AU$289:$AU$310,$AV$289:$AV$310,0,0)</f>
        <v>6900000</v>
      </c>
      <c r="AB296" s="43">
        <f>AA296/$AC$311</f>
        <v>8.0786897161441135E-2</v>
      </c>
      <c r="AD296" s="65">
        <v>1159.2</v>
      </c>
      <c r="AE296" s="65" cm="1">
        <f t="array" ref="AE296">_xlfn.XLOOKUP($G296&amp;$C296,$BY$1:$BY$845&amp;$C$1:$C$845,$CB$1:$CB$845,"",0)</f>
        <v>1331</v>
      </c>
      <c r="AF296" s="65">
        <v>9.8000000000000007</v>
      </c>
      <c r="AG296" s="65">
        <f>IFERROR(($AD296/SUM(AD289:AD310))*$AF296,"")</f>
        <v>0.60425097338354505</v>
      </c>
      <c r="AH296" s="65" cm="1">
        <f t="array" ref="AH296">_xlfn.XLOOKUP($G296&amp;$C296,$BY$1:$BY$845&amp;$C$1:$C$845,$BD$1:$BD$845,"",0)</f>
        <v>31</v>
      </c>
      <c r="AI296" s="65" cm="1">
        <f t="array" ref="AI296">_xlfn.XLOOKUP($G296&amp;$C296,$BY$1:$BY$845&amp;$C$1:$C$845,$CP$1:$CP$845,"",0)</f>
        <v>0.8</v>
      </c>
      <c r="AJ296" s="65" cm="1">
        <f t="array" ref="AJ296">_xlfn.XLOOKUP($G296&amp;$C296,$BY$1:$BY$845&amp;$C$1:$C$845,$CQ$1:$CQ$845,"",0)</f>
        <v>2.1</v>
      </c>
      <c r="AK296" s="65" cm="1">
        <f t="array" ref="AK296">_xlfn.XLOOKUP($G296&amp;$C296,$BY$1:$BY$845&amp;$C$1:$C$845,$CR$1:$CR$845,"",0)</f>
        <v>2.9</v>
      </c>
      <c r="AL296" s="65" cm="1">
        <f t="array" ref="AL296">_xlfn.XLOOKUP($G296&amp;$C296,$BY$1:$BY$845&amp;$C$1:$C$845,$CM$1:$CM$845,"",0)</f>
        <v>14.5</v>
      </c>
      <c r="AM296" s="78" cm="1">
        <f t="array" ref="AM296">_xlfn.XLOOKUP($G296&amp;$C296,$BY$1:$BY$845&amp;$C$1:$C$845,BG$1:BG$845,"",0)</f>
        <v>0</v>
      </c>
      <c r="AN296" s="78" cm="1">
        <f t="array" ref="AN296">_xlfn.XLOOKUP($G296&amp;$C296,$BY$1:$BY$845&amp;$C$1:$C$845,BH$1:BH$845,"",0)</f>
        <v>0</v>
      </c>
      <c r="AO296" s="78" cm="1">
        <f t="array" ref="AO296">_xlfn.XLOOKUP($G296&amp;$C296,$BY$1:$BY$845&amp;$C$1:$C$845,BI$1:BI$845,"",0)</f>
        <v>0</v>
      </c>
      <c r="AP296" s="78" cm="1">
        <f t="array" ref="AP296">_xlfn.XLOOKUP($G296&amp;$C296,$BY$1:$BY$845&amp;$C$1:$C$845,BJ$1:BJ$845,"",0)</f>
        <v>0.01</v>
      </c>
      <c r="AQ296" s="78" cm="1">
        <f t="array" ref="AQ296">_xlfn.XLOOKUP($G296&amp;$C296,$BY$1:$BY$845&amp;$C$1:$C$845,BK$1:BK$845,"",0)</f>
        <v>0.99</v>
      </c>
      <c r="AR296" s="78">
        <f t="shared" si="58"/>
        <v>1</v>
      </c>
      <c r="AT296" s="1">
        <v>8</v>
      </c>
      <c r="AU296" s="2" t="s">
        <v>869</v>
      </c>
      <c r="AV296" s="6">
        <v>4151786</v>
      </c>
      <c r="AW296" s="6">
        <v>4151786</v>
      </c>
      <c r="BB296">
        <v>8</v>
      </c>
      <c r="BC296" t="s">
        <v>869</v>
      </c>
      <c r="BD296">
        <v>29</v>
      </c>
      <c r="BE296">
        <v>72</v>
      </c>
      <c r="BF296" s="2">
        <v>1158</v>
      </c>
      <c r="BH296" s="58">
        <v>0.53</v>
      </c>
      <c r="BI296" s="58">
        <v>0.47</v>
      </c>
      <c r="BJ296" s="58">
        <v>0.01</v>
      </c>
      <c r="BL296" s="2">
        <v>3.2</v>
      </c>
      <c r="BM296" s="2">
        <v>-2.2999999999999998</v>
      </c>
      <c r="BN296" s="2">
        <v>20</v>
      </c>
      <c r="BO296" s="2">
        <v>11</v>
      </c>
      <c r="BP296" s="2">
        <v>21</v>
      </c>
      <c r="BQ296" s="2">
        <v>10</v>
      </c>
      <c r="BR296" s="2">
        <v>19</v>
      </c>
      <c r="BS296" s="2">
        <v>14</v>
      </c>
      <c r="BT296" s="2">
        <v>181</v>
      </c>
      <c r="BU296" s="2">
        <v>4</v>
      </c>
      <c r="BV296" s="2">
        <v>11</v>
      </c>
      <c r="BX296" s="2">
        <v>8</v>
      </c>
      <c r="BY296" s="2" t="s">
        <v>869</v>
      </c>
      <c r="BZ296" s="2">
        <v>29</v>
      </c>
      <c r="CA296" s="2">
        <v>72</v>
      </c>
      <c r="CB296" s="2">
        <v>1158</v>
      </c>
      <c r="CC296" s="2">
        <v>9.8000000000000007</v>
      </c>
      <c r="CD296" s="2">
        <v>0.54900000000000004</v>
      </c>
      <c r="CE296" s="2">
        <v>0.755</v>
      </c>
      <c r="CF296" s="2">
        <v>0.13</v>
      </c>
      <c r="CG296" s="2">
        <v>2.1</v>
      </c>
      <c r="CH296" s="2">
        <v>8.4</v>
      </c>
      <c r="CI296" s="2">
        <v>5.4</v>
      </c>
      <c r="CJ296" s="2">
        <v>10</v>
      </c>
      <c r="CK296" s="2">
        <v>1</v>
      </c>
      <c r="CL296" s="2">
        <v>0.3</v>
      </c>
      <c r="CM296" s="2">
        <v>11.2</v>
      </c>
      <c r="CN296" s="2">
        <v>15.9</v>
      </c>
      <c r="CP296" s="2">
        <v>0.8</v>
      </c>
      <c r="CQ296" s="2">
        <v>1</v>
      </c>
      <c r="CR296" s="2">
        <v>1.8</v>
      </c>
      <c r="CS296" s="2">
        <v>7.3999999999999996E-2</v>
      </c>
      <c r="CU296" s="2">
        <v>-0.1</v>
      </c>
      <c r="CV296" s="2">
        <v>-0.3</v>
      </c>
      <c r="CW296" s="2">
        <v>-0.4</v>
      </c>
      <c r="CX296" s="2">
        <v>0.5</v>
      </c>
    </row>
    <row r="297" spans="1:102" x14ac:dyDescent="0.2">
      <c r="B297" s="1" t="s">
        <v>90</v>
      </c>
      <c r="C297" s="1">
        <v>2011</v>
      </c>
      <c r="D297" s="1" t="s">
        <v>843</v>
      </c>
      <c r="F297" s="2">
        <v>20</v>
      </c>
      <c r="G297" s="2" t="s">
        <v>857</v>
      </c>
      <c r="H297" s="2" t="s">
        <v>576</v>
      </c>
      <c r="I297" s="4" t="s">
        <v>603</v>
      </c>
      <c r="J297" s="16">
        <f>_xlfn.XLOOKUP($I297,DASHBOARD!$I$2:$I$27,DASHBOARD!$J$2:$J$27,"",0)</f>
        <v>76</v>
      </c>
      <c r="K297" s="23">
        <f>J297/DASHBOARD!$C$3</f>
        <v>1.9304038608077216</v>
      </c>
      <c r="L297" s="2">
        <v>215</v>
      </c>
      <c r="M297" s="26">
        <f>L297/DASHBOARD!$C$4</f>
        <v>97.505668934240362</v>
      </c>
      <c r="N297" s="26">
        <f t="shared" si="56"/>
        <v>26.165769491083598</v>
      </c>
      <c r="O297" s="5">
        <v>32431</v>
      </c>
      <c r="P297" s="23">
        <f>YEARFRAC(O297,_xlfn.XLOOKUP($B297,DASHBOARD!$Q$2:$Q$40,DASHBOARD!$U$2:$U$40,"",0))</f>
        <v>22.658333333333335</v>
      </c>
      <c r="Q297" s="2" t="s">
        <v>557</v>
      </c>
      <c r="R297" s="2" t="str">
        <f>_xlfn.XLOOKUP($Q297,DASHBOARD!$L$2:$L$150,DASHBOARD!M$2:M$150,"",0)</f>
        <v>United States</v>
      </c>
      <c r="S297" s="2" t="str">
        <f>_xlfn.XLOOKUP($Q297,DASHBOARD!$L$2:$L$150,DASHBOARD!N$2:N$150,"",0)</f>
        <v>North America</v>
      </c>
      <c r="T297" s="2" t="str">
        <f>_xlfn.XLOOKUP($Q297,DASHBOARD!$L$2:$L$150,DASHBOARD!O$2:O$150,"",0)</f>
        <v>Americas</v>
      </c>
      <c r="U297" s="2" t="s">
        <v>563</v>
      </c>
      <c r="W297" s="2" t="s">
        <v>858</v>
      </c>
      <c r="X297" s="2" t="s">
        <v>858</v>
      </c>
      <c r="Z297" s="2" t="str">
        <f t="shared" si="57"/>
        <v/>
      </c>
      <c r="AA297" s="6">
        <f>_xlfn.XLOOKUP($G297,$AU$289:$AU$310,$AV$289:$AV$310,0,0)</f>
        <v>1110120</v>
      </c>
      <c r="AB297" s="43">
        <f>AA297/$AC$311</f>
        <v>1.2997558011138992E-2</v>
      </c>
      <c r="AD297" s="65">
        <v>1668.6000000000001</v>
      </c>
      <c r="AE297" s="65" cm="1">
        <f t="array" ref="AE297">_xlfn.XLOOKUP($G297&amp;$C297,$BY$1:$BY$845&amp;$C$1:$C$845,$CB$1:$CB$845,"",0)</f>
        <v>135</v>
      </c>
      <c r="AF297" s="65">
        <v>14.8</v>
      </c>
      <c r="AG297" s="65">
        <f>IFERROR(($AD297/SUM(AD289:AD310))*$AF297,"")</f>
        <v>1.3135507755154145</v>
      </c>
      <c r="AH297" s="65" cm="1">
        <f t="array" ref="AH297">_xlfn.XLOOKUP($G297&amp;$C297,$BY$1:$BY$845&amp;$C$1:$C$845,$BD$1:$BD$845,"",0)</f>
        <v>22</v>
      </c>
      <c r="AI297" s="65" cm="1">
        <f t="array" ref="AI297">_xlfn.XLOOKUP($G297&amp;$C297,$BY$1:$BY$845&amp;$C$1:$C$845,$CP$1:$CP$845,"",0)</f>
        <v>-0.2</v>
      </c>
      <c r="AJ297" s="65" cm="1">
        <f t="array" ref="AJ297">_xlfn.XLOOKUP($G297&amp;$C297,$BY$1:$BY$845&amp;$C$1:$C$845,$CQ$1:$CQ$845,"",0)</f>
        <v>0.2</v>
      </c>
      <c r="AK297" s="65" cm="1">
        <f t="array" ref="AK297">_xlfn.XLOOKUP($G297&amp;$C297,$BY$1:$BY$845&amp;$C$1:$C$845,$CR$1:$CR$845,"",0)</f>
        <v>0</v>
      </c>
      <c r="AL297" s="65" cm="1">
        <f t="array" ref="AL297">_xlfn.XLOOKUP($G297&amp;$C297,$BY$1:$BY$845&amp;$C$1:$C$845,$CM$1:$CM$845,"",0)</f>
        <v>16</v>
      </c>
      <c r="AM297" s="78" cm="1">
        <f t="array" ref="AM297">_xlfn.XLOOKUP($G297&amp;$C297,$BY$1:$BY$845&amp;$C$1:$C$845,BG$1:BG$845,"",0)</f>
        <v>0.03</v>
      </c>
      <c r="AN297" s="78" cm="1">
        <f t="array" ref="AN297">_xlfn.XLOOKUP($G297&amp;$C297,$BY$1:$BY$845&amp;$C$1:$C$845,BH$1:BH$845,"",0)</f>
        <v>0.71</v>
      </c>
      <c r="AO297" s="78" cm="1">
        <f t="array" ref="AO297">_xlfn.XLOOKUP($G297&amp;$C297,$BY$1:$BY$845&amp;$C$1:$C$845,BI$1:BI$845,"",0)</f>
        <v>0.26</v>
      </c>
      <c r="AP297" s="78" cm="1">
        <f t="array" ref="AP297">_xlfn.XLOOKUP($G297&amp;$C297,$BY$1:$BY$845&amp;$C$1:$C$845,BJ$1:BJ$845,"",0)</f>
        <v>0</v>
      </c>
      <c r="AQ297" s="78" cm="1">
        <f t="array" ref="AQ297">_xlfn.XLOOKUP($G297&amp;$C297,$BY$1:$BY$845&amp;$C$1:$C$845,BK$1:BK$845,"",0)</f>
        <v>0</v>
      </c>
      <c r="AR297" s="78">
        <f t="shared" si="58"/>
        <v>1</v>
      </c>
      <c r="AT297" s="1">
        <v>9</v>
      </c>
      <c r="AU297" s="2" t="s">
        <v>846</v>
      </c>
      <c r="AV297" s="6">
        <v>1815000</v>
      </c>
      <c r="AW297" s="6">
        <v>0</v>
      </c>
      <c r="BB297">
        <v>9</v>
      </c>
      <c r="BC297" t="s">
        <v>852</v>
      </c>
      <c r="BD297">
        <v>30</v>
      </c>
      <c r="BE297">
        <v>29</v>
      </c>
      <c r="BF297" s="2">
        <v>867</v>
      </c>
      <c r="BI297" s="58">
        <v>0.65</v>
      </c>
      <c r="BJ297" s="58">
        <v>0.35</v>
      </c>
      <c r="BL297" s="2">
        <v>8.3000000000000007</v>
      </c>
      <c r="BM297" s="2">
        <v>4.5999999999999996</v>
      </c>
      <c r="BN297" s="2">
        <v>9</v>
      </c>
      <c r="BO297" s="2">
        <v>11</v>
      </c>
      <c r="BP297" s="2">
        <v>21</v>
      </c>
      <c r="BQ297" s="2">
        <v>13</v>
      </c>
      <c r="BR297" s="2">
        <v>41</v>
      </c>
      <c r="BS297" s="2">
        <v>0</v>
      </c>
      <c r="BT297" s="2">
        <v>113</v>
      </c>
      <c r="BU297" s="2">
        <v>8</v>
      </c>
      <c r="BV297" s="2">
        <v>21</v>
      </c>
      <c r="BX297" s="2">
        <v>9</v>
      </c>
      <c r="BY297" s="2" t="s">
        <v>852</v>
      </c>
      <c r="BZ297" s="2">
        <v>30</v>
      </c>
      <c r="CA297" s="2">
        <v>29</v>
      </c>
      <c r="CB297" s="2">
        <v>867</v>
      </c>
      <c r="CC297" s="2">
        <v>14.2</v>
      </c>
      <c r="CD297" s="2">
        <v>0.52300000000000002</v>
      </c>
      <c r="CE297" s="2">
        <v>0.17199999999999999</v>
      </c>
      <c r="CF297" s="2">
        <v>0.23300000000000001</v>
      </c>
      <c r="CG297" s="2">
        <v>3.1</v>
      </c>
      <c r="CH297" s="2">
        <v>12.5</v>
      </c>
      <c r="CI297" s="2">
        <v>8</v>
      </c>
      <c r="CJ297" s="2">
        <v>9.1</v>
      </c>
      <c r="CK297" s="2">
        <v>1.7</v>
      </c>
      <c r="CL297" s="2">
        <v>0.7</v>
      </c>
      <c r="CM297" s="2">
        <v>10.5</v>
      </c>
      <c r="CN297" s="2">
        <v>25.1</v>
      </c>
      <c r="CP297" s="2">
        <v>0.2</v>
      </c>
      <c r="CQ297" s="2">
        <v>1</v>
      </c>
      <c r="CR297" s="2">
        <v>1.2</v>
      </c>
      <c r="CS297" s="2">
        <v>6.7000000000000004E-2</v>
      </c>
      <c r="CU297" s="2">
        <v>-0.8</v>
      </c>
      <c r="CV297" s="2">
        <v>0</v>
      </c>
      <c r="CW297" s="2">
        <v>-0.9</v>
      </c>
      <c r="CX297" s="2">
        <v>0.2</v>
      </c>
    </row>
    <row r="298" spans="1:102" x14ac:dyDescent="0.2">
      <c r="B298" s="1" t="s">
        <v>90</v>
      </c>
      <c r="C298" s="1">
        <v>2011</v>
      </c>
      <c r="D298" s="1" t="s">
        <v>843</v>
      </c>
      <c r="F298" s="2">
        <v>2</v>
      </c>
      <c r="G298" s="2" t="s">
        <v>859</v>
      </c>
      <c r="H298" s="2" t="s">
        <v>556</v>
      </c>
      <c r="I298" s="4" t="s">
        <v>603</v>
      </c>
      <c r="J298" s="16">
        <f>_xlfn.XLOOKUP($I298,DASHBOARD!$I$2:$I$27,DASHBOARD!$J$2:$J$27,"",0)</f>
        <v>76</v>
      </c>
      <c r="K298" s="23">
        <f>J298/DASHBOARD!$C$3</f>
        <v>1.9304038608077216</v>
      </c>
      <c r="L298" s="2">
        <v>205</v>
      </c>
      <c r="M298" s="26">
        <f>L298/DASHBOARD!$C$4</f>
        <v>92.970521541950106</v>
      </c>
      <c r="N298" s="26">
        <f t="shared" si="56"/>
        <v>24.948756956614591</v>
      </c>
      <c r="O298" s="5">
        <v>26746</v>
      </c>
      <c r="P298" s="23">
        <f>YEARFRAC(O298,_xlfn.XLOOKUP($B298,DASHBOARD!$Q$2:$Q$40,DASHBOARD!$U$2:$U$40,"",0))</f>
        <v>38.219444444444441</v>
      </c>
      <c r="Q298" s="2" t="s">
        <v>557</v>
      </c>
      <c r="R298" s="2" t="str">
        <f>_xlfn.XLOOKUP($Q298,DASHBOARD!$L$2:$L$150,DASHBOARD!M$2:M$150,"",0)</f>
        <v>United States</v>
      </c>
      <c r="S298" s="2" t="str">
        <f>_xlfn.XLOOKUP($Q298,DASHBOARD!$L$2:$L$150,DASHBOARD!N$2:N$150,"",0)</f>
        <v>North America</v>
      </c>
      <c r="T298" s="2" t="str">
        <f>_xlfn.XLOOKUP($Q298,DASHBOARD!$L$2:$L$150,DASHBOARD!O$2:O$150,"",0)</f>
        <v>Americas</v>
      </c>
      <c r="U298" s="2">
        <v>16</v>
      </c>
      <c r="W298" s="2" t="s">
        <v>860</v>
      </c>
      <c r="X298" s="2" t="s">
        <v>860</v>
      </c>
      <c r="Z298" s="2" t="str">
        <f t="shared" si="57"/>
        <v/>
      </c>
      <c r="AA298" s="6">
        <f>_xlfn.XLOOKUP($G298,$AU$289:$AU$310,$AV$289:$AV$310,0,0)</f>
        <v>8610500</v>
      </c>
      <c r="AB298" s="43">
        <f>AA298/$AC$311</f>
        <v>0.10081385188530274</v>
      </c>
      <c r="AD298" s="65">
        <v>616</v>
      </c>
      <c r="AE298" s="65" cm="1">
        <f t="array" ref="AE298">_xlfn.XLOOKUP($G298&amp;$C298,$BY$1:$BY$845&amp;$C$1:$C$845,$CB$1:$CB$845,"",0)</f>
        <v>2653</v>
      </c>
      <c r="AF298" s="163">
        <f>AVERAGE(9.7,14.46)</f>
        <v>12.08</v>
      </c>
      <c r="AG298" s="65">
        <f>IFERROR(($AD298/SUM(AD289:AD310))*$AF298,"")</f>
        <v>0.39580434458841296</v>
      </c>
      <c r="AH298" s="65" cm="1">
        <f t="array" ref="AH298">_xlfn.XLOOKUP($G298&amp;$C298,$BY$1:$BY$845&amp;$C$1:$C$845,$BD$1:$BD$845,"",0)</f>
        <v>37</v>
      </c>
      <c r="AI298" s="65" cm="1">
        <f t="array" ref="AI298">_xlfn.XLOOKUP($G298&amp;$C298,$BY$1:$BY$845&amp;$C$1:$C$845,$CP$1:$CP$845,"",0)</f>
        <v>2.5</v>
      </c>
      <c r="AJ298" s="65" cm="1">
        <f t="array" ref="AJ298">_xlfn.XLOOKUP($G298&amp;$C298,$BY$1:$BY$845&amp;$C$1:$C$845,$CQ$1:$CQ$845,"",0)</f>
        <v>3.9</v>
      </c>
      <c r="AK298" s="65" cm="1">
        <f t="array" ref="AK298">_xlfn.XLOOKUP($G298&amp;$C298,$BY$1:$BY$845&amp;$C$1:$C$845,$CR$1:$CR$845,"",0)</f>
        <v>6.4</v>
      </c>
      <c r="AL298" s="65" cm="1">
        <f t="array" ref="AL298">_xlfn.XLOOKUP($G298&amp;$C298,$BY$1:$BY$845&amp;$C$1:$C$845,$CM$1:$CM$845,"",0)</f>
        <v>22.1</v>
      </c>
      <c r="AM298" s="78" cm="1">
        <f t="array" ref="AM298">_xlfn.XLOOKUP($G298&amp;$C298,$BY$1:$BY$845&amp;$C$1:$C$845,BG$1:BG$845,"",0)</f>
        <v>0.69</v>
      </c>
      <c r="AN298" s="78" cm="1">
        <f t="array" ref="AN298">_xlfn.XLOOKUP($G298&amp;$C298,$BY$1:$BY$845&amp;$C$1:$C$845,BH$1:BH$845,"",0)</f>
        <v>0.31</v>
      </c>
      <c r="AO298" s="78" cm="1">
        <f t="array" ref="AO298">_xlfn.XLOOKUP($G298&amp;$C298,$BY$1:$BY$845&amp;$C$1:$C$845,BI$1:BI$845,"",0)</f>
        <v>0</v>
      </c>
      <c r="AP298" s="78" cm="1">
        <f t="array" ref="AP298">_xlfn.XLOOKUP($G298&amp;$C298,$BY$1:$BY$845&amp;$C$1:$C$845,BJ$1:BJ$845,"",0)</f>
        <v>0</v>
      </c>
      <c r="AQ298" s="78" cm="1">
        <f t="array" ref="AQ298">_xlfn.XLOOKUP($G298&amp;$C298,$BY$1:$BY$845&amp;$C$1:$C$845,BK$1:BK$845,"",0)</f>
        <v>0</v>
      </c>
      <c r="AR298" s="78">
        <f t="shared" si="58"/>
        <v>1</v>
      </c>
      <c r="AT298" s="1">
        <v>10</v>
      </c>
      <c r="AU298" s="2" t="s">
        <v>853</v>
      </c>
      <c r="AV298" s="6">
        <v>1352181</v>
      </c>
      <c r="AW298" s="6">
        <v>1352181</v>
      </c>
      <c r="BB298">
        <v>10</v>
      </c>
      <c r="BC298" t="s">
        <v>853</v>
      </c>
      <c r="BD298">
        <v>33</v>
      </c>
      <c r="BE298">
        <v>56</v>
      </c>
      <c r="BF298" s="2">
        <v>618</v>
      </c>
      <c r="BI298" s="58">
        <v>0.2</v>
      </c>
      <c r="BJ298" s="58">
        <v>0.79</v>
      </c>
      <c r="BK298" s="58">
        <v>0.01</v>
      </c>
      <c r="BL298" s="2">
        <v>-0.5</v>
      </c>
      <c r="BM298" s="2">
        <v>-6.3</v>
      </c>
      <c r="BN298" s="2">
        <v>15</v>
      </c>
      <c r="BO298" s="2">
        <v>1</v>
      </c>
      <c r="BP298" s="2">
        <v>57</v>
      </c>
      <c r="BQ298" s="2">
        <v>0</v>
      </c>
      <c r="BR298" s="2">
        <v>4</v>
      </c>
      <c r="BS298" s="2">
        <v>9</v>
      </c>
      <c r="BT298" s="2">
        <v>101</v>
      </c>
      <c r="BU298" s="2">
        <v>0</v>
      </c>
      <c r="BV298" s="2">
        <v>4</v>
      </c>
      <c r="BX298" s="2">
        <v>10</v>
      </c>
      <c r="BY298" s="2" t="s">
        <v>853</v>
      </c>
      <c r="BZ298" s="2">
        <v>33</v>
      </c>
      <c r="CA298" s="2">
        <v>56</v>
      </c>
      <c r="CB298" s="2">
        <v>618</v>
      </c>
      <c r="CC298" s="2">
        <v>9.6999999999999993</v>
      </c>
      <c r="CD298" s="2">
        <v>0.67200000000000004</v>
      </c>
      <c r="CE298" s="2">
        <v>0.87</v>
      </c>
      <c r="CF298" s="2">
        <v>0.18</v>
      </c>
      <c r="CG298" s="2">
        <v>2</v>
      </c>
      <c r="CH298" s="2">
        <v>8.9</v>
      </c>
      <c r="CI298" s="2">
        <v>5.6</v>
      </c>
      <c r="CJ298" s="2">
        <v>9.1</v>
      </c>
      <c r="CK298" s="2">
        <v>2</v>
      </c>
      <c r="CL298" s="2">
        <v>0.9</v>
      </c>
      <c r="CM298" s="2">
        <v>13.6</v>
      </c>
      <c r="CN298" s="2">
        <v>9.5</v>
      </c>
      <c r="CP298" s="2">
        <v>1</v>
      </c>
      <c r="CQ298" s="2">
        <v>0.7</v>
      </c>
      <c r="CR298" s="2">
        <v>1.7</v>
      </c>
      <c r="CS298" s="2">
        <v>0.13200000000000001</v>
      </c>
      <c r="CU298" s="2">
        <v>-1.2</v>
      </c>
      <c r="CV298" s="2">
        <v>2.4</v>
      </c>
      <c r="CW298" s="2">
        <v>1.2</v>
      </c>
      <c r="CX298" s="2">
        <v>0.5</v>
      </c>
    </row>
    <row r="299" spans="1:102" x14ac:dyDescent="0.2">
      <c r="B299" s="1" t="s">
        <v>90</v>
      </c>
      <c r="C299" s="1">
        <v>2011</v>
      </c>
      <c r="D299" s="1" t="s">
        <v>843</v>
      </c>
      <c r="F299" s="2">
        <v>28</v>
      </c>
      <c r="G299" s="2" t="s">
        <v>861</v>
      </c>
      <c r="H299" s="2" t="s">
        <v>552</v>
      </c>
      <c r="I299" s="4" t="s">
        <v>1148</v>
      </c>
      <c r="J299" s="16">
        <f>_xlfn.XLOOKUP($I299,DASHBOARD!$I$2:$I$27,DASHBOARD!$J$2:$J$27,"",0)</f>
        <v>83</v>
      </c>
      <c r="K299" s="23">
        <f>J299/DASHBOARD!$C$3</f>
        <v>2.1082042164084331</v>
      </c>
      <c r="L299" s="2">
        <v>262</v>
      </c>
      <c r="M299" s="26">
        <f>L299/DASHBOARD!$C$4</f>
        <v>118.82086167800453</v>
      </c>
      <c r="N299" s="26">
        <f t="shared" si="56"/>
        <v>26.734209211240497</v>
      </c>
      <c r="O299" s="5">
        <v>31721</v>
      </c>
      <c r="P299" s="23">
        <f>YEARFRAC(O299,_xlfn.XLOOKUP($B299,DASHBOARD!$Q$2:$Q$40,DASHBOARD!$U$2:$U$40,"",0))</f>
        <v>24.602777777777778</v>
      </c>
      <c r="Q299" s="2" t="s">
        <v>643</v>
      </c>
      <c r="R299" s="2" t="str">
        <f>_xlfn.XLOOKUP($Q299,DASHBOARD!$L$2:$L$150,DASHBOARD!M$2:M$150,"",0)</f>
        <v>France</v>
      </c>
      <c r="S299" s="2" t="str">
        <f>_xlfn.XLOOKUP($Q299,DASHBOARD!$L$2:$L$150,DASHBOARD!N$2:N$150,"",0)</f>
        <v>Europe</v>
      </c>
      <c r="T299" s="2" t="str">
        <f>_xlfn.XLOOKUP($Q299,DASHBOARD!$L$2:$L$150,DASHBOARD!O$2:O$150,"",0)</f>
        <v>Eurasia</v>
      </c>
      <c r="U299" s="2">
        <v>2</v>
      </c>
      <c r="Z299" s="2" t="str">
        <f t="shared" si="57"/>
        <v/>
      </c>
      <c r="AA299" s="6">
        <f>_xlfn.XLOOKUP($G299,$AU$289:$AU$310,$AV$289:$AV$310,0,0)</f>
        <v>762196</v>
      </c>
      <c r="AB299" s="43">
        <f>AA299/$AC$311</f>
        <v>8.9239782418640279E-3</v>
      </c>
      <c r="AD299" s="65">
        <v>495.59999999999997</v>
      </c>
      <c r="AE299" s="65" cm="1">
        <f t="array" ref="AE299">_xlfn.XLOOKUP($G299&amp;$C299,$BY$1:$BY$845&amp;$C$1:$C$845,$CB$1:$CB$845,"",0)</f>
        <v>488</v>
      </c>
      <c r="AF299" s="65">
        <v>11.4</v>
      </c>
      <c r="AG299" s="65">
        <f>IFERROR(($AD299/SUM(AD289:AD310))*$AF299,"")</f>
        <v>0.30051701027637706</v>
      </c>
      <c r="AH299" s="65" cm="1">
        <f t="array" ref="AH299">_xlfn.XLOOKUP($G299&amp;$C299,$BY$1:$BY$845&amp;$C$1:$C$845,$BD$1:$BD$845,"",0)</f>
        <v>24</v>
      </c>
      <c r="AI299" s="65" cm="1">
        <f t="array" ref="AI299">_xlfn.XLOOKUP($G299&amp;$C299,$BY$1:$BY$845&amp;$C$1:$C$845,$CP$1:$CP$845,"",0)</f>
        <v>1</v>
      </c>
      <c r="AJ299" s="65" cm="1">
        <f t="array" ref="AJ299">_xlfn.XLOOKUP($G299&amp;$C299,$BY$1:$BY$845&amp;$C$1:$C$845,$CQ$1:$CQ$845,"",0)</f>
        <v>0.8</v>
      </c>
      <c r="AK299" s="65" cm="1">
        <f t="array" ref="AK299">_xlfn.XLOOKUP($G299&amp;$C299,$BY$1:$BY$845&amp;$C$1:$C$845,$CR$1:$CR$845,"",0)</f>
        <v>1.8</v>
      </c>
      <c r="AL299" s="65" cm="1">
        <f t="array" ref="AL299">_xlfn.XLOOKUP($G299&amp;$C299,$BY$1:$BY$845&amp;$C$1:$C$845,$CM$1:$CM$845,"",0)</f>
        <v>15.7</v>
      </c>
      <c r="AM299" s="78" cm="1">
        <f t="array" ref="AM299">_xlfn.XLOOKUP($G299&amp;$C299,$BY$1:$BY$845&amp;$C$1:$C$845,BG$1:BG$845,"",0)</f>
        <v>0</v>
      </c>
      <c r="AN299" s="78" cm="1">
        <f t="array" ref="AN299">_xlfn.XLOOKUP($G299&amp;$C299,$BY$1:$BY$845&amp;$C$1:$C$845,BH$1:BH$845,"",0)</f>
        <v>0</v>
      </c>
      <c r="AO299" s="78" cm="1">
        <f t="array" ref="AO299">_xlfn.XLOOKUP($G299&amp;$C299,$BY$1:$BY$845&amp;$C$1:$C$845,BI$1:BI$845,"",0)</f>
        <v>0</v>
      </c>
      <c r="AP299" s="78" cm="1">
        <f t="array" ref="AP299">_xlfn.XLOOKUP($G299&amp;$C299,$BY$1:$BY$845&amp;$C$1:$C$845,BJ$1:BJ$845,"",0)</f>
        <v>0.09</v>
      </c>
      <c r="AQ299" s="78" cm="1">
        <f t="array" ref="AQ299">_xlfn.XLOOKUP($G299&amp;$C299,$BY$1:$BY$845&amp;$C$1:$C$845,BK$1:BK$845,"",0)</f>
        <v>0.91</v>
      </c>
      <c r="AR299" s="78">
        <f t="shared" si="58"/>
        <v>1</v>
      </c>
      <c r="AT299" s="1">
        <v>11</v>
      </c>
      <c r="AU299" s="2" t="s">
        <v>849</v>
      </c>
      <c r="AV299" s="6">
        <v>1156080</v>
      </c>
      <c r="AW299" s="6">
        <v>1156080</v>
      </c>
      <c r="BB299">
        <v>11</v>
      </c>
      <c r="BC299" t="s">
        <v>870</v>
      </c>
      <c r="BD299">
        <v>33</v>
      </c>
      <c r="BE299">
        <v>25</v>
      </c>
      <c r="BF299" s="2">
        <v>506</v>
      </c>
      <c r="BI299" s="58">
        <v>0.63</v>
      </c>
      <c r="BJ299" s="58">
        <v>0.37</v>
      </c>
      <c r="BL299" s="2">
        <v>10.199999999999999</v>
      </c>
      <c r="BM299" s="2">
        <v>6.2</v>
      </c>
      <c r="BN299" s="2">
        <v>4</v>
      </c>
      <c r="BO299" s="2">
        <v>3</v>
      </c>
      <c r="BP299" s="2">
        <v>12</v>
      </c>
      <c r="BQ299" s="2">
        <v>1</v>
      </c>
      <c r="BR299" s="2">
        <v>8</v>
      </c>
      <c r="BS299" s="2">
        <v>0</v>
      </c>
      <c r="BT299" s="2">
        <v>52</v>
      </c>
      <c r="BU299" s="2">
        <v>0</v>
      </c>
      <c r="BV299" s="2">
        <v>5</v>
      </c>
      <c r="BX299" s="2">
        <v>11</v>
      </c>
      <c r="BY299" s="2" t="s">
        <v>870</v>
      </c>
      <c r="BZ299" s="2">
        <v>33</v>
      </c>
      <c r="CA299" s="2">
        <v>25</v>
      </c>
      <c r="CB299" s="2">
        <v>506</v>
      </c>
      <c r="CC299" s="2">
        <v>14.1</v>
      </c>
      <c r="CD299" s="2">
        <v>0.56299999999999994</v>
      </c>
      <c r="CE299" s="2">
        <v>0.57099999999999995</v>
      </c>
      <c r="CF299" s="2">
        <v>8.6999999999999994E-2</v>
      </c>
      <c r="CG299" s="2">
        <v>3.4</v>
      </c>
      <c r="CH299" s="2">
        <v>11.6</v>
      </c>
      <c r="CI299" s="2">
        <v>7.6</v>
      </c>
      <c r="CJ299" s="2">
        <v>7</v>
      </c>
      <c r="CK299" s="2">
        <v>1.1000000000000001</v>
      </c>
      <c r="CL299" s="2">
        <v>0.3</v>
      </c>
      <c r="CM299" s="2">
        <v>5.4</v>
      </c>
      <c r="CN299" s="2">
        <v>18.7</v>
      </c>
      <c r="CP299" s="2">
        <v>0.7</v>
      </c>
      <c r="CQ299" s="2">
        <v>0.5</v>
      </c>
      <c r="CR299" s="2">
        <v>1.2</v>
      </c>
      <c r="CS299" s="2">
        <v>0.11799999999999999</v>
      </c>
      <c r="CU299" s="2">
        <v>1.5</v>
      </c>
      <c r="CV299" s="2">
        <v>-0.3</v>
      </c>
      <c r="CW299" s="2">
        <v>1.3</v>
      </c>
      <c r="CX299" s="2">
        <v>0.4</v>
      </c>
    </row>
    <row r="300" spans="1:102" x14ac:dyDescent="0.2">
      <c r="B300" s="1" t="s">
        <v>90</v>
      </c>
      <c r="C300" s="1">
        <v>2011</v>
      </c>
      <c r="D300" s="1" t="s">
        <v>843</v>
      </c>
      <c r="F300" s="2">
        <v>0</v>
      </c>
      <c r="G300" s="2" t="s">
        <v>862</v>
      </c>
      <c r="H300" s="2" t="s">
        <v>570</v>
      </c>
      <c r="I300" s="4" t="s">
        <v>604</v>
      </c>
      <c r="J300" s="16">
        <f>_xlfn.XLOOKUP($I300,DASHBOARD!$I$2:$I$27,DASHBOARD!$J$2:$J$27,"",0)</f>
        <v>79</v>
      </c>
      <c r="K300" s="23">
        <f>J300/DASHBOARD!$C$3</f>
        <v>2.0066040132080265</v>
      </c>
      <c r="L300" s="2">
        <v>220</v>
      </c>
      <c r="M300" s="26">
        <f>L300/DASHBOARD!$C$4</f>
        <v>99.773242630385482</v>
      </c>
      <c r="N300" s="26">
        <f t="shared" si="56"/>
        <v>24.779397016511027</v>
      </c>
      <c r="O300" s="5">
        <v>28617</v>
      </c>
      <c r="P300" s="23">
        <f>YEARFRAC(O300,_xlfn.XLOOKUP($B300,DASHBOARD!$Q$2:$Q$40,DASHBOARD!$U$2:$U$40,"",0))</f>
        <v>33.097222222222221</v>
      </c>
      <c r="Q300" s="2" t="s">
        <v>557</v>
      </c>
      <c r="R300" s="2" t="str">
        <f>_xlfn.XLOOKUP($Q300,DASHBOARD!$L$2:$L$150,DASHBOARD!M$2:M$150,"",0)</f>
        <v>United States</v>
      </c>
      <c r="S300" s="2" t="str">
        <f>_xlfn.XLOOKUP($Q300,DASHBOARD!$L$2:$L$150,DASHBOARD!N$2:N$150,"",0)</f>
        <v>North America</v>
      </c>
      <c r="T300" s="2" t="str">
        <f>_xlfn.XLOOKUP($Q300,DASHBOARD!$L$2:$L$150,DASHBOARD!O$2:O$150,"",0)</f>
        <v>Americas</v>
      </c>
      <c r="U300" s="2">
        <v>11</v>
      </c>
      <c r="W300" s="2" t="s">
        <v>863</v>
      </c>
      <c r="X300" s="2" t="s">
        <v>704</v>
      </c>
      <c r="Y300" s="2" t="s">
        <v>1244</v>
      </c>
      <c r="Z300" s="2" t="str">
        <f t="shared" si="57"/>
        <v>X</v>
      </c>
      <c r="AA300" s="6">
        <f>_xlfn.XLOOKUP($G300,$AU$289:$AU$310,$AV$289:$AV$310,0,0)</f>
        <v>7305500</v>
      </c>
      <c r="AB300" s="43">
        <f>AA300/$AC$311</f>
        <v>8.5534590900421481E-2</v>
      </c>
      <c r="AD300" s="65">
        <v>135</v>
      </c>
      <c r="AE300" s="65" cm="1">
        <f t="array" ref="AE300">_xlfn.XLOOKUP($G300&amp;$C300,$BY$1:$BY$845&amp;$C$1:$C$845,$CB$1:$CB$845,"",0)</f>
        <v>2253</v>
      </c>
      <c r="AF300" s="65">
        <v>10.6</v>
      </c>
      <c r="AG300" s="65">
        <f>IFERROR(($AD300/SUM(AD289:AD310))*$AF300,"")</f>
        <v>7.6115401799961693E-2</v>
      </c>
      <c r="AH300" s="65" cm="1">
        <f t="array" ref="AH300">_xlfn.XLOOKUP($G300&amp;$C300,$BY$1:$BY$845&amp;$C$1:$C$845,$BD$1:$BD$845,"",0)</f>
        <v>32</v>
      </c>
      <c r="AI300" s="65" cm="1">
        <f t="array" ref="AI300">_xlfn.XLOOKUP($G300&amp;$C300,$BY$1:$BY$845&amp;$C$1:$C$845,$CP$1:$CP$845,"",0)</f>
        <v>2.2999999999999998</v>
      </c>
      <c r="AJ300" s="65" cm="1">
        <f t="array" ref="AJ300">_xlfn.XLOOKUP($G300&amp;$C300,$BY$1:$BY$845&amp;$C$1:$C$845,$CQ$1:$CQ$845,"",0)</f>
        <v>3.4</v>
      </c>
      <c r="AK300" s="65" cm="1">
        <f t="array" ref="AK300">_xlfn.XLOOKUP($G300&amp;$C300,$BY$1:$BY$845&amp;$C$1:$C$845,$CR$1:$CR$845,"",0)</f>
        <v>5.6</v>
      </c>
      <c r="AL300" s="65" cm="1">
        <f t="array" ref="AL300">_xlfn.XLOOKUP($G300&amp;$C300,$BY$1:$BY$845&amp;$C$1:$C$845,$CM$1:$CM$845,"",0)</f>
        <v>12.5</v>
      </c>
      <c r="AM300" s="78" cm="1">
        <f t="array" ref="AM300">_xlfn.XLOOKUP($G300&amp;$C300,$BY$1:$BY$845&amp;$C$1:$C$845,BG$1:BG$845,"",0)</f>
        <v>0</v>
      </c>
      <c r="AN300" s="78" cm="1">
        <f t="array" ref="AN300">_xlfn.XLOOKUP($G300&amp;$C300,$BY$1:$BY$845&amp;$C$1:$C$845,BH$1:BH$845,"",0)</f>
        <v>0</v>
      </c>
      <c r="AO300" s="78" cm="1">
        <f t="array" ref="AO300">_xlfn.XLOOKUP($G300&amp;$C300,$BY$1:$BY$845&amp;$C$1:$C$845,BI$1:BI$845,"",0)</f>
        <v>0.83</v>
      </c>
      <c r="AP300" s="78" cm="1">
        <f t="array" ref="AP300">_xlfn.XLOOKUP($G300&amp;$C300,$BY$1:$BY$845&amp;$C$1:$C$845,BJ$1:BJ$845,"",0)</f>
        <v>0.17</v>
      </c>
      <c r="AQ300" s="78" cm="1">
        <f t="array" ref="AQ300">_xlfn.XLOOKUP($G300&amp;$C300,$BY$1:$BY$845&amp;$C$1:$C$845,BK$1:BK$845,"",0)</f>
        <v>0</v>
      </c>
      <c r="AR300" s="78">
        <f t="shared" si="58"/>
        <v>1</v>
      </c>
      <c r="AT300" s="1">
        <v>12</v>
      </c>
      <c r="AU300" s="2" t="s">
        <v>857</v>
      </c>
      <c r="AV300" s="6">
        <v>1110120</v>
      </c>
      <c r="AW300" s="6">
        <v>1110120</v>
      </c>
      <c r="BB300">
        <v>12</v>
      </c>
      <c r="BC300" t="s">
        <v>849</v>
      </c>
      <c r="BD300">
        <v>22</v>
      </c>
      <c r="BE300">
        <v>28</v>
      </c>
      <c r="BF300" s="2">
        <v>496</v>
      </c>
      <c r="BG300" s="58">
        <v>1</v>
      </c>
      <c r="BL300" s="2">
        <v>-0.8</v>
      </c>
      <c r="BM300" s="2">
        <v>-6.4</v>
      </c>
      <c r="BN300" s="2">
        <v>18</v>
      </c>
      <c r="BO300" s="2">
        <v>14</v>
      </c>
      <c r="BP300" s="2">
        <v>31</v>
      </c>
      <c r="BQ300" s="2">
        <v>8</v>
      </c>
      <c r="BR300" s="2">
        <v>14</v>
      </c>
      <c r="BS300" s="2">
        <v>2</v>
      </c>
      <c r="BT300" s="2">
        <v>149</v>
      </c>
      <c r="BU300" s="2">
        <v>4</v>
      </c>
      <c r="BV300" s="2">
        <v>16</v>
      </c>
      <c r="BX300" s="2">
        <v>12</v>
      </c>
      <c r="BY300" s="2" t="s">
        <v>849</v>
      </c>
      <c r="BZ300" s="2">
        <v>22</v>
      </c>
      <c r="CA300" s="2">
        <v>28</v>
      </c>
      <c r="CB300" s="2">
        <v>496</v>
      </c>
      <c r="CC300" s="2">
        <v>11.4</v>
      </c>
      <c r="CD300" s="2">
        <v>0.5</v>
      </c>
      <c r="CE300" s="2">
        <v>0.372</v>
      </c>
      <c r="CF300" s="2">
        <v>0.13500000000000001</v>
      </c>
      <c r="CG300" s="2">
        <v>1.7</v>
      </c>
      <c r="CH300" s="2">
        <v>10.199999999999999</v>
      </c>
      <c r="CI300" s="2">
        <v>6.1</v>
      </c>
      <c r="CJ300" s="2">
        <v>21.9</v>
      </c>
      <c r="CK300" s="2">
        <v>2.1</v>
      </c>
      <c r="CL300" s="2">
        <v>1.2</v>
      </c>
      <c r="CM300" s="2">
        <v>16.600000000000001</v>
      </c>
      <c r="CN300" s="2">
        <v>26.7</v>
      </c>
      <c r="CP300" s="2">
        <v>-0.4</v>
      </c>
      <c r="CQ300" s="2">
        <v>0.7</v>
      </c>
      <c r="CR300" s="2">
        <v>0.2</v>
      </c>
      <c r="CS300" s="2">
        <v>2.1999999999999999E-2</v>
      </c>
      <c r="CU300" s="2">
        <v>-3.2</v>
      </c>
      <c r="CV300" s="2">
        <v>0.5</v>
      </c>
      <c r="CW300" s="2">
        <v>-2.7</v>
      </c>
      <c r="CX300" s="2">
        <v>-0.1</v>
      </c>
    </row>
    <row r="301" spans="1:102" x14ac:dyDescent="0.2">
      <c r="B301" s="1" t="s">
        <v>90</v>
      </c>
      <c r="C301" s="1">
        <v>2011</v>
      </c>
      <c r="D301" s="1" t="s">
        <v>843</v>
      </c>
      <c r="F301" s="2">
        <v>21</v>
      </c>
      <c r="G301" s="2" t="s">
        <v>864</v>
      </c>
      <c r="H301" s="2" t="s">
        <v>570</v>
      </c>
      <c r="I301" s="4" t="s">
        <v>595</v>
      </c>
      <c r="J301" s="16">
        <f>_xlfn.XLOOKUP($I301,DASHBOARD!$I$2:$I$27,DASHBOARD!$J$2:$J$27,"",0)</f>
        <v>82</v>
      </c>
      <c r="K301" s="23">
        <f>J301/DASHBOARD!$C$3</f>
        <v>2.0828041656083314</v>
      </c>
      <c r="L301" s="2">
        <v>225</v>
      </c>
      <c r="M301" s="26">
        <f>L301/DASHBOARD!$C$4</f>
        <v>102.0408163265306</v>
      </c>
      <c r="N301" s="26">
        <f t="shared" si="56"/>
        <v>23.522151841105266</v>
      </c>
      <c r="O301" s="5">
        <v>30480</v>
      </c>
      <c r="P301" s="23">
        <f>YEARFRAC(O301,_xlfn.XLOOKUP($B301,DASHBOARD!$Q$2:$Q$40,DASHBOARD!$U$2:$U$40,"",0))</f>
        <v>27.997222222222224</v>
      </c>
      <c r="Q301" s="2" t="s">
        <v>557</v>
      </c>
      <c r="R301" s="2" t="str">
        <f>_xlfn.XLOOKUP($Q301,DASHBOARD!$L$2:$L$150,DASHBOARD!M$2:M$150,"",0)</f>
        <v>United States</v>
      </c>
      <c r="S301" s="2" t="str">
        <f>_xlfn.XLOOKUP($Q301,DASHBOARD!$L$2:$L$150,DASHBOARD!N$2:N$150,"",0)</f>
        <v>North America</v>
      </c>
      <c r="T301" s="2" t="str">
        <f>_xlfn.XLOOKUP($Q301,DASHBOARD!$L$2:$L$150,DASHBOARD!O$2:O$150,"",0)</f>
        <v>Americas</v>
      </c>
      <c r="U301" s="2">
        <v>4</v>
      </c>
      <c r="W301" s="2" t="s">
        <v>589</v>
      </c>
      <c r="X301" s="2" t="s">
        <v>589</v>
      </c>
      <c r="Z301" s="2" t="str">
        <f t="shared" si="57"/>
        <v/>
      </c>
      <c r="AA301" s="6">
        <f>_xlfn.XLOOKUP($G301,$AU$289:$AU$310,$AV$289:$AV$310,0,0)</f>
        <v>384766</v>
      </c>
      <c r="AB301" s="43">
        <f>AA301/$AC$311</f>
        <v>4.5049349671331977E-3</v>
      </c>
      <c r="AD301" s="65">
        <v>487.19999999999993</v>
      </c>
      <c r="AE301" s="65" cm="1">
        <f t="array" ref="AE301">_xlfn.XLOOKUP($G301&amp;$C301,$BY$1:$BY$845&amp;$C$1:$C$845,$CB$1:$CB$845,"",0)</f>
        <v>18</v>
      </c>
      <c r="AF301" s="65">
        <v>13.7</v>
      </c>
      <c r="AG301" s="65">
        <f>IFERROR(($AD301/SUM(AD289:AD310))*$AF301,"")</f>
        <v>0.35502648879811061</v>
      </c>
      <c r="AH301" s="65" cm="1">
        <f t="array" ref="AH301">_xlfn.XLOOKUP($G301&amp;$C301,$BY$1:$BY$845&amp;$C$1:$C$845,$BD$1:$BD$845,"",0)</f>
        <v>27</v>
      </c>
      <c r="AI301" s="65" cm="1">
        <f t="array" ref="AI301">_xlfn.XLOOKUP($G301&amp;$C301,$BY$1:$BY$845&amp;$C$1:$C$845,$CP$1:$CP$845,"",0)</f>
        <v>0.1</v>
      </c>
      <c r="AJ301" s="65" cm="1">
        <f t="array" ref="AJ301">_xlfn.XLOOKUP($G301&amp;$C301,$BY$1:$BY$845&amp;$C$1:$C$845,$CQ$1:$CQ$845,"",0)</f>
        <v>0</v>
      </c>
      <c r="AK301" s="65" cm="1">
        <f t="array" ref="AK301">_xlfn.XLOOKUP($G301&amp;$C301,$BY$1:$BY$845&amp;$C$1:$C$845,$CR$1:$CR$845,"",0)</f>
        <v>0.1</v>
      </c>
      <c r="AL301" s="65" cm="1">
        <f t="array" ref="AL301">_xlfn.XLOOKUP($G301&amp;$C301,$BY$1:$BY$845&amp;$C$1:$C$845,$CM$1:$CM$845,"",0)</f>
        <v>0</v>
      </c>
      <c r="AM301" s="78" cm="1">
        <f t="array" ref="AM301">_xlfn.XLOOKUP($G301&amp;$C301,$BY$1:$BY$845&amp;$C$1:$C$845,BG$1:BG$845,"",0)</f>
        <v>0</v>
      </c>
      <c r="AN301" s="78" cm="1">
        <f t="array" ref="AN301">_xlfn.XLOOKUP($G301&amp;$C301,$BY$1:$BY$845&amp;$C$1:$C$845,BH$1:BH$845,"",0)</f>
        <v>0</v>
      </c>
      <c r="AO301" s="78" cm="1">
        <f t="array" ref="AO301">_xlfn.XLOOKUP($G301&amp;$C301,$BY$1:$BY$845&amp;$C$1:$C$845,BI$1:BI$845,"",0)</f>
        <v>0.38</v>
      </c>
      <c r="AP301" s="78" cm="1">
        <f t="array" ref="AP301">_xlfn.XLOOKUP($G301&amp;$C301,$BY$1:$BY$845&amp;$C$1:$C$845,BJ$1:BJ$845,"",0)</f>
        <v>0.62</v>
      </c>
      <c r="AQ301" s="78" cm="1">
        <f t="array" ref="AQ301">_xlfn.XLOOKUP($G301&amp;$C301,$BY$1:$BY$845&amp;$C$1:$C$845,BK$1:BK$845,"",0)</f>
        <v>0</v>
      </c>
      <c r="AR301" s="78">
        <f t="shared" si="58"/>
        <v>1</v>
      </c>
      <c r="AT301" s="1">
        <v>13</v>
      </c>
      <c r="AU301" s="2" t="s">
        <v>861</v>
      </c>
      <c r="AV301" s="6">
        <v>762196</v>
      </c>
      <c r="AW301" s="6">
        <v>762196</v>
      </c>
      <c r="BB301">
        <v>13</v>
      </c>
      <c r="BC301" t="s">
        <v>861</v>
      </c>
      <c r="BD301">
        <v>24</v>
      </c>
      <c r="BE301">
        <v>56</v>
      </c>
      <c r="BF301" s="2">
        <v>488</v>
      </c>
      <c r="BJ301" s="58">
        <v>0.09</v>
      </c>
      <c r="BK301" s="58">
        <v>0.91</v>
      </c>
      <c r="BL301" s="2">
        <v>8.4</v>
      </c>
      <c r="BM301" s="2">
        <v>4.0999999999999996</v>
      </c>
      <c r="BN301" s="2">
        <v>1</v>
      </c>
      <c r="BO301" s="2">
        <v>8</v>
      </c>
      <c r="BP301" s="2">
        <v>59</v>
      </c>
      <c r="BQ301" s="2">
        <v>11</v>
      </c>
      <c r="BR301" s="2">
        <v>34</v>
      </c>
      <c r="BS301" s="2">
        <v>4</v>
      </c>
      <c r="BT301" s="2">
        <v>21</v>
      </c>
      <c r="BU301" s="2">
        <v>2</v>
      </c>
      <c r="BV301" s="2">
        <v>7</v>
      </c>
      <c r="BX301" s="2">
        <v>13</v>
      </c>
      <c r="BY301" s="2" t="s">
        <v>861</v>
      </c>
      <c r="BZ301" s="2">
        <v>24</v>
      </c>
      <c r="CA301" s="2">
        <v>56</v>
      </c>
      <c r="CB301" s="2">
        <v>488</v>
      </c>
      <c r="CC301" s="2">
        <v>13.7</v>
      </c>
      <c r="CD301" s="2">
        <v>0.64500000000000002</v>
      </c>
      <c r="CE301" s="2">
        <v>0.02</v>
      </c>
      <c r="CF301" s="2">
        <v>0.83699999999999997</v>
      </c>
      <c r="CG301" s="2">
        <v>10.7</v>
      </c>
      <c r="CH301" s="2">
        <v>17.8</v>
      </c>
      <c r="CI301" s="2">
        <v>14.4</v>
      </c>
      <c r="CJ301" s="2">
        <v>2.5</v>
      </c>
      <c r="CK301" s="2">
        <v>1.5</v>
      </c>
      <c r="CL301" s="2">
        <v>2.2999999999999998</v>
      </c>
      <c r="CM301" s="2">
        <v>15.7</v>
      </c>
      <c r="CN301" s="2">
        <v>15.3</v>
      </c>
      <c r="CP301" s="2">
        <v>1</v>
      </c>
      <c r="CQ301" s="2">
        <v>0.8</v>
      </c>
      <c r="CR301" s="2">
        <v>1.8</v>
      </c>
      <c r="CS301" s="2">
        <v>0.17699999999999999</v>
      </c>
      <c r="CU301" s="2">
        <v>-3.3</v>
      </c>
      <c r="CV301" s="2">
        <v>1.1000000000000001</v>
      </c>
      <c r="CW301" s="2">
        <v>-2.1</v>
      </c>
      <c r="CX301" s="2">
        <v>0</v>
      </c>
    </row>
    <row r="302" spans="1:102" x14ac:dyDescent="0.2">
      <c r="B302" s="1" t="s">
        <v>90</v>
      </c>
      <c r="C302" s="1">
        <v>2011</v>
      </c>
      <c r="D302" s="1" t="s">
        <v>843</v>
      </c>
      <c r="F302" s="2">
        <v>41</v>
      </c>
      <c r="G302" s="2" t="s">
        <v>865</v>
      </c>
      <c r="H302" s="2" t="s">
        <v>566</v>
      </c>
      <c r="I302" s="4" t="s">
        <v>1150</v>
      </c>
      <c r="J302" s="16">
        <f>_xlfn.XLOOKUP($I302,DASHBOARD!$I$2:$I$27,DASHBOARD!$J$2:$J$27,"",0)</f>
        <v>85</v>
      </c>
      <c r="K302" s="23">
        <f>J302/DASHBOARD!$C$3</f>
        <v>2.1590043180086362</v>
      </c>
      <c r="L302" s="2">
        <v>245</v>
      </c>
      <c r="M302" s="26">
        <f>L302/DASHBOARD!$C$4</f>
        <v>111.11111111111111</v>
      </c>
      <c r="N302" s="26">
        <f t="shared" si="56"/>
        <v>23.836938100730482</v>
      </c>
      <c r="O302" s="5">
        <v>28660</v>
      </c>
      <c r="P302" s="23">
        <f>YEARFRAC(O302,_xlfn.XLOOKUP($B302,DASHBOARD!$Q$2:$Q$40,DASHBOARD!$U$2:$U$40,"",0))</f>
        <v>32.980555555555554</v>
      </c>
      <c r="Q302" s="2" t="s">
        <v>866</v>
      </c>
      <c r="R302" s="2" t="str">
        <f>_xlfn.XLOOKUP($Q302,DASHBOARD!$L$2:$L$150,DASHBOARD!M$2:M$150,"",0)</f>
        <v>Germany</v>
      </c>
      <c r="S302" s="2" t="str">
        <f>_xlfn.XLOOKUP($Q302,DASHBOARD!$L$2:$L$150,DASHBOARD!N$2:N$150,"",0)</f>
        <v>Europe</v>
      </c>
      <c r="T302" s="2" t="str">
        <f>_xlfn.XLOOKUP($Q302,DASHBOARD!$L$2:$L$150,DASHBOARD!O$2:O$150,"",0)</f>
        <v>Eurasia</v>
      </c>
      <c r="U302" s="2">
        <v>12</v>
      </c>
      <c r="Z302" s="2" t="str">
        <f t="shared" si="57"/>
        <v/>
      </c>
      <c r="AA302" s="6">
        <f>_xlfn.XLOOKUP($G302,$AU$289:$AU$310,$AV$289:$AV$310,0,0)</f>
        <v>17278618</v>
      </c>
      <c r="AB302" s="43">
        <f>AA302/$AC$311</f>
        <v>0.20230230948664141</v>
      </c>
      <c r="AD302" s="65" t="s">
        <v>1484</v>
      </c>
      <c r="AE302" s="65" cm="1">
        <f t="array" ref="AE302">_xlfn.XLOOKUP($G302&amp;$C302,$BY$1:$BY$845&amp;$C$1:$C$845,$CB$1:$CB$845,"",0)</f>
        <v>2504</v>
      </c>
      <c r="AF302" s="65">
        <v>23.52</v>
      </c>
      <c r="AG302" s="65" t="str">
        <f>IFERROR(($AD302/SUM(AD289:AD310))*$AF302,"")</f>
        <v/>
      </c>
      <c r="AH302" s="65" cm="1">
        <f t="array" ref="AH302">_xlfn.XLOOKUP($G302&amp;$C302,$BY$1:$BY$845&amp;$C$1:$C$845,$BD$1:$BD$845,"",0)</f>
        <v>32</v>
      </c>
      <c r="AI302" s="65" cm="1">
        <f t="array" ref="AI302">_xlfn.XLOOKUP($G302&amp;$C302,$BY$1:$BY$845&amp;$C$1:$C$845,$CP$1:$CP$845,"",0)</f>
        <v>7.8</v>
      </c>
      <c r="AJ302" s="65" cm="1">
        <f t="array" ref="AJ302">_xlfn.XLOOKUP($G302&amp;$C302,$BY$1:$BY$845&amp;$C$1:$C$845,$CQ$1:$CQ$845,"",0)</f>
        <v>3.3</v>
      </c>
      <c r="AK302" s="65" cm="1">
        <f t="array" ref="AK302">_xlfn.XLOOKUP($G302&amp;$C302,$BY$1:$BY$845&amp;$C$1:$C$845,$CR$1:$CR$845,"",0)</f>
        <v>11.1</v>
      </c>
      <c r="AL302" s="65" cm="1">
        <f t="array" ref="AL302">_xlfn.XLOOKUP($G302&amp;$C302,$BY$1:$BY$845&amp;$C$1:$C$845,$CM$1:$CM$845,"",0)</f>
        <v>9.1</v>
      </c>
      <c r="AM302" s="78" cm="1">
        <f t="array" ref="AM302">_xlfn.XLOOKUP($G302&amp;$C302,$BY$1:$BY$845&amp;$C$1:$C$845,BG$1:BG$845,"",0)</f>
        <v>0</v>
      </c>
      <c r="AN302" s="78" cm="1">
        <f t="array" ref="AN302">_xlfn.XLOOKUP($G302&amp;$C302,$BY$1:$BY$845&amp;$C$1:$C$845,BH$1:BH$845,"",0)</f>
        <v>0</v>
      </c>
      <c r="AO302" s="78" cm="1">
        <f t="array" ref="AO302">_xlfn.XLOOKUP($G302&amp;$C302,$BY$1:$BY$845&amp;$C$1:$C$845,BI$1:BI$845,"",0)</f>
        <v>0</v>
      </c>
      <c r="AP302" s="78" cm="1">
        <f t="array" ref="AP302">_xlfn.XLOOKUP($G302&amp;$C302,$BY$1:$BY$845&amp;$C$1:$C$845,BJ$1:BJ$845,"",0)</f>
        <v>0.98</v>
      </c>
      <c r="AQ302" s="78" cm="1">
        <f t="array" ref="AQ302">_xlfn.XLOOKUP($G302&amp;$C302,$BY$1:$BY$845&amp;$C$1:$C$845,BK$1:BK$845,"",0)</f>
        <v>0.02</v>
      </c>
      <c r="AR302" s="78">
        <f t="shared" si="58"/>
        <v>1</v>
      </c>
      <c r="AT302" s="1">
        <v>14</v>
      </c>
      <c r="AU302" s="2" t="s">
        <v>870</v>
      </c>
      <c r="AV302" s="6">
        <v>636320</v>
      </c>
      <c r="AW302" s="6" t="s">
        <v>1484</v>
      </c>
      <c r="BB302">
        <v>14</v>
      </c>
      <c r="BC302" t="s">
        <v>867</v>
      </c>
      <c r="BD302">
        <v>27</v>
      </c>
      <c r="BE302">
        <v>10</v>
      </c>
      <c r="BF302" s="2">
        <v>163</v>
      </c>
      <c r="BI302" s="58">
        <v>0.77</v>
      </c>
      <c r="BJ302" s="58">
        <v>0.23</v>
      </c>
      <c r="BL302" s="2">
        <v>-6.6</v>
      </c>
      <c r="BM302" s="2">
        <v>-11.9</v>
      </c>
      <c r="BN302" s="2">
        <v>2</v>
      </c>
      <c r="BO302" s="2">
        <v>2</v>
      </c>
      <c r="BP302" s="2">
        <v>7</v>
      </c>
      <c r="BQ302" s="2">
        <v>1</v>
      </c>
      <c r="BR302" s="2">
        <v>2</v>
      </c>
      <c r="BS302" s="2">
        <v>1</v>
      </c>
      <c r="BT302" s="2">
        <v>16</v>
      </c>
      <c r="BU302" s="2">
        <v>0</v>
      </c>
      <c r="BV302" s="2">
        <v>1</v>
      </c>
      <c r="BX302" s="2">
        <v>14</v>
      </c>
      <c r="BY302" s="2" t="s">
        <v>867</v>
      </c>
      <c r="BZ302" s="2">
        <v>27</v>
      </c>
      <c r="CA302" s="2">
        <v>10</v>
      </c>
      <c r="CB302" s="2">
        <v>163</v>
      </c>
      <c r="CC302" s="2">
        <v>7.8</v>
      </c>
      <c r="CD302" s="2">
        <v>0.55100000000000005</v>
      </c>
      <c r="CE302" s="2">
        <v>0.45700000000000002</v>
      </c>
      <c r="CF302" s="2">
        <v>0.14299999999999999</v>
      </c>
      <c r="CG302" s="2">
        <v>0</v>
      </c>
      <c r="CH302" s="2">
        <v>8.3000000000000007</v>
      </c>
      <c r="CI302" s="2">
        <v>4.3</v>
      </c>
      <c r="CJ302" s="2">
        <v>6.3</v>
      </c>
      <c r="CK302" s="2">
        <v>1.6</v>
      </c>
      <c r="CL302" s="2">
        <v>1.4</v>
      </c>
      <c r="CM302" s="2">
        <v>11.8</v>
      </c>
      <c r="CN302" s="2">
        <v>12.1</v>
      </c>
      <c r="CP302" s="2">
        <v>0</v>
      </c>
      <c r="CQ302" s="2">
        <v>0.2</v>
      </c>
      <c r="CR302" s="2">
        <v>0.2</v>
      </c>
      <c r="CS302" s="2">
        <v>6.7000000000000004E-2</v>
      </c>
      <c r="CU302" s="2">
        <v>-2.8</v>
      </c>
      <c r="CV302" s="2">
        <v>1.2</v>
      </c>
      <c r="CW302" s="2">
        <v>-1.6</v>
      </c>
      <c r="CX302" s="2">
        <v>0</v>
      </c>
    </row>
    <row r="303" spans="1:102" x14ac:dyDescent="0.2">
      <c r="B303" s="1" t="s">
        <v>90</v>
      </c>
      <c r="C303" s="1">
        <v>2011</v>
      </c>
      <c r="D303" s="1" t="s">
        <v>843</v>
      </c>
      <c r="F303" s="2">
        <v>7</v>
      </c>
      <c r="G303" s="2" t="s">
        <v>867</v>
      </c>
      <c r="H303" s="2" t="s">
        <v>570</v>
      </c>
      <c r="I303" s="4" t="s">
        <v>600</v>
      </c>
      <c r="J303" s="16">
        <f>_xlfn.XLOOKUP($I303,DASHBOARD!$I$2:$I$27,DASHBOARD!$J$2:$J$27,"",0)</f>
        <v>80</v>
      </c>
      <c r="K303" s="23">
        <f>J303/DASHBOARD!$C$3</f>
        <v>2.0320040640081283</v>
      </c>
      <c r="L303" s="2">
        <v>220</v>
      </c>
      <c r="M303" s="26">
        <f>L303/DASHBOARD!$C$4</f>
        <v>99.773242630385482</v>
      </c>
      <c r="N303" s="26">
        <f t="shared" si="56"/>
        <v>24.163783871882082</v>
      </c>
      <c r="O303" s="5">
        <v>30635</v>
      </c>
      <c r="P303" s="23">
        <f>YEARFRAC(O303,_xlfn.XLOOKUP($B303,DASHBOARD!$Q$2:$Q$40,DASHBOARD!$U$2:$U$40,"",0))</f>
        <v>27.574999999999999</v>
      </c>
      <c r="Q303" s="2" t="s">
        <v>868</v>
      </c>
      <c r="R303" s="2" t="str">
        <f>_xlfn.XLOOKUP($Q303,DASHBOARD!$L$2:$L$150,DASHBOARD!M$2:M$150,"",0)</f>
        <v>Montenegro</v>
      </c>
      <c r="S303" s="2" t="str">
        <f>_xlfn.XLOOKUP($Q303,DASHBOARD!$L$2:$L$150,DASHBOARD!N$2:N$150,"",0)</f>
        <v>Europe</v>
      </c>
      <c r="T303" s="2" t="str">
        <f>_xlfn.XLOOKUP($Q303,DASHBOARD!$L$2:$L$150,DASHBOARD!O$2:O$150,"",0)</f>
        <v>Eurasia</v>
      </c>
      <c r="U303" s="2">
        <v>7</v>
      </c>
      <c r="Z303" s="2" t="str">
        <f t="shared" si="57"/>
        <v/>
      </c>
      <c r="AA303" s="6">
        <f>_xlfn.XLOOKUP($G303,$AU$289:$AU$310,$AV$289:$AV$310,0,0)</f>
        <v>134863</v>
      </c>
      <c r="AB303" s="43">
        <f>AA303/$AC$311</f>
        <v>1.5790091756352805E-3</v>
      </c>
      <c r="AD303" s="65" t="s">
        <v>1484</v>
      </c>
      <c r="AE303" s="65" cm="1">
        <f t="array" ref="AE303">_xlfn.XLOOKUP($G303&amp;$C303,$BY$1:$BY$845&amp;$C$1:$C$845,$CB$1:$CB$845,"",0)</f>
        <v>163</v>
      </c>
      <c r="AF303" s="65" t="s">
        <v>1484</v>
      </c>
      <c r="AG303" s="65" t="str">
        <f>IFERROR(($AD303/SUM(AD289:AD310))*$AF303,"")</f>
        <v/>
      </c>
      <c r="AH303" s="65" cm="1">
        <f t="array" ref="AH303">_xlfn.XLOOKUP($G303&amp;$C303,$BY$1:$BY$845&amp;$C$1:$C$845,$BD$1:$BD$845,"",0)</f>
        <v>27</v>
      </c>
      <c r="AI303" s="65" cm="1">
        <f t="array" ref="AI303">_xlfn.XLOOKUP($G303&amp;$C303,$BY$1:$BY$845&amp;$C$1:$C$845,$CP$1:$CP$845,"",0)</f>
        <v>0</v>
      </c>
      <c r="AJ303" s="65" cm="1">
        <f t="array" ref="AJ303">_xlfn.XLOOKUP($G303&amp;$C303,$BY$1:$BY$845&amp;$C$1:$C$845,$CQ$1:$CQ$845,"",0)</f>
        <v>0.2</v>
      </c>
      <c r="AK303" s="65" cm="1">
        <f t="array" ref="AK303">_xlfn.XLOOKUP($G303&amp;$C303,$BY$1:$BY$845&amp;$C$1:$C$845,$CR$1:$CR$845,"",0)</f>
        <v>0.2</v>
      </c>
      <c r="AL303" s="65" cm="1">
        <f t="array" ref="AL303">_xlfn.XLOOKUP($G303&amp;$C303,$BY$1:$BY$845&amp;$C$1:$C$845,$CM$1:$CM$845,"",0)</f>
        <v>11.8</v>
      </c>
      <c r="AM303" s="78" cm="1">
        <f t="array" ref="AM303">_xlfn.XLOOKUP($G303&amp;$C303,$BY$1:$BY$845&amp;$C$1:$C$845,BG$1:BG$845,"",0)</f>
        <v>0</v>
      </c>
      <c r="AN303" s="78" cm="1">
        <f t="array" ref="AN303">_xlfn.XLOOKUP($G303&amp;$C303,$BY$1:$BY$845&amp;$C$1:$C$845,BH$1:BH$845,"",0)</f>
        <v>0</v>
      </c>
      <c r="AO303" s="78" cm="1">
        <f t="array" ref="AO303">_xlfn.XLOOKUP($G303&amp;$C303,$BY$1:$BY$845&amp;$C$1:$C$845,BI$1:BI$845,"",0)</f>
        <v>0.77</v>
      </c>
      <c r="AP303" s="78" cm="1">
        <f t="array" ref="AP303">_xlfn.XLOOKUP($G303&amp;$C303,$BY$1:$BY$845&amp;$C$1:$C$845,BJ$1:BJ$845,"",0)</f>
        <v>0.23</v>
      </c>
      <c r="AQ303" s="78" cm="1">
        <f t="array" ref="AQ303">_xlfn.XLOOKUP($G303&amp;$C303,$BY$1:$BY$845&amp;$C$1:$C$845,BK$1:BK$845,"",0)</f>
        <v>0</v>
      </c>
      <c r="AR303" s="78">
        <f t="shared" si="58"/>
        <v>1</v>
      </c>
      <c r="AT303" s="1">
        <v>15</v>
      </c>
      <c r="AU303" s="2" t="s">
        <v>864</v>
      </c>
      <c r="AV303" s="6">
        <v>384766</v>
      </c>
      <c r="AW303" s="6" t="s">
        <v>1484</v>
      </c>
      <c r="BB303">
        <v>15</v>
      </c>
      <c r="BC303" t="s">
        <v>851</v>
      </c>
      <c r="BD303">
        <v>24</v>
      </c>
      <c r="BE303">
        <v>13</v>
      </c>
      <c r="BF303" s="2">
        <v>148</v>
      </c>
      <c r="BH303" s="58">
        <v>0.21</v>
      </c>
      <c r="BI303" s="58">
        <v>0.79</v>
      </c>
      <c r="BL303" s="2">
        <v>6.6</v>
      </c>
      <c r="BM303" s="2">
        <v>1.9</v>
      </c>
      <c r="BN303" s="2">
        <v>1</v>
      </c>
      <c r="BO303" s="2">
        <v>4</v>
      </c>
      <c r="BP303" s="2">
        <v>14</v>
      </c>
      <c r="BQ303" s="2">
        <v>3</v>
      </c>
      <c r="BR303" s="2">
        <v>9</v>
      </c>
      <c r="BS303" s="2">
        <v>0</v>
      </c>
      <c r="BT303" s="2">
        <v>29</v>
      </c>
      <c r="BU303" s="2">
        <v>1</v>
      </c>
      <c r="BV303" s="2">
        <v>2</v>
      </c>
      <c r="BX303" s="2">
        <v>15</v>
      </c>
      <c r="BY303" s="2" t="s">
        <v>851</v>
      </c>
      <c r="BZ303" s="2">
        <v>24</v>
      </c>
      <c r="CA303" s="2">
        <v>13</v>
      </c>
      <c r="CB303" s="2">
        <v>148</v>
      </c>
      <c r="CC303" s="2">
        <v>17.600000000000001</v>
      </c>
      <c r="CD303" s="2">
        <v>0.57299999999999995</v>
      </c>
      <c r="CE303" s="2">
        <v>0.255</v>
      </c>
      <c r="CF303" s="2">
        <v>0.41199999999999998</v>
      </c>
      <c r="CG303" s="2">
        <v>9.9</v>
      </c>
      <c r="CH303" s="2">
        <v>8.4</v>
      </c>
      <c r="CI303" s="2">
        <v>9.1</v>
      </c>
      <c r="CJ303" s="2">
        <v>13.3</v>
      </c>
      <c r="CK303" s="2">
        <v>3.9</v>
      </c>
      <c r="CL303" s="2">
        <v>1</v>
      </c>
      <c r="CM303" s="2">
        <v>14.2</v>
      </c>
      <c r="CN303" s="2">
        <v>22.2</v>
      </c>
      <c r="CP303" s="2">
        <v>0.3</v>
      </c>
      <c r="CQ303" s="2">
        <v>0.3</v>
      </c>
      <c r="CR303" s="2">
        <v>0.5</v>
      </c>
      <c r="CS303" s="2">
        <v>0.16300000000000001</v>
      </c>
      <c r="CU303" s="2">
        <v>-0.8</v>
      </c>
      <c r="CV303" s="2">
        <v>2.6</v>
      </c>
      <c r="CW303" s="2">
        <v>1.8</v>
      </c>
      <c r="CX303" s="2">
        <v>0.1</v>
      </c>
    </row>
    <row r="304" spans="1:102" x14ac:dyDescent="0.2">
      <c r="B304" s="1" t="s">
        <v>90</v>
      </c>
      <c r="C304" s="1">
        <v>2011</v>
      </c>
      <c r="D304" s="1" t="s">
        <v>843</v>
      </c>
      <c r="F304" s="2">
        <v>92</v>
      </c>
      <c r="G304" s="2" t="s">
        <v>869</v>
      </c>
      <c r="H304" s="2" t="s">
        <v>576</v>
      </c>
      <c r="I304" s="4" t="s">
        <v>601</v>
      </c>
      <c r="J304" s="16">
        <f>_xlfn.XLOOKUP($I304,DASHBOARD!$I$2:$I$27,DASHBOARD!$J$2:$J$27,"",0)</f>
        <v>77</v>
      </c>
      <c r="K304" s="23">
        <f>J304/DASHBOARD!$C$3</f>
        <v>1.9558039116078234</v>
      </c>
      <c r="L304" s="2">
        <v>210</v>
      </c>
      <c r="M304" s="26">
        <f>L304/DASHBOARD!$C$4</f>
        <v>95.238095238095241</v>
      </c>
      <c r="N304" s="26">
        <f t="shared" si="56"/>
        <v>24.897748757117956</v>
      </c>
      <c r="O304" s="5">
        <v>29679</v>
      </c>
      <c r="P304" s="23">
        <f>YEARFRAC(O304,_xlfn.XLOOKUP($B304,DASHBOARD!$Q$2:$Q$40,DASHBOARD!$U$2:$U$40,"",0))</f>
        <v>30.191666666666666</v>
      </c>
      <c r="Q304" s="2" t="s">
        <v>557</v>
      </c>
      <c r="R304" s="2" t="str">
        <f>_xlfn.XLOOKUP($Q304,DASHBOARD!$L$2:$L$150,DASHBOARD!M$2:M$150,"",0)</f>
        <v>United States</v>
      </c>
      <c r="S304" s="2" t="str">
        <f>_xlfn.XLOOKUP($Q304,DASHBOARD!$L$2:$L$150,DASHBOARD!N$2:N$150,"",0)</f>
        <v>North America</v>
      </c>
      <c r="T304" s="2" t="str">
        <f>_xlfn.XLOOKUP($Q304,DASHBOARD!$L$2:$L$150,DASHBOARD!O$2:O$150,"",0)</f>
        <v>Americas</v>
      </c>
      <c r="U304" s="2">
        <v>10</v>
      </c>
      <c r="Z304" s="2" t="str">
        <f t="shared" si="57"/>
        <v/>
      </c>
      <c r="AA304" s="6">
        <f>_xlfn.XLOOKUP($G304,$AU$289:$AU$310,$AV$289:$AV$310,0,0)</f>
        <v>4151786</v>
      </c>
      <c r="AB304" s="43">
        <f>AA304/$AC$311</f>
        <v>4.8610131683813194E-2</v>
      </c>
      <c r="AD304" s="65" t="s">
        <v>1484</v>
      </c>
      <c r="AE304" s="65" cm="1">
        <f t="array" ref="AE304">_xlfn.XLOOKUP($G304&amp;$C304,$BY$1:$BY$845&amp;$C$1:$C$845,$CB$1:$CB$845,"",0)</f>
        <v>1158</v>
      </c>
      <c r="AF304" s="65">
        <v>9.89</v>
      </c>
      <c r="AG304" s="65" t="str">
        <f>IFERROR(($AD304/SUM(AD289:AD310))*$AF304,"")</f>
        <v/>
      </c>
      <c r="AH304" s="65" cm="1">
        <f t="array" ref="AH304">_xlfn.XLOOKUP($G304&amp;$C304,$BY$1:$BY$845&amp;$C$1:$C$845,$BD$1:$BD$845,"",0)</f>
        <v>29</v>
      </c>
      <c r="AI304" s="65" cm="1">
        <f t="array" ref="AI304">_xlfn.XLOOKUP($G304&amp;$C304,$BY$1:$BY$845&amp;$C$1:$C$845,$CP$1:$CP$845,"",0)</f>
        <v>0.8</v>
      </c>
      <c r="AJ304" s="65" cm="1">
        <f t="array" ref="AJ304">_xlfn.XLOOKUP($G304&amp;$C304,$BY$1:$BY$845&amp;$C$1:$C$845,$CQ$1:$CQ$845,"",0)</f>
        <v>1</v>
      </c>
      <c r="AK304" s="65" cm="1">
        <f t="array" ref="AK304">_xlfn.XLOOKUP($G304&amp;$C304,$BY$1:$BY$845&amp;$C$1:$C$845,$CR$1:$CR$845,"",0)</f>
        <v>1.8</v>
      </c>
      <c r="AL304" s="65" cm="1">
        <f t="array" ref="AL304">_xlfn.XLOOKUP($G304&amp;$C304,$BY$1:$BY$845&amp;$C$1:$C$845,$CM$1:$CM$845,"",0)</f>
        <v>11.2</v>
      </c>
      <c r="AM304" s="78" cm="1">
        <f t="array" ref="AM304">_xlfn.XLOOKUP($G304&amp;$C304,$BY$1:$BY$845&amp;$C$1:$C$845,BG$1:BG$845,"",0)</f>
        <v>0</v>
      </c>
      <c r="AN304" s="78" cm="1">
        <f t="array" ref="AN304">_xlfn.XLOOKUP($G304&amp;$C304,$BY$1:$BY$845&amp;$C$1:$C$845,BH$1:BH$845,"",0)</f>
        <v>0.53</v>
      </c>
      <c r="AO304" s="78" cm="1">
        <f t="array" ref="AO304">_xlfn.XLOOKUP($G304&amp;$C304,$BY$1:$BY$845&amp;$C$1:$C$845,BI$1:BI$845,"",0)</f>
        <v>0.47</v>
      </c>
      <c r="AP304" s="78" cm="1">
        <f t="array" ref="AP304">_xlfn.XLOOKUP($G304&amp;$C304,$BY$1:$BY$845&amp;$C$1:$C$845,BJ$1:BJ$845,"",0)</f>
        <v>0.01</v>
      </c>
      <c r="AQ304" s="78" cm="1">
        <f t="array" ref="AQ304">_xlfn.XLOOKUP($G304&amp;$C304,$BY$1:$BY$845&amp;$C$1:$C$845,BK$1:BK$845,"",0)</f>
        <v>0</v>
      </c>
      <c r="AR304" s="78">
        <f t="shared" si="58"/>
        <v>1.01</v>
      </c>
      <c r="AT304" s="1">
        <v>16</v>
      </c>
      <c r="AU304" s="2" t="s">
        <v>867</v>
      </c>
      <c r="AV304" s="6">
        <v>134863</v>
      </c>
      <c r="AW304" s="6" t="s">
        <v>1484</v>
      </c>
      <c r="BB304">
        <v>16</v>
      </c>
      <c r="BC304" t="s">
        <v>857</v>
      </c>
      <c r="BD304">
        <v>22</v>
      </c>
      <c r="BE304">
        <v>18</v>
      </c>
      <c r="BF304" s="2">
        <v>135</v>
      </c>
      <c r="BG304" s="58">
        <v>0.03</v>
      </c>
      <c r="BH304" s="58">
        <v>0.71</v>
      </c>
      <c r="BI304" s="58">
        <v>0.26</v>
      </c>
      <c r="BL304" s="2">
        <v>-8.9</v>
      </c>
      <c r="BM304" s="2">
        <v>-14.1</v>
      </c>
      <c r="BN304" s="2">
        <v>4</v>
      </c>
      <c r="BO304" s="2">
        <v>5</v>
      </c>
      <c r="BP304" s="2">
        <v>4</v>
      </c>
      <c r="BQ304" s="2">
        <v>0</v>
      </c>
      <c r="BR304" s="2">
        <v>8</v>
      </c>
      <c r="BS304" s="2">
        <v>0</v>
      </c>
      <c r="BT304" s="2">
        <v>50</v>
      </c>
      <c r="BU304" s="2">
        <v>1</v>
      </c>
      <c r="BV304" s="2">
        <v>4</v>
      </c>
      <c r="BX304" s="2">
        <v>16</v>
      </c>
      <c r="BY304" s="2" t="s">
        <v>857</v>
      </c>
      <c r="BZ304" s="2">
        <v>22</v>
      </c>
      <c r="CA304" s="2">
        <v>18</v>
      </c>
      <c r="CB304" s="2">
        <v>135</v>
      </c>
      <c r="CC304" s="2">
        <v>10.6</v>
      </c>
      <c r="CD304" s="2">
        <v>0.4</v>
      </c>
      <c r="CE304" s="2">
        <v>8.8999999999999996E-2</v>
      </c>
      <c r="CF304" s="2">
        <v>0.378</v>
      </c>
      <c r="CG304" s="2">
        <v>5.4</v>
      </c>
      <c r="CH304" s="2">
        <v>15.9</v>
      </c>
      <c r="CI304" s="2">
        <v>10.8</v>
      </c>
      <c r="CJ304" s="2">
        <v>20.8</v>
      </c>
      <c r="CK304" s="2">
        <v>1.9</v>
      </c>
      <c r="CL304" s="2">
        <v>1.7</v>
      </c>
      <c r="CM304" s="2">
        <v>16</v>
      </c>
      <c r="CN304" s="2">
        <v>21.7</v>
      </c>
      <c r="CP304" s="2">
        <v>-0.2</v>
      </c>
      <c r="CQ304" s="2">
        <v>0.2</v>
      </c>
      <c r="CR304" s="2">
        <v>0</v>
      </c>
      <c r="CS304" s="2">
        <v>7.0000000000000001E-3</v>
      </c>
      <c r="CU304" s="2">
        <v>-2.5</v>
      </c>
      <c r="CV304" s="2">
        <v>1.6</v>
      </c>
      <c r="CW304" s="2">
        <v>-0.9</v>
      </c>
      <c r="CX304" s="2">
        <v>0</v>
      </c>
    </row>
    <row r="305" spans="1:102" x14ac:dyDescent="0.2">
      <c r="B305" s="1" t="s">
        <v>90</v>
      </c>
      <c r="C305" s="1">
        <v>2011</v>
      </c>
      <c r="D305" s="1" t="s">
        <v>843</v>
      </c>
      <c r="F305" s="2">
        <v>16</v>
      </c>
      <c r="G305" s="2" t="s">
        <v>870</v>
      </c>
      <c r="H305" s="2" t="s">
        <v>570</v>
      </c>
      <c r="I305" s="4" t="s">
        <v>595</v>
      </c>
      <c r="J305" s="16">
        <f>_xlfn.XLOOKUP($I305,DASHBOARD!$I$2:$I$27,DASHBOARD!$J$2:$J$27,"",0)</f>
        <v>82</v>
      </c>
      <c r="K305" s="23">
        <f>J305/DASHBOARD!$C$3</f>
        <v>2.0828041656083314</v>
      </c>
      <c r="L305" s="2">
        <v>229</v>
      </c>
      <c r="M305" s="26">
        <f>L305/DASHBOARD!$C$4</f>
        <v>103.8548752834467</v>
      </c>
      <c r="N305" s="26">
        <f t="shared" si="56"/>
        <v>23.940323429391579</v>
      </c>
      <c r="O305" s="5">
        <v>28285</v>
      </c>
      <c r="P305" s="23">
        <f>YEARFRAC(O305,_xlfn.XLOOKUP($B305,DASHBOARD!$Q$2:$Q$40,DASHBOARD!$U$2:$U$40,"",0))</f>
        <v>34.008333333333333</v>
      </c>
      <c r="Q305" s="2" t="s">
        <v>871</v>
      </c>
      <c r="R305" s="2" t="str">
        <f>_xlfn.XLOOKUP($Q305,DASHBOARD!$L$2:$L$150,DASHBOARD!M$2:M$150,"",0)</f>
        <v>Croatia</v>
      </c>
      <c r="S305" s="2" t="str">
        <f>_xlfn.XLOOKUP($Q305,DASHBOARD!$L$2:$L$150,DASHBOARD!N$2:N$150,"",0)</f>
        <v>Europe</v>
      </c>
      <c r="T305" s="2" t="str">
        <f>_xlfn.XLOOKUP($Q305,DASHBOARD!$L$2:$L$150,DASHBOARD!O$2:O$150,"",0)</f>
        <v>Eurasia</v>
      </c>
      <c r="U305" s="2">
        <v>12</v>
      </c>
      <c r="Z305" s="2" t="str">
        <f t="shared" si="57"/>
        <v/>
      </c>
      <c r="AA305" s="6">
        <f>_xlfn.XLOOKUP($G305,$AU$289:$AU$310,$AV$289:$AV$310,0,0)</f>
        <v>636320</v>
      </c>
      <c r="AB305" s="43">
        <f>AA305/$AC$311</f>
        <v>7.4501910727200324E-3</v>
      </c>
      <c r="AD305" s="65" t="s">
        <v>1484</v>
      </c>
      <c r="AE305" s="65" cm="1">
        <f t="array" ref="AE305">_xlfn.XLOOKUP($G305&amp;$C305,$BY$1:$BY$845&amp;$C$1:$C$845,$CB$1:$CB$845,"",0)</f>
        <v>506</v>
      </c>
      <c r="AF305" s="65">
        <v>15.25</v>
      </c>
      <c r="AG305" s="65" t="str">
        <f>IFERROR(($AD305/SUM(AD289:AD310))*$AF305,"")</f>
        <v/>
      </c>
      <c r="AH305" s="65" cm="1">
        <f t="array" ref="AH305">_xlfn.XLOOKUP($G305&amp;$C305,$BY$1:$BY$845&amp;$C$1:$C$845,$BD$1:$BD$845,"",0)</f>
        <v>33</v>
      </c>
      <c r="AI305" s="65" cm="1">
        <f t="array" ref="AI305">_xlfn.XLOOKUP($G305&amp;$C305,$BY$1:$BY$845&amp;$C$1:$C$845,$CP$1:$CP$845,"",0)</f>
        <v>0.7</v>
      </c>
      <c r="AJ305" s="65" cm="1">
        <f t="array" ref="AJ305">_xlfn.XLOOKUP($G305&amp;$C305,$BY$1:$BY$845&amp;$C$1:$C$845,$CQ$1:$CQ$845,"",0)</f>
        <v>0.5</v>
      </c>
      <c r="AK305" s="65" cm="1">
        <f t="array" ref="AK305">_xlfn.XLOOKUP($G305&amp;$C305,$BY$1:$BY$845&amp;$C$1:$C$845,$CR$1:$CR$845,"",0)</f>
        <v>1.2</v>
      </c>
      <c r="AL305" s="65" cm="1">
        <f t="array" ref="AL305">_xlfn.XLOOKUP($G305&amp;$C305,$BY$1:$BY$845&amp;$C$1:$C$845,$CM$1:$CM$845,"",0)</f>
        <v>5.4</v>
      </c>
      <c r="AM305" s="78" cm="1">
        <f t="array" ref="AM305">_xlfn.XLOOKUP($G305&amp;$C305,$BY$1:$BY$845&amp;$C$1:$C$845,BG$1:BG$845,"",0)</f>
        <v>0</v>
      </c>
      <c r="AN305" s="78" cm="1">
        <f t="array" ref="AN305">_xlfn.XLOOKUP($G305&amp;$C305,$BY$1:$BY$845&amp;$C$1:$C$845,BH$1:BH$845,"",0)</f>
        <v>0</v>
      </c>
      <c r="AO305" s="78" cm="1">
        <f t="array" ref="AO305">_xlfn.XLOOKUP($G305&amp;$C305,$BY$1:$BY$845&amp;$C$1:$C$845,BI$1:BI$845,"",0)</f>
        <v>0.63</v>
      </c>
      <c r="AP305" s="78" cm="1">
        <f t="array" ref="AP305">_xlfn.XLOOKUP($G305&amp;$C305,$BY$1:$BY$845&amp;$C$1:$C$845,BJ$1:BJ$845,"",0)</f>
        <v>0.37</v>
      </c>
      <c r="AQ305" s="78" cm="1">
        <f t="array" ref="AQ305">_xlfn.XLOOKUP($G305&amp;$C305,$BY$1:$BY$845&amp;$C$1:$C$845,BK$1:BK$845,"",0)</f>
        <v>0</v>
      </c>
      <c r="AR305" s="78">
        <f t="shared" si="58"/>
        <v>1</v>
      </c>
      <c r="AT305" s="1">
        <v>17</v>
      </c>
      <c r="AV305" s="6"/>
      <c r="AW305" s="6" t="s">
        <v>1484</v>
      </c>
      <c r="BB305">
        <v>17</v>
      </c>
      <c r="BC305" t="s">
        <v>845</v>
      </c>
      <c r="BD305">
        <v>22</v>
      </c>
      <c r="BE305">
        <v>10</v>
      </c>
      <c r="BF305" s="2">
        <v>75</v>
      </c>
      <c r="BK305" s="58">
        <v>1</v>
      </c>
      <c r="BL305" s="2">
        <v>-7.2</v>
      </c>
      <c r="BM305" s="2">
        <v>-12.2</v>
      </c>
      <c r="BN305" s="2">
        <v>1</v>
      </c>
      <c r="BO305" s="2">
        <v>0</v>
      </c>
      <c r="BP305" s="2">
        <v>5</v>
      </c>
      <c r="BQ305" s="2">
        <v>0</v>
      </c>
      <c r="BR305" s="2">
        <v>2</v>
      </c>
      <c r="BS305" s="2">
        <v>1</v>
      </c>
      <c r="BT305" s="2">
        <v>5</v>
      </c>
      <c r="BU305" s="2">
        <v>1</v>
      </c>
      <c r="BV305" s="2">
        <v>2</v>
      </c>
      <c r="BX305" s="2">
        <v>17</v>
      </c>
      <c r="BY305" s="2" t="s">
        <v>845</v>
      </c>
      <c r="BZ305" s="2">
        <v>22</v>
      </c>
      <c r="CA305" s="2">
        <v>10</v>
      </c>
      <c r="CB305" s="2">
        <v>75</v>
      </c>
      <c r="CC305" s="2">
        <v>12.8</v>
      </c>
      <c r="CD305" s="2">
        <v>0.435</v>
      </c>
      <c r="CE305" s="2">
        <v>0.219</v>
      </c>
      <c r="CF305" s="2">
        <v>9.4E-2</v>
      </c>
      <c r="CG305" s="2">
        <v>8.1</v>
      </c>
      <c r="CH305" s="2">
        <v>18</v>
      </c>
      <c r="CI305" s="2">
        <v>13.3</v>
      </c>
      <c r="CJ305" s="2">
        <v>4.3</v>
      </c>
      <c r="CK305" s="2">
        <v>2.1</v>
      </c>
      <c r="CL305" s="2">
        <v>5.0999999999999996</v>
      </c>
      <c r="CM305" s="2">
        <v>2.9</v>
      </c>
      <c r="CN305" s="2">
        <v>21.4</v>
      </c>
      <c r="CP305" s="2">
        <v>0</v>
      </c>
      <c r="CQ305" s="2">
        <v>0.1</v>
      </c>
      <c r="CR305" s="2">
        <v>0.1</v>
      </c>
      <c r="CS305" s="2">
        <v>8.4000000000000005E-2</v>
      </c>
      <c r="CU305" s="2">
        <v>-3.4</v>
      </c>
      <c r="CV305" s="2">
        <v>0.5</v>
      </c>
      <c r="CW305" s="2">
        <v>-2.9</v>
      </c>
      <c r="CX305" s="2">
        <v>0</v>
      </c>
    </row>
    <row r="306" spans="1:102" x14ac:dyDescent="0.2">
      <c r="B306" s="1" t="s">
        <v>90</v>
      </c>
      <c r="C306" s="1">
        <v>2011</v>
      </c>
      <c r="D306" s="1" t="s">
        <v>843</v>
      </c>
      <c r="F306" s="2">
        <v>31</v>
      </c>
      <c r="G306" s="2" t="s">
        <v>872</v>
      </c>
      <c r="H306" s="2" t="s">
        <v>576</v>
      </c>
      <c r="I306" s="4" t="s">
        <v>597</v>
      </c>
      <c r="J306" s="16">
        <f>_xlfn.XLOOKUP($I306,DASHBOARD!$I$2:$I$27,DASHBOARD!$J$2:$J$27,"",0)</f>
        <v>74</v>
      </c>
      <c r="K306" s="23">
        <f>J306/DASHBOARD!$C$3</f>
        <v>1.8796037592075185</v>
      </c>
      <c r="L306" s="2">
        <v>185</v>
      </c>
      <c r="M306" s="26">
        <f>L306/DASHBOARD!$C$4</f>
        <v>83.900226757369609</v>
      </c>
      <c r="N306" s="26">
        <f t="shared" si="56"/>
        <v>23.748190537476248</v>
      </c>
      <c r="O306" s="5">
        <v>28383</v>
      </c>
      <c r="P306" s="23">
        <f>YEARFRAC(O306,_xlfn.XLOOKUP($B306,DASHBOARD!$Q$2:$Q$40,DASHBOARD!$U$2:$U$40,"",0))</f>
        <v>33.741666666666667</v>
      </c>
      <c r="Q306" s="2" t="s">
        <v>557</v>
      </c>
      <c r="R306" s="2" t="str">
        <f>_xlfn.XLOOKUP($Q306,DASHBOARD!$L$2:$L$150,DASHBOARD!M$2:M$150,"",0)</f>
        <v>United States</v>
      </c>
      <c r="S306" s="2" t="str">
        <f>_xlfn.XLOOKUP($Q306,DASHBOARD!$L$2:$L$150,DASHBOARD!N$2:N$150,"",0)</f>
        <v>North America</v>
      </c>
      <c r="T306" s="2" t="str">
        <f>_xlfn.XLOOKUP($Q306,DASHBOARD!$L$2:$L$150,DASHBOARD!O$2:O$150,"",0)</f>
        <v>Americas</v>
      </c>
      <c r="U306" s="2">
        <v>11</v>
      </c>
      <c r="W306" s="2" t="s">
        <v>571</v>
      </c>
      <c r="X306" s="2" t="s">
        <v>571</v>
      </c>
      <c r="Z306" s="2" t="str">
        <f t="shared" si="57"/>
        <v/>
      </c>
      <c r="AA306" s="6">
        <f>_xlfn.XLOOKUP($G306,$AU$289:$AU$310,$AV$289:$AV$310,0,0)</f>
        <v>10650000</v>
      </c>
      <c r="AB306" s="43">
        <f>AA306/$AC$311</f>
        <v>0.12469281953178958</v>
      </c>
      <c r="AD306" s="65" t="s">
        <v>1484</v>
      </c>
      <c r="AE306" s="65" cm="1">
        <f t="array" ref="AE306">_xlfn.XLOOKUP($G306&amp;$C306,$BY$1:$BY$845&amp;$C$1:$C$845,$CB$1:$CB$845,"",0)</f>
        <v>2564</v>
      </c>
      <c r="AF306" s="65">
        <v>15.93</v>
      </c>
      <c r="AG306" s="65" t="str">
        <f>IFERROR(($AD306/SUM(AD289:AD310))*$AF306,"")</f>
        <v/>
      </c>
      <c r="AH306" s="65" cm="1">
        <f t="array" ref="AH306">_xlfn.XLOOKUP($G306&amp;$C306,$BY$1:$BY$845&amp;$C$1:$C$845,$BD$1:$BD$845,"",0)</f>
        <v>33</v>
      </c>
      <c r="AI306" s="65" cm="1">
        <f t="array" ref="AI306">_xlfn.XLOOKUP($G306&amp;$C306,$BY$1:$BY$845&amp;$C$1:$C$845,$CP$1:$CP$845,"",0)</f>
        <v>2.8</v>
      </c>
      <c r="AJ306" s="65" cm="1">
        <f t="array" ref="AJ306">_xlfn.XLOOKUP($G306&amp;$C306,$BY$1:$BY$845&amp;$C$1:$C$845,$CQ$1:$CQ$845,"",0)</f>
        <v>2.5</v>
      </c>
      <c r="AK306" s="65" cm="1">
        <f t="array" ref="AK306">_xlfn.XLOOKUP($G306&amp;$C306,$BY$1:$BY$845&amp;$C$1:$C$845,$CR$1:$CR$845,"",0)</f>
        <v>5.3</v>
      </c>
      <c r="AL306" s="65" cm="1">
        <f t="array" ref="AL306">_xlfn.XLOOKUP($G306&amp;$C306,$BY$1:$BY$845&amp;$C$1:$C$845,$CM$1:$CM$845,"",0)</f>
        <v>12.4</v>
      </c>
      <c r="AM306" s="78" cm="1">
        <f t="array" ref="AM306">_xlfn.XLOOKUP($G306&amp;$C306,$BY$1:$BY$845&amp;$C$1:$C$845,BG$1:BG$845,"",0)</f>
        <v>0</v>
      </c>
      <c r="AN306" s="78" cm="1">
        <f t="array" ref="AN306">_xlfn.XLOOKUP($G306&amp;$C306,$BY$1:$BY$845&amp;$C$1:$C$845,BH$1:BH$845,"",0)</f>
        <v>0.91</v>
      </c>
      <c r="AO306" s="78" cm="1">
        <f t="array" ref="AO306">_xlfn.XLOOKUP($G306&amp;$C306,$BY$1:$BY$845&amp;$C$1:$C$845,BI$1:BI$845,"",0)</f>
        <v>0.09</v>
      </c>
      <c r="AP306" s="78" cm="1">
        <f t="array" ref="AP306">_xlfn.XLOOKUP($G306&amp;$C306,$BY$1:$BY$845&amp;$C$1:$C$845,BJ$1:BJ$845,"",0)</f>
        <v>0</v>
      </c>
      <c r="AQ306" s="78" cm="1">
        <f t="array" ref="AQ306">_xlfn.XLOOKUP($G306&amp;$C306,$BY$1:$BY$845&amp;$C$1:$C$845,BK$1:BK$845,"",0)</f>
        <v>0</v>
      </c>
      <c r="AR306" s="78">
        <f t="shared" si="58"/>
        <v>1</v>
      </c>
      <c r="AT306" s="1">
        <v>18</v>
      </c>
      <c r="AV306" s="6"/>
      <c r="AW306" s="6" t="s">
        <v>1484</v>
      </c>
      <c r="BB306">
        <v>18</v>
      </c>
      <c r="BC306" t="s">
        <v>864</v>
      </c>
      <c r="BD306">
        <v>27</v>
      </c>
      <c r="BE306">
        <v>7</v>
      </c>
      <c r="BF306" s="2">
        <v>18</v>
      </c>
      <c r="BI306" s="58">
        <v>0.38</v>
      </c>
      <c r="BJ306" s="58">
        <v>0.62</v>
      </c>
      <c r="BL306" s="2">
        <v>-46.5</v>
      </c>
      <c r="BM306" s="2">
        <v>-51.6</v>
      </c>
      <c r="BN306" s="2">
        <v>0</v>
      </c>
      <c r="BO306" s="2">
        <v>0</v>
      </c>
      <c r="BP306" s="2">
        <v>2</v>
      </c>
      <c r="BQ306" s="2">
        <v>0</v>
      </c>
      <c r="BR306" s="2">
        <v>0</v>
      </c>
      <c r="BS306" s="2">
        <v>0</v>
      </c>
      <c r="BT306" s="2">
        <v>0</v>
      </c>
      <c r="BU306" s="2">
        <v>0</v>
      </c>
      <c r="BV306" s="2">
        <v>0</v>
      </c>
      <c r="BX306" s="2">
        <v>18</v>
      </c>
      <c r="BY306" s="2" t="s">
        <v>864</v>
      </c>
      <c r="BZ306" s="2">
        <v>27</v>
      </c>
      <c r="CA306" s="2">
        <v>7</v>
      </c>
      <c r="CB306" s="2">
        <v>18</v>
      </c>
      <c r="CC306" s="2">
        <v>19.600000000000001</v>
      </c>
      <c r="CD306" s="2">
        <v>0.68799999999999994</v>
      </c>
      <c r="CE306" s="2">
        <v>0.5</v>
      </c>
      <c r="CF306" s="2">
        <v>0</v>
      </c>
      <c r="CG306" s="2">
        <v>0</v>
      </c>
      <c r="CH306" s="2">
        <v>31.3</v>
      </c>
      <c r="CI306" s="2">
        <v>16.2</v>
      </c>
      <c r="CJ306" s="2">
        <v>0</v>
      </c>
      <c r="CK306" s="2">
        <v>0</v>
      </c>
      <c r="CL306" s="2">
        <v>0</v>
      </c>
      <c r="CM306" s="2">
        <v>0</v>
      </c>
      <c r="CN306" s="2">
        <v>20.8</v>
      </c>
      <c r="CP306" s="2">
        <v>0.1</v>
      </c>
      <c r="CQ306" s="2">
        <v>0</v>
      </c>
      <c r="CR306" s="2">
        <v>0.1</v>
      </c>
      <c r="CS306" s="2">
        <v>0.20499999999999999</v>
      </c>
      <c r="CU306" s="2">
        <v>5.0999999999999996</v>
      </c>
      <c r="CV306" s="2">
        <v>0.7</v>
      </c>
      <c r="CW306" s="2">
        <v>5.8</v>
      </c>
      <c r="CX306" s="2">
        <v>0</v>
      </c>
    </row>
    <row r="307" spans="1:102" x14ac:dyDescent="0.2">
      <c r="B307" s="1" t="s">
        <v>90</v>
      </c>
      <c r="C307" s="1">
        <v>2011</v>
      </c>
      <c r="D307" s="1" t="s">
        <v>843</v>
      </c>
      <c r="I307" s="4"/>
      <c r="O307" s="5"/>
      <c r="Z307" s="2" t="str">
        <f t="shared" si="57"/>
        <v/>
      </c>
      <c r="AA307" s="6">
        <f>_xlfn.XLOOKUP($G307,$AU$289:$AU$310,$AV$289:$AV$310,0,0)</f>
        <v>0</v>
      </c>
      <c r="AB307" s="43">
        <f>AA307/$AC$311</f>
        <v>0</v>
      </c>
      <c r="AD307" s="65" t="s">
        <v>1484</v>
      </c>
      <c r="AE307" s="65" cm="1">
        <f t="array" ref="AE307">_xlfn.XLOOKUP($G307&amp;$C307,$BY$1:$BY$845&amp;$C$1:$C$845,$CB$1:$CB$845,"",0)</f>
        <v>0</v>
      </c>
      <c r="AF307" s="65" t="s">
        <v>1484</v>
      </c>
      <c r="AG307" s="65" t="str">
        <f>IFERROR(($AD307/SUM(AD289:AD310))*$AF307,"")</f>
        <v/>
      </c>
      <c r="AH307" s="65" cm="1">
        <f t="array" ref="AH307">_xlfn.XLOOKUP($G307&amp;$C307,$BY$1:$BY$845&amp;$C$1:$C$845,$BD$1:$BD$845,"",0)</f>
        <v>0</v>
      </c>
      <c r="AI307" s="65" cm="1">
        <f t="array" ref="AI307">_xlfn.XLOOKUP($G307&amp;$C307,$BY$1:$BY$845&amp;$C$1:$C$845,$CP$1:$CP$845,"",0)</f>
        <v>0</v>
      </c>
      <c r="AJ307" s="65" cm="1">
        <f t="array" ref="AJ307">_xlfn.XLOOKUP($G307&amp;$C307,$BY$1:$BY$845&amp;$C$1:$C$845,$CQ$1:$CQ$845,"",0)</f>
        <v>0</v>
      </c>
      <c r="AK307" s="65" cm="1">
        <f t="array" ref="AK307">_xlfn.XLOOKUP($G307&amp;$C307,$BY$1:$BY$845&amp;$C$1:$C$845,$CR$1:$CR$845,"",0)</f>
        <v>0</v>
      </c>
      <c r="AL307" s="65" cm="1">
        <f t="array" ref="AL307">_xlfn.XLOOKUP($G307&amp;$C307,$BY$1:$BY$845&amp;$C$1:$C$845,$CM$1:$CM$845,"",0)</f>
        <v>0</v>
      </c>
      <c r="AM307" s="78" cm="1">
        <f t="array" ref="AM307">_xlfn.XLOOKUP($G307&amp;$C307,$BY$1:$BY$845&amp;$C$1:$C$845,BG$1:BG$845,"",0)</f>
        <v>0</v>
      </c>
      <c r="AN307" s="78" cm="1">
        <f t="array" ref="AN307">_xlfn.XLOOKUP($G307&amp;$C307,$BY$1:$BY$845&amp;$C$1:$C$845,BH$1:BH$845,"",0)</f>
        <v>0</v>
      </c>
      <c r="AO307" s="78" cm="1">
        <f t="array" ref="AO307">_xlfn.XLOOKUP($G307&amp;$C307,$BY$1:$BY$845&amp;$C$1:$C$845,BI$1:BI$845,"",0)</f>
        <v>0</v>
      </c>
      <c r="AP307" s="78" cm="1">
        <f t="array" ref="AP307">_xlfn.XLOOKUP($G307&amp;$C307,$BY$1:$BY$845&amp;$C$1:$C$845,BJ$1:BJ$845,"",0)</f>
        <v>0</v>
      </c>
      <c r="AQ307" s="78" cm="1">
        <f t="array" ref="AQ307">_xlfn.XLOOKUP($G307&amp;$C307,$BY$1:$BY$845&amp;$C$1:$C$845,BK$1:BK$845,"",0)</f>
        <v>0</v>
      </c>
      <c r="AR307" s="78">
        <f t="shared" si="58"/>
        <v>0</v>
      </c>
      <c r="AT307" s="1">
        <v>19</v>
      </c>
      <c r="AV307" s="6"/>
      <c r="AW307" s="6" t="s">
        <v>1484</v>
      </c>
    </row>
    <row r="308" spans="1:102" x14ac:dyDescent="0.2">
      <c r="B308" s="1" t="s">
        <v>90</v>
      </c>
      <c r="C308" s="1">
        <v>2011</v>
      </c>
      <c r="D308" s="1" t="s">
        <v>843</v>
      </c>
      <c r="I308" s="4"/>
      <c r="O308" s="5"/>
      <c r="Z308" s="2" t="str">
        <f t="shared" si="57"/>
        <v/>
      </c>
      <c r="AA308" s="6">
        <f>_xlfn.XLOOKUP($G308,$AU$289:$AU$310,$AV$289:$AV$310,0,0)</f>
        <v>0</v>
      </c>
      <c r="AB308" s="43">
        <f>AA308/$AC$311</f>
        <v>0</v>
      </c>
      <c r="AD308" s="65" t="s">
        <v>1484</v>
      </c>
      <c r="AE308" s="65" cm="1">
        <f t="array" ref="AE308">_xlfn.XLOOKUP($G308&amp;$C308,$BY$1:$BY$845&amp;$C$1:$C$845,$CB$1:$CB$845,"",0)</f>
        <v>0</v>
      </c>
      <c r="AF308" s="65" t="s">
        <v>1484</v>
      </c>
      <c r="AG308" s="65" t="str">
        <f>IFERROR(($AD308/SUM(AD289:AD310))*$AF308,"")</f>
        <v/>
      </c>
      <c r="AH308" s="65" cm="1">
        <f t="array" ref="AH308">_xlfn.XLOOKUP($G308&amp;$C308,$BY$1:$BY$845&amp;$C$1:$C$845,$BD$1:$BD$845,"",0)</f>
        <v>0</v>
      </c>
      <c r="AI308" s="65" cm="1">
        <f t="array" ref="AI308">_xlfn.XLOOKUP($G308&amp;$C308,$BY$1:$BY$845&amp;$C$1:$C$845,$CP$1:$CP$845,"",0)</f>
        <v>0</v>
      </c>
      <c r="AJ308" s="65" cm="1">
        <f t="array" ref="AJ308">_xlfn.XLOOKUP($G308&amp;$C308,$BY$1:$BY$845&amp;$C$1:$C$845,$CQ$1:$CQ$845,"",0)</f>
        <v>0</v>
      </c>
      <c r="AK308" s="65" cm="1">
        <f t="array" ref="AK308">_xlfn.XLOOKUP($G308&amp;$C308,$BY$1:$BY$845&amp;$C$1:$C$845,$CR$1:$CR$845,"",0)</f>
        <v>0</v>
      </c>
      <c r="AL308" s="65" cm="1">
        <f t="array" ref="AL308">_xlfn.XLOOKUP($G308&amp;$C308,$BY$1:$BY$845&amp;$C$1:$C$845,$CM$1:$CM$845,"",0)</f>
        <v>0</v>
      </c>
      <c r="AM308" s="78" cm="1">
        <f t="array" ref="AM308">_xlfn.XLOOKUP($G308&amp;$C308,$BY$1:$BY$845&amp;$C$1:$C$845,BG$1:BG$845,"",0)</f>
        <v>0</v>
      </c>
      <c r="AN308" s="78" cm="1">
        <f t="array" ref="AN308">_xlfn.XLOOKUP($G308&amp;$C308,$BY$1:$BY$845&amp;$C$1:$C$845,BH$1:BH$845,"",0)</f>
        <v>0</v>
      </c>
      <c r="AO308" s="78" cm="1">
        <f t="array" ref="AO308">_xlfn.XLOOKUP($G308&amp;$C308,$BY$1:$BY$845&amp;$C$1:$C$845,BI$1:BI$845,"",0)</f>
        <v>0</v>
      </c>
      <c r="AP308" s="78" cm="1">
        <f t="array" ref="AP308">_xlfn.XLOOKUP($G308&amp;$C308,$BY$1:$BY$845&amp;$C$1:$C$845,BJ$1:BJ$845,"",0)</f>
        <v>0</v>
      </c>
      <c r="AQ308" s="78" cm="1">
        <f t="array" ref="AQ308">_xlfn.XLOOKUP($G308&amp;$C308,$BY$1:$BY$845&amp;$C$1:$C$845,BK$1:BK$845,"",0)</f>
        <v>0</v>
      </c>
      <c r="AR308" s="78">
        <f t="shared" si="58"/>
        <v>0</v>
      </c>
      <c r="AT308" s="1">
        <v>20</v>
      </c>
      <c r="AV308" s="6"/>
      <c r="AW308" s="6" t="s">
        <v>1484</v>
      </c>
    </row>
    <row r="309" spans="1:102" x14ac:dyDescent="0.2">
      <c r="B309" s="1" t="s">
        <v>90</v>
      </c>
      <c r="C309" s="1">
        <v>2011</v>
      </c>
      <c r="D309" s="1" t="s">
        <v>843</v>
      </c>
      <c r="I309" s="4"/>
      <c r="O309" s="5"/>
      <c r="Z309" s="2" t="str">
        <f t="shared" si="57"/>
        <v/>
      </c>
      <c r="AA309" s="6">
        <f>_xlfn.XLOOKUP($G309,$AU$289:$AU$310,$AV$289:$AV$310,0,0)</f>
        <v>0</v>
      </c>
      <c r="AB309" s="43">
        <f>AA309/$AC$311</f>
        <v>0</v>
      </c>
      <c r="AD309" s="65" t="s">
        <v>1484</v>
      </c>
      <c r="AE309" s="65" cm="1">
        <f t="array" ref="AE309">_xlfn.XLOOKUP($G309&amp;$C309,$BY$1:$BY$845&amp;$C$1:$C$845,$CB$1:$CB$845,"",0)</f>
        <v>0</v>
      </c>
      <c r="AF309" s="65" t="s">
        <v>1484</v>
      </c>
      <c r="AG309" s="65" t="str">
        <f>IFERROR(($AD309/SUM(AD289:AD310))*$AF309,"")</f>
        <v/>
      </c>
      <c r="AH309" s="65" cm="1">
        <f t="array" ref="AH309">_xlfn.XLOOKUP($G309&amp;$C309,$BY$1:$BY$845&amp;$C$1:$C$845,$BD$1:$BD$845,"",0)</f>
        <v>0</v>
      </c>
      <c r="AI309" s="65" cm="1">
        <f t="array" ref="AI309">_xlfn.XLOOKUP($G309&amp;$C309,$BY$1:$BY$845&amp;$C$1:$C$845,$CP$1:$CP$845,"",0)</f>
        <v>0</v>
      </c>
      <c r="AJ309" s="65" cm="1">
        <f t="array" ref="AJ309">_xlfn.XLOOKUP($G309&amp;$C309,$BY$1:$BY$845&amp;$C$1:$C$845,$CQ$1:$CQ$845,"",0)</f>
        <v>0</v>
      </c>
      <c r="AK309" s="65" cm="1">
        <f t="array" ref="AK309">_xlfn.XLOOKUP($G309&amp;$C309,$BY$1:$BY$845&amp;$C$1:$C$845,$CR$1:$CR$845,"",0)</f>
        <v>0</v>
      </c>
      <c r="AL309" s="65" cm="1">
        <f t="array" ref="AL309">_xlfn.XLOOKUP($G309&amp;$C309,$BY$1:$BY$845&amp;$C$1:$C$845,$CM$1:$CM$845,"",0)</f>
        <v>0</v>
      </c>
      <c r="AM309" s="78" cm="1">
        <f t="array" ref="AM309">_xlfn.XLOOKUP($G309&amp;$C309,$BY$1:$BY$845&amp;$C$1:$C$845,BG$1:BG$845,"",0)</f>
        <v>0</v>
      </c>
      <c r="AN309" s="78" cm="1">
        <f t="array" ref="AN309">_xlfn.XLOOKUP($G309&amp;$C309,$BY$1:$BY$845&amp;$C$1:$C$845,BH$1:BH$845,"",0)</f>
        <v>0</v>
      </c>
      <c r="AO309" s="78" cm="1">
        <f t="array" ref="AO309">_xlfn.XLOOKUP($G309&amp;$C309,$BY$1:$BY$845&amp;$C$1:$C$845,BI$1:BI$845,"",0)</f>
        <v>0</v>
      </c>
      <c r="AP309" s="78" cm="1">
        <f t="array" ref="AP309">_xlfn.XLOOKUP($G309&amp;$C309,$BY$1:$BY$845&amp;$C$1:$C$845,BJ$1:BJ$845,"",0)</f>
        <v>0</v>
      </c>
      <c r="AQ309" s="78" cm="1">
        <f t="array" ref="AQ309">_xlfn.XLOOKUP($G309&amp;$C309,$BY$1:$BY$845&amp;$C$1:$C$845,BK$1:BK$845,"",0)</f>
        <v>0</v>
      </c>
      <c r="AR309" s="78">
        <f t="shared" si="58"/>
        <v>0</v>
      </c>
      <c r="AT309" s="1">
        <v>21</v>
      </c>
      <c r="AW309" s="6" t="s">
        <v>1484</v>
      </c>
    </row>
    <row r="310" spans="1:102" x14ac:dyDescent="0.2">
      <c r="B310" s="1" t="s">
        <v>90</v>
      </c>
      <c r="C310" s="1">
        <v>2011</v>
      </c>
      <c r="D310" s="1" t="s">
        <v>843</v>
      </c>
      <c r="I310" s="4"/>
      <c r="O310" s="5"/>
      <c r="Z310" s="2" t="str">
        <f t="shared" si="57"/>
        <v/>
      </c>
      <c r="AA310" s="6">
        <f>_xlfn.XLOOKUP($G310,$AU$289:$AU$310,$AV$289:$AV$310,0,0)</f>
        <v>0</v>
      </c>
      <c r="AB310" s="43">
        <f>AA310/$AC$311</f>
        <v>0</v>
      </c>
      <c r="AD310" s="65" t="s">
        <v>1484</v>
      </c>
      <c r="AE310" s="65" cm="1">
        <f t="array" ref="AE310">_xlfn.XLOOKUP($G310&amp;$C310,$BY$1:$BY$845&amp;$C$1:$C$845,$CB$1:$CB$845,"",0)</f>
        <v>0</v>
      </c>
      <c r="AF310" s="65" t="s">
        <v>1484</v>
      </c>
      <c r="AG310" s="65" t="str">
        <f>IFERROR(($AD310/SUM(AD289:AD310))*$AF310,"")</f>
        <v/>
      </c>
      <c r="AH310" s="65" cm="1">
        <f t="array" ref="AH310">_xlfn.XLOOKUP($G310&amp;$C310,$BY$1:$BY$845&amp;$C$1:$C$845,$BD$1:$BD$845,"",0)</f>
        <v>0</v>
      </c>
      <c r="AI310" s="65" cm="1">
        <f t="array" ref="AI310">_xlfn.XLOOKUP($G310&amp;$C310,$BY$1:$BY$845&amp;$C$1:$C$845,$CP$1:$CP$845,"",0)</f>
        <v>0</v>
      </c>
      <c r="AJ310" s="65" cm="1">
        <f t="array" ref="AJ310">_xlfn.XLOOKUP($G310&amp;$C310,$BY$1:$BY$845&amp;$C$1:$C$845,$CQ$1:$CQ$845,"",0)</f>
        <v>0</v>
      </c>
      <c r="AK310" s="65" cm="1">
        <f t="array" ref="AK310">_xlfn.XLOOKUP($G310&amp;$C310,$BY$1:$BY$845&amp;$C$1:$C$845,$CR$1:$CR$845,"",0)</f>
        <v>0</v>
      </c>
      <c r="AL310" s="65" cm="1">
        <f t="array" ref="AL310">_xlfn.XLOOKUP($G310&amp;$C310,$BY$1:$BY$845&amp;$C$1:$C$845,$CM$1:$CM$845,"",0)</f>
        <v>0</v>
      </c>
      <c r="AM310" s="78" cm="1">
        <f t="array" ref="AM310">_xlfn.XLOOKUP($G310&amp;$C310,$BY$1:$BY$845&amp;$C$1:$C$845,BG$1:BG$845,"",0)</f>
        <v>0</v>
      </c>
      <c r="AN310" s="78" cm="1">
        <f t="array" ref="AN310">_xlfn.XLOOKUP($G310&amp;$C310,$BY$1:$BY$845&amp;$C$1:$C$845,BH$1:BH$845,"",0)</f>
        <v>0</v>
      </c>
      <c r="AO310" s="78" cm="1">
        <f t="array" ref="AO310">_xlfn.XLOOKUP($G310&amp;$C310,$BY$1:$BY$845&amp;$C$1:$C$845,BI$1:BI$845,"",0)</f>
        <v>0</v>
      </c>
      <c r="AP310" s="78" cm="1">
        <f t="array" ref="AP310">_xlfn.XLOOKUP($G310&amp;$C310,$BY$1:$BY$845&amp;$C$1:$C$845,BJ$1:BJ$845,"",0)</f>
        <v>0</v>
      </c>
      <c r="AQ310" s="78" cm="1">
        <f t="array" ref="AQ310">_xlfn.XLOOKUP($G310&amp;$C310,$BY$1:$BY$845&amp;$C$1:$C$845,BK$1:BK$845,"",0)</f>
        <v>0</v>
      </c>
      <c r="AR310" s="78">
        <f t="shared" si="58"/>
        <v>0</v>
      </c>
      <c r="AT310" s="1">
        <v>22</v>
      </c>
      <c r="AW310" s="6" t="s">
        <v>1484</v>
      </c>
    </row>
    <row r="311" spans="1:102" x14ac:dyDescent="0.2">
      <c r="B311" s="1" t="s">
        <v>90</v>
      </c>
      <c r="C311" s="1">
        <v>2011</v>
      </c>
      <c r="D311" s="1" t="s">
        <v>843</v>
      </c>
      <c r="E311" s="1"/>
      <c r="F311" s="1"/>
      <c r="G311" s="1">
        <f>$G287</f>
        <v>0</v>
      </c>
      <c r="H311" s="1"/>
      <c r="I311" s="1"/>
      <c r="J311" s="36"/>
      <c r="K311" s="36"/>
      <c r="L311" s="1"/>
      <c r="M311" s="1"/>
      <c r="N311" s="1"/>
      <c r="O311" s="1"/>
      <c r="P311" s="36"/>
      <c r="Q311" s="1"/>
      <c r="R311" s="1"/>
      <c r="S311" s="1"/>
      <c r="T311" s="1"/>
      <c r="U311" s="1"/>
      <c r="V311" s="1"/>
      <c r="W311" s="1"/>
      <c r="X311" s="1"/>
      <c r="Y311" s="1"/>
      <c r="Z311" s="1"/>
      <c r="AB311" s="41">
        <f>SUM(AB289:AB310)</f>
        <v>1</v>
      </c>
      <c r="AC311" s="37">
        <f>SUM(AA289:AA310)</f>
        <v>85409890</v>
      </c>
      <c r="AD311" s="66">
        <v>18800.400000000001</v>
      </c>
      <c r="AE311" s="66">
        <f>SUM(AE289:AE310)</f>
        <v>19705</v>
      </c>
      <c r="AF311" s="66">
        <v>184.99999999999997</v>
      </c>
      <c r="AG311" s="66">
        <f>SUM(AG289:AG310)</f>
        <v>14.168594923512263</v>
      </c>
      <c r="AH311" s="66">
        <f>SUMPRODUCT(AH289:AH310,AE289:AE310)/AE311</f>
        <v>30.939913727480334</v>
      </c>
      <c r="AI311" s="66">
        <f>SUM(AI289:AI310)</f>
        <v>27.400000000000002</v>
      </c>
      <c r="AJ311" s="66">
        <f>SUM(AJ289:AJ310)</f>
        <v>25.6</v>
      </c>
      <c r="AK311" s="66">
        <f>SUM(AK289:AK310)</f>
        <v>52.7</v>
      </c>
      <c r="AL311" s="66">
        <f>SUM(AL289:AL310)</f>
        <v>218.5</v>
      </c>
      <c r="AM311" s="80">
        <f>SUM(AM289:AM310)</f>
        <v>2.69</v>
      </c>
      <c r="AN311" s="80">
        <f>SUM(AN289:AN310)</f>
        <v>2.7</v>
      </c>
      <c r="AO311" s="80">
        <f>SUM(AO289:AO310)</f>
        <v>5.0699999999999994</v>
      </c>
      <c r="AP311" s="80">
        <f>SUM(AP289:AP310)</f>
        <v>3.63</v>
      </c>
      <c r="AQ311" s="80">
        <f>SUM(AQ289:AQ310)</f>
        <v>3.9200000000000004</v>
      </c>
      <c r="AR311" s="80">
        <f>SUM(AR289:AR310)</f>
        <v>18.010000000000002</v>
      </c>
      <c r="AS311" s="1"/>
      <c r="AU311" s="37">
        <f>AW311-AV311</f>
        <v>-2970949</v>
      </c>
      <c r="AV311" s="37">
        <f>SUM(AV289:AV310)</f>
        <v>85409890</v>
      </c>
      <c r="AW311" s="37">
        <v>82438941</v>
      </c>
    </row>
    <row r="315" spans="1:102" ht="17" thickBot="1" x14ac:dyDescent="0.25"/>
    <row r="316" spans="1:102" ht="17" thickBot="1" x14ac:dyDescent="0.25">
      <c r="A316" s="3">
        <v>13</v>
      </c>
      <c r="B316" s="1" t="str">
        <f>B$1</f>
        <v>YEAR</v>
      </c>
      <c r="C316" s="1" t="str">
        <f>C$1</f>
        <v>YEAR</v>
      </c>
      <c r="D316" s="1" t="str">
        <f>D$1</f>
        <v>TEAM</v>
      </c>
      <c r="F316" s="1" t="str">
        <f t="shared" ref="F316:AA316" si="59">F$1</f>
        <v>NUMBER</v>
      </c>
      <c r="G316" s="1" t="str">
        <f t="shared" si="59"/>
        <v>PLAYER</v>
      </c>
      <c r="H316" s="1" t="str">
        <f t="shared" si="59"/>
        <v>POS</v>
      </c>
      <c r="I316" s="1" t="str">
        <f t="shared" si="59"/>
        <v>HEIGHT</v>
      </c>
      <c r="J316" s="1" t="str">
        <f t="shared" si="59"/>
        <v>HEIGHT (IN)</v>
      </c>
      <c r="K316" s="1" t="str">
        <f t="shared" si="59"/>
        <v>HEIGHT (M)</v>
      </c>
      <c r="L316" s="1" t="str">
        <f t="shared" si="59"/>
        <v>WEIGHT (LBS)</v>
      </c>
      <c r="M316" s="1" t="str">
        <f t="shared" si="59"/>
        <v>WEIGHT (KG)</v>
      </c>
      <c r="N316" s="1" t="str">
        <f t="shared" si="59"/>
        <v>BMI</v>
      </c>
      <c r="O316" s="1" t="str">
        <f t="shared" si="59"/>
        <v>BIRTH DATE</v>
      </c>
      <c r="P316" s="1" t="str">
        <f t="shared" si="59"/>
        <v>AGE</v>
      </c>
      <c r="Q316" s="1" t="str">
        <f t="shared" si="59"/>
        <v>NATION</v>
      </c>
      <c r="R316" s="1" t="str">
        <f t="shared" si="59"/>
        <v>COUNTRY</v>
      </c>
      <c r="S316" s="1" t="str">
        <f t="shared" si="59"/>
        <v>CONTINENT</v>
      </c>
      <c r="T316" s="1" t="str">
        <f t="shared" si="59"/>
        <v>GLOBAL REGION</v>
      </c>
      <c r="U316" s="1" t="str">
        <f t="shared" si="59"/>
        <v>EXPERIENCE</v>
      </c>
      <c r="V316" s="1"/>
      <c r="W316" s="1" t="str">
        <f t="shared" si="59"/>
        <v>COLLEGE</v>
      </c>
      <c r="X316" s="1" t="str">
        <f t="shared" si="59"/>
        <v>COLLEGE1</v>
      </c>
      <c r="Y316" s="1" t="str">
        <f t="shared" si="59"/>
        <v>COLLEGE2</v>
      </c>
      <c r="Z316" s="1" t="str">
        <f t="shared" si="59"/>
        <v>TRANSFER</v>
      </c>
      <c r="AA316" s="1" t="str">
        <f t="shared" si="59"/>
        <v>SALARY</v>
      </c>
      <c r="AB316" s="1" t="s">
        <v>1262</v>
      </c>
      <c r="AD316" s="64" t="s">
        <v>1496</v>
      </c>
      <c r="AE316" s="64" t="str">
        <f>AE$1</f>
        <v>MP</v>
      </c>
      <c r="AF316" s="64" t="s">
        <v>1424</v>
      </c>
      <c r="AG316" s="64" t="str">
        <f>AG$1</f>
        <v>WTD-MP-PER</v>
      </c>
      <c r="AH316" s="64" t="str">
        <f t="shared" ref="AH316:AR316" si="60">AH$1</f>
        <v>AGE</v>
      </c>
      <c r="AI316" s="64" t="str">
        <f t="shared" si="60"/>
        <v>D-WS</v>
      </c>
      <c r="AJ316" s="64" t="str">
        <f t="shared" si="60"/>
        <v>O-WS</v>
      </c>
      <c r="AK316" s="64" t="str">
        <f t="shared" si="60"/>
        <v>WS</v>
      </c>
      <c r="AL316" s="64" t="str">
        <f t="shared" si="60"/>
        <v>USG%</v>
      </c>
      <c r="AM316" s="64" t="str">
        <f t="shared" si="60"/>
        <v>PG%</v>
      </c>
      <c r="AN316" s="64" t="str">
        <f t="shared" si="60"/>
        <v>SG%</v>
      </c>
      <c r="AO316" s="64" t="str">
        <f t="shared" si="60"/>
        <v>SF%</v>
      </c>
      <c r="AP316" s="64" t="str">
        <f t="shared" si="60"/>
        <v>PF%</v>
      </c>
      <c r="AQ316" s="64" t="str">
        <f t="shared" si="60"/>
        <v>C%</v>
      </c>
      <c r="AR316" s="64" t="str">
        <f t="shared" si="60"/>
        <v>TTL%</v>
      </c>
      <c r="AT316" s="1" t="str">
        <f>AT$1</f>
        <v>Rk</v>
      </c>
      <c r="AU316" s="1" t="str">
        <f>AU$1</f>
        <v>PLAYER</v>
      </c>
      <c r="AV316" s="1" t="str">
        <f>AV$1</f>
        <v>SALARY - BR</v>
      </c>
      <c r="AW316" s="1" t="s">
        <v>1495</v>
      </c>
      <c r="BB316" t="s">
        <v>550</v>
      </c>
      <c r="BC316" t="s">
        <v>1376</v>
      </c>
      <c r="BD316" t="s">
        <v>1377</v>
      </c>
      <c r="BE316" t="s">
        <v>1340</v>
      </c>
      <c r="BF316" s="2" t="s">
        <v>1378</v>
      </c>
      <c r="BG316" s="2" t="s">
        <v>1379</v>
      </c>
      <c r="BH316" s="2" t="s">
        <v>1380</v>
      </c>
      <c r="BI316" s="2" t="s">
        <v>1381</v>
      </c>
      <c r="BJ316" s="2" t="s">
        <v>1382</v>
      </c>
      <c r="BK316" s="2" t="s">
        <v>1383</v>
      </c>
      <c r="BL316" s="2" t="s">
        <v>1384</v>
      </c>
      <c r="BM316" s="2" t="s">
        <v>1385</v>
      </c>
      <c r="BN316" s="2" t="s">
        <v>1386</v>
      </c>
      <c r="BO316" s="2" t="s">
        <v>1387</v>
      </c>
      <c r="BP316" s="2" t="s">
        <v>1388</v>
      </c>
      <c r="BQ316" s="2" t="s">
        <v>1389</v>
      </c>
      <c r="BR316" s="2" t="s">
        <v>1388</v>
      </c>
      <c r="BS316" s="2" t="s">
        <v>1389</v>
      </c>
      <c r="BT316" s="2" t="s">
        <v>1390</v>
      </c>
      <c r="BU316" s="2" t="s">
        <v>1391</v>
      </c>
      <c r="BV316" s="2" t="s">
        <v>1392</v>
      </c>
      <c r="BX316" s="2" t="s">
        <v>550</v>
      </c>
      <c r="BY316" s="2" t="s">
        <v>1376</v>
      </c>
      <c r="BZ316" s="2" t="s">
        <v>1377</v>
      </c>
      <c r="CA316" s="2" t="s">
        <v>1340</v>
      </c>
      <c r="CB316" s="2" t="s">
        <v>1378</v>
      </c>
      <c r="CC316" s="2" t="s">
        <v>1424</v>
      </c>
      <c r="CD316" s="2" t="s">
        <v>1425</v>
      </c>
      <c r="CE316" s="2" t="s">
        <v>1426</v>
      </c>
      <c r="CF316" s="2" t="s">
        <v>1427</v>
      </c>
      <c r="CG316" s="2" t="s">
        <v>1428</v>
      </c>
      <c r="CH316" s="2" t="s">
        <v>1429</v>
      </c>
      <c r="CI316" s="2" t="s">
        <v>1430</v>
      </c>
      <c r="CJ316" s="2" t="s">
        <v>1431</v>
      </c>
      <c r="CK316" s="2" t="s">
        <v>1432</v>
      </c>
      <c r="CL316" s="2" t="s">
        <v>1433</v>
      </c>
      <c r="CM316" s="2" t="s">
        <v>1434</v>
      </c>
      <c r="CN316" s="2" t="s">
        <v>1435</v>
      </c>
      <c r="CO316" s="2" t="s">
        <v>1376</v>
      </c>
      <c r="CP316" s="2" t="s">
        <v>1436</v>
      </c>
      <c r="CQ316" s="2" t="s">
        <v>1437</v>
      </c>
      <c r="CR316" s="2" t="s">
        <v>1438</v>
      </c>
      <c r="CS316" s="2" t="s">
        <v>1439</v>
      </c>
      <c r="CT316" s="2" t="s">
        <v>1376</v>
      </c>
      <c r="CU316" s="2" t="s">
        <v>1440</v>
      </c>
      <c r="CV316" s="2" t="s">
        <v>1441</v>
      </c>
      <c r="CW316" s="2" t="s">
        <v>1442</v>
      </c>
      <c r="CX316" s="2" t="s">
        <v>1443</v>
      </c>
    </row>
    <row r="317" spans="1:102" ht="17" thickBot="1" x14ac:dyDescent="0.25">
      <c r="A317" s="3" t="s">
        <v>837</v>
      </c>
      <c r="B317" s="1" t="s">
        <v>98</v>
      </c>
      <c r="C317" s="1">
        <v>2010</v>
      </c>
      <c r="D317" s="1" t="s">
        <v>837</v>
      </c>
      <c r="F317" s="2">
        <v>12</v>
      </c>
      <c r="G317" s="2" t="s">
        <v>796</v>
      </c>
      <c r="H317" s="2" t="s">
        <v>576</v>
      </c>
      <c r="I317" s="4" t="s">
        <v>603</v>
      </c>
      <c r="J317" s="16">
        <f>_xlfn.XLOOKUP($I317,DASHBOARD!$I$2:$I$27,DASHBOARD!$J$2:$J$27,"",0)</f>
        <v>76</v>
      </c>
      <c r="K317" s="23">
        <f>J317/DASHBOARD!$C$3</f>
        <v>1.9304038608077216</v>
      </c>
      <c r="L317" s="2">
        <v>205</v>
      </c>
      <c r="M317" s="26">
        <f>L317/DASHBOARD!$C$4</f>
        <v>92.970521541950106</v>
      </c>
      <c r="N317" s="26">
        <f t="shared" ref="N317:N329" si="61">M317/(K317^2)</f>
        <v>24.948756956614591</v>
      </c>
      <c r="O317" s="5">
        <v>31380</v>
      </c>
      <c r="P317" s="23">
        <f>YEARFRAC(O317,_xlfn.XLOOKUP($B317,DASHBOARD!$Q$2:$Q$40,DASHBOARD!$U$2:$U$40,"",0))</f>
        <v>24.55</v>
      </c>
      <c r="Q317" s="2" t="s">
        <v>557</v>
      </c>
      <c r="R317" s="2" t="str">
        <f>_xlfn.XLOOKUP($Q317,DASHBOARD!$L$2:$L$150,DASHBOARD!M$2:M$150,"",0)</f>
        <v>United States</v>
      </c>
      <c r="S317" s="2" t="str">
        <f>_xlfn.XLOOKUP($Q317,DASHBOARD!$L$2:$L$150,DASHBOARD!N$2:N$150,"",0)</f>
        <v>North America</v>
      </c>
      <c r="T317" s="2" t="str">
        <f>_xlfn.XLOOKUP($Q317,DASHBOARD!$L$2:$L$150,DASHBOARD!O$2:O$150,"",0)</f>
        <v>Americas</v>
      </c>
      <c r="U317" s="2">
        <v>3</v>
      </c>
      <c r="W317" s="2" t="s">
        <v>567</v>
      </c>
      <c r="X317" s="2" t="s">
        <v>567</v>
      </c>
      <c r="Z317" s="2" t="str">
        <f t="shared" ref="Z317:Z338" si="62">IF(Y317="","","X")</f>
        <v/>
      </c>
      <c r="AA317" s="6">
        <f>_xlfn.XLOOKUP($G317,$AU$317:$AU$338,$AV$317:$AV$338,0,0)</f>
        <v>2000000</v>
      </c>
      <c r="AB317" s="43">
        <f>AA317/AC339</f>
        <v>2.1887090976232544E-2</v>
      </c>
      <c r="AD317" s="65">
        <v>2832.3999999999996</v>
      </c>
      <c r="AE317" s="65" cm="1">
        <f t="array" ref="AE317">_xlfn.XLOOKUP($G317&amp;$C317,$BY$1:$BY$845&amp;$C$1:$C$845,$CB$1:$CB$845,"",0)</f>
        <v>1700</v>
      </c>
      <c r="AF317" s="65">
        <v>21.9</v>
      </c>
      <c r="AG317" s="65">
        <f>IFERROR(($AD317/SUM(AD317:AD338))*$AF317,"")</f>
        <v>3.6015119141622929</v>
      </c>
      <c r="AH317" s="65" cm="1">
        <f t="array" ref="AH317">_xlfn.XLOOKUP($G317&amp;$C317,$BY$1:$BY$845&amp;$C$1:$C$845,$BD$1:$BD$845,"",0)</f>
        <v>24</v>
      </c>
      <c r="AI317" s="65" cm="1">
        <f t="array" ref="AI317">_xlfn.XLOOKUP($G317&amp;$C317,$BY$1:$BY$845&amp;$C$1:$C$845,$CP$1:$CP$845,"",0)</f>
        <v>1.1000000000000001</v>
      </c>
      <c r="AJ317" s="65" cm="1">
        <f t="array" ref="AJ317">_xlfn.XLOOKUP($G317&amp;$C317,$BY$1:$BY$845&amp;$C$1:$C$845,$CQ$1:$CQ$845,"",0)</f>
        <v>2.2999999999999998</v>
      </c>
      <c r="AK317" s="65" cm="1">
        <f t="array" ref="AK317">_xlfn.XLOOKUP($G317&amp;$C317,$BY$1:$BY$845&amp;$C$1:$C$845,$CR$1:$CR$845,"",0)</f>
        <v>3.4</v>
      </c>
      <c r="AL317" s="65" cm="1">
        <f t="array" ref="AL317">_xlfn.XLOOKUP($G317&amp;$C317,$BY$1:$BY$845&amp;$C$1:$C$845,$CM$1:$CM$845,"",0)</f>
        <v>9.4</v>
      </c>
      <c r="AM317" s="78" cm="1">
        <f t="array" ref="AM317">_xlfn.XLOOKUP($G317&amp;$C317,$BY$1:$BY$845&amp;$C$1:$C$845,BG$1:BG$845,"",0)</f>
        <v>0.16</v>
      </c>
      <c r="AN317" s="78" cm="1">
        <f t="array" ref="AN317">_xlfn.XLOOKUP($G317&amp;$C317,$BY$1:$BY$845&amp;$C$1:$C$845,BH$1:BH$845,"",0)</f>
        <v>0.83</v>
      </c>
      <c r="AO317" s="78" cm="1">
        <f t="array" ref="AO317">_xlfn.XLOOKUP($G317&amp;$C317,$BY$1:$BY$845&amp;$C$1:$C$845,BI$1:BI$845,"",0)</f>
        <v>0.01</v>
      </c>
      <c r="AP317" s="78" cm="1">
        <f t="array" ref="AP317">_xlfn.XLOOKUP($G317&amp;$C317,$BY$1:$BY$845&amp;$C$1:$C$845,BJ$1:BJ$845,"",0)</f>
        <v>0</v>
      </c>
      <c r="AQ317" s="78" cm="1">
        <f t="array" ref="AQ317">_xlfn.XLOOKUP($G317&amp;$C317,$BY$1:$BY$845&amp;$C$1:$C$845,BK$1:BK$845,"",0)</f>
        <v>0</v>
      </c>
      <c r="AR317" s="78">
        <f>SUM(AM317:AQ317)</f>
        <v>1</v>
      </c>
      <c r="AT317" s="1">
        <v>1</v>
      </c>
      <c r="AU317" s="2" t="s">
        <v>873</v>
      </c>
      <c r="AV317" s="6">
        <v>23034375</v>
      </c>
      <c r="AW317" s="6">
        <v>23034375</v>
      </c>
      <c r="BB317">
        <v>1</v>
      </c>
      <c r="BC317" t="s">
        <v>873</v>
      </c>
      <c r="BD317">
        <v>31</v>
      </c>
      <c r="BE317">
        <v>73</v>
      </c>
      <c r="BF317" s="2">
        <v>2835</v>
      </c>
      <c r="BG317" s="58">
        <v>0.01</v>
      </c>
      <c r="BH317" s="58">
        <v>0.78</v>
      </c>
      <c r="BI317" s="58">
        <v>0.21</v>
      </c>
      <c r="BL317" s="2">
        <v>8.6</v>
      </c>
      <c r="BM317" s="2">
        <v>12.4</v>
      </c>
      <c r="BN317" s="2">
        <v>109</v>
      </c>
      <c r="BO317" s="2">
        <v>66</v>
      </c>
      <c r="BP317" s="2">
        <v>60</v>
      </c>
      <c r="BQ317" s="2">
        <v>35</v>
      </c>
      <c r="BR317" s="2">
        <v>233</v>
      </c>
      <c r="BS317" s="2">
        <v>11</v>
      </c>
      <c r="BT317" s="2">
        <v>831</v>
      </c>
      <c r="BU317" s="2">
        <v>46</v>
      </c>
      <c r="BV317" s="2">
        <v>67</v>
      </c>
      <c r="BX317" s="2">
        <v>1</v>
      </c>
      <c r="BY317" s="2" t="s">
        <v>873</v>
      </c>
      <c r="BZ317" s="2">
        <v>31</v>
      </c>
      <c r="CA317" s="2">
        <v>73</v>
      </c>
      <c r="CB317" s="2">
        <v>2835</v>
      </c>
      <c r="CC317" s="2">
        <v>21.9</v>
      </c>
      <c r="CD317" s="2">
        <v>0.54500000000000004</v>
      </c>
      <c r="CE317" s="2">
        <v>0.192</v>
      </c>
      <c r="CF317" s="2">
        <v>0.34499999999999997</v>
      </c>
      <c r="CG317" s="2">
        <v>3.1</v>
      </c>
      <c r="CH317" s="2">
        <v>12.2</v>
      </c>
      <c r="CI317" s="2">
        <v>7.7</v>
      </c>
      <c r="CJ317" s="2">
        <v>23.8</v>
      </c>
      <c r="CK317" s="2">
        <v>2.1</v>
      </c>
      <c r="CL317" s="2">
        <v>0.5</v>
      </c>
      <c r="CM317" s="2">
        <v>11.4</v>
      </c>
      <c r="CN317" s="2">
        <v>32.299999999999997</v>
      </c>
      <c r="CP317" s="2">
        <v>5.4</v>
      </c>
      <c r="CQ317" s="2">
        <v>4</v>
      </c>
      <c r="CR317" s="2">
        <v>9.4</v>
      </c>
      <c r="CS317" s="2">
        <v>0.16</v>
      </c>
      <c r="CU317" s="2">
        <v>3.9</v>
      </c>
      <c r="CV317" s="2">
        <v>0.2</v>
      </c>
      <c r="CW317" s="2">
        <v>4.0999999999999996</v>
      </c>
      <c r="CX317" s="2">
        <v>4.4000000000000004</v>
      </c>
    </row>
    <row r="318" spans="1:102" x14ac:dyDescent="0.2">
      <c r="B318" s="1" t="s">
        <v>98</v>
      </c>
      <c r="C318" s="1">
        <v>2010</v>
      </c>
      <c r="D318" s="1" t="s">
        <v>837</v>
      </c>
      <c r="F318" s="2">
        <v>24</v>
      </c>
      <c r="G318" s="2" t="s">
        <v>873</v>
      </c>
      <c r="H318" s="2" t="s">
        <v>576</v>
      </c>
      <c r="I318" s="4" t="s">
        <v>599</v>
      </c>
      <c r="J318" s="16">
        <f>_xlfn.XLOOKUP($I318,DASHBOARD!$I$2:$I$27,DASHBOARD!$J$2:$J$27,"",0)</f>
        <v>78</v>
      </c>
      <c r="K318" s="23">
        <f>J318/DASHBOARD!$C$3</f>
        <v>1.981203962407925</v>
      </c>
      <c r="L318" s="2">
        <v>212</v>
      </c>
      <c r="M318" s="26">
        <f>L318/DASHBOARD!$C$4</f>
        <v>96.145124716553283</v>
      </c>
      <c r="N318" s="26">
        <f t="shared" si="61"/>
        <v>24.494517629975501</v>
      </c>
      <c r="O318" s="5">
        <v>28725</v>
      </c>
      <c r="P318" s="23">
        <f>YEARFRAC(O318,_xlfn.XLOOKUP($B318,DASHBOARD!$Q$2:$Q$40,DASHBOARD!$U$2:$U$40,"",0))</f>
        <v>31.816666666666666</v>
      </c>
      <c r="Q318" s="2" t="s">
        <v>557</v>
      </c>
      <c r="R318" s="2" t="str">
        <f>_xlfn.XLOOKUP($Q318,DASHBOARD!$L$2:$L$150,DASHBOARD!M$2:M$150,"",0)</f>
        <v>United States</v>
      </c>
      <c r="S318" s="2" t="str">
        <f>_xlfn.XLOOKUP($Q318,DASHBOARD!$L$2:$L$150,DASHBOARD!N$2:N$150,"",0)</f>
        <v>North America</v>
      </c>
      <c r="T318" s="2" t="str">
        <f>_xlfn.XLOOKUP($Q318,DASHBOARD!$L$2:$L$150,DASHBOARD!O$2:O$150,"",0)</f>
        <v>Americas</v>
      </c>
      <c r="U318" s="2">
        <v>13</v>
      </c>
      <c r="Z318" s="2" t="str">
        <f t="shared" si="62"/>
        <v/>
      </c>
      <c r="AA318" s="6">
        <f>_xlfn.XLOOKUP($G318,$AU$317:$AU$338,$AV$317:$AV$338,0,0)</f>
        <v>23034375</v>
      </c>
      <c r="AB318" s="43">
        <f>AA318/$AC$339</f>
        <v>0.25207773060282829</v>
      </c>
      <c r="AD318" s="65">
        <v>2405</v>
      </c>
      <c r="AE318" s="65" cm="1">
        <f t="array" ref="AE318">_xlfn.XLOOKUP($G318&amp;$C318,$BY$1:$BY$845&amp;$C$1:$C$845,$CB$1:$CB$845,"",0)</f>
        <v>2835</v>
      </c>
      <c r="AF318" s="65">
        <v>22.9</v>
      </c>
      <c r="AG318" s="65">
        <f>IFERROR(($AD318/SUM(AD317:AD338))*$AF318,"")</f>
        <v>3.197692647127131</v>
      </c>
      <c r="AH318" s="65" cm="1">
        <f t="array" ref="AH318">_xlfn.XLOOKUP($G318&amp;$C318,$BY$1:$BY$845&amp;$C$1:$C$845,$BD$1:$BD$845,"",0)</f>
        <v>31</v>
      </c>
      <c r="AI318" s="65" cm="1">
        <f t="array" ref="AI318">_xlfn.XLOOKUP($G318&amp;$C318,$BY$1:$BY$845&amp;$C$1:$C$845,$CP$1:$CP$845,"",0)</f>
        <v>5.4</v>
      </c>
      <c r="AJ318" s="65" cm="1">
        <f t="array" ref="AJ318">_xlfn.XLOOKUP($G318&amp;$C318,$BY$1:$BY$845&amp;$C$1:$C$845,$CQ$1:$CQ$845,"",0)</f>
        <v>4</v>
      </c>
      <c r="AK318" s="65" cm="1">
        <f t="array" ref="AK318">_xlfn.XLOOKUP($G318&amp;$C318,$BY$1:$BY$845&amp;$C$1:$C$845,$CR$1:$CR$845,"",0)</f>
        <v>9.4</v>
      </c>
      <c r="AL318" s="65" cm="1">
        <f t="array" ref="AL318">_xlfn.XLOOKUP($G318&amp;$C318,$BY$1:$BY$845&amp;$C$1:$C$845,$CM$1:$CM$845,"",0)</f>
        <v>11.4</v>
      </c>
      <c r="AM318" s="78" cm="1">
        <f t="array" ref="AM318">_xlfn.XLOOKUP($G318&amp;$C318,$BY$1:$BY$845&amp;$C$1:$C$845,BG$1:BG$845,"",0)</f>
        <v>0.01</v>
      </c>
      <c r="AN318" s="78" cm="1">
        <f t="array" ref="AN318">_xlfn.XLOOKUP($G318&amp;$C318,$BY$1:$BY$845&amp;$C$1:$C$845,BH$1:BH$845,"",0)</f>
        <v>0.78</v>
      </c>
      <c r="AO318" s="78" cm="1">
        <f t="array" ref="AO318">_xlfn.XLOOKUP($G318&amp;$C318,$BY$1:$BY$845&amp;$C$1:$C$845,BI$1:BI$845,"",0)</f>
        <v>0.21</v>
      </c>
      <c r="AP318" s="78" cm="1">
        <f t="array" ref="AP318">_xlfn.XLOOKUP($G318&amp;$C318,$BY$1:$BY$845&amp;$C$1:$C$845,BJ$1:BJ$845,"",0)</f>
        <v>0</v>
      </c>
      <c r="AQ318" s="78" cm="1">
        <f t="array" ref="AQ318">_xlfn.XLOOKUP($G318&amp;$C318,$BY$1:$BY$845&amp;$C$1:$C$845,BK$1:BK$845,"",0)</f>
        <v>0</v>
      </c>
      <c r="AR318" s="78">
        <f t="shared" ref="AR318:AR338" si="63">SUM(AM318:AQ318)</f>
        <v>1</v>
      </c>
      <c r="AT318" s="1">
        <v>2</v>
      </c>
      <c r="AU318" s="2" t="s">
        <v>878</v>
      </c>
      <c r="AV318" s="6">
        <v>16452000</v>
      </c>
      <c r="AW318" s="6">
        <v>16452000</v>
      </c>
      <c r="BB318">
        <v>2</v>
      </c>
      <c r="BC318" t="s">
        <v>886</v>
      </c>
      <c r="BD318">
        <v>30</v>
      </c>
      <c r="BE318">
        <v>77</v>
      </c>
      <c r="BF318" s="2">
        <v>2605</v>
      </c>
      <c r="BI318" s="58">
        <v>0.97</v>
      </c>
      <c r="BJ318" s="58">
        <v>0.03</v>
      </c>
      <c r="BL318" s="2">
        <v>7.2</v>
      </c>
      <c r="BM318" s="2">
        <v>5.9</v>
      </c>
      <c r="BN318" s="2">
        <v>49</v>
      </c>
      <c r="BO318" s="2">
        <v>25</v>
      </c>
      <c r="BP318" s="2">
        <v>56</v>
      </c>
      <c r="BQ318" s="2">
        <v>28</v>
      </c>
      <c r="BR318" s="2">
        <v>81</v>
      </c>
      <c r="BS318" s="2">
        <v>16</v>
      </c>
      <c r="BT318" s="2">
        <v>515</v>
      </c>
      <c r="BU318" s="2">
        <v>22</v>
      </c>
      <c r="BV318" s="2">
        <v>44</v>
      </c>
      <c r="BX318" s="2">
        <v>2</v>
      </c>
      <c r="BY318" s="2" t="s">
        <v>886</v>
      </c>
      <c r="BZ318" s="2">
        <v>30</v>
      </c>
      <c r="CA318" s="2">
        <v>77</v>
      </c>
      <c r="CB318" s="2">
        <v>2605</v>
      </c>
      <c r="CC318" s="2">
        <v>12.1</v>
      </c>
      <c r="CD318" s="2">
        <v>0.51400000000000001</v>
      </c>
      <c r="CE318" s="2">
        <v>0.4</v>
      </c>
      <c r="CF318" s="2">
        <v>0.251</v>
      </c>
      <c r="CG318" s="2">
        <v>4.3</v>
      </c>
      <c r="CH318" s="2">
        <v>9.9</v>
      </c>
      <c r="CI318" s="2">
        <v>7.1</v>
      </c>
      <c r="CJ318" s="2">
        <v>13.3</v>
      </c>
      <c r="CK318" s="2">
        <v>2.1</v>
      </c>
      <c r="CL318" s="2">
        <v>0.6</v>
      </c>
      <c r="CM318" s="2">
        <v>12.8</v>
      </c>
      <c r="CN318" s="2">
        <v>16.2</v>
      </c>
      <c r="CP318" s="2">
        <v>1.8</v>
      </c>
      <c r="CQ318" s="2">
        <v>3.5</v>
      </c>
      <c r="CR318" s="2">
        <v>5.3</v>
      </c>
      <c r="CS318" s="2">
        <v>9.8000000000000004E-2</v>
      </c>
      <c r="CU318" s="2">
        <v>-0.6</v>
      </c>
      <c r="CV318" s="2">
        <v>1.1000000000000001</v>
      </c>
      <c r="CW318" s="2">
        <v>0.5</v>
      </c>
      <c r="CX318" s="2">
        <v>1.6</v>
      </c>
    </row>
    <row r="319" spans="1:102" x14ac:dyDescent="0.2">
      <c r="B319" s="1" t="s">
        <v>98</v>
      </c>
      <c r="C319" s="1">
        <v>2010</v>
      </c>
      <c r="D319" s="1" t="s">
        <v>837</v>
      </c>
      <c r="F319" s="2">
        <v>17</v>
      </c>
      <c r="G319" s="2" t="s">
        <v>874</v>
      </c>
      <c r="H319" s="2" t="s">
        <v>552</v>
      </c>
      <c r="I319" s="4" t="s">
        <v>1150</v>
      </c>
      <c r="J319" s="16">
        <f>_xlfn.XLOOKUP($I319,DASHBOARD!$I$2:$I$27,DASHBOARD!$J$2:$J$27,"",0)</f>
        <v>85</v>
      </c>
      <c r="K319" s="23">
        <f>J319/DASHBOARD!$C$3</f>
        <v>2.1590043180086362</v>
      </c>
      <c r="L319" s="2">
        <v>285</v>
      </c>
      <c r="M319" s="26">
        <f>L319/DASHBOARD!$C$4</f>
        <v>129.25170068027211</v>
      </c>
      <c r="N319" s="26">
        <f t="shared" si="61"/>
        <v>27.728683096768112</v>
      </c>
      <c r="O319" s="5">
        <v>32077</v>
      </c>
      <c r="P319" s="23">
        <f>YEARFRAC(O319,_xlfn.XLOOKUP($B319,DASHBOARD!$Q$2:$Q$40,DASHBOARD!$U$2:$U$40,"",0))</f>
        <v>22.638888888888889</v>
      </c>
      <c r="Q319" s="2" t="s">
        <v>557</v>
      </c>
      <c r="R319" s="2" t="str">
        <f>_xlfn.XLOOKUP($Q319,DASHBOARD!$L$2:$L$150,DASHBOARD!M$2:M$150,"",0)</f>
        <v>United States</v>
      </c>
      <c r="S319" s="2" t="str">
        <f>_xlfn.XLOOKUP($Q319,DASHBOARD!$L$2:$L$150,DASHBOARD!N$2:N$150,"",0)</f>
        <v>North America</v>
      </c>
      <c r="T319" s="2" t="str">
        <f>_xlfn.XLOOKUP($Q319,DASHBOARD!$L$2:$L$150,DASHBOARD!O$2:O$150,"",0)</f>
        <v>Americas</v>
      </c>
      <c r="U319" s="2">
        <v>4</v>
      </c>
      <c r="Z319" s="2" t="str">
        <f t="shared" si="62"/>
        <v/>
      </c>
      <c r="AA319" s="6">
        <f>_xlfn.XLOOKUP($G319,$AU$317:$AU$338,$AV$317:$AV$338,0,0)</f>
        <v>12526998</v>
      </c>
      <c r="AB319" s="43">
        <f>AA319/$AC$339</f>
        <v>0.13708977244254156</v>
      </c>
      <c r="AD319" s="65">
        <v>1976</v>
      </c>
      <c r="AE319" s="65" cm="1">
        <f t="array" ref="AE319">_xlfn.XLOOKUP($G319&amp;$C319,$BY$1:$BY$845&amp;$C$1:$C$845,$CB$1:$CB$845,"",0)</f>
        <v>1977</v>
      </c>
      <c r="AF319" s="65">
        <v>20.2</v>
      </c>
      <c r="AG319" s="65">
        <f>IFERROR(($AD319/SUM(AD317:AD338))*$AF319,"")</f>
        <v>2.3175251985693719</v>
      </c>
      <c r="AH319" s="65" cm="1">
        <f t="array" ref="AH319">_xlfn.XLOOKUP($G319&amp;$C319,$BY$1:$BY$845&amp;$C$1:$C$845,$BD$1:$BD$845,"",0)</f>
        <v>22</v>
      </c>
      <c r="AI319" s="65" cm="1">
        <f t="array" ref="AI319">_xlfn.XLOOKUP($G319&amp;$C319,$BY$1:$BY$845&amp;$C$1:$C$845,$CP$1:$CP$845,"",0)</f>
        <v>4.4000000000000004</v>
      </c>
      <c r="AJ319" s="65" cm="1">
        <f t="array" ref="AJ319">_xlfn.XLOOKUP($G319&amp;$C319,$BY$1:$BY$845&amp;$C$1:$C$845,$CQ$1:$CQ$845,"",0)</f>
        <v>3.4</v>
      </c>
      <c r="AK319" s="65" cm="1">
        <f t="array" ref="AK319">_xlfn.XLOOKUP($G319&amp;$C319,$BY$1:$BY$845&amp;$C$1:$C$845,$CR$1:$CR$845,"",0)</f>
        <v>7.8</v>
      </c>
      <c r="AL319" s="65" cm="1">
        <f t="array" ref="AL319">_xlfn.XLOOKUP($G319&amp;$C319,$BY$1:$BY$845&amp;$C$1:$C$845,$CM$1:$CM$845,"",0)</f>
        <v>12.5</v>
      </c>
      <c r="AM319" s="78" cm="1">
        <f t="array" ref="AM319">_xlfn.XLOOKUP($G319&amp;$C319,$BY$1:$BY$845&amp;$C$1:$C$845,BG$1:BG$845,"",0)</f>
        <v>0</v>
      </c>
      <c r="AN319" s="78" cm="1">
        <f t="array" ref="AN319">_xlfn.XLOOKUP($G319&amp;$C319,$BY$1:$BY$845&amp;$C$1:$C$845,BH$1:BH$845,"",0)</f>
        <v>0</v>
      </c>
      <c r="AO319" s="78" cm="1">
        <f t="array" ref="AO319">_xlfn.XLOOKUP($G319&amp;$C319,$BY$1:$BY$845&amp;$C$1:$C$845,BI$1:BI$845,"",0)</f>
        <v>0</v>
      </c>
      <c r="AP319" s="78" cm="1">
        <f t="array" ref="AP319">_xlfn.XLOOKUP($G319&amp;$C319,$BY$1:$BY$845&amp;$C$1:$C$845,BJ$1:BJ$845,"",0)</f>
        <v>0</v>
      </c>
      <c r="AQ319" s="78" cm="1">
        <f t="array" ref="AQ319">_xlfn.XLOOKUP($G319&amp;$C319,$BY$1:$BY$845&amp;$C$1:$C$845,BK$1:BK$845,"",0)</f>
        <v>1</v>
      </c>
      <c r="AR319" s="78">
        <f t="shared" si="63"/>
        <v>1</v>
      </c>
      <c r="AT319" s="1">
        <v>3</v>
      </c>
      <c r="AU319" s="2" t="s">
        <v>874</v>
      </c>
      <c r="AV319" s="6">
        <v>12526998</v>
      </c>
      <c r="AW319" s="6">
        <v>12526998</v>
      </c>
      <c r="BB319">
        <v>3</v>
      </c>
      <c r="BC319" t="s">
        <v>881</v>
      </c>
      <c r="BD319">
        <v>30</v>
      </c>
      <c r="BE319">
        <v>82</v>
      </c>
      <c r="BF319" s="2">
        <v>2585</v>
      </c>
      <c r="BI319" s="58">
        <v>0.04</v>
      </c>
      <c r="BJ319" s="58">
        <v>0.92</v>
      </c>
      <c r="BK319" s="58">
        <v>0.04</v>
      </c>
      <c r="BL319" s="2">
        <v>6.1</v>
      </c>
      <c r="BM319" s="2">
        <v>2.7</v>
      </c>
      <c r="BN319" s="2">
        <v>84</v>
      </c>
      <c r="BO319" s="2">
        <v>28</v>
      </c>
      <c r="BP319" s="2">
        <v>122</v>
      </c>
      <c r="BQ319" s="2">
        <v>17</v>
      </c>
      <c r="BR319" s="2">
        <v>98</v>
      </c>
      <c r="BS319" s="2">
        <v>3</v>
      </c>
      <c r="BT319" s="2">
        <v>594</v>
      </c>
      <c r="BU319" s="2">
        <v>29</v>
      </c>
      <c r="BV319" s="2">
        <v>46</v>
      </c>
      <c r="BX319" s="2">
        <v>3</v>
      </c>
      <c r="BY319" s="2" t="s">
        <v>881</v>
      </c>
      <c r="BZ319" s="2">
        <v>30</v>
      </c>
      <c r="CA319" s="2">
        <v>82</v>
      </c>
      <c r="CB319" s="2">
        <v>2585</v>
      </c>
      <c r="CC319" s="2">
        <v>15.9</v>
      </c>
      <c r="CD319" s="2">
        <v>0.53300000000000003</v>
      </c>
      <c r="CE319" s="2">
        <v>0.246</v>
      </c>
      <c r="CF319" s="2">
        <v>0.27300000000000002</v>
      </c>
      <c r="CG319" s="2">
        <v>8</v>
      </c>
      <c r="CH319" s="2">
        <v>26.5</v>
      </c>
      <c r="CI319" s="2">
        <v>17.3</v>
      </c>
      <c r="CJ319" s="2">
        <v>15.6</v>
      </c>
      <c r="CK319" s="2">
        <v>1.5</v>
      </c>
      <c r="CL319" s="2">
        <v>1.7</v>
      </c>
      <c r="CM319" s="2">
        <v>15.3</v>
      </c>
      <c r="CN319" s="2">
        <v>17</v>
      </c>
      <c r="CP319" s="2">
        <v>2.8</v>
      </c>
      <c r="CQ319" s="2">
        <v>4.9000000000000004</v>
      </c>
      <c r="CR319" s="2">
        <v>7.7</v>
      </c>
      <c r="CS319" s="2">
        <v>0.14299999999999999</v>
      </c>
      <c r="CU319" s="2">
        <v>0.7</v>
      </c>
      <c r="CV319" s="2">
        <v>1.8</v>
      </c>
      <c r="CW319" s="2">
        <v>2.5</v>
      </c>
      <c r="CX319" s="2">
        <v>2.9</v>
      </c>
    </row>
    <row r="320" spans="1:102" x14ac:dyDescent="0.2">
      <c r="B320" s="1" t="s">
        <v>98</v>
      </c>
      <c r="C320" s="1">
        <v>2010</v>
      </c>
      <c r="D320" s="1" t="s">
        <v>837</v>
      </c>
      <c r="F320" s="2">
        <v>1</v>
      </c>
      <c r="G320" s="2" t="s">
        <v>875</v>
      </c>
      <c r="H320" s="2" t="s">
        <v>556</v>
      </c>
      <c r="I320" s="4" t="s">
        <v>597</v>
      </c>
      <c r="J320" s="16">
        <f>_xlfn.XLOOKUP($I320,DASHBOARD!$I$2:$I$27,DASHBOARD!$J$2:$J$27,"",0)</f>
        <v>74</v>
      </c>
      <c r="K320" s="23">
        <f>J320/DASHBOARD!$C$3</f>
        <v>1.8796037592075185</v>
      </c>
      <c r="L320" s="2">
        <v>180</v>
      </c>
      <c r="M320" s="26">
        <f>L320/DASHBOARD!$C$4</f>
        <v>81.632653061224488</v>
      </c>
      <c r="N320" s="26">
        <f t="shared" si="61"/>
        <v>23.106347549976892</v>
      </c>
      <c r="O320" s="5">
        <v>31746</v>
      </c>
      <c r="P320" s="23">
        <f>YEARFRAC(O320,_xlfn.XLOOKUP($B320,DASHBOARD!$Q$2:$Q$40,DASHBOARD!$U$2:$U$40,"",0))</f>
        <v>23.547222222222221</v>
      </c>
      <c r="Q320" s="2" t="s">
        <v>557</v>
      </c>
      <c r="R320" s="2" t="str">
        <f>_xlfn.XLOOKUP($Q320,DASHBOARD!$L$2:$L$150,DASHBOARD!M$2:M$150,"",0)</f>
        <v>United States</v>
      </c>
      <c r="S320" s="2" t="str">
        <f>_xlfn.XLOOKUP($Q320,DASHBOARD!$L$2:$L$150,DASHBOARD!N$2:N$150,"",0)</f>
        <v>North America</v>
      </c>
      <c r="T320" s="2" t="str">
        <f>_xlfn.XLOOKUP($Q320,DASHBOARD!$L$2:$L$150,DASHBOARD!O$2:O$150,"",0)</f>
        <v>Americas</v>
      </c>
      <c r="U320" s="2">
        <v>3</v>
      </c>
      <c r="W320" s="2" t="s">
        <v>579</v>
      </c>
      <c r="X320" s="2" t="s">
        <v>579</v>
      </c>
      <c r="Z320" s="2" t="str">
        <f t="shared" si="62"/>
        <v/>
      </c>
      <c r="AA320" s="6">
        <f>_xlfn.XLOOKUP($G320,$AU$317:$AU$338,$AV$317:$AV$338,0,0)</f>
        <v>1947240</v>
      </c>
      <c r="AB320" s="43">
        <f>AA320/$AC$339</f>
        <v>2.1309709516279529E-2</v>
      </c>
      <c r="AD320" s="65">
        <v>2583</v>
      </c>
      <c r="AE320" s="65" cm="1">
        <f t="array" ref="AE320">_xlfn.XLOOKUP($G320&amp;$C320,$BY$1:$BY$845&amp;$C$1:$C$845,$CB$1:$CB$845,"",0)</f>
        <v>1474</v>
      </c>
      <c r="AF320" s="65">
        <v>15.9</v>
      </c>
      <c r="AG320" s="65">
        <f>IFERROR(($AD320/SUM(AD317:AD338))*$AF320,"")</f>
        <v>2.3845568767708678</v>
      </c>
      <c r="AH320" s="65" cm="1">
        <f t="array" ref="AH320">_xlfn.XLOOKUP($G320&amp;$C320,$BY$1:$BY$845&amp;$C$1:$C$845,$BD$1:$BD$845,"",0)</f>
        <v>23</v>
      </c>
      <c r="AI320" s="65" cm="1">
        <f t="array" ref="AI320">_xlfn.XLOOKUP($G320&amp;$C320,$BY$1:$BY$845&amp;$C$1:$C$845,$CP$1:$CP$845,"",0)</f>
        <v>1</v>
      </c>
      <c r="AJ320" s="65" cm="1">
        <f t="array" ref="AJ320">_xlfn.XLOOKUP($G320&amp;$C320,$BY$1:$BY$845&amp;$C$1:$C$845,$CQ$1:$CQ$845,"",0)</f>
        <v>1.8</v>
      </c>
      <c r="AK320" s="65" cm="1">
        <f t="array" ref="AK320">_xlfn.XLOOKUP($G320&amp;$C320,$BY$1:$BY$845&amp;$C$1:$C$845,$CR$1:$CR$845,"",0)</f>
        <v>2.8</v>
      </c>
      <c r="AL320" s="65" cm="1">
        <f t="array" ref="AL320">_xlfn.XLOOKUP($G320&amp;$C320,$BY$1:$BY$845&amp;$C$1:$C$845,$CM$1:$CM$845,"",0)</f>
        <v>11.5</v>
      </c>
      <c r="AM320" s="78" cm="1">
        <f t="array" ref="AM320">_xlfn.XLOOKUP($G320&amp;$C320,$BY$1:$BY$845&amp;$C$1:$C$845,BG$1:BG$845,"",0)</f>
        <v>1</v>
      </c>
      <c r="AN320" s="78" cm="1">
        <f t="array" ref="AN320">_xlfn.XLOOKUP($G320&amp;$C320,$BY$1:$BY$845&amp;$C$1:$C$845,BH$1:BH$845,"",0)</f>
        <v>0</v>
      </c>
      <c r="AO320" s="78" cm="1">
        <f t="array" ref="AO320">_xlfn.XLOOKUP($G320&amp;$C320,$BY$1:$BY$845&amp;$C$1:$C$845,BI$1:BI$845,"",0)</f>
        <v>0</v>
      </c>
      <c r="AP320" s="78" cm="1">
        <f t="array" ref="AP320">_xlfn.XLOOKUP($G320&amp;$C320,$BY$1:$BY$845&amp;$C$1:$C$845,BJ$1:BJ$845,"",0)</f>
        <v>0</v>
      </c>
      <c r="AQ320" s="78" cm="1">
        <f t="array" ref="AQ320">_xlfn.XLOOKUP($G320&amp;$C320,$BY$1:$BY$845&amp;$C$1:$C$845,BK$1:BK$845,"",0)</f>
        <v>0</v>
      </c>
      <c r="AR320" s="78">
        <f t="shared" si="63"/>
        <v>1</v>
      </c>
      <c r="AT320" s="1">
        <v>4</v>
      </c>
      <c r="AU320" s="2" t="s">
        <v>881</v>
      </c>
      <c r="AV320" s="6">
        <v>7500000</v>
      </c>
      <c r="AW320" s="6">
        <v>7500000</v>
      </c>
      <c r="BB320">
        <v>4</v>
      </c>
      <c r="BC320" t="s">
        <v>878</v>
      </c>
      <c r="BD320">
        <v>29</v>
      </c>
      <c r="BE320">
        <v>65</v>
      </c>
      <c r="BF320" s="2">
        <v>2403</v>
      </c>
      <c r="BJ320" s="58">
        <v>0.38</v>
      </c>
      <c r="BK320" s="58">
        <v>0.62</v>
      </c>
      <c r="BL320" s="2">
        <v>6.5</v>
      </c>
      <c r="BM320" s="2">
        <v>3.4</v>
      </c>
      <c r="BN320" s="2">
        <v>62</v>
      </c>
      <c r="BO320" s="2">
        <v>51</v>
      </c>
      <c r="BP320" s="2">
        <v>83</v>
      </c>
      <c r="BQ320" s="2">
        <v>14</v>
      </c>
      <c r="BR320" s="2">
        <v>153</v>
      </c>
      <c r="BS320" s="2">
        <v>16</v>
      </c>
      <c r="BT320" s="2">
        <v>500</v>
      </c>
      <c r="BU320" s="2">
        <v>37</v>
      </c>
      <c r="BV320" s="2">
        <v>60</v>
      </c>
      <c r="BX320" s="2">
        <v>4</v>
      </c>
      <c r="BY320" s="2" t="s">
        <v>878</v>
      </c>
      <c r="BZ320" s="2">
        <v>29</v>
      </c>
      <c r="CA320" s="2">
        <v>65</v>
      </c>
      <c r="CB320" s="2">
        <v>2403</v>
      </c>
      <c r="CC320" s="2">
        <v>22.9</v>
      </c>
      <c r="CD320" s="2">
        <v>0.59299999999999997</v>
      </c>
      <c r="CE320" s="2">
        <v>6.0000000000000001E-3</v>
      </c>
      <c r="CF320" s="2">
        <v>0.42899999999999999</v>
      </c>
      <c r="CG320" s="2">
        <v>11.4</v>
      </c>
      <c r="CH320" s="2">
        <v>22.7</v>
      </c>
      <c r="CI320" s="2">
        <v>17.100000000000001</v>
      </c>
      <c r="CJ320" s="2">
        <v>15</v>
      </c>
      <c r="CK320" s="2">
        <v>0.8</v>
      </c>
      <c r="CL320" s="2">
        <v>3.5</v>
      </c>
      <c r="CM320" s="2">
        <v>12.5</v>
      </c>
      <c r="CN320" s="2">
        <v>21.4</v>
      </c>
      <c r="CP320" s="2">
        <v>6.8</v>
      </c>
      <c r="CQ320" s="2">
        <v>4.2</v>
      </c>
      <c r="CR320" s="2">
        <v>11</v>
      </c>
      <c r="CS320" s="2">
        <v>0.22</v>
      </c>
      <c r="CU320" s="2">
        <v>3.7</v>
      </c>
      <c r="CV320" s="2">
        <v>1.3</v>
      </c>
      <c r="CW320" s="2">
        <v>4.9000000000000004</v>
      </c>
      <c r="CX320" s="2">
        <v>4.2</v>
      </c>
    </row>
    <row r="321" spans="2:102" x14ac:dyDescent="0.2">
      <c r="B321" s="1" t="s">
        <v>98</v>
      </c>
      <c r="C321" s="1">
        <v>2010</v>
      </c>
      <c r="D321" s="1" t="s">
        <v>837</v>
      </c>
      <c r="F321" s="2">
        <v>2</v>
      </c>
      <c r="G321" s="2" t="s">
        <v>876</v>
      </c>
      <c r="H321" s="2" t="s">
        <v>556</v>
      </c>
      <c r="I321" s="4" t="s">
        <v>1149</v>
      </c>
      <c r="J321" s="16">
        <f>_xlfn.XLOOKUP($I321,DASHBOARD!$I$2:$I$27,DASHBOARD!$J$2:$J$27,"",0)</f>
        <v>73</v>
      </c>
      <c r="K321" s="23">
        <f>J321/DASHBOARD!$C$3</f>
        <v>1.854203708407417</v>
      </c>
      <c r="L321" s="2">
        <v>200</v>
      </c>
      <c r="M321" s="26">
        <f>L321/DASHBOARD!$C$4</f>
        <v>90.702947845804985</v>
      </c>
      <c r="N321" s="26">
        <f t="shared" si="61"/>
        <v>26.381926812133489</v>
      </c>
      <c r="O321" s="5">
        <v>27250</v>
      </c>
      <c r="P321" s="23">
        <f>YEARFRAC(O321,_xlfn.XLOOKUP($B321,DASHBOARD!$Q$2:$Q$40,DASHBOARD!$U$2:$U$40,"",0))</f>
        <v>35.855555555555554</v>
      </c>
      <c r="Q321" s="2" t="s">
        <v>557</v>
      </c>
      <c r="R321" s="2" t="str">
        <f>_xlfn.XLOOKUP($Q321,DASHBOARD!$L$2:$L$150,DASHBOARD!M$2:M$150,"",0)</f>
        <v>United States</v>
      </c>
      <c r="S321" s="2" t="str">
        <f>_xlfn.XLOOKUP($Q321,DASHBOARD!$L$2:$L$150,DASHBOARD!N$2:N$150,"",0)</f>
        <v>North America</v>
      </c>
      <c r="T321" s="2" t="str">
        <f>_xlfn.XLOOKUP($Q321,DASHBOARD!$L$2:$L$150,DASHBOARD!O$2:O$150,"",0)</f>
        <v>Americas</v>
      </c>
      <c r="U321" s="2">
        <v>13</v>
      </c>
      <c r="W321" s="2" t="s">
        <v>877</v>
      </c>
      <c r="X321" s="2" t="s">
        <v>877</v>
      </c>
      <c r="Z321" s="2" t="str">
        <f t="shared" si="62"/>
        <v/>
      </c>
      <c r="AA321" s="6">
        <f>_xlfn.XLOOKUP($G321,$AU$317:$AU$338,$AV$317:$AV$338,0,0)</f>
        <v>5048000</v>
      </c>
      <c r="AB321" s="43">
        <f>AA321/$AC$339</f>
        <v>5.5243017624010946E-2</v>
      </c>
      <c r="AD321" s="65" t="s">
        <v>1484</v>
      </c>
      <c r="AE321" s="65" cm="1">
        <f t="array" ref="AE321">_xlfn.XLOOKUP($G321&amp;$C321,$BY$1:$BY$845&amp;$C$1:$C$845,$CB$1:$CB$845,"",0)</f>
        <v>2227</v>
      </c>
      <c r="AF321" s="65" t="s">
        <v>1484</v>
      </c>
      <c r="AG321" s="65" t="str">
        <f>IFERROR(($AD321/SUM(AD317:AD338))*$AF321,"")</f>
        <v/>
      </c>
      <c r="AH321" s="65" cm="1">
        <f t="array" ref="AH321">_xlfn.XLOOKUP($G321&amp;$C321,$BY$1:$BY$845&amp;$C$1:$C$845,$BD$1:$BD$845,"",0)</f>
        <v>35</v>
      </c>
      <c r="AI321" s="65" cm="1">
        <f t="array" ref="AI321">_xlfn.XLOOKUP($G321&amp;$C321,$BY$1:$BY$845&amp;$C$1:$C$845,$CP$1:$CP$845,"",0)</f>
        <v>1.2</v>
      </c>
      <c r="AJ321" s="65" cm="1">
        <f t="array" ref="AJ321">_xlfn.XLOOKUP($G321&amp;$C321,$BY$1:$BY$845&amp;$C$1:$C$845,$CQ$1:$CQ$845,"",0)</f>
        <v>2.7</v>
      </c>
      <c r="AK321" s="65" cm="1">
        <f t="array" ref="AK321">_xlfn.XLOOKUP($G321&amp;$C321,$BY$1:$BY$845&amp;$C$1:$C$845,$CR$1:$CR$845,"",0)</f>
        <v>3.9</v>
      </c>
      <c r="AL321" s="65" cm="1">
        <f t="array" ref="AL321">_xlfn.XLOOKUP($G321&amp;$C321,$BY$1:$BY$845&amp;$C$1:$C$845,$CM$1:$CM$845,"",0)</f>
        <v>11.2</v>
      </c>
      <c r="AM321" s="78" cm="1">
        <f t="array" ref="AM321">_xlfn.XLOOKUP($G321&amp;$C321,$BY$1:$BY$845&amp;$C$1:$C$845,BG$1:BG$845,"",0)</f>
        <v>0.99</v>
      </c>
      <c r="AN321" s="78" cm="1">
        <f t="array" ref="AN321">_xlfn.XLOOKUP($G321&amp;$C321,$BY$1:$BY$845&amp;$C$1:$C$845,BH$1:BH$845,"",0)</f>
        <v>0.01</v>
      </c>
      <c r="AO321" s="78" cm="1">
        <f t="array" ref="AO321">_xlfn.XLOOKUP($G321&amp;$C321,$BY$1:$BY$845&amp;$C$1:$C$845,BI$1:BI$845,"",0)</f>
        <v>0</v>
      </c>
      <c r="AP321" s="78" cm="1">
        <f t="array" ref="AP321">_xlfn.XLOOKUP($G321&amp;$C321,$BY$1:$BY$845&amp;$C$1:$C$845,BJ$1:BJ$845,"",0)</f>
        <v>0</v>
      </c>
      <c r="AQ321" s="78" cm="1">
        <f t="array" ref="AQ321">_xlfn.XLOOKUP($G321&amp;$C321,$BY$1:$BY$845&amp;$C$1:$C$845,BK$1:BK$845,"",0)</f>
        <v>0</v>
      </c>
      <c r="AR321" s="78">
        <f t="shared" si="63"/>
        <v>1</v>
      </c>
      <c r="AT321" s="1">
        <v>5</v>
      </c>
      <c r="AU321" s="2" t="s">
        <v>886</v>
      </c>
      <c r="AV321" s="6">
        <v>5854000</v>
      </c>
      <c r="AW321" s="6" t="s">
        <v>1484</v>
      </c>
      <c r="BB321">
        <v>5</v>
      </c>
      <c r="BC321" t="s">
        <v>876</v>
      </c>
      <c r="BD321">
        <v>35</v>
      </c>
      <c r="BE321">
        <v>82</v>
      </c>
      <c r="BF321" s="2">
        <v>2227</v>
      </c>
      <c r="BG321" s="58">
        <v>0.99</v>
      </c>
      <c r="BH321" s="58">
        <v>0.01</v>
      </c>
      <c r="BL321" s="2">
        <v>7.9</v>
      </c>
      <c r="BM321" s="2">
        <v>6.4</v>
      </c>
      <c r="BN321" s="2">
        <v>51</v>
      </c>
      <c r="BO321" s="2">
        <v>16</v>
      </c>
      <c r="BP321" s="2">
        <v>78</v>
      </c>
      <c r="BQ321" s="2">
        <v>7</v>
      </c>
      <c r="BR321" s="2">
        <v>47</v>
      </c>
      <c r="BS321" s="2">
        <v>48</v>
      </c>
      <c r="BT321" s="2">
        <v>434</v>
      </c>
      <c r="BU321" s="2">
        <v>7</v>
      </c>
      <c r="BV321" s="2">
        <v>18</v>
      </c>
      <c r="BX321" s="2">
        <v>5</v>
      </c>
      <c r="BY321" s="2" t="s">
        <v>876</v>
      </c>
      <c r="BZ321" s="2">
        <v>35</v>
      </c>
      <c r="CA321" s="2">
        <v>82</v>
      </c>
      <c r="CB321" s="2">
        <v>2227</v>
      </c>
      <c r="CC321" s="2">
        <v>9.3000000000000007</v>
      </c>
      <c r="CD321" s="2">
        <v>0.499</v>
      </c>
      <c r="CE321" s="2">
        <v>0.40100000000000002</v>
      </c>
      <c r="CF321" s="2">
        <v>0.23699999999999999</v>
      </c>
      <c r="CG321" s="2">
        <v>1.3</v>
      </c>
      <c r="CH321" s="2">
        <v>7.2</v>
      </c>
      <c r="CI321" s="2">
        <v>4.3</v>
      </c>
      <c r="CJ321" s="2">
        <v>12.9</v>
      </c>
      <c r="CK321" s="2">
        <v>2.1</v>
      </c>
      <c r="CL321" s="2">
        <v>0.3</v>
      </c>
      <c r="CM321" s="2">
        <v>11.2</v>
      </c>
      <c r="CN321" s="2">
        <v>14</v>
      </c>
      <c r="CP321" s="2">
        <v>1.2</v>
      </c>
      <c r="CQ321" s="2">
        <v>2.7</v>
      </c>
      <c r="CR321" s="2">
        <v>3.9</v>
      </c>
      <c r="CS321" s="2">
        <v>8.5000000000000006E-2</v>
      </c>
      <c r="CU321" s="2">
        <v>-2.9</v>
      </c>
      <c r="CV321" s="2">
        <v>1.3</v>
      </c>
      <c r="CW321" s="2">
        <v>-1.7</v>
      </c>
      <c r="CX321" s="2">
        <v>0.2</v>
      </c>
    </row>
    <row r="322" spans="2:102" x14ac:dyDescent="0.2">
      <c r="B322" s="1" t="s">
        <v>98</v>
      </c>
      <c r="C322" s="1">
        <v>2010</v>
      </c>
      <c r="D322" s="1" t="s">
        <v>837</v>
      </c>
      <c r="F322" s="2">
        <v>16</v>
      </c>
      <c r="G322" s="2" t="s">
        <v>878</v>
      </c>
      <c r="H322" s="2" t="s">
        <v>552</v>
      </c>
      <c r="I322" s="4" t="s">
        <v>1150</v>
      </c>
      <c r="J322" s="16">
        <f>_xlfn.XLOOKUP($I322,DASHBOARD!$I$2:$I$27,DASHBOARD!$J$2:$J$27,"",0)</f>
        <v>85</v>
      </c>
      <c r="K322" s="23">
        <f>J322/DASHBOARD!$C$3</f>
        <v>2.1590043180086362</v>
      </c>
      <c r="L322" s="2">
        <v>250</v>
      </c>
      <c r="M322" s="26">
        <f>L322/DASHBOARD!$C$4</f>
        <v>113.37868480725623</v>
      </c>
      <c r="N322" s="26">
        <f t="shared" si="61"/>
        <v>24.323406225235185</v>
      </c>
      <c r="O322" s="5">
        <v>29408</v>
      </c>
      <c r="P322" s="23">
        <f>YEARFRAC(O322,_xlfn.XLOOKUP($B322,DASHBOARD!$Q$2:$Q$40,DASHBOARD!$U$2:$U$40,"",0))</f>
        <v>29.947222222222223</v>
      </c>
      <c r="Q322" s="2" t="s">
        <v>693</v>
      </c>
      <c r="R322" s="2" t="str">
        <f>_xlfn.XLOOKUP($Q322,DASHBOARD!$L$2:$L$150,DASHBOARD!M$2:M$150,"",0)</f>
        <v>Spain</v>
      </c>
      <c r="S322" s="2" t="str">
        <f>_xlfn.XLOOKUP($Q322,DASHBOARD!$L$2:$L$150,DASHBOARD!N$2:N$150,"",0)</f>
        <v>Europe</v>
      </c>
      <c r="T322" s="2" t="str">
        <f>_xlfn.XLOOKUP($Q322,DASHBOARD!$L$2:$L$150,DASHBOARD!O$2:O$150,"",0)</f>
        <v>Eurasia</v>
      </c>
      <c r="U322" s="2">
        <v>8</v>
      </c>
      <c r="Z322" s="2" t="str">
        <f t="shared" si="62"/>
        <v/>
      </c>
      <c r="AA322" s="6">
        <f>_xlfn.XLOOKUP($G322,$AU$317:$AU$338,$AV$317:$AV$338,0,0)</f>
        <v>16452000</v>
      </c>
      <c r="AB322" s="43">
        <f>AA322/$AC$339</f>
        <v>0.18004321037048893</v>
      </c>
      <c r="AD322" s="65">
        <v>241.79999999999998</v>
      </c>
      <c r="AE322" s="65" cm="1">
        <f t="array" ref="AE322">_xlfn.XLOOKUP($G322&amp;$C322,$BY$1:$BY$845&amp;$C$1:$C$845,$CB$1:$CB$845,"",0)</f>
        <v>2403</v>
      </c>
      <c r="AF322" s="65">
        <v>7.4</v>
      </c>
      <c r="AG322" s="65">
        <f>IFERROR(($AD322/SUM(AD317:AD338))*$AF322,"")</f>
        <v>0.10389010172325702</v>
      </c>
      <c r="AH322" s="65" cm="1">
        <f t="array" ref="AH322">_xlfn.XLOOKUP($G322&amp;$C322,$BY$1:$BY$845&amp;$C$1:$C$845,$BD$1:$BD$845,"",0)</f>
        <v>29</v>
      </c>
      <c r="AI322" s="65" cm="1">
        <f t="array" ref="AI322">_xlfn.XLOOKUP($G322&amp;$C322,$BY$1:$BY$845&amp;$C$1:$C$845,$CP$1:$CP$845,"",0)</f>
        <v>6.8</v>
      </c>
      <c r="AJ322" s="65" cm="1">
        <f t="array" ref="AJ322">_xlfn.XLOOKUP($G322&amp;$C322,$BY$1:$BY$845&amp;$C$1:$C$845,$CQ$1:$CQ$845,"",0)</f>
        <v>4.2</v>
      </c>
      <c r="AK322" s="65" cm="1">
        <f t="array" ref="AK322">_xlfn.XLOOKUP($G322&amp;$C322,$BY$1:$BY$845&amp;$C$1:$C$845,$CR$1:$CR$845,"",0)</f>
        <v>11</v>
      </c>
      <c r="AL322" s="65" cm="1">
        <f t="array" ref="AL322">_xlfn.XLOOKUP($G322&amp;$C322,$BY$1:$BY$845&amp;$C$1:$C$845,$CM$1:$CM$845,"",0)</f>
        <v>12.5</v>
      </c>
      <c r="AM322" s="78" cm="1">
        <f t="array" ref="AM322">_xlfn.XLOOKUP($G322&amp;$C322,$BY$1:$BY$845&amp;$C$1:$C$845,BG$1:BG$845,"",0)</f>
        <v>0</v>
      </c>
      <c r="AN322" s="78" cm="1">
        <f t="array" ref="AN322">_xlfn.XLOOKUP($G322&amp;$C322,$BY$1:$BY$845&amp;$C$1:$C$845,BH$1:BH$845,"",0)</f>
        <v>0</v>
      </c>
      <c r="AO322" s="78" cm="1">
        <f t="array" ref="AO322">_xlfn.XLOOKUP($G322&amp;$C322,$BY$1:$BY$845&amp;$C$1:$C$845,BI$1:BI$845,"",0)</f>
        <v>0</v>
      </c>
      <c r="AP322" s="78" cm="1">
        <f t="array" ref="AP322">_xlfn.XLOOKUP($G322&amp;$C322,$BY$1:$BY$845&amp;$C$1:$C$845,BJ$1:BJ$845,"",0)</f>
        <v>0.38</v>
      </c>
      <c r="AQ322" s="78" cm="1">
        <f t="array" ref="AQ322">_xlfn.XLOOKUP($G322&amp;$C322,$BY$1:$BY$845&amp;$C$1:$C$845,BK$1:BK$845,"",0)</f>
        <v>0.62</v>
      </c>
      <c r="AR322" s="78">
        <f t="shared" si="63"/>
        <v>1</v>
      </c>
      <c r="AT322" s="1">
        <v>6</v>
      </c>
      <c r="AU322" s="2" t="s">
        <v>880</v>
      </c>
      <c r="AV322" s="6">
        <v>5257229</v>
      </c>
      <c r="AW322" s="6">
        <v>5257229</v>
      </c>
      <c r="BB322">
        <v>6</v>
      </c>
      <c r="BC322" t="s">
        <v>874</v>
      </c>
      <c r="BD322">
        <v>22</v>
      </c>
      <c r="BE322">
        <v>65</v>
      </c>
      <c r="BF322" s="2">
        <v>1977</v>
      </c>
      <c r="BK322" s="58">
        <v>1</v>
      </c>
      <c r="BL322" s="2">
        <v>6.9</v>
      </c>
      <c r="BM322" s="2">
        <v>3.5</v>
      </c>
      <c r="BN322" s="2">
        <v>21</v>
      </c>
      <c r="BO322" s="2">
        <v>28</v>
      </c>
      <c r="BP322" s="2">
        <v>109</v>
      </c>
      <c r="BQ322" s="2">
        <v>23</v>
      </c>
      <c r="BR322" s="2">
        <v>130</v>
      </c>
      <c r="BS322" s="2">
        <v>4</v>
      </c>
      <c r="BT322" s="2">
        <v>157</v>
      </c>
      <c r="BU322" s="2">
        <v>35</v>
      </c>
      <c r="BV322" s="2">
        <v>51</v>
      </c>
      <c r="BX322" s="2">
        <v>6</v>
      </c>
      <c r="BY322" s="2" t="s">
        <v>874</v>
      </c>
      <c r="BZ322" s="2">
        <v>22</v>
      </c>
      <c r="CA322" s="2">
        <v>65</v>
      </c>
      <c r="CB322" s="2">
        <v>1977</v>
      </c>
      <c r="CC322" s="2">
        <v>20.2</v>
      </c>
      <c r="CD322" s="2">
        <v>0.60799999999999998</v>
      </c>
      <c r="CE322" s="2">
        <v>1E-3</v>
      </c>
      <c r="CF322" s="2">
        <v>0.379</v>
      </c>
      <c r="CG322" s="2">
        <v>10.1</v>
      </c>
      <c r="CH322" s="2">
        <v>20.399999999999999</v>
      </c>
      <c r="CI322" s="2">
        <v>15.3</v>
      </c>
      <c r="CJ322" s="2">
        <v>5.8</v>
      </c>
      <c r="CK322" s="2">
        <v>0.9</v>
      </c>
      <c r="CL322" s="2">
        <v>3.6</v>
      </c>
      <c r="CM322" s="2">
        <v>12.5</v>
      </c>
      <c r="CN322" s="2">
        <v>20.8</v>
      </c>
      <c r="CP322" s="2">
        <v>4.4000000000000004</v>
      </c>
      <c r="CQ322" s="2">
        <v>3.4</v>
      </c>
      <c r="CR322" s="2">
        <v>7.8</v>
      </c>
      <c r="CS322" s="2">
        <v>0.188</v>
      </c>
      <c r="CU322" s="2">
        <v>1.1000000000000001</v>
      </c>
      <c r="CV322" s="2">
        <v>0.4</v>
      </c>
      <c r="CW322" s="2">
        <v>1.5</v>
      </c>
      <c r="CX322" s="2">
        <v>1.8</v>
      </c>
    </row>
    <row r="323" spans="2:102" x14ac:dyDescent="0.2">
      <c r="B323" s="1" t="s">
        <v>98</v>
      </c>
      <c r="C323" s="1">
        <v>2010</v>
      </c>
      <c r="D323" s="1" t="s">
        <v>837</v>
      </c>
      <c r="F323" s="2">
        <v>28</v>
      </c>
      <c r="G323" s="2" t="s">
        <v>879</v>
      </c>
      <c r="H323" s="2" t="s">
        <v>552</v>
      </c>
      <c r="I323" s="4" t="s">
        <v>1150</v>
      </c>
      <c r="J323" s="16">
        <f>_xlfn.XLOOKUP($I323,DASHBOARD!$I$2:$I$27,DASHBOARD!$J$2:$J$27,"",0)</f>
        <v>85</v>
      </c>
      <c r="K323" s="23">
        <f>J323/DASHBOARD!$C$3</f>
        <v>2.1590043180086362</v>
      </c>
      <c r="L323" s="2">
        <v>245</v>
      </c>
      <c r="M323" s="26">
        <f>L323/DASHBOARD!$C$4</f>
        <v>111.11111111111111</v>
      </c>
      <c r="N323" s="26">
        <f t="shared" si="61"/>
        <v>23.836938100730482</v>
      </c>
      <c r="O323" s="5">
        <v>29585</v>
      </c>
      <c r="P323" s="23">
        <f>YEARFRAC(O323,_xlfn.XLOOKUP($B323,DASHBOARD!$Q$2:$Q$40,DASHBOARD!$U$2:$U$40,"",0))</f>
        <v>29.463888888888889</v>
      </c>
      <c r="Q323" s="2" t="s">
        <v>573</v>
      </c>
      <c r="R323" s="2" t="str">
        <f>_xlfn.XLOOKUP($Q323,DASHBOARD!$L$2:$L$150,DASHBOARD!M$2:M$150,"",0)</f>
        <v>Congo (DR)</v>
      </c>
      <c r="S323" s="2" t="str">
        <f>_xlfn.XLOOKUP($Q323,DASHBOARD!$L$2:$L$150,DASHBOARD!N$2:N$150,"",0)</f>
        <v>Africa</v>
      </c>
      <c r="T323" s="2" t="str">
        <f>_xlfn.XLOOKUP($Q323,DASHBOARD!$L$2:$L$150,DASHBOARD!O$2:O$150,"",0)</f>
        <v>Africa</v>
      </c>
      <c r="U323" s="2">
        <v>5</v>
      </c>
      <c r="Z323" s="2" t="str">
        <f t="shared" si="62"/>
        <v/>
      </c>
      <c r="AA323" s="6">
        <f>_xlfn.XLOOKUP($G323,$AU$317:$AU$338,$AV$317:$AV$338,0,0)</f>
        <v>959111</v>
      </c>
      <c r="AB323" s="43">
        <f>AA323/$AC$339</f>
        <v>1.0496074856652686E-2</v>
      </c>
      <c r="AD323" s="65">
        <v>2230.4</v>
      </c>
      <c r="AE323" s="65" cm="1">
        <f t="array" ref="AE323">_xlfn.XLOOKUP($G323&amp;$C323,$BY$1:$BY$845&amp;$C$1:$C$845,$CB$1:$CB$845,"",0)</f>
        <v>355</v>
      </c>
      <c r="AF323" s="65">
        <v>9.3000000000000007</v>
      </c>
      <c r="AG323" s="65">
        <f>IFERROR(($AD323/SUM(AD317:AD338))*$AF323,"")</f>
        <v>1.2043476241348881</v>
      </c>
      <c r="AH323" s="65" cm="1">
        <f t="array" ref="AH323">_xlfn.XLOOKUP($G323&amp;$C323,$BY$1:$BY$845&amp;$C$1:$C$845,$BD$1:$BD$845,"",0)</f>
        <v>29</v>
      </c>
      <c r="AI323" s="65" cm="1">
        <f t="array" ref="AI323">_xlfn.XLOOKUP($G323&amp;$C323,$BY$1:$BY$845&amp;$C$1:$C$845,$CP$1:$CP$845,"",0)</f>
        <v>0</v>
      </c>
      <c r="AJ323" s="65" cm="1">
        <f t="array" ref="AJ323">_xlfn.XLOOKUP($G323&amp;$C323,$BY$1:$BY$845&amp;$C$1:$C$845,$CQ$1:$CQ$845,"",0)</f>
        <v>0.6</v>
      </c>
      <c r="AK323" s="65" cm="1">
        <f t="array" ref="AK323">_xlfn.XLOOKUP($G323&amp;$C323,$BY$1:$BY$845&amp;$C$1:$C$845,$CR$1:$CR$845,"",0)</f>
        <v>0.6</v>
      </c>
      <c r="AL323" s="65" cm="1">
        <f t="array" ref="AL323">_xlfn.XLOOKUP($G323&amp;$C323,$BY$1:$BY$845&amp;$C$1:$C$845,$CM$1:$CM$845,"",0)</f>
        <v>11.9</v>
      </c>
      <c r="AM323" s="78" cm="1">
        <f t="array" ref="AM323">_xlfn.XLOOKUP($G323&amp;$C323,$BY$1:$BY$845&amp;$C$1:$C$845,BG$1:BG$845,"",0)</f>
        <v>0</v>
      </c>
      <c r="AN323" s="78" cm="1">
        <f t="array" ref="AN323">_xlfn.XLOOKUP($G323&amp;$C323,$BY$1:$BY$845&amp;$C$1:$C$845,BH$1:BH$845,"",0)</f>
        <v>0</v>
      </c>
      <c r="AO323" s="78" cm="1">
        <f t="array" ref="AO323">_xlfn.XLOOKUP($G323&amp;$C323,$BY$1:$BY$845&amp;$C$1:$C$845,BI$1:BI$845,"",0)</f>
        <v>0</v>
      </c>
      <c r="AP323" s="78" cm="1">
        <f t="array" ref="AP323">_xlfn.XLOOKUP($G323&amp;$C323,$BY$1:$BY$845&amp;$C$1:$C$845,BJ$1:BJ$845,"",0)</f>
        <v>0.02</v>
      </c>
      <c r="AQ323" s="78" cm="1">
        <f t="array" ref="AQ323">_xlfn.XLOOKUP($G323&amp;$C323,$BY$1:$BY$845&amp;$C$1:$C$845,BK$1:BK$845,"",0)</f>
        <v>0.99</v>
      </c>
      <c r="AR323" s="78">
        <f t="shared" si="63"/>
        <v>1.01</v>
      </c>
      <c r="AT323" s="1">
        <v>7</v>
      </c>
      <c r="AU323" s="2" t="s">
        <v>876</v>
      </c>
      <c r="AV323" s="6">
        <v>5048000</v>
      </c>
      <c r="AW323" s="6">
        <v>5048000</v>
      </c>
      <c r="BB323">
        <v>7</v>
      </c>
      <c r="BC323" t="s">
        <v>796</v>
      </c>
      <c r="BD323">
        <v>24</v>
      </c>
      <c r="BE323">
        <v>82</v>
      </c>
      <c r="BF323" s="2">
        <v>1700</v>
      </c>
      <c r="BG323" s="58">
        <v>0.16</v>
      </c>
      <c r="BH323" s="58">
        <v>0.83</v>
      </c>
      <c r="BI323" s="58">
        <v>0.01</v>
      </c>
      <c r="BL323" s="2">
        <v>1.4</v>
      </c>
      <c r="BM323" s="2">
        <v>-6.5</v>
      </c>
      <c r="BN323" s="2">
        <v>26</v>
      </c>
      <c r="BO323" s="2">
        <v>20</v>
      </c>
      <c r="BP323" s="2">
        <v>81</v>
      </c>
      <c r="BQ323" s="2">
        <v>7</v>
      </c>
      <c r="BR323" s="2">
        <v>43</v>
      </c>
      <c r="BS323" s="2">
        <v>6</v>
      </c>
      <c r="BT323" s="2">
        <v>255</v>
      </c>
      <c r="BU323" s="2">
        <v>5</v>
      </c>
      <c r="BV323" s="2">
        <v>23</v>
      </c>
      <c r="BX323" s="2">
        <v>7</v>
      </c>
      <c r="BY323" s="2" t="s">
        <v>796</v>
      </c>
      <c r="BZ323" s="2">
        <v>24</v>
      </c>
      <c r="CA323" s="2">
        <v>82</v>
      </c>
      <c r="CB323" s="2">
        <v>1700</v>
      </c>
      <c r="CC323" s="2">
        <v>12.4</v>
      </c>
      <c r="CD323" s="2">
        <v>0.51700000000000002</v>
      </c>
      <c r="CE323" s="2">
        <v>0.31900000000000001</v>
      </c>
      <c r="CF323" s="2">
        <v>0.20399999999999999</v>
      </c>
      <c r="CG323" s="2">
        <v>2</v>
      </c>
      <c r="CH323" s="2">
        <v>10</v>
      </c>
      <c r="CI323" s="2">
        <v>6</v>
      </c>
      <c r="CJ323" s="2">
        <v>9.9</v>
      </c>
      <c r="CK323" s="2">
        <v>1.7</v>
      </c>
      <c r="CL323" s="2">
        <v>1.4</v>
      </c>
      <c r="CM323" s="2">
        <v>9.4</v>
      </c>
      <c r="CN323" s="2">
        <v>18.8</v>
      </c>
      <c r="CP323" s="2">
        <v>1.1000000000000001</v>
      </c>
      <c r="CQ323" s="2">
        <v>2.2999999999999998</v>
      </c>
      <c r="CR323" s="2">
        <v>3.4</v>
      </c>
      <c r="CS323" s="2">
        <v>9.6000000000000002E-2</v>
      </c>
      <c r="CU323" s="2">
        <v>-1.2</v>
      </c>
      <c r="CV323" s="2">
        <v>0.8</v>
      </c>
      <c r="CW323" s="2">
        <v>-0.4</v>
      </c>
      <c r="CX323" s="2">
        <v>0.7</v>
      </c>
    </row>
    <row r="324" spans="2:102" x14ac:dyDescent="0.2">
      <c r="B324" s="1" t="s">
        <v>98</v>
      </c>
      <c r="C324" s="1">
        <v>2010</v>
      </c>
      <c r="D324" s="1" t="s">
        <v>837</v>
      </c>
      <c r="F324" s="2">
        <v>6</v>
      </c>
      <c r="G324" s="2" t="s">
        <v>880</v>
      </c>
      <c r="H324" s="2" t="s">
        <v>570</v>
      </c>
      <c r="I324" s="4" t="s">
        <v>600</v>
      </c>
      <c r="J324" s="16">
        <f>_xlfn.XLOOKUP($I324,DASHBOARD!$I$2:$I$27,DASHBOARD!$J$2:$J$27,"",0)</f>
        <v>80</v>
      </c>
      <c r="K324" s="23">
        <f>J324/DASHBOARD!$C$3</f>
        <v>2.0320040640081283</v>
      </c>
      <c r="L324" s="2">
        <v>205</v>
      </c>
      <c r="M324" s="26">
        <f>L324/DASHBOARD!$C$4</f>
        <v>92.970521541950106</v>
      </c>
      <c r="N324" s="26">
        <f t="shared" si="61"/>
        <v>22.516253153344664</v>
      </c>
      <c r="O324" s="5">
        <v>30882</v>
      </c>
      <c r="P324" s="23">
        <f>YEARFRAC(O324,_xlfn.XLOOKUP($B324,DASHBOARD!$Q$2:$Q$40,DASHBOARD!$U$2:$U$40,"",0))</f>
        <v>25.911111111111111</v>
      </c>
      <c r="Q324" s="2" t="s">
        <v>557</v>
      </c>
      <c r="R324" s="2" t="str">
        <f>_xlfn.XLOOKUP($Q324,DASHBOARD!$L$2:$L$150,DASHBOARD!M$2:M$150,"",0)</f>
        <v>United States</v>
      </c>
      <c r="S324" s="2" t="str">
        <f>_xlfn.XLOOKUP($Q324,DASHBOARD!$L$2:$L$150,DASHBOARD!N$2:N$150,"",0)</f>
        <v>North America</v>
      </c>
      <c r="T324" s="2" t="str">
        <f>_xlfn.XLOOKUP($Q324,DASHBOARD!$L$2:$L$150,DASHBOARD!O$2:O$150,"",0)</f>
        <v>Americas</v>
      </c>
      <c r="U324" s="2">
        <v>2</v>
      </c>
      <c r="W324" s="2" t="s">
        <v>682</v>
      </c>
      <c r="X324" s="2" t="s">
        <v>682</v>
      </c>
      <c r="Z324" s="2" t="str">
        <f t="shared" si="62"/>
        <v/>
      </c>
      <c r="AA324" s="6">
        <f>_xlfn.XLOOKUP($G324,$AU$317:$AU$338,$AV$317:$AV$338,0,0)</f>
        <v>5257229</v>
      </c>
      <c r="AB324" s="43">
        <f>AA324/$AC$339</f>
        <v>5.7532724702944023E-2</v>
      </c>
      <c r="AD324" s="65">
        <v>576.19999999999993</v>
      </c>
      <c r="AE324" s="65" cm="1">
        <f t="array" ref="AE324">_xlfn.XLOOKUP($G324&amp;$C324,$BY$1:$BY$845&amp;$C$1:$C$845,$CB$1:$CB$845,"",0)</f>
        <v>241</v>
      </c>
      <c r="AF324" s="65">
        <v>11.4</v>
      </c>
      <c r="AG324" s="65">
        <f>IFERROR(($AD324/SUM(AD317:AD338))*$AF324,"")</f>
        <v>0.38138557294811654</v>
      </c>
      <c r="AH324" s="65" cm="1">
        <f t="array" ref="AH324">_xlfn.XLOOKUP($G324&amp;$C324,$BY$1:$BY$845&amp;$C$1:$C$845,$BD$1:$BD$845,"",0)</f>
        <v>25</v>
      </c>
      <c r="AI324" s="65" cm="1">
        <f t="array" ref="AI324">_xlfn.XLOOKUP($G324&amp;$C324,$BY$1:$BY$845&amp;$C$1:$C$845,$CP$1:$CP$845,"",0)</f>
        <v>-0.2</v>
      </c>
      <c r="AJ324" s="65" cm="1">
        <f t="array" ref="AJ324">_xlfn.XLOOKUP($G324&amp;$C324,$BY$1:$BY$845&amp;$C$1:$C$845,$CQ$1:$CQ$845,"",0)</f>
        <v>0.2</v>
      </c>
      <c r="AK324" s="65" cm="1">
        <f t="array" ref="AK324">_xlfn.XLOOKUP($G324&amp;$C324,$BY$1:$BY$845&amp;$C$1:$C$845,$CR$1:$CR$845,"",0)</f>
        <v>0</v>
      </c>
      <c r="AL324" s="65" cm="1">
        <f t="array" ref="AL324">_xlfn.XLOOKUP($G324&amp;$C324,$BY$1:$BY$845&amp;$C$1:$C$845,$CM$1:$CM$845,"",0)</f>
        <v>10.199999999999999</v>
      </c>
      <c r="AM324" s="78" cm="1">
        <f t="array" ref="AM324">_xlfn.XLOOKUP($G324&amp;$C324,$BY$1:$BY$845&amp;$C$1:$C$845,BG$1:BG$845,"",0)</f>
        <v>0</v>
      </c>
      <c r="AN324" s="78" cm="1">
        <f t="array" ref="AN324">_xlfn.XLOOKUP($G324&amp;$C324,$BY$1:$BY$845&amp;$C$1:$C$845,BH$1:BH$845,"",0)</f>
        <v>0.05</v>
      </c>
      <c r="AO324" s="78" cm="1">
        <f t="array" ref="AO324">_xlfn.XLOOKUP($G324&amp;$C324,$BY$1:$BY$845&amp;$C$1:$C$845,BI$1:BI$845,"",0)</f>
        <v>0.93</v>
      </c>
      <c r="AP324" s="78" cm="1">
        <f t="array" ref="AP324">_xlfn.XLOOKUP($G324&amp;$C324,$BY$1:$BY$845&amp;$C$1:$C$845,BJ$1:BJ$845,"",0)</f>
        <v>0.03</v>
      </c>
      <c r="AQ324" s="78" cm="1">
        <f t="array" ref="AQ324">_xlfn.XLOOKUP($G324&amp;$C324,$BY$1:$BY$845&amp;$C$1:$C$845,BK$1:BK$845,"",0)</f>
        <v>0</v>
      </c>
      <c r="AR324" s="78">
        <f t="shared" si="63"/>
        <v>1.01</v>
      </c>
      <c r="AT324" s="1">
        <v>8</v>
      </c>
      <c r="AU324" s="2" t="s">
        <v>883</v>
      </c>
      <c r="AV324" s="6">
        <v>5000000</v>
      </c>
      <c r="AW324" s="6">
        <v>5000000</v>
      </c>
      <c r="BB324">
        <v>8</v>
      </c>
      <c r="BC324" t="s">
        <v>875</v>
      </c>
      <c r="BD324">
        <v>23</v>
      </c>
      <c r="BE324">
        <v>82</v>
      </c>
      <c r="BF324" s="2">
        <v>1474</v>
      </c>
      <c r="BG324" s="58">
        <v>1</v>
      </c>
      <c r="BL324" s="2">
        <v>2.1</v>
      </c>
      <c r="BM324" s="2">
        <v>-4.8</v>
      </c>
      <c r="BN324" s="2">
        <v>37</v>
      </c>
      <c r="BO324" s="2">
        <v>11</v>
      </c>
      <c r="BP324" s="2">
        <v>34</v>
      </c>
      <c r="BQ324" s="2">
        <v>10</v>
      </c>
      <c r="BR324" s="2">
        <v>43</v>
      </c>
      <c r="BS324" s="2">
        <v>7</v>
      </c>
      <c r="BT324" s="2">
        <v>289</v>
      </c>
      <c r="BU324" s="2">
        <v>13</v>
      </c>
      <c r="BV324" s="2">
        <v>22</v>
      </c>
      <c r="BX324" s="2">
        <v>8</v>
      </c>
      <c r="BY324" s="2" t="s">
        <v>875</v>
      </c>
      <c r="BZ324" s="2">
        <v>23</v>
      </c>
      <c r="CA324" s="2">
        <v>82</v>
      </c>
      <c r="CB324" s="2">
        <v>1474</v>
      </c>
      <c r="CC324" s="2">
        <v>12.3</v>
      </c>
      <c r="CD324" s="2">
        <v>0.53500000000000003</v>
      </c>
      <c r="CE324" s="2">
        <v>0.44500000000000001</v>
      </c>
      <c r="CF324" s="2">
        <v>0.16500000000000001</v>
      </c>
      <c r="CG324" s="2">
        <v>1.1000000000000001</v>
      </c>
      <c r="CH324" s="2">
        <v>8.8000000000000007</v>
      </c>
      <c r="CI324" s="2">
        <v>5</v>
      </c>
      <c r="CJ324" s="2">
        <v>13.4</v>
      </c>
      <c r="CK324" s="2">
        <v>1.8</v>
      </c>
      <c r="CL324" s="2">
        <v>0.6</v>
      </c>
      <c r="CM324" s="2">
        <v>11.5</v>
      </c>
      <c r="CN324" s="2">
        <v>19</v>
      </c>
      <c r="CP324" s="2">
        <v>1</v>
      </c>
      <c r="CQ324" s="2">
        <v>1.8</v>
      </c>
      <c r="CR324" s="2">
        <v>2.8</v>
      </c>
      <c r="CS324" s="2">
        <v>9.2999999999999999E-2</v>
      </c>
      <c r="CU324" s="2">
        <v>-0.8</v>
      </c>
      <c r="CV324" s="2">
        <v>0.5</v>
      </c>
      <c r="CW324" s="2">
        <v>-0.4</v>
      </c>
      <c r="CX324" s="2">
        <v>0.6</v>
      </c>
    </row>
    <row r="325" spans="2:102" x14ac:dyDescent="0.2">
      <c r="B325" s="1" t="s">
        <v>98</v>
      </c>
      <c r="C325" s="1">
        <v>2010</v>
      </c>
      <c r="D325" s="1" t="s">
        <v>837</v>
      </c>
      <c r="F325" s="2">
        <v>7</v>
      </c>
      <c r="G325" s="2" t="s">
        <v>881</v>
      </c>
      <c r="H325" s="2" t="s">
        <v>566</v>
      </c>
      <c r="I325" s="4" t="s">
        <v>595</v>
      </c>
      <c r="J325" s="16">
        <f>_xlfn.XLOOKUP($I325,DASHBOARD!$I$2:$I$27,DASHBOARD!$J$2:$J$27,"",0)</f>
        <v>82</v>
      </c>
      <c r="K325" s="23">
        <f>J325/DASHBOARD!$C$3</f>
        <v>2.0828041656083314</v>
      </c>
      <c r="L325" s="2">
        <v>220</v>
      </c>
      <c r="M325" s="26">
        <f>L325/DASHBOARD!$C$4</f>
        <v>99.773242630385482</v>
      </c>
      <c r="N325" s="26">
        <f t="shared" si="61"/>
        <v>22.999437355747371</v>
      </c>
      <c r="O325" s="5">
        <v>29165</v>
      </c>
      <c r="P325" s="23">
        <f>YEARFRAC(O325,_xlfn.XLOOKUP($B325,DASHBOARD!$Q$2:$Q$40,DASHBOARD!$U$2:$U$40,"",0))</f>
        <v>30.613888888888887</v>
      </c>
      <c r="Q325" s="2" t="s">
        <v>557</v>
      </c>
      <c r="R325" s="2" t="str">
        <f>_xlfn.XLOOKUP($Q325,DASHBOARD!$L$2:$L$150,DASHBOARD!M$2:M$150,"",0)</f>
        <v>United States</v>
      </c>
      <c r="S325" s="2" t="str">
        <f>_xlfn.XLOOKUP($Q325,DASHBOARD!$L$2:$L$150,DASHBOARD!N$2:N$150,"",0)</f>
        <v>North America</v>
      </c>
      <c r="T325" s="2" t="str">
        <f>_xlfn.XLOOKUP($Q325,DASHBOARD!$L$2:$L$150,DASHBOARD!O$2:O$150,"",0)</f>
        <v>Americas</v>
      </c>
      <c r="U325" s="2">
        <v>10</v>
      </c>
      <c r="W325" s="2" t="s">
        <v>564</v>
      </c>
      <c r="X325" s="2" t="s">
        <v>564</v>
      </c>
      <c r="Z325" s="2" t="str">
        <f t="shared" si="62"/>
        <v/>
      </c>
      <c r="AA325" s="6">
        <f>_xlfn.XLOOKUP($G325,$AU$317:$AU$338,$AV$317:$AV$338,0,0)</f>
        <v>7500000</v>
      </c>
      <c r="AB325" s="43">
        <f>AA325/$AC$339</f>
        <v>8.2076591160872042E-2</v>
      </c>
      <c r="AD325" s="65">
        <v>272.60000000000002</v>
      </c>
      <c r="AE325" s="65" cm="1">
        <f t="array" ref="AE325">_xlfn.XLOOKUP($G325&amp;$C325,$BY$1:$BY$845&amp;$C$1:$C$845,$CB$1:$CB$845,"",0)</f>
        <v>2585</v>
      </c>
      <c r="AF325" s="65">
        <v>9.6999999999999993</v>
      </c>
      <c r="AG325" s="65">
        <f>IFERROR(($AD325/SUM(AD317:AD338))*$AF325,"")</f>
        <v>0.15352663848762138</v>
      </c>
      <c r="AH325" s="65" cm="1">
        <f t="array" ref="AH325">_xlfn.XLOOKUP($G325&amp;$C325,$BY$1:$BY$845&amp;$C$1:$C$845,$BD$1:$BD$845,"",0)</f>
        <v>30</v>
      </c>
      <c r="AI325" s="65" cm="1">
        <f t="array" ref="AI325">_xlfn.XLOOKUP($G325&amp;$C325,$BY$1:$BY$845&amp;$C$1:$C$845,$CP$1:$CP$845,"",0)</f>
        <v>2.8</v>
      </c>
      <c r="AJ325" s="65" cm="1">
        <f t="array" ref="AJ325">_xlfn.XLOOKUP($G325&amp;$C325,$BY$1:$BY$845&amp;$C$1:$C$845,$CQ$1:$CQ$845,"",0)</f>
        <v>4.9000000000000004</v>
      </c>
      <c r="AK325" s="65" cm="1">
        <f t="array" ref="AK325">_xlfn.XLOOKUP($G325&amp;$C325,$BY$1:$BY$845&amp;$C$1:$C$845,$CR$1:$CR$845,"",0)</f>
        <v>7.7</v>
      </c>
      <c r="AL325" s="65" cm="1">
        <f t="array" ref="AL325">_xlfn.XLOOKUP($G325&amp;$C325,$BY$1:$BY$845&amp;$C$1:$C$845,$CM$1:$CM$845,"",0)</f>
        <v>15.3</v>
      </c>
      <c r="AM325" s="78" cm="1">
        <f t="array" ref="AM325">_xlfn.XLOOKUP($G325&amp;$C325,$BY$1:$BY$845&amp;$C$1:$C$845,BG$1:BG$845,"",0)</f>
        <v>0</v>
      </c>
      <c r="AN325" s="78" cm="1">
        <f t="array" ref="AN325">_xlfn.XLOOKUP($G325&amp;$C325,$BY$1:$BY$845&amp;$C$1:$C$845,BH$1:BH$845,"",0)</f>
        <v>0</v>
      </c>
      <c r="AO325" s="78" cm="1">
        <f t="array" ref="AO325">_xlfn.XLOOKUP($G325&amp;$C325,$BY$1:$BY$845&amp;$C$1:$C$845,BI$1:BI$845,"",0)</f>
        <v>0.04</v>
      </c>
      <c r="AP325" s="78" cm="1">
        <f t="array" ref="AP325">_xlfn.XLOOKUP($G325&amp;$C325,$BY$1:$BY$845&amp;$C$1:$C$845,BJ$1:BJ$845,"",0)</f>
        <v>0.92</v>
      </c>
      <c r="AQ325" s="78" cm="1">
        <f t="array" ref="AQ325">_xlfn.XLOOKUP($G325&amp;$C325,$BY$1:$BY$845&amp;$C$1:$C$845,BK$1:BK$845,"",0)</f>
        <v>0.04</v>
      </c>
      <c r="AR325" s="78">
        <f t="shared" si="63"/>
        <v>1</v>
      </c>
      <c r="AT325" s="1">
        <v>9</v>
      </c>
      <c r="AU325" s="2" t="s">
        <v>885</v>
      </c>
      <c r="AV325" s="6">
        <v>4840000</v>
      </c>
      <c r="AW325" s="6">
        <v>4840000</v>
      </c>
      <c r="BB325">
        <v>9</v>
      </c>
      <c r="BC325" t="s">
        <v>882</v>
      </c>
      <c r="BD325">
        <v>27</v>
      </c>
      <c r="BE325">
        <v>63</v>
      </c>
      <c r="BF325" s="2">
        <v>581</v>
      </c>
      <c r="BI325" s="58">
        <v>0.05</v>
      </c>
      <c r="BJ325" s="58">
        <v>0.88</v>
      </c>
      <c r="BK325" s="58">
        <v>7.0000000000000007E-2</v>
      </c>
      <c r="BL325" s="2">
        <v>-5.8</v>
      </c>
      <c r="BM325" s="2">
        <v>-12.8</v>
      </c>
      <c r="BN325" s="2">
        <v>12</v>
      </c>
      <c r="BO325" s="2">
        <v>6</v>
      </c>
      <c r="BP325" s="2">
        <v>31</v>
      </c>
      <c r="BQ325" s="2">
        <v>6</v>
      </c>
      <c r="BR325" s="2">
        <v>14</v>
      </c>
      <c r="BS325" s="2">
        <v>3</v>
      </c>
      <c r="BT325" s="2">
        <v>79</v>
      </c>
      <c r="BU325" s="2">
        <v>3</v>
      </c>
      <c r="BV325" s="2">
        <v>18</v>
      </c>
      <c r="BX325" s="2">
        <v>9</v>
      </c>
      <c r="BY325" s="2" t="s">
        <v>882</v>
      </c>
      <c r="BZ325" s="2">
        <v>27</v>
      </c>
      <c r="CA325" s="2">
        <v>63</v>
      </c>
      <c r="CB325" s="2">
        <v>581</v>
      </c>
      <c r="CC325" s="2">
        <v>6.7</v>
      </c>
      <c r="CD325" s="2">
        <v>0.40699999999999997</v>
      </c>
      <c r="CE325" s="2">
        <v>8.2000000000000003E-2</v>
      </c>
      <c r="CF325" s="2">
        <v>0.16</v>
      </c>
      <c r="CG325" s="2">
        <v>8.5</v>
      </c>
      <c r="CH325" s="2">
        <v>13.7</v>
      </c>
      <c r="CI325" s="2">
        <v>11.2</v>
      </c>
      <c r="CJ325" s="2">
        <v>9</v>
      </c>
      <c r="CK325" s="2">
        <v>0.8</v>
      </c>
      <c r="CL325" s="2">
        <v>0.8</v>
      </c>
      <c r="CM325" s="2">
        <v>13.7</v>
      </c>
      <c r="CN325" s="2">
        <v>18.600000000000001</v>
      </c>
      <c r="CP325" s="2">
        <v>-0.7</v>
      </c>
      <c r="CQ325" s="2">
        <v>0.7</v>
      </c>
      <c r="CR325" s="2">
        <v>0</v>
      </c>
      <c r="CS325" s="2">
        <v>1E-3</v>
      </c>
      <c r="CU325" s="2">
        <v>-5.2</v>
      </c>
      <c r="CV325" s="2">
        <v>-1.1000000000000001</v>
      </c>
      <c r="CW325" s="2">
        <v>-6.3</v>
      </c>
      <c r="CX325" s="2">
        <v>-0.6</v>
      </c>
    </row>
    <row r="326" spans="2:102" x14ac:dyDescent="0.2">
      <c r="B326" s="1" t="s">
        <v>98</v>
      </c>
      <c r="C326" s="1">
        <v>2010</v>
      </c>
      <c r="D326" s="1" t="s">
        <v>837</v>
      </c>
      <c r="F326" s="2">
        <v>21</v>
      </c>
      <c r="G326" s="2" t="s">
        <v>882</v>
      </c>
      <c r="H326" s="2" t="s">
        <v>566</v>
      </c>
      <c r="I326" s="4" t="s">
        <v>602</v>
      </c>
      <c r="J326" s="16">
        <f>_xlfn.XLOOKUP($I326,DASHBOARD!$I$2:$I$27,DASHBOARD!$J$2:$J$27,"",0)</f>
        <v>81</v>
      </c>
      <c r="K326" s="23">
        <f>J326/DASHBOARD!$C$3</f>
        <v>2.0574041148082296</v>
      </c>
      <c r="L326" s="2">
        <v>225</v>
      </c>
      <c r="M326" s="26">
        <f>L326/DASHBOARD!$C$4</f>
        <v>102.0408163265306</v>
      </c>
      <c r="N326" s="26">
        <f t="shared" si="61"/>
        <v>24.106530861087002</v>
      </c>
      <c r="O326" s="5">
        <v>30341</v>
      </c>
      <c r="P326" s="23">
        <f>YEARFRAC(O326,_xlfn.XLOOKUP($B326,DASHBOARD!$Q$2:$Q$40,DASHBOARD!$U$2:$U$40,"",0))</f>
        <v>27.394444444444446</v>
      </c>
      <c r="Q326" s="2" t="s">
        <v>557</v>
      </c>
      <c r="R326" s="2" t="str">
        <f>_xlfn.XLOOKUP($Q326,DASHBOARD!$L$2:$L$150,DASHBOARD!M$2:M$150,"",0)</f>
        <v>United States</v>
      </c>
      <c r="S326" s="2" t="str">
        <f>_xlfn.XLOOKUP($Q326,DASHBOARD!$L$2:$L$150,DASHBOARD!N$2:N$150,"",0)</f>
        <v>North America</v>
      </c>
      <c r="T326" s="2" t="str">
        <f>_xlfn.XLOOKUP($Q326,DASHBOARD!$L$2:$L$150,DASHBOARD!O$2:O$150,"",0)</f>
        <v>Americas</v>
      </c>
      <c r="U326" s="2">
        <v>4</v>
      </c>
      <c r="W326" s="2" t="s">
        <v>691</v>
      </c>
      <c r="X326" s="2" t="s">
        <v>691</v>
      </c>
      <c r="Z326" s="2" t="str">
        <f t="shared" si="62"/>
        <v/>
      </c>
      <c r="AA326" s="6">
        <f>_xlfn.XLOOKUP($G326,$AU$317:$AU$338,$AV$317:$AV$338,0,0)</f>
        <v>959111</v>
      </c>
      <c r="AB326" s="43">
        <f>AA326/$AC$339</f>
        <v>1.0496074856652686E-2</v>
      </c>
      <c r="AD326" s="65">
        <v>1697.3999999999999</v>
      </c>
      <c r="AE326" s="65" cm="1">
        <f t="array" ref="AE326">_xlfn.XLOOKUP($G326&amp;$C326,$BY$1:$BY$845&amp;$C$1:$C$845,$CB$1:$CB$845,"",0)</f>
        <v>581</v>
      </c>
      <c r="AF326" s="65">
        <v>12.4</v>
      </c>
      <c r="AG326" s="65">
        <f>IFERROR(($AD326/SUM(AD317:AD338))*$AF326,"")</f>
        <v>1.2220586186074598</v>
      </c>
      <c r="AH326" s="65" cm="1">
        <f t="array" ref="AH326">_xlfn.XLOOKUP($G326&amp;$C326,$BY$1:$BY$845&amp;$C$1:$C$845,$BD$1:$BD$845,"",0)</f>
        <v>27</v>
      </c>
      <c r="AI326" s="65" cm="1">
        <f t="array" ref="AI326">_xlfn.XLOOKUP($G326&amp;$C326,$BY$1:$BY$845&amp;$C$1:$C$845,$CP$1:$CP$845,"",0)</f>
        <v>-0.7</v>
      </c>
      <c r="AJ326" s="65" cm="1">
        <f t="array" ref="AJ326">_xlfn.XLOOKUP($G326&amp;$C326,$BY$1:$BY$845&amp;$C$1:$C$845,$CQ$1:$CQ$845,"",0)</f>
        <v>0.7</v>
      </c>
      <c r="AK326" s="65" cm="1">
        <f t="array" ref="AK326">_xlfn.XLOOKUP($G326&amp;$C326,$BY$1:$BY$845&amp;$C$1:$C$845,$CR$1:$CR$845,"",0)</f>
        <v>0</v>
      </c>
      <c r="AL326" s="65" cm="1">
        <f t="array" ref="AL326">_xlfn.XLOOKUP($G326&amp;$C326,$BY$1:$BY$845&amp;$C$1:$C$845,$CM$1:$CM$845,"",0)</f>
        <v>13.7</v>
      </c>
      <c r="AM326" s="78" cm="1">
        <f t="array" ref="AM326">_xlfn.XLOOKUP($G326&amp;$C326,$BY$1:$BY$845&amp;$C$1:$C$845,BG$1:BG$845,"",0)</f>
        <v>0</v>
      </c>
      <c r="AN326" s="78" cm="1">
        <f t="array" ref="AN326">_xlfn.XLOOKUP($G326&amp;$C326,$BY$1:$BY$845&amp;$C$1:$C$845,BH$1:BH$845,"",0)</f>
        <v>0</v>
      </c>
      <c r="AO326" s="78" cm="1">
        <f t="array" ref="AO326">_xlfn.XLOOKUP($G326&amp;$C326,$BY$1:$BY$845&amp;$C$1:$C$845,BI$1:BI$845,"",0)</f>
        <v>0.05</v>
      </c>
      <c r="AP326" s="78" cm="1">
        <f t="array" ref="AP326">_xlfn.XLOOKUP($G326&amp;$C326,$BY$1:$BY$845&amp;$C$1:$C$845,BJ$1:BJ$845,"",0)</f>
        <v>0.88</v>
      </c>
      <c r="AQ326" s="78" cm="1">
        <f t="array" ref="AQ326">_xlfn.XLOOKUP($G326&amp;$C326,$BY$1:$BY$845&amp;$C$1:$C$845,BK$1:BK$845,"",0)</f>
        <v>7.0000000000000007E-2</v>
      </c>
      <c r="AR326" s="78">
        <f t="shared" si="63"/>
        <v>1</v>
      </c>
      <c r="AT326" s="1">
        <v>10</v>
      </c>
      <c r="AU326" s="2" t="s">
        <v>796</v>
      </c>
      <c r="AV326" s="6">
        <v>2000000</v>
      </c>
      <c r="AW326" s="6">
        <v>2000000</v>
      </c>
      <c r="BB326">
        <v>10</v>
      </c>
      <c r="BC326" t="s">
        <v>883</v>
      </c>
      <c r="BD326">
        <v>25</v>
      </c>
      <c r="BE326">
        <v>67</v>
      </c>
      <c r="BF326" s="2">
        <v>575</v>
      </c>
      <c r="BG326" s="58">
        <v>0.01</v>
      </c>
      <c r="BH326" s="58">
        <v>0.46</v>
      </c>
      <c r="BI326" s="58">
        <v>0.52</v>
      </c>
      <c r="BJ326" s="58">
        <v>0.01</v>
      </c>
      <c r="BL326" s="2">
        <v>-1.5</v>
      </c>
      <c r="BM326" s="2">
        <v>-7.8</v>
      </c>
      <c r="BN326" s="2">
        <v>7</v>
      </c>
      <c r="BO326" s="2">
        <v>5</v>
      </c>
      <c r="BP326" s="2">
        <v>25</v>
      </c>
      <c r="BQ326" s="2">
        <v>5</v>
      </c>
      <c r="BR326" s="2">
        <v>10</v>
      </c>
      <c r="BS326" s="2">
        <v>7</v>
      </c>
      <c r="BT326" s="2">
        <v>95</v>
      </c>
      <c r="BU326" s="2">
        <v>3</v>
      </c>
      <c r="BV326" s="2">
        <v>0</v>
      </c>
      <c r="BX326" s="2">
        <v>10</v>
      </c>
      <c r="BY326" s="2" t="s">
        <v>883</v>
      </c>
      <c r="BZ326" s="2">
        <v>25</v>
      </c>
      <c r="CA326" s="2">
        <v>67</v>
      </c>
      <c r="CB326" s="2">
        <v>575</v>
      </c>
      <c r="CC326" s="2">
        <v>11.4</v>
      </c>
      <c r="CD326" s="2">
        <v>0.51800000000000002</v>
      </c>
      <c r="CE326" s="2">
        <v>0.49399999999999999</v>
      </c>
      <c r="CF326" s="2">
        <v>0.20100000000000001</v>
      </c>
      <c r="CG326" s="2">
        <v>4.9000000000000004</v>
      </c>
      <c r="CH326" s="2">
        <v>10.4</v>
      </c>
      <c r="CI326" s="2">
        <v>7.7</v>
      </c>
      <c r="CJ326" s="2">
        <v>10.5</v>
      </c>
      <c r="CK326" s="2">
        <v>1.8</v>
      </c>
      <c r="CL326" s="2">
        <v>0.5</v>
      </c>
      <c r="CM326" s="2">
        <v>8.6999999999999993</v>
      </c>
      <c r="CN326" s="2">
        <v>15.2</v>
      </c>
      <c r="CP326" s="2">
        <v>0.7</v>
      </c>
      <c r="CQ326" s="2">
        <v>0.7</v>
      </c>
      <c r="CR326" s="2">
        <v>1.4</v>
      </c>
      <c r="CS326" s="2">
        <v>0.12</v>
      </c>
      <c r="CU326" s="2">
        <v>-1.7</v>
      </c>
      <c r="CV326" s="2">
        <v>1</v>
      </c>
      <c r="CW326" s="2">
        <v>-0.7</v>
      </c>
      <c r="CX326" s="2">
        <v>0.2</v>
      </c>
    </row>
    <row r="327" spans="2:102" x14ac:dyDescent="0.2">
      <c r="B327" s="1" t="s">
        <v>98</v>
      </c>
      <c r="C327" s="1">
        <v>2010</v>
      </c>
      <c r="D327" s="1" t="s">
        <v>837</v>
      </c>
      <c r="F327" s="2">
        <v>18</v>
      </c>
      <c r="G327" s="2" t="s">
        <v>883</v>
      </c>
      <c r="H327" s="2" t="s">
        <v>576</v>
      </c>
      <c r="I327" s="4" t="s">
        <v>604</v>
      </c>
      <c r="J327" s="16">
        <f>_xlfn.XLOOKUP($I327,DASHBOARD!$I$2:$I$27,DASHBOARD!$J$2:$J$27,"",0)</f>
        <v>79</v>
      </c>
      <c r="K327" s="23">
        <f>J327/DASHBOARD!$C$3</f>
        <v>2.0066040132080265</v>
      </c>
      <c r="L327" s="2">
        <v>195</v>
      </c>
      <c r="M327" s="26">
        <f>L327/DASHBOARD!$C$4</f>
        <v>88.435374149659864</v>
      </c>
      <c r="N327" s="26">
        <f t="shared" si="61"/>
        <v>21.963556446452959</v>
      </c>
      <c r="O327" s="5">
        <v>30749</v>
      </c>
      <c r="P327" s="23">
        <f>YEARFRAC(O327,_xlfn.XLOOKUP($B327,DASHBOARD!$Q$2:$Q$40,DASHBOARD!$U$2:$U$40,"",0))</f>
        <v>26.274999999999999</v>
      </c>
      <c r="Q327" s="2" t="s">
        <v>884</v>
      </c>
      <c r="R327" s="2" t="str">
        <f>_xlfn.XLOOKUP($Q327,DASHBOARD!$L$2:$L$150,DASHBOARD!M$2:M$150,"",0)</f>
        <v>Slovenia</v>
      </c>
      <c r="S327" s="2" t="str">
        <f>_xlfn.XLOOKUP($Q327,DASHBOARD!$L$2:$L$150,DASHBOARD!N$2:N$150,"",0)</f>
        <v>Europe</v>
      </c>
      <c r="T327" s="2" t="str">
        <f>_xlfn.XLOOKUP($Q327,DASHBOARD!$L$2:$L$150,DASHBOARD!O$2:O$150,"",0)</f>
        <v>Eurasia</v>
      </c>
      <c r="U327" s="2">
        <v>5</v>
      </c>
      <c r="Z327" s="2" t="str">
        <f t="shared" si="62"/>
        <v/>
      </c>
      <c r="AA327" s="6">
        <f>_xlfn.XLOOKUP($G327,$AU$317:$AU$338,$AV$317:$AV$338,0,0)</f>
        <v>5000000</v>
      </c>
      <c r="AB327" s="43">
        <f>AA327/$AC$339</f>
        <v>5.4717727440581364E-2</v>
      </c>
      <c r="AD327" s="65">
        <v>1476</v>
      </c>
      <c r="AE327" s="65" cm="1">
        <f t="array" ref="AE327">_xlfn.XLOOKUP($G327&amp;$C327,$BY$1:$BY$845&amp;$C$1:$C$845,$CB$1:$CB$845,"",0)</f>
        <v>575</v>
      </c>
      <c r="AF327" s="65">
        <v>12.3</v>
      </c>
      <c r="AG327" s="65">
        <f>IFERROR(($AD327/SUM(AD317:AD338))*$AF327,"")</f>
        <v>1.0540898323191976</v>
      </c>
      <c r="AH327" s="65" cm="1">
        <f t="array" ref="AH327">_xlfn.XLOOKUP($G327&amp;$C327,$BY$1:$BY$845&amp;$C$1:$C$845,$BD$1:$BD$845,"",0)</f>
        <v>25</v>
      </c>
      <c r="AI327" s="65" cm="1">
        <f t="array" ref="AI327">_xlfn.XLOOKUP($G327&amp;$C327,$BY$1:$BY$845&amp;$C$1:$C$845,$CP$1:$CP$845,"",0)</f>
        <v>0.7</v>
      </c>
      <c r="AJ327" s="65" cm="1">
        <f t="array" ref="AJ327">_xlfn.XLOOKUP($G327&amp;$C327,$BY$1:$BY$845&amp;$C$1:$C$845,$CQ$1:$CQ$845,"",0)</f>
        <v>0.7</v>
      </c>
      <c r="AK327" s="65" cm="1">
        <f t="array" ref="AK327">_xlfn.XLOOKUP($G327&amp;$C327,$BY$1:$BY$845&amp;$C$1:$C$845,$CR$1:$CR$845,"",0)</f>
        <v>1.4</v>
      </c>
      <c r="AL327" s="65" cm="1">
        <f t="array" ref="AL327">_xlfn.XLOOKUP($G327&amp;$C327,$BY$1:$BY$845&amp;$C$1:$C$845,$CM$1:$CM$845,"",0)</f>
        <v>8.6999999999999993</v>
      </c>
      <c r="AM327" s="78" cm="1">
        <f t="array" ref="AM327">_xlfn.XLOOKUP($G327&amp;$C327,$BY$1:$BY$845&amp;$C$1:$C$845,BG$1:BG$845,"",0)</f>
        <v>0.01</v>
      </c>
      <c r="AN327" s="78" cm="1">
        <f t="array" ref="AN327">_xlfn.XLOOKUP($G327&amp;$C327,$BY$1:$BY$845&amp;$C$1:$C$845,BH$1:BH$845,"",0)</f>
        <v>0.46</v>
      </c>
      <c r="AO327" s="78" cm="1">
        <f t="array" ref="AO327">_xlfn.XLOOKUP($G327&amp;$C327,$BY$1:$BY$845&amp;$C$1:$C$845,BI$1:BI$845,"",0)</f>
        <v>0.52</v>
      </c>
      <c r="AP327" s="78" cm="1">
        <f t="array" ref="AP327">_xlfn.XLOOKUP($G327&amp;$C327,$BY$1:$BY$845&amp;$C$1:$C$845,BJ$1:BJ$845,"",0)</f>
        <v>0.01</v>
      </c>
      <c r="AQ327" s="78" cm="1">
        <f t="array" ref="AQ327">_xlfn.XLOOKUP($G327&amp;$C327,$BY$1:$BY$845&amp;$C$1:$C$845,BK$1:BK$845,"",0)</f>
        <v>0</v>
      </c>
      <c r="AR327" s="78">
        <f t="shared" si="63"/>
        <v>1</v>
      </c>
      <c r="AT327" s="1">
        <v>11</v>
      </c>
      <c r="AU327" s="2" t="s">
        <v>875</v>
      </c>
      <c r="AV327" s="6">
        <v>1947240</v>
      </c>
      <c r="AW327" s="6">
        <v>1947240</v>
      </c>
      <c r="BB327">
        <v>11</v>
      </c>
      <c r="BC327" t="s">
        <v>879</v>
      </c>
      <c r="BD327">
        <v>29</v>
      </c>
      <c r="BE327">
        <v>49</v>
      </c>
      <c r="BF327" s="2">
        <v>355</v>
      </c>
      <c r="BJ327" s="58">
        <v>0.02</v>
      </c>
      <c r="BK327" s="58">
        <v>0.99</v>
      </c>
      <c r="BL327" s="2">
        <v>-3.7</v>
      </c>
      <c r="BM327" s="2">
        <v>-9.6999999999999993</v>
      </c>
      <c r="BN327" s="2">
        <v>1</v>
      </c>
      <c r="BO327" s="2">
        <v>2</v>
      </c>
      <c r="BP327" s="2">
        <v>26</v>
      </c>
      <c r="BQ327" s="2">
        <v>6</v>
      </c>
      <c r="BR327" s="2">
        <v>10</v>
      </c>
      <c r="BS327" s="2">
        <v>4</v>
      </c>
      <c r="BT327" s="2">
        <v>17</v>
      </c>
      <c r="BU327" s="2">
        <v>3</v>
      </c>
      <c r="BV327" s="2">
        <v>4</v>
      </c>
      <c r="BX327" s="2">
        <v>11</v>
      </c>
      <c r="BY327" s="2" t="s">
        <v>879</v>
      </c>
      <c r="BZ327" s="2">
        <v>29</v>
      </c>
      <c r="CA327" s="2">
        <v>49</v>
      </c>
      <c r="CB327" s="2">
        <v>355</v>
      </c>
      <c r="CC327" s="2">
        <v>11.6</v>
      </c>
      <c r="CD327" s="2">
        <v>0.47099999999999997</v>
      </c>
      <c r="CE327" s="2">
        <v>0</v>
      </c>
      <c r="CF327" s="2">
        <v>0.184</v>
      </c>
      <c r="CG327" s="2">
        <v>10.199999999999999</v>
      </c>
      <c r="CH327" s="2">
        <v>17.2</v>
      </c>
      <c r="CI327" s="2">
        <v>13.7</v>
      </c>
      <c r="CJ327" s="2">
        <v>3.4</v>
      </c>
      <c r="CK327" s="2">
        <v>0.7</v>
      </c>
      <c r="CL327" s="2">
        <v>6.2</v>
      </c>
      <c r="CM327" s="2">
        <v>11.9</v>
      </c>
      <c r="CN327" s="2">
        <v>16</v>
      </c>
      <c r="CP327" s="2">
        <v>0</v>
      </c>
      <c r="CQ327" s="2">
        <v>0.6</v>
      </c>
      <c r="CR327" s="2">
        <v>0.6</v>
      </c>
      <c r="CS327" s="2">
        <v>8.4000000000000005E-2</v>
      </c>
      <c r="CU327" s="2">
        <v>-4.9000000000000004</v>
      </c>
      <c r="CV327" s="2">
        <v>0.8</v>
      </c>
      <c r="CW327" s="2">
        <v>-4.0999999999999996</v>
      </c>
      <c r="CX327" s="2">
        <v>-0.2</v>
      </c>
    </row>
    <row r="328" spans="2:102" x14ac:dyDescent="0.2">
      <c r="B328" s="1" t="s">
        <v>98</v>
      </c>
      <c r="C328" s="1">
        <v>2010</v>
      </c>
      <c r="D328" s="1" t="s">
        <v>837</v>
      </c>
      <c r="F328" s="2">
        <v>4</v>
      </c>
      <c r="G328" s="2" t="s">
        <v>885</v>
      </c>
      <c r="H328" s="2" t="s">
        <v>570</v>
      </c>
      <c r="I328" s="4" t="s">
        <v>600</v>
      </c>
      <c r="J328" s="16">
        <f>_xlfn.XLOOKUP($I328,DASHBOARD!$I$2:$I$27,DASHBOARD!$J$2:$J$27,"",0)</f>
        <v>80</v>
      </c>
      <c r="K328" s="23">
        <f>J328/DASHBOARD!$C$3</f>
        <v>2.0320040640081283</v>
      </c>
      <c r="L328" s="2">
        <v>235</v>
      </c>
      <c r="M328" s="26">
        <f>L328/DASHBOARD!$C$4</f>
        <v>106.57596371882086</v>
      </c>
      <c r="N328" s="26">
        <f t="shared" si="61"/>
        <v>25.811314590419496</v>
      </c>
      <c r="O328" s="5">
        <v>29308</v>
      </c>
      <c r="P328" s="23">
        <f>YEARFRAC(O328,_xlfn.XLOOKUP($B328,DASHBOARD!$Q$2:$Q$40,DASHBOARD!$U$2:$U$40,"",0))</f>
        <v>30.219444444444445</v>
      </c>
      <c r="Q328" s="2" t="s">
        <v>557</v>
      </c>
      <c r="R328" s="2" t="str">
        <f>_xlfn.XLOOKUP($Q328,DASHBOARD!$L$2:$L$150,DASHBOARD!M$2:M$150,"",0)</f>
        <v>United States</v>
      </c>
      <c r="S328" s="2" t="str">
        <f>_xlfn.XLOOKUP($Q328,DASHBOARD!$L$2:$L$150,DASHBOARD!N$2:N$150,"",0)</f>
        <v>North America</v>
      </c>
      <c r="T328" s="2" t="str">
        <f>_xlfn.XLOOKUP($Q328,DASHBOARD!$L$2:$L$150,DASHBOARD!O$2:O$150,"",0)</f>
        <v>Americas</v>
      </c>
      <c r="U328" s="2">
        <v>6</v>
      </c>
      <c r="W328" s="2" t="s">
        <v>571</v>
      </c>
      <c r="X328" s="2" t="s">
        <v>571</v>
      </c>
      <c r="Z328" s="2" t="str">
        <f t="shared" si="62"/>
        <v/>
      </c>
      <c r="AA328" s="6">
        <f>_xlfn.XLOOKUP($G328,$AU$317:$AU$338,$AV$317:$AV$338,0,0)</f>
        <v>4840000</v>
      </c>
      <c r="AB328" s="43">
        <f>AA328/$AC$339</f>
        <v>5.2966760162482758E-2</v>
      </c>
      <c r="AD328" s="65" t="s">
        <v>1484</v>
      </c>
      <c r="AE328" s="65" cm="1">
        <f t="array" ref="AE328">_xlfn.XLOOKUP($G328&amp;$C328,$BY$1:$BY$845&amp;$C$1:$C$845,$CB$1:$CB$845,"",0)</f>
        <v>272</v>
      </c>
      <c r="AF328" s="65" t="s">
        <v>1484</v>
      </c>
      <c r="AG328" s="65" t="str">
        <f>IFERROR(($AD328/SUM(AD317:AD338))*$AF328,"")</f>
        <v/>
      </c>
      <c r="AH328" s="65" cm="1">
        <f t="array" ref="AH328">_xlfn.XLOOKUP($G328&amp;$C328,$BY$1:$BY$845&amp;$C$1:$C$845,$BD$1:$BD$845,"",0)</f>
        <v>29</v>
      </c>
      <c r="AI328" s="65" cm="1">
        <f t="array" ref="AI328">_xlfn.XLOOKUP($G328&amp;$C328,$BY$1:$BY$845&amp;$C$1:$C$845,$CP$1:$CP$845,"",0)</f>
        <v>-0.1</v>
      </c>
      <c r="AJ328" s="65" cm="1">
        <f t="array" ref="AJ328">_xlfn.XLOOKUP($G328&amp;$C328,$BY$1:$BY$845&amp;$C$1:$C$845,$CQ$1:$CQ$845,"",0)</f>
        <v>0.4</v>
      </c>
      <c r="AK328" s="65" cm="1">
        <f t="array" ref="AK328">_xlfn.XLOOKUP($G328&amp;$C328,$BY$1:$BY$845&amp;$C$1:$C$845,$CR$1:$CR$845,"",0)</f>
        <v>0.3</v>
      </c>
      <c r="AL328" s="65" cm="1">
        <f t="array" ref="AL328">_xlfn.XLOOKUP($G328&amp;$C328,$BY$1:$BY$845&amp;$C$1:$C$845,$CM$1:$CM$845,"",0)</f>
        <v>12.3</v>
      </c>
      <c r="AM328" s="78" cm="1">
        <f t="array" ref="AM328">_xlfn.XLOOKUP($G328&amp;$C328,$BY$1:$BY$845&amp;$C$1:$C$845,BG$1:BG$845,"",0)</f>
        <v>0</v>
      </c>
      <c r="AN328" s="78" cm="1">
        <f t="array" ref="AN328">_xlfn.XLOOKUP($G328&amp;$C328,$BY$1:$BY$845&amp;$C$1:$C$845,BH$1:BH$845,"",0)</f>
        <v>0.03</v>
      </c>
      <c r="AO328" s="78" cm="1">
        <f t="array" ref="AO328">_xlfn.XLOOKUP($G328&amp;$C328,$BY$1:$BY$845&amp;$C$1:$C$845,BI$1:BI$845,"",0)</f>
        <v>0.7</v>
      </c>
      <c r="AP328" s="78" cm="1">
        <f t="array" ref="AP328">_xlfn.XLOOKUP($G328&amp;$C328,$BY$1:$BY$845&amp;$C$1:$C$845,BJ$1:BJ$845,"",0)</f>
        <v>0.27</v>
      </c>
      <c r="AQ328" s="78" cm="1">
        <f t="array" ref="AQ328">_xlfn.XLOOKUP($G328&amp;$C328,$BY$1:$BY$845&amp;$C$1:$C$845,BK$1:BK$845,"",0)</f>
        <v>0</v>
      </c>
      <c r="AR328" s="78">
        <f t="shared" si="63"/>
        <v>1</v>
      </c>
      <c r="AT328" s="1">
        <v>12</v>
      </c>
      <c r="AU328" s="2" t="s">
        <v>888</v>
      </c>
      <c r="AV328" s="11">
        <v>1000000</v>
      </c>
      <c r="AW328" s="6" t="s">
        <v>1484</v>
      </c>
      <c r="BB328">
        <v>12</v>
      </c>
      <c r="BC328" t="s">
        <v>885</v>
      </c>
      <c r="BD328">
        <v>29</v>
      </c>
      <c r="BE328">
        <v>29</v>
      </c>
      <c r="BF328" s="2">
        <v>272</v>
      </c>
      <c r="BH328" s="58">
        <v>0.03</v>
      </c>
      <c r="BI328" s="58">
        <v>0.7</v>
      </c>
      <c r="BJ328" s="58">
        <v>0.27</v>
      </c>
      <c r="BL328" s="2">
        <v>-8.9</v>
      </c>
      <c r="BM328" s="2">
        <v>-15</v>
      </c>
      <c r="BN328" s="2">
        <v>10</v>
      </c>
      <c r="BO328" s="2">
        <v>1</v>
      </c>
      <c r="BP328" s="2">
        <v>12</v>
      </c>
      <c r="BQ328" s="2">
        <v>0</v>
      </c>
      <c r="BR328" s="2">
        <v>2</v>
      </c>
      <c r="BS328" s="2">
        <v>2</v>
      </c>
      <c r="BT328" s="2">
        <v>86</v>
      </c>
      <c r="BU328" s="2">
        <v>0</v>
      </c>
      <c r="BV328" s="2">
        <v>3</v>
      </c>
      <c r="BX328" s="2">
        <v>12</v>
      </c>
      <c r="BY328" s="2" t="s">
        <v>885</v>
      </c>
      <c r="BZ328" s="2">
        <v>29</v>
      </c>
      <c r="CA328" s="2">
        <v>29</v>
      </c>
      <c r="CB328" s="2">
        <v>272</v>
      </c>
      <c r="CC328" s="2">
        <v>9.6999999999999993</v>
      </c>
      <c r="CD328" s="2">
        <v>0.40200000000000002</v>
      </c>
      <c r="CE328" s="2">
        <v>0.20200000000000001</v>
      </c>
      <c r="CF328" s="2">
        <v>4.8000000000000001E-2</v>
      </c>
      <c r="CG328" s="2">
        <v>5</v>
      </c>
      <c r="CH328" s="2">
        <v>10.6</v>
      </c>
      <c r="CI328" s="2">
        <v>7.8</v>
      </c>
      <c r="CJ328" s="2">
        <v>21.5</v>
      </c>
      <c r="CK328" s="2">
        <v>1.9</v>
      </c>
      <c r="CL328" s="2">
        <v>0.3</v>
      </c>
      <c r="CM328" s="2">
        <v>12.3</v>
      </c>
      <c r="CN328" s="2">
        <v>16.100000000000001</v>
      </c>
      <c r="CP328" s="2">
        <v>-0.1</v>
      </c>
      <c r="CQ328" s="2">
        <v>0.4</v>
      </c>
      <c r="CR328" s="2">
        <v>0.3</v>
      </c>
      <c r="CS328" s="2">
        <v>4.7E-2</v>
      </c>
      <c r="CU328" s="2">
        <v>-2.8</v>
      </c>
      <c r="CV328" s="2">
        <v>0.5</v>
      </c>
      <c r="CW328" s="2">
        <v>-2.2999999999999998</v>
      </c>
      <c r="CX328" s="2">
        <v>0</v>
      </c>
    </row>
    <row r="329" spans="2:102" x14ac:dyDescent="0.2">
      <c r="B329" s="1" t="s">
        <v>98</v>
      </c>
      <c r="C329" s="1">
        <v>2010</v>
      </c>
      <c r="D329" s="1" t="s">
        <v>837</v>
      </c>
      <c r="F329" s="2">
        <v>37</v>
      </c>
      <c r="G329" s="2" t="s">
        <v>886</v>
      </c>
      <c r="H329" s="2" t="s">
        <v>570</v>
      </c>
      <c r="I329" s="4" t="s">
        <v>604</v>
      </c>
      <c r="J329" s="16">
        <f>_xlfn.XLOOKUP($I329,DASHBOARD!$I$2:$I$27,DASHBOARD!$J$2:$J$27,"",0)</f>
        <v>79</v>
      </c>
      <c r="K329" s="23">
        <f>J329/DASHBOARD!$C$3</f>
        <v>2.0066040132080265</v>
      </c>
      <c r="L329" s="2">
        <v>260</v>
      </c>
      <c r="M329" s="26">
        <f>L329/DASHBOARD!$C$4</f>
        <v>117.91383219954648</v>
      </c>
      <c r="N329" s="26">
        <f t="shared" si="61"/>
        <v>29.284741928603943</v>
      </c>
      <c r="O329" s="5">
        <v>29172</v>
      </c>
      <c r="P329" s="23">
        <f>YEARFRAC(O329,_xlfn.XLOOKUP($B329,DASHBOARD!$Q$2:$Q$40,DASHBOARD!$U$2:$U$40,"",0))</f>
        <v>30.594444444444445</v>
      </c>
      <c r="Q329" s="2" t="s">
        <v>557</v>
      </c>
      <c r="R329" s="2" t="str">
        <f>_xlfn.XLOOKUP($Q329,DASHBOARD!$L$2:$L$150,DASHBOARD!M$2:M$150,"",0)</f>
        <v>United States</v>
      </c>
      <c r="S329" s="2" t="str">
        <f>_xlfn.XLOOKUP($Q329,DASHBOARD!$L$2:$L$150,DASHBOARD!N$2:N$150,"",0)</f>
        <v>North America</v>
      </c>
      <c r="T329" s="2" t="str">
        <f>_xlfn.XLOOKUP($Q329,DASHBOARD!$L$2:$L$150,DASHBOARD!O$2:O$150,"",0)</f>
        <v>Americas</v>
      </c>
      <c r="U329" s="2">
        <v>10</v>
      </c>
      <c r="W329" s="2" t="s">
        <v>887</v>
      </c>
      <c r="X329" s="2" t="s">
        <v>887</v>
      </c>
      <c r="Z329" s="2" t="str">
        <f t="shared" si="62"/>
        <v/>
      </c>
      <c r="AA329" s="6">
        <f>_xlfn.XLOOKUP($G329,$AU$317:$AU$338,$AV$317:$AV$338,0,0)</f>
        <v>5854000</v>
      </c>
      <c r="AB329" s="43">
        <f>AA329/$AC$339</f>
        <v>6.4063515287432662E-2</v>
      </c>
      <c r="AD329" s="65">
        <v>352.8</v>
      </c>
      <c r="AE329" s="65" cm="1">
        <f t="array" ref="AE329">_xlfn.XLOOKUP($G329&amp;$C329,$BY$1:$BY$845&amp;$C$1:$C$845,$CB$1:$CB$845,"",0)</f>
        <v>2605</v>
      </c>
      <c r="AF329" s="65">
        <v>11.6</v>
      </c>
      <c r="AG329" s="65">
        <f>IFERROR(($AD329/SUM(AD317:AD338))*$AF329,"")</f>
        <v>0.23761438060290774</v>
      </c>
      <c r="AH329" s="65" cm="1">
        <f t="array" ref="AH329">_xlfn.XLOOKUP($G329&amp;$C329,$BY$1:$BY$845&amp;$C$1:$C$845,$BD$1:$BD$845,"",0)</f>
        <v>30</v>
      </c>
      <c r="AI329" s="65" cm="1">
        <f t="array" ref="AI329">_xlfn.XLOOKUP($G329&amp;$C329,$BY$1:$BY$845&amp;$C$1:$C$845,$CP$1:$CP$845,"",0)</f>
        <v>1.8</v>
      </c>
      <c r="AJ329" s="65" cm="1">
        <f t="array" ref="AJ329">_xlfn.XLOOKUP($G329&amp;$C329,$BY$1:$BY$845&amp;$C$1:$C$845,$CQ$1:$CQ$845,"",0)</f>
        <v>3.5</v>
      </c>
      <c r="AK329" s="65" cm="1">
        <f t="array" ref="AK329">_xlfn.XLOOKUP($G329&amp;$C329,$BY$1:$BY$845&amp;$C$1:$C$845,$CR$1:$CR$845,"",0)</f>
        <v>5.3</v>
      </c>
      <c r="AL329" s="65" cm="1">
        <f t="array" ref="AL329">_xlfn.XLOOKUP($G329&amp;$C329,$BY$1:$BY$845&amp;$C$1:$C$845,$CM$1:$CM$845,"",0)</f>
        <v>12.8</v>
      </c>
      <c r="AM329" s="78" cm="1">
        <f t="array" ref="AM329">_xlfn.XLOOKUP($G329&amp;$C329,$BY$1:$BY$845&amp;$C$1:$C$845,BG$1:BG$845,"",0)</f>
        <v>0</v>
      </c>
      <c r="AN329" s="78" cm="1">
        <f t="array" ref="AN329">_xlfn.XLOOKUP($G329&amp;$C329,$BY$1:$BY$845&amp;$C$1:$C$845,BH$1:BH$845,"",0)</f>
        <v>0</v>
      </c>
      <c r="AO329" s="78" cm="1">
        <f t="array" ref="AO329">_xlfn.XLOOKUP($G329&amp;$C329,$BY$1:$BY$845&amp;$C$1:$C$845,BI$1:BI$845,"",0)</f>
        <v>0.97</v>
      </c>
      <c r="AP329" s="78" cm="1">
        <f t="array" ref="AP329">_xlfn.XLOOKUP($G329&amp;$C329,$BY$1:$BY$845&amp;$C$1:$C$845,BJ$1:BJ$845,"",0)</f>
        <v>0.03</v>
      </c>
      <c r="AQ329" s="78" cm="1">
        <f t="array" ref="AQ329">_xlfn.XLOOKUP($G329&amp;$C329,$BY$1:$BY$845&amp;$C$1:$C$845,BK$1:BK$845,"",0)</f>
        <v>0</v>
      </c>
      <c r="AR329" s="78">
        <f t="shared" si="63"/>
        <v>1</v>
      </c>
      <c r="AT329" s="1">
        <v>13</v>
      </c>
      <c r="AU329" s="2" t="s">
        <v>879</v>
      </c>
      <c r="AV329" s="6">
        <v>959111</v>
      </c>
      <c r="AW329" s="6">
        <v>959111</v>
      </c>
      <c r="BB329">
        <v>13</v>
      </c>
      <c r="BC329" t="s">
        <v>880</v>
      </c>
      <c r="BD329">
        <v>25</v>
      </c>
      <c r="BE329">
        <v>31</v>
      </c>
      <c r="BF329" s="2">
        <v>241</v>
      </c>
      <c r="BH329" s="58">
        <v>0.05</v>
      </c>
      <c r="BI329" s="58">
        <v>0.93</v>
      </c>
      <c r="BJ329" s="58">
        <v>0.03</v>
      </c>
      <c r="BL329" s="2">
        <v>-7.8</v>
      </c>
      <c r="BM329" s="2">
        <v>-13.7</v>
      </c>
      <c r="BN329" s="2">
        <v>6</v>
      </c>
      <c r="BO329" s="2">
        <v>1</v>
      </c>
      <c r="BP329" s="2">
        <v>9</v>
      </c>
      <c r="BQ329" s="2">
        <v>1</v>
      </c>
      <c r="BR329" s="2">
        <v>4</v>
      </c>
      <c r="BS329" s="2">
        <v>0</v>
      </c>
      <c r="BT329" s="2">
        <v>40</v>
      </c>
      <c r="BU329" s="2">
        <v>0</v>
      </c>
      <c r="BV329" s="2">
        <v>6</v>
      </c>
      <c r="BX329" s="2">
        <v>13</v>
      </c>
      <c r="BY329" s="2" t="s">
        <v>880</v>
      </c>
      <c r="BZ329" s="2">
        <v>25</v>
      </c>
      <c r="CA329" s="2">
        <v>31</v>
      </c>
      <c r="CB329" s="2">
        <v>241</v>
      </c>
      <c r="CC329" s="2">
        <v>7.4</v>
      </c>
      <c r="CD329" s="2">
        <v>0.41799999999999998</v>
      </c>
      <c r="CE329" s="2">
        <v>0.247</v>
      </c>
      <c r="CF329" s="2">
        <v>9.4E-2</v>
      </c>
      <c r="CG329" s="2">
        <v>4.7</v>
      </c>
      <c r="CH329" s="2">
        <v>10.1</v>
      </c>
      <c r="CI329" s="2">
        <v>7.4</v>
      </c>
      <c r="CJ329" s="2">
        <v>11.3</v>
      </c>
      <c r="CK329" s="2">
        <v>0.6</v>
      </c>
      <c r="CL329" s="2">
        <v>0.6</v>
      </c>
      <c r="CM329" s="2">
        <v>10.199999999999999</v>
      </c>
      <c r="CN329" s="2">
        <v>18.3</v>
      </c>
      <c r="CP329" s="2">
        <v>-0.2</v>
      </c>
      <c r="CQ329" s="2">
        <v>0.2</v>
      </c>
      <c r="CR329" s="2">
        <v>0</v>
      </c>
      <c r="CS329" s="2">
        <v>8.9999999999999993E-3</v>
      </c>
      <c r="CU329" s="2">
        <v>-3.6</v>
      </c>
      <c r="CV329" s="2">
        <v>-1.1000000000000001</v>
      </c>
      <c r="CW329" s="2">
        <v>-4.7</v>
      </c>
      <c r="CX329" s="2">
        <v>-0.2</v>
      </c>
    </row>
    <row r="330" spans="2:102" x14ac:dyDescent="0.2">
      <c r="B330" s="1" t="s">
        <v>98</v>
      </c>
      <c r="C330" s="1">
        <v>2010</v>
      </c>
      <c r="D330" s="1" t="s">
        <v>837</v>
      </c>
      <c r="I330" s="4"/>
      <c r="O330" s="5"/>
      <c r="Z330" s="2" t="str">
        <f t="shared" si="62"/>
        <v/>
      </c>
      <c r="AA330" s="6">
        <f>_xlfn.XLOOKUP($G330,$AU$317:$AU$338,$AV$317:$AV$338,0,0)</f>
        <v>0</v>
      </c>
      <c r="AB330" s="43">
        <f>AA330/$AC$339</f>
        <v>0</v>
      </c>
      <c r="AD330" s="65">
        <v>579.59999999999991</v>
      </c>
      <c r="AE330" s="65" cm="1">
        <f t="array" ref="AE330">_xlfn.XLOOKUP($G330&amp;$C330,$BY$1:$BY$845&amp;$C$1:$C$845,$CB$1:$CB$845,"",0)</f>
        <v>0</v>
      </c>
      <c r="AF330" s="65">
        <v>6.7</v>
      </c>
      <c r="AG330" s="65">
        <f>IFERROR(($AD330/SUM(AD317:AD338))*$AF330,"")</f>
        <v>0.22547029587997583</v>
      </c>
      <c r="AH330" s="65" cm="1">
        <f t="array" ref="AH330">_xlfn.XLOOKUP($G330&amp;$C330,$BY$1:$BY$845&amp;$C$1:$C$845,$BD$1:$BD$845,"",0)</f>
        <v>0</v>
      </c>
      <c r="AI330" s="65" cm="1">
        <f t="array" ref="AI330">_xlfn.XLOOKUP($G330&amp;$C330,$BY$1:$BY$845&amp;$C$1:$C$845,$CP$1:$CP$845,"",0)</f>
        <v>0</v>
      </c>
      <c r="AJ330" s="65" cm="1">
        <f t="array" ref="AJ330">_xlfn.XLOOKUP($G330&amp;$C330,$BY$1:$BY$845&amp;$C$1:$C$845,$CQ$1:$CQ$845,"",0)</f>
        <v>0</v>
      </c>
      <c r="AK330" s="65" cm="1">
        <f t="array" ref="AK330">_xlfn.XLOOKUP($G330&amp;$C330,$BY$1:$BY$845&amp;$C$1:$C$845,$CR$1:$CR$845,"",0)</f>
        <v>0</v>
      </c>
      <c r="AL330" s="65" cm="1">
        <f t="array" ref="AL330">_xlfn.XLOOKUP($G330&amp;$C330,$BY$1:$BY$845&amp;$C$1:$C$845,$CM$1:$CM$845,"",0)</f>
        <v>0</v>
      </c>
      <c r="AM330" s="78" cm="1">
        <f t="array" ref="AM330">_xlfn.XLOOKUP($G330&amp;$C330,$BY$1:$BY$845&amp;$C$1:$C$845,BG$1:BG$845,"",0)</f>
        <v>0</v>
      </c>
      <c r="AN330" s="78" cm="1">
        <f t="array" ref="AN330">_xlfn.XLOOKUP($G330&amp;$C330,$BY$1:$BY$845&amp;$C$1:$C$845,BH$1:BH$845,"",0)</f>
        <v>0</v>
      </c>
      <c r="AO330" s="78" cm="1">
        <f t="array" ref="AO330">_xlfn.XLOOKUP($G330&amp;$C330,$BY$1:$BY$845&amp;$C$1:$C$845,BI$1:BI$845,"",0)</f>
        <v>0</v>
      </c>
      <c r="AP330" s="78" cm="1">
        <f t="array" ref="AP330">_xlfn.XLOOKUP($G330&amp;$C330,$BY$1:$BY$845&amp;$C$1:$C$845,BJ$1:BJ$845,"",0)</f>
        <v>0</v>
      </c>
      <c r="AQ330" s="78" cm="1">
        <f t="array" ref="AQ330">_xlfn.XLOOKUP($G330&amp;$C330,$BY$1:$BY$845&amp;$C$1:$C$845,BK$1:BK$845,"",0)</f>
        <v>0</v>
      </c>
      <c r="AR330" s="78">
        <f t="shared" si="63"/>
        <v>0</v>
      </c>
      <c r="AT330" s="1">
        <v>14</v>
      </c>
      <c r="AU330" s="2" t="s">
        <v>882</v>
      </c>
      <c r="AV330" s="6">
        <v>959111</v>
      </c>
      <c r="AW330" s="6">
        <v>959111</v>
      </c>
    </row>
    <row r="331" spans="2:102" x14ac:dyDescent="0.2">
      <c r="B331" s="1" t="s">
        <v>98</v>
      </c>
      <c r="C331" s="1">
        <v>2010</v>
      </c>
      <c r="D331" s="1" t="s">
        <v>837</v>
      </c>
      <c r="I331" s="4"/>
      <c r="O331" s="5"/>
      <c r="Z331" s="2" t="str">
        <f t="shared" si="62"/>
        <v/>
      </c>
      <c r="AA331" s="6">
        <f>_xlfn.XLOOKUP($G331,$AU$317:$AU$338,$AV$317:$AV$338,0,0)</f>
        <v>0</v>
      </c>
      <c r="AB331" s="43">
        <f>AA331/$AC$339</f>
        <v>0</v>
      </c>
      <c r="AD331" s="65" t="s">
        <v>1484</v>
      </c>
      <c r="AE331" s="65" cm="1">
        <f t="array" ref="AE331">_xlfn.XLOOKUP($G331&amp;$C331,$BY$1:$BY$845&amp;$C$1:$C$845,$CB$1:$CB$845,"",0)</f>
        <v>0</v>
      </c>
      <c r="AF331" s="65" t="s">
        <v>1484</v>
      </c>
      <c r="AG331" s="65" t="str">
        <f>IFERROR(($AD331/SUM(AD317:AD338))*$AF331,"")</f>
        <v/>
      </c>
      <c r="AH331" s="65" cm="1">
        <f t="array" ref="AH331">_xlfn.XLOOKUP($G331&amp;$C331,$BY$1:$BY$845&amp;$C$1:$C$845,$BD$1:$BD$845,"",0)</f>
        <v>0</v>
      </c>
      <c r="AI331" s="65" cm="1">
        <f t="array" ref="AI331">_xlfn.XLOOKUP($G331&amp;$C331,$BY$1:$BY$845&amp;$C$1:$C$845,$CP$1:$CP$845,"",0)</f>
        <v>0</v>
      </c>
      <c r="AJ331" s="65" cm="1">
        <f t="array" ref="AJ331">_xlfn.XLOOKUP($G331&amp;$C331,$BY$1:$BY$845&amp;$C$1:$C$845,$CQ$1:$CQ$845,"",0)</f>
        <v>0</v>
      </c>
      <c r="AK331" s="65" cm="1">
        <f t="array" ref="AK331">_xlfn.XLOOKUP($G331&amp;$C331,$BY$1:$BY$845&amp;$C$1:$C$845,$CR$1:$CR$845,"",0)</f>
        <v>0</v>
      </c>
      <c r="AL331" s="65" cm="1">
        <f t="array" ref="AL331">_xlfn.XLOOKUP($G331&amp;$C331,$BY$1:$BY$845&amp;$C$1:$C$845,$CM$1:$CM$845,"",0)</f>
        <v>0</v>
      </c>
      <c r="AM331" s="78" cm="1">
        <f t="array" ref="AM331">_xlfn.XLOOKUP($G331&amp;$C331,$BY$1:$BY$845&amp;$C$1:$C$845,BG$1:BG$845,"",0)</f>
        <v>0</v>
      </c>
      <c r="AN331" s="78" cm="1">
        <f t="array" ref="AN331">_xlfn.XLOOKUP($G331&amp;$C331,$BY$1:$BY$845&amp;$C$1:$C$845,BH$1:BH$845,"",0)</f>
        <v>0</v>
      </c>
      <c r="AO331" s="78" cm="1">
        <f t="array" ref="AO331">_xlfn.XLOOKUP($G331&amp;$C331,$BY$1:$BY$845&amp;$C$1:$C$845,BI$1:BI$845,"",0)</f>
        <v>0</v>
      </c>
      <c r="AP331" s="78" cm="1">
        <f t="array" ref="AP331">_xlfn.XLOOKUP($G331&amp;$C331,$BY$1:$BY$845&amp;$C$1:$C$845,BJ$1:BJ$845,"",0)</f>
        <v>0</v>
      </c>
      <c r="AQ331" s="78" cm="1">
        <f t="array" ref="AQ331">_xlfn.XLOOKUP($G331&amp;$C331,$BY$1:$BY$845&amp;$C$1:$C$845,BK$1:BK$845,"",0)</f>
        <v>0</v>
      </c>
      <c r="AR331" s="78">
        <f t="shared" si="63"/>
        <v>0</v>
      </c>
      <c r="AT331" s="1">
        <v>15</v>
      </c>
      <c r="AV331" s="6"/>
      <c r="AW331" s="6" t="s">
        <v>1484</v>
      </c>
    </row>
    <row r="332" spans="2:102" x14ac:dyDescent="0.2">
      <c r="B332" s="1" t="s">
        <v>98</v>
      </c>
      <c r="C332" s="1">
        <v>2010</v>
      </c>
      <c r="D332" s="1" t="s">
        <v>837</v>
      </c>
      <c r="I332" s="4"/>
      <c r="O332" s="5"/>
      <c r="Z332" s="2" t="str">
        <f t="shared" si="62"/>
        <v/>
      </c>
      <c r="AA332" s="6">
        <f>_xlfn.XLOOKUP($G332,$AU$317:$AU$338,$AV$317:$AV$338,0,0)</f>
        <v>0</v>
      </c>
      <c r="AB332" s="43">
        <f>AA332/$AC$339</f>
        <v>0</v>
      </c>
      <c r="AD332" s="65" t="s">
        <v>1484</v>
      </c>
      <c r="AE332" s="65" cm="1">
        <f t="array" ref="AE332">_xlfn.XLOOKUP($G332&amp;$C332,$BY$1:$BY$845&amp;$C$1:$C$845,$CB$1:$CB$845,"",0)</f>
        <v>0</v>
      </c>
      <c r="AF332" s="65" t="s">
        <v>1484</v>
      </c>
      <c r="AG332" s="65" t="str">
        <f>IFERROR(($AD332/SUM(AD317:AD338))*$AF332,"")</f>
        <v/>
      </c>
      <c r="AH332" s="65" cm="1">
        <f t="array" ref="AH332">_xlfn.XLOOKUP($G332&amp;$C332,$BY$1:$BY$845&amp;$C$1:$C$845,$BD$1:$BD$845,"",0)</f>
        <v>0</v>
      </c>
      <c r="AI332" s="65" cm="1">
        <f t="array" ref="AI332">_xlfn.XLOOKUP($G332&amp;$C332,$BY$1:$BY$845&amp;$C$1:$C$845,$CP$1:$CP$845,"",0)</f>
        <v>0</v>
      </c>
      <c r="AJ332" s="65" cm="1">
        <f t="array" ref="AJ332">_xlfn.XLOOKUP($G332&amp;$C332,$BY$1:$BY$845&amp;$C$1:$C$845,$CQ$1:$CQ$845,"",0)</f>
        <v>0</v>
      </c>
      <c r="AK332" s="65" cm="1">
        <f t="array" ref="AK332">_xlfn.XLOOKUP($G332&amp;$C332,$BY$1:$BY$845&amp;$C$1:$C$845,$CR$1:$CR$845,"",0)</f>
        <v>0</v>
      </c>
      <c r="AL332" s="65" cm="1">
        <f t="array" ref="AL332">_xlfn.XLOOKUP($G332&amp;$C332,$BY$1:$BY$845&amp;$C$1:$C$845,$CM$1:$CM$845,"",0)</f>
        <v>0</v>
      </c>
      <c r="AM332" s="78" cm="1">
        <f t="array" ref="AM332">_xlfn.XLOOKUP($G332&amp;$C332,$BY$1:$BY$845&amp;$C$1:$C$845,BG$1:BG$845,"",0)</f>
        <v>0</v>
      </c>
      <c r="AN332" s="78" cm="1">
        <f t="array" ref="AN332">_xlfn.XLOOKUP($G332&amp;$C332,$BY$1:$BY$845&amp;$C$1:$C$845,BH$1:BH$845,"",0)</f>
        <v>0</v>
      </c>
      <c r="AO332" s="78" cm="1">
        <f t="array" ref="AO332">_xlfn.XLOOKUP($G332&amp;$C332,$BY$1:$BY$845&amp;$C$1:$C$845,BI$1:BI$845,"",0)</f>
        <v>0</v>
      </c>
      <c r="AP332" s="78" cm="1">
        <f t="array" ref="AP332">_xlfn.XLOOKUP($G332&amp;$C332,$BY$1:$BY$845&amp;$C$1:$C$845,BJ$1:BJ$845,"",0)</f>
        <v>0</v>
      </c>
      <c r="AQ332" s="78" cm="1">
        <f t="array" ref="AQ332">_xlfn.XLOOKUP($G332&amp;$C332,$BY$1:$BY$845&amp;$C$1:$C$845,BK$1:BK$845,"",0)</f>
        <v>0</v>
      </c>
      <c r="AR332" s="78">
        <f t="shared" si="63"/>
        <v>0</v>
      </c>
      <c r="AT332" s="1">
        <v>16</v>
      </c>
      <c r="AV332" s="6"/>
      <c r="AW332" s="6" t="s">
        <v>1484</v>
      </c>
    </row>
    <row r="333" spans="2:102" x14ac:dyDescent="0.2">
      <c r="B333" s="1" t="s">
        <v>98</v>
      </c>
      <c r="C333" s="1">
        <v>2010</v>
      </c>
      <c r="D333" s="1" t="s">
        <v>837</v>
      </c>
      <c r="I333" s="4"/>
      <c r="O333" s="5"/>
      <c r="Z333" s="2" t="str">
        <f t="shared" si="62"/>
        <v/>
      </c>
      <c r="AA333" s="6">
        <f>_xlfn.XLOOKUP($G333,$AU$317:$AU$338,$AV$317:$AV$338,0,0)</f>
        <v>0</v>
      </c>
      <c r="AB333" s="43">
        <f>AA333/$AC$339</f>
        <v>0</v>
      </c>
      <c r="AD333" s="65" t="s">
        <v>1484</v>
      </c>
      <c r="AE333" s="65" cm="1">
        <f t="array" ref="AE333">_xlfn.XLOOKUP($G333&amp;$C333,$BY$1:$BY$845&amp;$C$1:$C$845,$CB$1:$CB$845,"",0)</f>
        <v>0</v>
      </c>
      <c r="AF333" s="65" t="s">
        <v>1484</v>
      </c>
      <c r="AG333" s="65" t="str">
        <f>IFERROR(($AD333/SUM(AD317:AD338))*$AF333,"")</f>
        <v/>
      </c>
      <c r="AH333" s="65" cm="1">
        <f t="array" ref="AH333">_xlfn.XLOOKUP($G333&amp;$C333,$BY$1:$BY$845&amp;$C$1:$C$845,$BD$1:$BD$845,"",0)</f>
        <v>0</v>
      </c>
      <c r="AI333" s="65" cm="1">
        <f t="array" ref="AI333">_xlfn.XLOOKUP($G333&amp;$C333,$BY$1:$BY$845&amp;$C$1:$C$845,$CP$1:$CP$845,"",0)</f>
        <v>0</v>
      </c>
      <c r="AJ333" s="65" cm="1">
        <f t="array" ref="AJ333">_xlfn.XLOOKUP($G333&amp;$C333,$BY$1:$BY$845&amp;$C$1:$C$845,$CQ$1:$CQ$845,"",0)</f>
        <v>0</v>
      </c>
      <c r="AK333" s="65" cm="1">
        <f t="array" ref="AK333">_xlfn.XLOOKUP($G333&amp;$C333,$BY$1:$BY$845&amp;$C$1:$C$845,$CR$1:$CR$845,"",0)</f>
        <v>0</v>
      </c>
      <c r="AL333" s="65" cm="1">
        <f t="array" ref="AL333">_xlfn.XLOOKUP($G333&amp;$C333,$BY$1:$BY$845&amp;$C$1:$C$845,$CM$1:$CM$845,"",0)</f>
        <v>0</v>
      </c>
      <c r="AM333" s="78" cm="1">
        <f t="array" ref="AM333">_xlfn.XLOOKUP($G333&amp;$C333,$BY$1:$BY$845&amp;$C$1:$C$845,BG$1:BG$845,"",0)</f>
        <v>0</v>
      </c>
      <c r="AN333" s="78" cm="1">
        <f t="array" ref="AN333">_xlfn.XLOOKUP($G333&amp;$C333,$BY$1:$BY$845&amp;$C$1:$C$845,BH$1:BH$845,"",0)</f>
        <v>0</v>
      </c>
      <c r="AO333" s="78" cm="1">
        <f t="array" ref="AO333">_xlfn.XLOOKUP($G333&amp;$C333,$BY$1:$BY$845&amp;$C$1:$C$845,BI$1:BI$845,"",0)</f>
        <v>0</v>
      </c>
      <c r="AP333" s="78" cm="1">
        <f t="array" ref="AP333">_xlfn.XLOOKUP($G333&amp;$C333,$BY$1:$BY$845&amp;$C$1:$C$845,BJ$1:BJ$845,"",0)</f>
        <v>0</v>
      </c>
      <c r="AQ333" s="78" cm="1">
        <f t="array" ref="AQ333">_xlfn.XLOOKUP($G333&amp;$C333,$BY$1:$BY$845&amp;$C$1:$C$845,BK$1:BK$845,"",0)</f>
        <v>0</v>
      </c>
      <c r="AR333" s="78">
        <f t="shared" si="63"/>
        <v>0</v>
      </c>
      <c r="AT333" s="1">
        <v>17</v>
      </c>
      <c r="AV333" s="6"/>
      <c r="AW333" s="6" t="s">
        <v>1484</v>
      </c>
    </row>
    <row r="334" spans="2:102" x14ac:dyDescent="0.2">
      <c r="B334" s="1" t="s">
        <v>98</v>
      </c>
      <c r="C334" s="1">
        <v>2010</v>
      </c>
      <c r="D334" s="1" t="s">
        <v>837</v>
      </c>
      <c r="I334" s="4"/>
      <c r="O334" s="5"/>
      <c r="Z334" s="2" t="str">
        <f t="shared" si="62"/>
        <v/>
      </c>
      <c r="AA334" s="6">
        <f>_xlfn.XLOOKUP($G334,$AU$317:$AU$338,$AV$317:$AV$338,0,0)</f>
        <v>0</v>
      </c>
      <c r="AB334" s="43">
        <f>AA334/$AC$339</f>
        <v>0</v>
      </c>
      <c r="AD334" s="65" t="s">
        <v>1484</v>
      </c>
      <c r="AE334" s="65" cm="1">
        <f t="array" ref="AE334">_xlfn.XLOOKUP($G334&amp;$C334,$BY$1:$BY$845&amp;$C$1:$C$845,$CB$1:$CB$845,"",0)</f>
        <v>0</v>
      </c>
      <c r="AF334" s="65" t="s">
        <v>1484</v>
      </c>
      <c r="AG334" s="65" t="str">
        <f>IFERROR(($AD334/SUM(AD317:AD338))*$AF334,"")</f>
        <v/>
      </c>
      <c r="AH334" s="65" cm="1">
        <f t="array" ref="AH334">_xlfn.XLOOKUP($G334&amp;$C334,$BY$1:$BY$845&amp;$C$1:$C$845,$BD$1:$BD$845,"",0)</f>
        <v>0</v>
      </c>
      <c r="AI334" s="65" cm="1">
        <f t="array" ref="AI334">_xlfn.XLOOKUP($G334&amp;$C334,$BY$1:$BY$845&amp;$C$1:$C$845,$CP$1:$CP$845,"",0)</f>
        <v>0</v>
      </c>
      <c r="AJ334" s="65" cm="1">
        <f t="array" ref="AJ334">_xlfn.XLOOKUP($G334&amp;$C334,$BY$1:$BY$845&amp;$C$1:$C$845,$CQ$1:$CQ$845,"",0)</f>
        <v>0</v>
      </c>
      <c r="AK334" s="65" cm="1">
        <f t="array" ref="AK334">_xlfn.XLOOKUP($G334&amp;$C334,$BY$1:$BY$845&amp;$C$1:$C$845,$CR$1:$CR$845,"",0)</f>
        <v>0</v>
      </c>
      <c r="AL334" s="65" cm="1">
        <f t="array" ref="AL334">_xlfn.XLOOKUP($G334&amp;$C334,$BY$1:$BY$845&amp;$C$1:$C$845,$CM$1:$CM$845,"",0)</f>
        <v>0</v>
      </c>
      <c r="AM334" s="78" cm="1">
        <f t="array" ref="AM334">_xlfn.XLOOKUP($G334&amp;$C334,$BY$1:$BY$845&amp;$C$1:$C$845,BG$1:BG$845,"",0)</f>
        <v>0</v>
      </c>
      <c r="AN334" s="78" cm="1">
        <f t="array" ref="AN334">_xlfn.XLOOKUP($G334&amp;$C334,$BY$1:$BY$845&amp;$C$1:$C$845,BH$1:BH$845,"",0)</f>
        <v>0</v>
      </c>
      <c r="AO334" s="78" cm="1">
        <f t="array" ref="AO334">_xlfn.XLOOKUP($G334&amp;$C334,$BY$1:$BY$845&amp;$C$1:$C$845,BI$1:BI$845,"",0)</f>
        <v>0</v>
      </c>
      <c r="AP334" s="78" cm="1">
        <f t="array" ref="AP334">_xlfn.XLOOKUP($G334&amp;$C334,$BY$1:$BY$845&amp;$C$1:$C$845,BJ$1:BJ$845,"",0)</f>
        <v>0</v>
      </c>
      <c r="AQ334" s="78" cm="1">
        <f t="array" ref="AQ334">_xlfn.XLOOKUP($G334&amp;$C334,$BY$1:$BY$845&amp;$C$1:$C$845,BK$1:BK$845,"",0)</f>
        <v>0</v>
      </c>
      <c r="AR334" s="78">
        <f t="shared" si="63"/>
        <v>0</v>
      </c>
      <c r="AT334" s="1">
        <v>18</v>
      </c>
      <c r="AV334" s="6"/>
      <c r="AW334" s="6" t="s">
        <v>1484</v>
      </c>
    </row>
    <row r="335" spans="2:102" x14ac:dyDescent="0.2">
      <c r="B335" s="1" t="s">
        <v>98</v>
      </c>
      <c r="C335" s="1">
        <v>2010</v>
      </c>
      <c r="D335" s="1" t="s">
        <v>837</v>
      </c>
      <c r="I335" s="4"/>
      <c r="O335" s="5"/>
      <c r="Z335" s="2" t="str">
        <f t="shared" si="62"/>
        <v/>
      </c>
      <c r="AA335" s="6">
        <f>_xlfn.XLOOKUP($G335,$AU$317:$AU$338,$AV$317:$AV$338,0,0)</f>
        <v>0</v>
      </c>
      <c r="AB335" s="43">
        <f>AA335/$AC$339</f>
        <v>0</v>
      </c>
      <c r="AD335" s="65" t="s">
        <v>1484</v>
      </c>
      <c r="AE335" s="65" cm="1">
        <f t="array" ref="AE335">_xlfn.XLOOKUP($G335&amp;$C335,$BY$1:$BY$845&amp;$C$1:$C$845,$CB$1:$CB$845,"",0)</f>
        <v>0</v>
      </c>
      <c r="AF335" s="65" t="s">
        <v>1484</v>
      </c>
      <c r="AG335" s="65" t="str">
        <f>IFERROR(($AD335/SUM(AD317:AD338))*$AF335,"")</f>
        <v/>
      </c>
      <c r="AH335" s="65" cm="1">
        <f t="array" ref="AH335">_xlfn.XLOOKUP($G335&amp;$C335,$BY$1:$BY$845&amp;$C$1:$C$845,$BD$1:$BD$845,"",0)</f>
        <v>0</v>
      </c>
      <c r="AI335" s="65" cm="1">
        <f t="array" ref="AI335">_xlfn.XLOOKUP($G335&amp;$C335,$BY$1:$BY$845&amp;$C$1:$C$845,$CP$1:$CP$845,"",0)</f>
        <v>0</v>
      </c>
      <c r="AJ335" s="65" cm="1">
        <f t="array" ref="AJ335">_xlfn.XLOOKUP($G335&amp;$C335,$BY$1:$BY$845&amp;$C$1:$C$845,$CQ$1:$CQ$845,"",0)</f>
        <v>0</v>
      </c>
      <c r="AK335" s="65" cm="1">
        <f t="array" ref="AK335">_xlfn.XLOOKUP($G335&amp;$C335,$BY$1:$BY$845&amp;$C$1:$C$845,$CR$1:$CR$845,"",0)</f>
        <v>0</v>
      </c>
      <c r="AL335" s="65" cm="1">
        <f t="array" ref="AL335">_xlfn.XLOOKUP($G335&amp;$C335,$BY$1:$BY$845&amp;$C$1:$C$845,$CM$1:$CM$845,"",0)</f>
        <v>0</v>
      </c>
      <c r="AM335" s="78" cm="1">
        <f t="array" ref="AM335">_xlfn.XLOOKUP($G335&amp;$C335,$BY$1:$BY$845&amp;$C$1:$C$845,BG$1:BG$845,"",0)</f>
        <v>0</v>
      </c>
      <c r="AN335" s="78" cm="1">
        <f t="array" ref="AN335">_xlfn.XLOOKUP($G335&amp;$C335,$BY$1:$BY$845&amp;$C$1:$C$845,BH$1:BH$845,"",0)</f>
        <v>0</v>
      </c>
      <c r="AO335" s="78" cm="1">
        <f t="array" ref="AO335">_xlfn.XLOOKUP($G335&amp;$C335,$BY$1:$BY$845&amp;$C$1:$C$845,BI$1:BI$845,"",0)</f>
        <v>0</v>
      </c>
      <c r="AP335" s="78" cm="1">
        <f t="array" ref="AP335">_xlfn.XLOOKUP($G335&amp;$C335,$BY$1:$BY$845&amp;$C$1:$C$845,BJ$1:BJ$845,"",0)</f>
        <v>0</v>
      </c>
      <c r="AQ335" s="78" cm="1">
        <f t="array" ref="AQ335">_xlfn.XLOOKUP($G335&amp;$C335,$BY$1:$BY$845&amp;$C$1:$C$845,BK$1:BK$845,"",0)</f>
        <v>0</v>
      </c>
      <c r="AR335" s="78">
        <f t="shared" si="63"/>
        <v>0</v>
      </c>
      <c r="AT335" s="1">
        <v>19</v>
      </c>
      <c r="AV335" s="6"/>
      <c r="AW335" s="6" t="s">
        <v>1484</v>
      </c>
    </row>
    <row r="336" spans="2:102" x14ac:dyDescent="0.2">
      <c r="B336" s="1" t="s">
        <v>98</v>
      </c>
      <c r="C336" s="1">
        <v>2010</v>
      </c>
      <c r="D336" s="1" t="s">
        <v>837</v>
      </c>
      <c r="I336" s="4"/>
      <c r="O336" s="5"/>
      <c r="Z336" s="2" t="str">
        <f t="shared" si="62"/>
        <v/>
      </c>
      <c r="AA336" s="6">
        <f>_xlfn.XLOOKUP($G336,$AU$317:$AU$338,$AV$317:$AV$338,0,0)</f>
        <v>0</v>
      </c>
      <c r="AB336" s="43">
        <f>AA336/$AC$339</f>
        <v>0</v>
      </c>
      <c r="AD336" s="65" t="s">
        <v>1484</v>
      </c>
      <c r="AE336" s="65" cm="1">
        <f t="array" ref="AE336">_xlfn.XLOOKUP($G336&amp;$C336,$BY$1:$BY$845&amp;$C$1:$C$845,$CB$1:$CB$845,"",0)</f>
        <v>0</v>
      </c>
      <c r="AF336" s="65" t="s">
        <v>1484</v>
      </c>
      <c r="AG336" s="65" t="str">
        <f>IFERROR(($AD336/SUM(AD317:AD338))*$AF336,"")</f>
        <v/>
      </c>
      <c r="AH336" s="65" cm="1">
        <f t="array" ref="AH336">_xlfn.XLOOKUP($G336&amp;$C336,$BY$1:$BY$845&amp;$C$1:$C$845,$BD$1:$BD$845,"",0)</f>
        <v>0</v>
      </c>
      <c r="AI336" s="65" cm="1">
        <f t="array" ref="AI336">_xlfn.XLOOKUP($G336&amp;$C336,$BY$1:$BY$845&amp;$C$1:$C$845,$CP$1:$CP$845,"",0)</f>
        <v>0</v>
      </c>
      <c r="AJ336" s="65" cm="1">
        <f t="array" ref="AJ336">_xlfn.XLOOKUP($G336&amp;$C336,$BY$1:$BY$845&amp;$C$1:$C$845,$CQ$1:$CQ$845,"",0)</f>
        <v>0</v>
      </c>
      <c r="AK336" s="65" cm="1">
        <f t="array" ref="AK336">_xlfn.XLOOKUP($G336&amp;$C336,$BY$1:$BY$845&amp;$C$1:$C$845,$CR$1:$CR$845,"",0)</f>
        <v>0</v>
      </c>
      <c r="AL336" s="65" cm="1">
        <f t="array" ref="AL336">_xlfn.XLOOKUP($G336&amp;$C336,$BY$1:$BY$845&amp;$C$1:$C$845,$CM$1:$CM$845,"",0)</f>
        <v>0</v>
      </c>
      <c r="AM336" s="78" cm="1">
        <f t="array" ref="AM336">_xlfn.XLOOKUP($G336&amp;$C336,$BY$1:$BY$845&amp;$C$1:$C$845,BG$1:BG$845,"",0)</f>
        <v>0</v>
      </c>
      <c r="AN336" s="78" cm="1">
        <f t="array" ref="AN336">_xlfn.XLOOKUP($G336&amp;$C336,$BY$1:$BY$845&amp;$C$1:$C$845,BH$1:BH$845,"",0)</f>
        <v>0</v>
      </c>
      <c r="AO336" s="78" cm="1">
        <f t="array" ref="AO336">_xlfn.XLOOKUP($G336&amp;$C336,$BY$1:$BY$845&amp;$C$1:$C$845,BI$1:BI$845,"",0)</f>
        <v>0</v>
      </c>
      <c r="AP336" s="78" cm="1">
        <f t="array" ref="AP336">_xlfn.XLOOKUP($G336&amp;$C336,$BY$1:$BY$845&amp;$C$1:$C$845,BJ$1:BJ$845,"",0)</f>
        <v>0</v>
      </c>
      <c r="AQ336" s="78" cm="1">
        <f t="array" ref="AQ336">_xlfn.XLOOKUP($G336&amp;$C336,$BY$1:$BY$845&amp;$C$1:$C$845,BK$1:BK$845,"",0)</f>
        <v>0</v>
      </c>
      <c r="AR336" s="78">
        <f t="shared" si="63"/>
        <v>0</v>
      </c>
      <c r="AT336" s="1">
        <v>20</v>
      </c>
      <c r="AV336" s="6"/>
      <c r="AW336" s="6" t="s">
        <v>1484</v>
      </c>
    </row>
    <row r="337" spans="1:102" x14ac:dyDescent="0.2">
      <c r="B337" s="1" t="s">
        <v>98</v>
      </c>
      <c r="C337" s="1">
        <v>2010</v>
      </c>
      <c r="D337" s="1" t="s">
        <v>837</v>
      </c>
      <c r="I337" s="4"/>
      <c r="O337" s="5"/>
      <c r="Z337" s="2" t="str">
        <f t="shared" si="62"/>
        <v/>
      </c>
      <c r="AA337" s="6">
        <f>_xlfn.XLOOKUP($G337,$AU$317:$AU$338,$AV$317:$AV$338,0,0)</f>
        <v>0</v>
      </c>
      <c r="AB337" s="43">
        <f>AA337/$AC$339</f>
        <v>0</v>
      </c>
      <c r="AD337" s="65" t="s">
        <v>1484</v>
      </c>
      <c r="AE337" s="65" cm="1">
        <f t="array" ref="AE337">_xlfn.XLOOKUP($G337&amp;$C337,$BY$1:$BY$845&amp;$C$1:$C$845,$CB$1:$CB$845,"",0)</f>
        <v>0</v>
      </c>
      <c r="AF337" s="65" t="s">
        <v>1484</v>
      </c>
      <c r="AG337" s="65" t="str">
        <f>IFERROR(($AD337/SUM(AD317:AD338))*$AF337,"")</f>
        <v/>
      </c>
      <c r="AH337" s="65" cm="1">
        <f t="array" ref="AH337">_xlfn.XLOOKUP($G337&amp;$C337,$BY$1:$BY$845&amp;$C$1:$C$845,$BD$1:$BD$845,"",0)</f>
        <v>0</v>
      </c>
      <c r="AI337" s="65" cm="1">
        <f t="array" ref="AI337">_xlfn.XLOOKUP($G337&amp;$C337,$BY$1:$BY$845&amp;$C$1:$C$845,$CP$1:$CP$845,"",0)</f>
        <v>0</v>
      </c>
      <c r="AJ337" s="65" cm="1">
        <f t="array" ref="AJ337">_xlfn.XLOOKUP($G337&amp;$C337,$BY$1:$BY$845&amp;$C$1:$C$845,$CQ$1:$CQ$845,"",0)</f>
        <v>0</v>
      </c>
      <c r="AK337" s="65" cm="1">
        <f t="array" ref="AK337">_xlfn.XLOOKUP($G337&amp;$C337,$BY$1:$BY$845&amp;$C$1:$C$845,$CR$1:$CR$845,"",0)</f>
        <v>0</v>
      </c>
      <c r="AL337" s="65" cm="1">
        <f t="array" ref="AL337">_xlfn.XLOOKUP($G337&amp;$C337,$BY$1:$BY$845&amp;$C$1:$C$845,$CM$1:$CM$845,"",0)</f>
        <v>0</v>
      </c>
      <c r="AM337" s="78" cm="1">
        <f t="array" ref="AM337">_xlfn.XLOOKUP($G337&amp;$C337,$BY$1:$BY$845&amp;$C$1:$C$845,BG$1:BG$845,"",0)</f>
        <v>0</v>
      </c>
      <c r="AN337" s="78" cm="1">
        <f t="array" ref="AN337">_xlfn.XLOOKUP($G337&amp;$C337,$BY$1:$BY$845&amp;$C$1:$C$845,BH$1:BH$845,"",0)</f>
        <v>0</v>
      </c>
      <c r="AO337" s="78" cm="1">
        <f t="array" ref="AO337">_xlfn.XLOOKUP($G337&amp;$C337,$BY$1:$BY$845&amp;$C$1:$C$845,BI$1:BI$845,"",0)</f>
        <v>0</v>
      </c>
      <c r="AP337" s="78" cm="1">
        <f t="array" ref="AP337">_xlfn.XLOOKUP($G337&amp;$C337,$BY$1:$BY$845&amp;$C$1:$C$845,BJ$1:BJ$845,"",0)</f>
        <v>0</v>
      </c>
      <c r="AQ337" s="78" cm="1">
        <f t="array" ref="AQ337">_xlfn.XLOOKUP($G337&amp;$C337,$BY$1:$BY$845&amp;$C$1:$C$845,BK$1:BK$845,"",0)</f>
        <v>0</v>
      </c>
      <c r="AR337" s="78">
        <f t="shared" si="63"/>
        <v>0</v>
      </c>
      <c r="AT337" s="1">
        <v>21</v>
      </c>
      <c r="AW337" s="6" t="s">
        <v>1484</v>
      </c>
    </row>
    <row r="338" spans="1:102" x14ac:dyDescent="0.2">
      <c r="B338" s="1" t="s">
        <v>98</v>
      </c>
      <c r="C338" s="1">
        <v>2010</v>
      </c>
      <c r="D338" s="1" t="s">
        <v>837</v>
      </c>
      <c r="I338" s="4"/>
      <c r="O338" s="5"/>
      <c r="Z338" s="2" t="str">
        <f t="shared" si="62"/>
        <v/>
      </c>
      <c r="AA338" s="6">
        <f>_xlfn.XLOOKUP($G338,$AU$317:$AU$338,$AV$317:$AV$338,0,0)</f>
        <v>0</v>
      </c>
      <c r="AB338" s="43">
        <f>AA338/$AC$339</f>
        <v>0</v>
      </c>
      <c r="AD338" s="65" t="s">
        <v>1484</v>
      </c>
      <c r="AE338" s="65" cm="1">
        <f t="array" ref="AE338">_xlfn.XLOOKUP($G338&amp;$C338,$BY$1:$BY$845&amp;$C$1:$C$845,$CB$1:$CB$845,"",0)</f>
        <v>0</v>
      </c>
      <c r="AF338" s="65" t="s">
        <v>1484</v>
      </c>
      <c r="AG338" s="65" t="str">
        <f>IFERROR(($AD338/SUM(AD317:AD338))*$AF338,"")</f>
        <v/>
      </c>
      <c r="AH338" s="65" cm="1">
        <f t="array" ref="AH338">_xlfn.XLOOKUP($G338&amp;$C338,$BY$1:$BY$845&amp;$C$1:$C$845,$BD$1:$BD$845,"",0)</f>
        <v>0</v>
      </c>
      <c r="AI338" s="65" cm="1">
        <f t="array" ref="AI338">_xlfn.XLOOKUP($G338&amp;$C338,$BY$1:$BY$845&amp;$C$1:$C$845,$CP$1:$CP$845,"",0)</f>
        <v>0</v>
      </c>
      <c r="AJ338" s="65" cm="1">
        <f t="array" ref="AJ338">_xlfn.XLOOKUP($G338&amp;$C338,$BY$1:$BY$845&amp;$C$1:$C$845,$CQ$1:$CQ$845,"",0)</f>
        <v>0</v>
      </c>
      <c r="AK338" s="65" cm="1">
        <f t="array" ref="AK338">_xlfn.XLOOKUP($G338&amp;$C338,$BY$1:$BY$845&amp;$C$1:$C$845,$CR$1:$CR$845,"",0)</f>
        <v>0</v>
      </c>
      <c r="AL338" s="65" cm="1">
        <f t="array" ref="AL338">_xlfn.XLOOKUP($G338&amp;$C338,$BY$1:$BY$845&amp;$C$1:$C$845,$CM$1:$CM$845,"",0)</f>
        <v>0</v>
      </c>
      <c r="AM338" s="78" cm="1">
        <f t="array" ref="AM338">_xlfn.XLOOKUP($G338&amp;$C338,$BY$1:$BY$845&amp;$C$1:$C$845,BG$1:BG$845,"",0)</f>
        <v>0</v>
      </c>
      <c r="AN338" s="78" cm="1">
        <f t="array" ref="AN338">_xlfn.XLOOKUP($G338&amp;$C338,$BY$1:$BY$845&amp;$C$1:$C$845,BH$1:BH$845,"",0)</f>
        <v>0</v>
      </c>
      <c r="AO338" s="78" cm="1">
        <f t="array" ref="AO338">_xlfn.XLOOKUP($G338&amp;$C338,$BY$1:$BY$845&amp;$C$1:$C$845,BI$1:BI$845,"",0)</f>
        <v>0</v>
      </c>
      <c r="AP338" s="78" cm="1">
        <f t="array" ref="AP338">_xlfn.XLOOKUP($G338&amp;$C338,$BY$1:$BY$845&amp;$C$1:$C$845,BJ$1:BJ$845,"",0)</f>
        <v>0</v>
      </c>
      <c r="AQ338" s="78" cm="1">
        <f t="array" ref="AQ338">_xlfn.XLOOKUP($G338&amp;$C338,$BY$1:$BY$845&amp;$C$1:$C$845,BK$1:BK$845,"",0)</f>
        <v>0</v>
      </c>
      <c r="AR338" s="78">
        <f t="shared" si="63"/>
        <v>0</v>
      </c>
      <c r="AT338" s="1">
        <v>22</v>
      </c>
      <c r="AW338" s="6" t="s">
        <v>1484</v>
      </c>
    </row>
    <row r="339" spans="1:102" x14ac:dyDescent="0.2">
      <c r="B339" s="1" t="s">
        <v>98</v>
      </c>
      <c r="C339" s="1">
        <v>2010</v>
      </c>
      <c r="D339" s="1" t="s">
        <v>837</v>
      </c>
      <c r="E339" s="1"/>
      <c r="F339" s="1"/>
      <c r="G339" s="1">
        <f>$G315</f>
        <v>0</v>
      </c>
      <c r="H339" s="1"/>
      <c r="I339" s="1"/>
      <c r="J339" s="36"/>
      <c r="K339" s="36"/>
      <c r="L339" s="1"/>
      <c r="M339" s="1"/>
      <c r="N339" s="1"/>
      <c r="O339" s="1"/>
      <c r="P339" s="36"/>
      <c r="Q339" s="1"/>
      <c r="R339" s="1"/>
      <c r="S339" s="1"/>
      <c r="T339" s="1"/>
      <c r="U339" s="1"/>
      <c r="V339" s="1"/>
      <c r="W339" s="1"/>
      <c r="X339" s="1"/>
      <c r="Y339" s="1"/>
      <c r="Z339" s="1"/>
      <c r="AB339" s="41">
        <f>SUM(AB317:AB338)</f>
        <v>1</v>
      </c>
      <c r="AC339" s="37">
        <f>SUM(AA317:AA338)</f>
        <v>91378064</v>
      </c>
      <c r="AD339" s="66">
        <v>17223.199999999997</v>
      </c>
      <c r="AE339" s="66">
        <f>SUM(AE317:AE338)</f>
        <v>19830</v>
      </c>
      <c r="AF339" s="66">
        <v>161.70000000000002</v>
      </c>
      <c r="AG339" s="66">
        <f>SUM(AG317:AG338)</f>
        <v>16.083669701333086</v>
      </c>
      <c r="AH339" s="66">
        <f>SUMPRODUCT(AH317:AH338,AE317:AE338)/AE339</f>
        <v>28.425769036812909</v>
      </c>
      <c r="AI339" s="66">
        <f>SUM(AI317:AI338)</f>
        <v>24.2</v>
      </c>
      <c r="AJ339" s="66">
        <f>SUM(AJ317:AJ338)</f>
        <v>29.4</v>
      </c>
      <c r="AK339" s="66">
        <f>SUM(AK317:AK338)</f>
        <v>53.599999999999994</v>
      </c>
      <c r="AL339" s="66">
        <f>SUM(AL317:AL338)</f>
        <v>153.40000000000003</v>
      </c>
      <c r="AM339" s="80">
        <f>SUM(AM317:AM338)</f>
        <v>2.17</v>
      </c>
      <c r="AN339" s="80">
        <f>SUM(AN317:AN338)</f>
        <v>2.1599999999999997</v>
      </c>
      <c r="AO339" s="80">
        <f>SUM(AO317:AO338)</f>
        <v>3.4299999999999997</v>
      </c>
      <c r="AP339" s="80">
        <f>SUM(AP317:AP338)</f>
        <v>2.5399999999999996</v>
      </c>
      <c r="AQ339" s="80">
        <f>SUM(AQ317:AQ338)</f>
        <v>2.72</v>
      </c>
      <c r="AR339" s="80">
        <f>SUM(AR317:AR338)</f>
        <v>13.02</v>
      </c>
      <c r="AS339" s="1"/>
      <c r="AU339" s="37">
        <f>AW339-AV339</f>
        <v>-6854000</v>
      </c>
      <c r="AV339" s="37">
        <f>SUM(AV317:AV338)</f>
        <v>92378064</v>
      </c>
      <c r="AW339" s="37">
        <v>85524064</v>
      </c>
    </row>
    <row r="341" spans="1:102" ht="17" thickBot="1" x14ac:dyDescent="0.25"/>
    <row r="342" spans="1:102" ht="17" thickBot="1" x14ac:dyDescent="0.25">
      <c r="A342" s="3">
        <v>14</v>
      </c>
      <c r="B342" s="1" t="str">
        <f>B$1</f>
        <v>YEAR</v>
      </c>
      <c r="C342" s="1" t="str">
        <f>C$1</f>
        <v>YEAR</v>
      </c>
      <c r="D342" s="1" t="str">
        <f>D$1</f>
        <v>TEAM</v>
      </c>
      <c r="F342" s="1" t="str">
        <f t="shared" ref="F342:AA342" si="64">F$1</f>
        <v>NUMBER</v>
      </c>
      <c r="G342" s="1" t="str">
        <f t="shared" si="64"/>
        <v>PLAYER</v>
      </c>
      <c r="H342" s="1" t="str">
        <f t="shared" si="64"/>
        <v>POS</v>
      </c>
      <c r="I342" s="1" t="str">
        <f t="shared" si="64"/>
        <v>HEIGHT</v>
      </c>
      <c r="J342" s="1" t="str">
        <f t="shared" si="64"/>
        <v>HEIGHT (IN)</v>
      </c>
      <c r="K342" s="1" t="str">
        <f t="shared" si="64"/>
        <v>HEIGHT (M)</v>
      </c>
      <c r="L342" s="1" t="str">
        <f t="shared" si="64"/>
        <v>WEIGHT (LBS)</v>
      </c>
      <c r="M342" s="1" t="str">
        <f t="shared" si="64"/>
        <v>WEIGHT (KG)</v>
      </c>
      <c r="N342" s="1" t="str">
        <f t="shared" si="64"/>
        <v>BMI</v>
      </c>
      <c r="O342" s="1" t="str">
        <f t="shared" si="64"/>
        <v>BIRTH DATE</v>
      </c>
      <c r="P342" s="1" t="str">
        <f t="shared" si="64"/>
        <v>AGE</v>
      </c>
      <c r="Q342" s="1" t="str">
        <f t="shared" si="64"/>
        <v>NATION</v>
      </c>
      <c r="R342" s="1" t="str">
        <f t="shared" si="64"/>
        <v>COUNTRY</v>
      </c>
      <c r="S342" s="1" t="str">
        <f t="shared" si="64"/>
        <v>CONTINENT</v>
      </c>
      <c r="T342" s="1" t="str">
        <f t="shared" si="64"/>
        <v>GLOBAL REGION</v>
      </c>
      <c r="U342" s="1" t="str">
        <f t="shared" si="64"/>
        <v>EXPERIENCE</v>
      </c>
      <c r="V342" s="1"/>
      <c r="W342" s="1" t="str">
        <f t="shared" si="64"/>
        <v>COLLEGE</v>
      </c>
      <c r="X342" s="1" t="str">
        <f t="shared" si="64"/>
        <v>COLLEGE1</v>
      </c>
      <c r="Y342" s="1" t="str">
        <f t="shared" si="64"/>
        <v>COLLEGE2</v>
      </c>
      <c r="Z342" s="1" t="str">
        <f t="shared" si="64"/>
        <v>TRANSFER</v>
      </c>
      <c r="AA342" s="1" t="str">
        <f t="shared" si="64"/>
        <v>SALARY</v>
      </c>
      <c r="AB342" s="1" t="s">
        <v>1262</v>
      </c>
      <c r="AD342" s="64" t="s">
        <v>1496</v>
      </c>
      <c r="AE342" s="64" t="str">
        <f>AE$1</f>
        <v>MP</v>
      </c>
      <c r="AF342" s="64" t="s">
        <v>1424</v>
      </c>
      <c r="AG342" s="64" t="str">
        <f>AG$1</f>
        <v>WTD-MP-PER</v>
      </c>
      <c r="AH342" s="64" t="str">
        <f t="shared" ref="AH342:AR342" si="65">AH$1</f>
        <v>AGE</v>
      </c>
      <c r="AI342" s="64" t="str">
        <f t="shared" si="65"/>
        <v>D-WS</v>
      </c>
      <c r="AJ342" s="64" t="str">
        <f t="shared" si="65"/>
        <v>O-WS</v>
      </c>
      <c r="AK342" s="64" t="str">
        <f t="shared" si="65"/>
        <v>WS</v>
      </c>
      <c r="AL342" s="64" t="str">
        <f t="shared" si="65"/>
        <v>USG%</v>
      </c>
      <c r="AM342" s="64" t="str">
        <f t="shared" si="65"/>
        <v>PG%</v>
      </c>
      <c r="AN342" s="64" t="str">
        <f t="shared" si="65"/>
        <v>SG%</v>
      </c>
      <c r="AO342" s="64" t="str">
        <f t="shared" si="65"/>
        <v>SF%</v>
      </c>
      <c r="AP342" s="64" t="str">
        <f t="shared" si="65"/>
        <v>PF%</v>
      </c>
      <c r="AQ342" s="64" t="str">
        <f t="shared" si="65"/>
        <v>C%</v>
      </c>
      <c r="AR342" s="64" t="str">
        <f t="shared" si="65"/>
        <v>TTL%</v>
      </c>
      <c r="AT342" s="1" t="str">
        <f>AT$1</f>
        <v>Rk</v>
      </c>
      <c r="AU342" s="1" t="str">
        <f>AU$1</f>
        <v>PLAYER</v>
      </c>
      <c r="AV342" s="1" t="str">
        <f>AV$1</f>
        <v>SALARY - BR</v>
      </c>
      <c r="AW342" s="1" t="s">
        <v>1495</v>
      </c>
      <c r="BB342" t="s">
        <v>550</v>
      </c>
      <c r="BC342" t="s">
        <v>1376</v>
      </c>
      <c r="BD342" t="s">
        <v>1377</v>
      </c>
      <c r="BE342" t="s">
        <v>1340</v>
      </c>
      <c r="BF342" s="2" t="s">
        <v>1378</v>
      </c>
      <c r="BG342" s="2" t="s">
        <v>1379</v>
      </c>
      <c r="BH342" s="2" t="s">
        <v>1380</v>
      </c>
      <c r="BI342" s="2" t="s">
        <v>1381</v>
      </c>
      <c r="BJ342" s="2" t="s">
        <v>1382</v>
      </c>
      <c r="BK342" s="2" t="s">
        <v>1383</v>
      </c>
      <c r="BL342" s="2" t="s">
        <v>1384</v>
      </c>
      <c r="BM342" s="2" t="s">
        <v>1385</v>
      </c>
      <c r="BN342" s="2" t="s">
        <v>1386</v>
      </c>
      <c r="BO342" s="2" t="s">
        <v>1387</v>
      </c>
      <c r="BP342" s="2" t="s">
        <v>1388</v>
      </c>
      <c r="BQ342" s="2" t="s">
        <v>1389</v>
      </c>
      <c r="BR342" s="2" t="s">
        <v>1388</v>
      </c>
      <c r="BS342" s="2" t="s">
        <v>1389</v>
      </c>
      <c r="BT342" s="2" t="s">
        <v>1390</v>
      </c>
      <c r="BU342" s="2" t="s">
        <v>1391</v>
      </c>
      <c r="BV342" s="2" t="s">
        <v>1392</v>
      </c>
      <c r="BX342" s="2" t="s">
        <v>550</v>
      </c>
      <c r="BY342" s="2" t="s">
        <v>1376</v>
      </c>
      <c r="BZ342" s="2" t="s">
        <v>1377</v>
      </c>
      <c r="CA342" s="2" t="s">
        <v>1340</v>
      </c>
      <c r="CB342" s="2" t="s">
        <v>1378</v>
      </c>
      <c r="CC342" s="2" t="s">
        <v>1424</v>
      </c>
      <c r="CD342" s="2" t="s">
        <v>1425</v>
      </c>
      <c r="CE342" s="2" t="s">
        <v>1426</v>
      </c>
      <c r="CF342" s="2" t="s">
        <v>1427</v>
      </c>
      <c r="CG342" s="2" t="s">
        <v>1428</v>
      </c>
      <c r="CH342" s="2" t="s">
        <v>1429</v>
      </c>
      <c r="CI342" s="2" t="s">
        <v>1430</v>
      </c>
      <c r="CJ342" s="2" t="s">
        <v>1431</v>
      </c>
      <c r="CK342" s="2" t="s">
        <v>1432</v>
      </c>
      <c r="CL342" s="2" t="s">
        <v>1433</v>
      </c>
      <c r="CM342" s="2" t="s">
        <v>1434</v>
      </c>
      <c r="CN342" s="2" t="s">
        <v>1435</v>
      </c>
      <c r="CO342" s="2" t="s">
        <v>1376</v>
      </c>
      <c r="CP342" s="2" t="s">
        <v>1436</v>
      </c>
      <c r="CQ342" s="2" t="s">
        <v>1437</v>
      </c>
      <c r="CR342" s="2" t="s">
        <v>1438</v>
      </c>
      <c r="CS342" s="2" t="s">
        <v>1439</v>
      </c>
      <c r="CT342" s="2" t="s">
        <v>1376</v>
      </c>
      <c r="CU342" s="2" t="s">
        <v>1440</v>
      </c>
      <c r="CV342" s="2" t="s">
        <v>1441</v>
      </c>
      <c r="CW342" s="2" t="s">
        <v>1442</v>
      </c>
      <c r="CX342" s="2" t="s">
        <v>1443</v>
      </c>
    </row>
    <row r="343" spans="1:102" ht="17" thickBot="1" x14ac:dyDescent="0.25">
      <c r="A343" s="3" t="s">
        <v>837</v>
      </c>
      <c r="B343" s="1" t="s">
        <v>104</v>
      </c>
      <c r="C343" s="1">
        <v>2009</v>
      </c>
      <c r="D343" s="1" t="s">
        <v>837</v>
      </c>
      <c r="F343" s="2">
        <v>3</v>
      </c>
      <c r="G343" s="2" t="s">
        <v>889</v>
      </c>
      <c r="H343" s="2" t="s">
        <v>570</v>
      </c>
      <c r="I343" s="4" t="s">
        <v>600</v>
      </c>
      <c r="J343" s="16">
        <f>_xlfn.XLOOKUP($I343,DASHBOARD!$I$2:$I$27,DASHBOARD!$J$2:$J$27,"",0)</f>
        <v>80</v>
      </c>
      <c r="K343" s="23">
        <f>J343/DASHBOARD!$C$3</f>
        <v>2.0320040640081283</v>
      </c>
      <c r="L343" s="2">
        <v>215</v>
      </c>
      <c r="M343" s="26">
        <f>L343/DASHBOARD!$C$4</f>
        <v>97.505668934240362</v>
      </c>
      <c r="N343" s="26">
        <f t="shared" ref="N343:N358" si="66">M343/(K343^2)</f>
        <v>23.614606965702944</v>
      </c>
      <c r="O343" s="5">
        <v>31228</v>
      </c>
      <c r="P343" s="23">
        <f>YEARFRAC(O343,_xlfn.XLOOKUP($B343,DASHBOARD!$Q$2:$Q$40,DASHBOARD!$U$2:$U$40,"",0))</f>
        <v>23.955555555555556</v>
      </c>
      <c r="Q343" s="2" t="s">
        <v>557</v>
      </c>
      <c r="R343" s="2" t="str">
        <f>_xlfn.XLOOKUP($Q343,DASHBOARD!$L$2:$L$150,DASHBOARD!M$2:M$150,"",0)</f>
        <v>United States</v>
      </c>
      <c r="S343" s="2" t="str">
        <f>_xlfn.XLOOKUP($Q343,DASHBOARD!$L$2:$L$150,DASHBOARD!N$2:N$150,"",0)</f>
        <v>North America</v>
      </c>
      <c r="T343" s="2" t="str">
        <f>_xlfn.XLOOKUP($Q343,DASHBOARD!$L$2:$L$150,DASHBOARD!O$2:O$150,"",0)</f>
        <v>Americas</v>
      </c>
      <c r="U343" s="2">
        <v>4</v>
      </c>
      <c r="W343" s="2" t="s">
        <v>579</v>
      </c>
      <c r="X343" s="2" t="s">
        <v>579</v>
      </c>
      <c r="Z343" s="2" t="str">
        <f t="shared" ref="Z343:Z364" si="67">IF(Y343="","","X")</f>
        <v/>
      </c>
      <c r="AA343" s="6">
        <f>_xlfn.XLOOKUP($G343,$AU$343:$AU$364,$AV$343:$AV$364,0,0)</f>
        <v>3100000</v>
      </c>
      <c r="AB343" s="43">
        <f>AA343/$AC$365</f>
        <v>3.961874346394572E-2</v>
      </c>
      <c r="AD343" s="65">
        <v>2960.2000000000003</v>
      </c>
      <c r="AE343" s="65" cm="1">
        <f t="array" ref="AE343">_xlfn.XLOOKUP($G343&amp;$C343,$BY$1:$BY$845&amp;$C$1:$C$845,$CB$1:$CB$845,"",0)</f>
        <v>1999</v>
      </c>
      <c r="AF343" s="65">
        <v>24.4</v>
      </c>
      <c r="AG343" s="65">
        <f>IFERROR(($AD343/SUM(AD343:AD364))*$AF343,"")</f>
        <v>3.8633539974004991</v>
      </c>
      <c r="AH343" s="65" cm="1">
        <f t="array" ref="AH343">_xlfn.XLOOKUP($G343&amp;$C343,$BY$1:$BY$845&amp;$C$1:$C$845,$BD$1:$BD$845,"",0)</f>
        <v>23</v>
      </c>
      <c r="AI343" s="65" cm="1">
        <f t="array" ref="AI343">_xlfn.XLOOKUP($G343&amp;$C343,$BY$1:$BY$845&amp;$C$1:$C$845,$CP$1:$CP$845,"",0)</f>
        <v>2.5</v>
      </c>
      <c r="AJ343" s="65" cm="1">
        <f t="array" ref="AJ343">_xlfn.XLOOKUP($G343&amp;$C343,$BY$1:$BY$845&amp;$C$1:$C$845,$CQ$1:$CQ$845,"",0)</f>
        <v>3.5</v>
      </c>
      <c r="AK343" s="65" cm="1">
        <f t="array" ref="AK343">_xlfn.XLOOKUP($G343&amp;$C343,$BY$1:$BY$845&amp;$C$1:$C$845,$CR$1:$CR$845,"",0)</f>
        <v>6.1</v>
      </c>
      <c r="AL343" s="65" cm="1">
        <f t="array" ref="AL343">_xlfn.XLOOKUP($G343&amp;$C343,$BY$1:$BY$845&amp;$C$1:$C$845,$CM$1:$CM$845,"",0)</f>
        <v>11.5</v>
      </c>
      <c r="AM343" s="78" cm="1">
        <f t="array" ref="AM343">_xlfn.XLOOKUP($G343&amp;$C343,$BY$1:$BY$845&amp;$C$1:$C$845,BG$1:BG$845,"",0)</f>
        <v>0</v>
      </c>
      <c r="AN343" s="78" cm="1">
        <f t="array" ref="AN343">_xlfn.XLOOKUP($G343&amp;$C343,$BY$1:$BY$845&amp;$C$1:$C$845,BH$1:BH$845,"",0)</f>
        <v>0.04</v>
      </c>
      <c r="AO343" s="78" cm="1">
        <f t="array" ref="AO343">_xlfn.XLOOKUP($G343&amp;$C343,$BY$1:$BY$845&amp;$C$1:$C$845,BI$1:BI$845,"",0)</f>
        <v>0.94</v>
      </c>
      <c r="AP343" s="78" cm="1">
        <f t="array" ref="AP343">_xlfn.XLOOKUP($G343&amp;$C343,$BY$1:$BY$845&amp;$C$1:$C$845,BJ$1:BJ$845,"",0)</f>
        <v>0.02</v>
      </c>
      <c r="AQ343" s="78" cm="1">
        <f t="array" ref="AQ343">_xlfn.XLOOKUP($G343&amp;$C343,$BY$1:$BY$845&amp;$C$1:$C$845,BK$1:BK$845,"",0)</f>
        <v>0</v>
      </c>
      <c r="AR343" s="78">
        <f>SUM(AM343:AQ343)</f>
        <v>1</v>
      </c>
      <c r="AT343" s="1">
        <v>1</v>
      </c>
      <c r="AU343" s="2" t="s">
        <v>873</v>
      </c>
      <c r="AV343" s="6">
        <v>21262500</v>
      </c>
      <c r="AW343" s="6">
        <v>21262500</v>
      </c>
      <c r="BB343">
        <v>1</v>
      </c>
      <c r="BC343" t="s">
        <v>878</v>
      </c>
      <c r="BD343">
        <v>28</v>
      </c>
      <c r="BE343">
        <v>81</v>
      </c>
      <c r="BF343" s="2">
        <v>2999</v>
      </c>
      <c r="BJ343" s="58">
        <v>0.3</v>
      </c>
      <c r="BK343" s="58">
        <v>0.7</v>
      </c>
      <c r="BL343" s="2">
        <v>9.3000000000000007</v>
      </c>
      <c r="BM343" s="2">
        <v>4.4000000000000004</v>
      </c>
      <c r="BN343" s="2">
        <v>71</v>
      </c>
      <c r="BO343" s="2">
        <v>64</v>
      </c>
      <c r="BP343" s="2">
        <v>101</v>
      </c>
      <c r="BQ343" s="2">
        <v>6</v>
      </c>
      <c r="BR343" s="2">
        <v>183</v>
      </c>
      <c r="BS343" s="2">
        <v>15</v>
      </c>
      <c r="BT343" s="2">
        <v>654</v>
      </c>
      <c r="BU343" s="2">
        <v>37</v>
      </c>
      <c r="BV343" s="2">
        <v>66</v>
      </c>
      <c r="BX343" s="2">
        <v>1</v>
      </c>
      <c r="BY343" s="2" t="s">
        <v>878</v>
      </c>
      <c r="BZ343" s="2">
        <v>28</v>
      </c>
      <c r="CA343" s="2">
        <v>81</v>
      </c>
      <c r="CB343" s="2">
        <v>2999</v>
      </c>
      <c r="CC343" s="2">
        <v>22.2</v>
      </c>
      <c r="CD343" s="2">
        <v>0.61699999999999999</v>
      </c>
      <c r="CE343" s="2">
        <v>2E-3</v>
      </c>
      <c r="CF343" s="2">
        <v>0.42</v>
      </c>
      <c r="CG343" s="2">
        <v>10</v>
      </c>
      <c r="CH343" s="2">
        <v>19.3</v>
      </c>
      <c r="CI343" s="2">
        <v>14.7</v>
      </c>
      <c r="CJ343" s="2">
        <v>14.8</v>
      </c>
      <c r="CK343" s="2">
        <v>0.9</v>
      </c>
      <c r="CL343" s="2">
        <v>2.1</v>
      </c>
      <c r="CM343" s="2">
        <v>11.3</v>
      </c>
      <c r="CN343" s="2">
        <v>20.399999999999999</v>
      </c>
      <c r="CP343" s="2">
        <v>9.8000000000000007</v>
      </c>
      <c r="CQ343" s="2">
        <v>4.2</v>
      </c>
      <c r="CR343" s="2">
        <v>13.9</v>
      </c>
      <c r="CS343" s="2">
        <v>0.223</v>
      </c>
      <c r="CU343" s="2">
        <v>4</v>
      </c>
      <c r="CV343" s="2">
        <v>0.5</v>
      </c>
      <c r="CW343" s="2">
        <v>4.5</v>
      </c>
      <c r="CX343" s="2">
        <v>5</v>
      </c>
    </row>
    <row r="344" spans="1:102" x14ac:dyDescent="0.2">
      <c r="B344" s="1" t="s">
        <v>104</v>
      </c>
      <c r="C344" s="1">
        <v>2009</v>
      </c>
      <c r="D344" s="1" t="s">
        <v>837</v>
      </c>
      <c r="F344" s="2">
        <v>12</v>
      </c>
      <c r="G344" s="2" t="s">
        <v>796</v>
      </c>
      <c r="H344" s="2" t="s">
        <v>576</v>
      </c>
      <c r="I344" s="4" t="s">
        <v>603</v>
      </c>
      <c r="J344" s="16">
        <f>_xlfn.XLOOKUP($I344,DASHBOARD!$I$2:$I$27,DASHBOARD!$J$2:$J$27,"",0)</f>
        <v>76</v>
      </c>
      <c r="K344" s="23">
        <f>J344/DASHBOARD!$C$3</f>
        <v>1.9304038608077216</v>
      </c>
      <c r="L344" s="2">
        <v>205</v>
      </c>
      <c r="M344" s="26">
        <f>L344/DASHBOARD!$C$4</f>
        <v>92.970521541950106</v>
      </c>
      <c r="N344" s="26">
        <f t="shared" si="66"/>
        <v>24.948756956614591</v>
      </c>
      <c r="O344" s="5">
        <v>31380</v>
      </c>
      <c r="P344" s="23">
        <f>YEARFRAC(O344,_xlfn.XLOOKUP($B344,DASHBOARD!$Q$2:$Q$40,DASHBOARD!$U$2:$U$40,"",0))</f>
        <v>23.541666666666668</v>
      </c>
      <c r="Q344" s="2" t="s">
        <v>557</v>
      </c>
      <c r="R344" s="2" t="str">
        <f>_xlfn.XLOOKUP($Q344,DASHBOARD!$L$2:$L$150,DASHBOARD!M$2:M$150,"",0)</f>
        <v>United States</v>
      </c>
      <c r="S344" s="2" t="str">
        <f>_xlfn.XLOOKUP($Q344,DASHBOARD!$L$2:$L$150,DASHBOARD!N$2:N$150,"",0)</f>
        <v>North America</v>
      </c>
      <c r="T344" s="2" t="str">
        <f>_xlfn.XLOOKUP($Q344,DASHBOARD!$L$2:$L$150,DASHBOARD!O$2:O$150,"",0)</f>
        <v>Americas</v>
      </c>
      <c r="U344" s="2">
        <v>2</v>
      </c>
      <c r="W344" s="2" t="s">
        <v>567</v>
      </c>
      <c r="X344" s="2" t="s">
        <v>567</v>
      </c>
      <c r="Z344" s="2" t="str">
        <f t="shared" si="67"/>
        <v/>
      </c>
      <c r="AA344" s="6">
        <f>_xlfn.XLOOKUP($G344,$AU$343:$AU$364,$AV$343:$AV$364,0,0)</f>
        <v>797581</v>
      </c>
      <c r="AB344" s="43">
        <f>AA344/$AC$365</f>
        <v>1.0193276461521707E-2</v>
      </c>
      <c r="AD344" s="65">
        <v>2997</v>
      </c>
      <c r="AE344" s="65" cm="1">
        <f t="array" ref="AE344">_xlfn.XLOOKUP($G344&amp;$C344,$BY$1:$BY$845&amp;$C$1:$C$845,$CB$1:$CB$845,"",0)</f>
        <v>136</v>
      </c>
      <c r="AF344" s="65">
        <v>22.2</v>
      </c>
      <c r="AG344" s="65">
        <f>IFERROR(($AD344/SUM(AD343:AD364))*$AF344,"")</f>
        <v>3.5587160821356547</v>
      </c>
      <c r="AH344" s="65" cm="1">
        <f t="array" ref="AH344">_xlfn.XLOOKUP($G344&amp;$C344,$BY$1:$BY$845&amp;$C$1:$C$845,$BD$1:$BD$845,"",0)</f>
        <v>23</v>
      </c>
      <c r="AI344" s="65" cm="1">
        <f t="array" ref="AI344">_xlfn.XLOOKUP($G344&amp;$C344,$BY$1:$BY$845&amp;$C$1:$C$845,$CP$1:$CP$845,"",0)</f>
        <v>0.2</v>
      </c>
      <c r="AJ344" s="65" cm="1">
        <f t="array" ref="AJ344">_xlfn.XLOOKUP($G344&amp;$C344,$BY$1:$BY$845&amp;$C$1:$C$845,$CQ$1:$CQ$845,"",0)</f>
        <v>0.2</v>
      </c>
      <c r="AK344" s="65" cm="1">
        <f t="array" ref="AK344">_xlfn.XLOOKUP($G344&amp;$C344,$BY$1:$BY$845&amp;$C$1:$C$845,$CR$1:$CR$845,"",0)</f>
        <v>0.4</v>
      </c>
      <c r="AL344" s="65" cm="1">
        <f t="array" ref="AL344">_xlfn.XLOOKUP($G344&amp;$C344,$BY$1:$BY$845&amp;$C$1:$C$845,$CM$1:$CM$845,"",0)</f>
        <v>16.399999999999999</v>
      </c>
      <c r="AM344" s="78" cm="1">
        <f t="array" ref="AM344">_xlfn.XLOOKUP($G344&amp;$C344,$BY$1:$BY$845&amp;$C$1:$C$845,BG$1:BG$845,"",0)</f>
        <v>0.84</v>
      </c>
      <c r="AN344" s="78" cm="1">
        <f t="array" ref="AN344">_xlfn.XLOOKUP($G344&amp;$C344,$BY$1:$BY$845&amp;$C$1:$C$845,BH$1:BH$845,"",0)</f>
        <v>0.16</v>
      </c>
      <c r="AO344" s="78" cm="1">
        <f t="array" ref="AO344">_xlfn.XLOOKUP($G344&amp;$C344,$BY$1:$BY$845&amp;$C$1:$C$845,BI$1:BI$845,"",0)</f>
        <v>0</v>
      </c>
      <c r="AP344" s="78" cm="1">
        <f t="array" ref="AP344">_xlfn.XLOOKUP($G344&amp;$C344,$BY$1:$BY$845&amp;$C$1:$C$845,BJ$1:BJ$845,"",0)</f>
        <v>0</v>
      </c>
      <c r="AQ344" s="78" cm="1">
        <f t="array" ref="AQ344">_xlfn.XLOOKUP($G344&amp;$C344,$BY$1:$BY$845&amp;$C$1:$C$845,BK$1:BK$845,"",0)</f>
        <v>0</v>
      </c>
      <c r="AR344" s="78">
        <f t="shared" ref="AR344:AR364" si="68">SUM(AM344:AQ344)</f>
        <v>1</v>
      </c>
      <c r="AT344" s="1">
        <v>2</v>
      </c>
      <c r="AU344" s="2" t="s">
        <v>878</v>
      </c>
      <c r="AV344" s="6">
        <v>15106000</v>
      </c>
      <c r="AW344" s="6">
        <v>15106000</v>
      </c>
      <c r="BB344">
        <v>2</v>
      </c>
      <c r="BC344" t="s">
        <v>873</v>
      </c>
      <c r="BD344">
        <v>30</v>
      </c>
      <c r="BE344">
        <v>82</v>
      </c>
      <c r="BF344" s="2">
        <v>2960</v>
      </c>
      <c r="BG344" s="58">
        <v>0.06</v>
      </c>
      <c r="BH344" s="58">
        <v>0.94</v>
      </c>
      <c r="BL344" s="2">
        <v>11</v>
      </c>
      <c r="BM344" s="2">
        <v>11.1</v>
      </c>
      <c r="BN344" s="2">
        <v>100</v>
      </c>
      <c r="BO344" s="2">
        <v>71</v>
      </c>
      <c r="BP344" s="2">
        <v>55</v>
      </c>
      <c r="BQ344" s="2">
        <v>16</v>
      </c>
      <c r="BR344" s="2">
        <v>226</v>
      </c>
      <c r="BS344" s="2">
        <v>8</v>
      </c>
      <c r="BT344" s="2">
        <v>914</v>
      </c>
      <c r="BU344" s="2">
        <v>57</v>
      </c>
      <c r="BV344" s="2">
        <v>64</v>
      </c>
      <c r="BX344" s="2">
        <v>2</v>
      </c>
      <c r="BY344" s="2" t="s">
        <v>873</v>
      </c>
      <c r="BZ344" s="2">
        <v>30</v>
      </c>
      <c r="CA344" s="2">
        <v>82</v>
      </c>
      <c r="CB344" s="2">
        <v>2960</v>
      </c>
      <c r="CC344" s="2">
        <v>24.4</v>
      </c>
      <c r="CD344" s="2">
        <v>0.56100000000000005</v>
      </c>
      <c r="CE344" s="2">
        <v>0.19600000000000001</v>
      </c>
      <c r="CF344" s="2">
        <v>0.32900000000000001</v>
      </c>
      <c r="CG344" s="2">
        <v>3.5</v>
      </c>
      <c r="CH344" s="2">
        <v>12.8</v>
      </c>
      <c r="CI344" s="2">
        <v>8.1999999999999993</v>
      </c>
      <c r="CJ344" s="2">
        <v>23.8</v>
      </c>
      <c r="CK344" s="2">
        <v>2.1</v>
      </c>
      <c r="CL344" s="2">
        <v>1</v>
      </c>
      <c r="CM344" s="2">
        <v>9.6999999999999993</v>
      </c>
      <c r="CN344" s="2">
        <v>32.200000000000003</v>
      </c>
      <c r="CP344" s="2">
        <v>8.6</v>
      </c>
      <c r="CQ344" s="2">
        <v>4</v>
      </c>
      <c r="CR344" s="2">
        <v>12.7</v>
      </c>
      <c r="CS344" s="2">
        <v>0.20599999999999999</v>
      </c>
      <c r="CU344" s="2">
        <v>5.6</v>
      </c>
      <c r="CV344" s="2">
        <v>0.3</v>
      </c>
      <c r="CW344" s="2">
        <v>5.9</v>
      </c>
      <c r="CX344" s="2">
        <v>5.9</v>
      </c>
    </row>
    <row r="345" spans="1:102" x14ac:dyDescent="0.2">
      <c r="B345" s="1" t="s">
        <v>104</v>
      </c>
      <c r="C345" s="1">
        <v>2009</v>
      </c>
      <c r="D345" s="1" t="s">
        <v>837</v>
      </c>
      <c r="F345" s="2">
        <v>24</v>
      </c>
      <c r="G345" s="2" t="s">
        <v>873</v>
      </c>
      <c r="H345" s="2" t="s">
        <v>576</v>
      </c>
      <c r="I345" s="4" t="s">
        <v>599</v>
      </c>
      <c r="J345" s="16">
        <f>_xlfn.XLOOKUP($I345,DASHBOARD!$I$2:$I$27,DASHBOARD!$J$2:$J$27,"",0)</f>
        <v>78</v>
      </c>
      <c r="K345" s="23">
        <f>J345/DASHBOARD!$C$3</f>
        <v>1.981203962407925</v>
      </c>
      <c r="L345" s="2">
        <v>212</v>
      </c>
      <c r="M345" s="26">
        <f>L345/DASHBOARD!$C$4</f>
        <v>96.145124716553283</v>
      </c>
      <c r="N345" s="26">
        <f t="shared" si="66"/>
        <v>24.494517629975501</v>
      </c>
      <c r="O345" s="5">
        <v>28725</v>
      </c>
      <c r="P345" s="23">
        <f>YEARFRAC(O345,_xlfn.XLOOKUP($B345,DASHBOARD!$Q$2:$Q$40,DASHBOARD!$U$2:$U$40,"",0))</f>
        <v>30.808333333333334</v>
      </c>
      <c r="Q345" s="2" t="s">
        <v>557</v>
      </c>
      <c r="R345" s="2" t="str">
        <f>_xlfn.XLOOKUP($Q345,DASHBOARD!$L$2:$L$150,DASHBOARD!M$2:M$150,"",0)</f>
        <v>United States</v>
      </c>
      <c r="S345" s="2" t="str">
        <f>_xlfn.XLOOKUP($Q345,DASHBOARD!$L$2:$L$150,DASHBOARD!N$2:N$150,"",0)</f>
        <v>North America</v>
      </c>
      <c r="T345" s="2" t="str">
        <f>_xlfn.XLOOKUP($Q345,DASHBOARD!$L$2:$L$150,DASHBOARD!O$2:O$150,"",0)</f>
        <v>Americas</v>
      </c>
      <c r="U345" s="2">
        <v>12</v>
      </c>
      <c r="Z345" s="2" t="str">
        <f t="shared" si="67"/>
        <v/>
      </c>
      <c r="AA345" s="6">
        <f>_xlfn.XLOOKUP($G345,$AU$343:$AU$364,$AV$343:$AV$364,0,0)</f>
        <v>21262500</v>
      </c>
      <c r="AB345" s="43">
        <f>AA345/$AC$365</f>
        <v>0.27173984932327289</v>
      </c>
      <c r="AD345" s="65">
        <v>2316.6</v>
      </c>
      <c r="AE345" s="65" cm="1">
        <f t="array" ref="AE345">_xlfn.XLOOKUP($G345&amp;$C345,$BY$1:$BY$845&amp;$C$1:$C$845,$CB$1:$CB$845,"",0)</f>
        <v>2960</v>
      </c>
      <c r="AF345" s="65">
        <v>16.600000000000001</v>
      </c>
      <c r="AG345" s="65">
        <f>IFERROR(($AD345/SUM(AD343:AD364))*$AF345,"")</f>
        <v>2.0568980364678886</v>
      </c>
      <c r="AH345" s="65" cm="1">
        <f t="array" ref="AH345">_xlfn.XLOOKUP($G345&amp;$C345,$BY$1:$BY$845&amp;$C$1:$C$845,$BD$1:$BD$845,"",0)</f>
        <v>30</v>
      </c>
      <c r="AI345" s="65" cm="1">
        <f t="array" ref="AI345">_xlfn.XLOOKUP($G345&amp;$C345,$BY$1:$BY$845&amp;$C$1:$C$845,$CP$1:$CP$845,"",0)</f>
        <v>8.6</v>
      </c>
      <c r="AJ345" s="65" cm="1">
        <f t="array" ref="AJ345">_xlfn.XLOOKUP($G345&amp;$C345,$BY$1:$BY$845&amp;$C$1:$C$845,$CQ$1:$CQ$845,"",0)</f>
        <v>4</v>
      </c>
      <c r="AK345" s="65" cm="1">
        <f t="array" ref="AK345">_xlfn.XLOOKUP($G345&amp;$C345,$BY$1:$BY$845&amp;$C$1:$C$845,$CR$1:$CR$845,"",0)</f>
        <v>12.7</v>
      </c>
      <c r="AL345" s="65" cm="1">
        <f t="array" ref="AL345">_xlfn.XLOOKUP($G345&amp;$C345,$BY$1:$BY$845&amp;$C$1:$C$845,$CM$1:$CM$845,"",0)</f>
        <v>9.6999999999999993</v>
      </c>
      <c r="AM345" s="78" cm="1">
        <f t="array" ref="AM345">_xlfn.XLOOKUP($G345&amp;$C345,$BY$1:$BY$845&amp;$C$1:$C$845,BG$1:BG$845,"",0)</f>
        <v>0.06</v>
      </c>
      <c r="AN345" s="78" cm="1">
        <f t="array" ref="AN345">_xlfn.XLOOKUP($G345&amp;$C345,$BY$1:$BY$845&amp;$C$1:$C$845,BH$1:BH$845,"",0)</f>
        <v>0.94</v>
      </c>
      <c r="AO345" s="78" cm="1">
        <f t="array" ref="AO345">_xlfn.XLOOKUP($G345&amp;$C345,$BY$1:$BY$845&amp;$C$1:$C$845,BI$1:BI$845,"",0)</f>
        <v>0</v>
      </c>
      <c r="AP345" s="78" cm="1">
        <f t="array" ref="AP345">_xlfn.XLOOKUP($G345&amp;$C345,$BY$1:$BY$845&amp;$C$1:$C$845,BJ$1:BJ$845,"",0)</f>
        <v>0</v>
      </c>
      <c r="AQ345" s="78" cm="1">
        <f t="array" ref="AQ345">_xlfn.XLOOKUP($G345&amp;$C345,$BY$1:$BY$845&amp;$C$1:$C$845,BK$1:BK$845,"",0)</f>
        <v>0</v>
      </c>
      <c r="AR345" s="78">
        <f t="shared" si="68"/>
        <v>1</v>
      </c>
      <c r="AT345" s="1">
        <v>3</v>
      </c>
      <c r="AU345" s="2" t="s">
        <v>881</v>
      </c>
      <c r="AV345" s="6">
        <v>14148596</v>
      </c>
      <c r="AW345" s="6">
        <v>14148596</v>
      </c>
      <c r="BB345">
        <v>3</v>
      </c>
      <c r="BC345" t="s">
        <v>876</v>
      </c>
      <c r="BD345">
        <v>34</v>
      </c>
      <c r="BE345">
        <v>82</v>
      </c>
      <c r="BF345" s="2">
        <v>2441</v>
      </c>
      <c r="BG345" s="58">
        <v>1</v>
      </c>
      <c r="BL345" s="2">
        <v>11.1</v>
      </c>
      <c r="BM345" s="2">
        <v>7.5</v>
      </c>
      <c r="BN345" s="2">
        <v>56</v>
      </c>
      <c r="BO345" s="2">
        <v>9</v>
      </c>
      <c r="BP345" s="2">
        <v>81</v>
      </c>
      <c r="BQ345" s="2">
        <v>4</v>
      </c>
      <c r="BR345" s="2">
        <v>38</v>
      </c>
      <c r="BS345" s="2">
        <v>48</v>
      </c>
      <c r="BT345" s="2">
        <v>584</v>
      </c>
      <c r="BU345" s="2">
        <v>8</v>
      </c>
      <c r="BV345" s="2">
        <v>27</v>
      </c>
      <c r="BX345" s="2">
        <v>3</v>
      </c>
      <c r="BY345" s="2" t="s">
        <v>876</v>
      </c>
      <c r="BZ345" s="2">
        <v>34</v>
      </c>
      <c r="CA345" s="2">
        <v>82</v>
      </c>
      <c r="CB345" s="2">
        <v>2441</v>
      </c>
      <c r="CC345" s="2">
        <v>12.1</v>
      </c>
      <c r="CD345" s="2">
        <v>0.54600000000000004</v>
      </c>
      <c r="CE345" s="2">
        <v>0.439</v>
      </c>
      <c r="CF345" s="2">
        <v>0.189</v>
      </c>
      <c r="CG345" s="2">
        <v>1.2</v>
      </c>
      <c r="CH345" s="2">
        <v>7.4</v>
      </c>
      <c r="CI345" s="2">
        <v>4.4000000000000004</v>
      </c>
      <c r="CJ345" s="2">
        <v>14.9</v>
      </c>
      <c r="CK345" s="2">
        <v>2</v>
      </c>
      <c r="CL345" s="2">
        <v>0.2</v>
      </c>
      <c r="CM345" s="2">
        <v>8.8000000000000007</v>
      </c>
      <c r="CN345" s="2">
        <v>14.7</v>
      </c>
      <c r="CP345" s="2">
        <v>3.6</v>
      </c>
      <c r="CQ345" s="2">
        <v>2.7</v>
      </c>
      <c r="CR345" s="2">
        <v>6.3</v>
      </c>
      <c r="CS345" s="2">
        <v>0.123</v>
      </c>
      <c r="CU345" s="2">
        <v>-0.5</v>
      </c>
      <c r="CV345" s="2">
        <v>0.7</v>
      </c>
      <c r="CW345" s="2">
        <v>0.2</v>
      </c>
      <c r="CX345" s="2">
        <v>1.3</v>
      </c>
    </row>
    <row r="346" spans="1:102" x14ac:dyDescent="0.2">
      <c r="B346" s="1" t="s">
        <v>104</v>
      </c>
      <c r="C346" s="1">
        <v>2009</v>
      </c>
      <c r="D346" s="1" t="s">
        <v>837</v>
      </c>
      <c r="F346" s="2">
        <v>17</v>
      </c>
      <c r="G346" s="2" t="s">
        <v>874</v>
      </c>
      <c r="H346" s="2" t="s">
        <v>552</v>
      </c>
      <c r="I346" s="4" t="s">
        <v>1150</v>
      </c>
      <c r="J346" s="16">
        <f>_xlfn.XLOOKUP($I346,DASHBOARD!$I$2:$I$27,DASHBOARD!$J$2:$J$27,"",0)</f>
        <v>85</v>
      </c>
      <c r="K346" s="23">
        <f>J346/DASHBOARD!$C$3</f>
        <v>2.1590043180086362</v>
      </c>
      <c r="L346" s="2">
        <v>285</v>
      </c>
      <c r="M346" s="26">
        <f>L346/DASHBOARD!$C$4</f>
        <v>129.25170068027211</v>
      </c>
      <c r="N346" s="26">
        <f t="shared" si="66"/>
        <v>27.728683096768112</v>
      </c>
      <c r="O346" s="5">
        <v>32077</v>
      </c>
      <c r="P346" s="23">
        <f>YEARFRAC(O346,_xlfn.XLOOKUP($B346,DASHBOARD!$Q$2:$Q$40,DASHBOARD!$U$2:$U$40,"",0))</f>
        <v>21.630555555555556</v>
      </c>
      <c r="Q346" s="2" t="s">
        <v>557</v>
      </c>
      <c r="R346" s="2" t="str">
        <f>_xlfn.XLOOKUP($Q346,DASHBOARD!$L$2:$L$150,DASHBOARD!M$2:M$150,"",0)</f>
        <v>United States</v>
      </c>
      <c r="S346" s="2" t="str">
        <f>_xlfn.XLOOKUP($Q346,DASHBOARD!$L$2:$L$150,DASHBOARD!N$2:N$150,"",0)</f>
        <v>North America</v>
      </c>
      <c r="T346" s="2" t="str">
        <f>_xlfn.XLOOKUP($Q346,DASHBOARD!$L$2:$L$150,DASHBOARD!O$2:O$150,"",0)</f>
        <v>Americas</v>
      </c>
      <c r="U346" s="2">
        <v>3</v>
      </c>
      <c r="Z346" s="2" t="str">
        <f t="shared" si="67"/>
        <v/>
      </c>
      <c r="AA346" s="6">
        <f>_xlfn.XLOOKUP($G346,$AU$343:$AU$364,$AV$343:$AV$364,0,0)</f>
        <v>2769300</v>
      </c>
      <c r="AB346" s="43">
        <f>AA346/$AC$365</f>
        <v>3.5392318153130611E-2</v>
      </c>
      <c r="AD346" s="65">
        <v>2443.6</v>
      </c>
      <c r="AE346" s="65" cm="1">
        <f t="array" ref="AE346">_xlfn.XLOOKUP($G346&amp;$C346,$BY$1:$BY$845&amp;$C$1:$C$845,$CB$1:$CB$845,"",0)</f>
        <v>1446</v>
      </c>
      <c r="AF346" s="65">
        <v>12.1</v>
      </c>
      <c r="AG346" s="65">
        <f>IFERROR(($AD346/SUM(AD343:AD364))*$AF346,"")</f>
        <v>1.5814996870971707</v>
      </c>
      <c r="AH346" s="65" cm="1">
        <f t="array" ref="AH346">_xlfn.XLOOKUP($G346&amp;$C346,$BY$1:$BY$845&amp;$C$1:$C$845,$BD$1:$BD$845,"",0)</f>
        <v>21</v>
      </c>
      <c r="AI346" s="65" cm="1">
        <f t="array" ref="AI346">_xlfn.XLOOKUP($G346&amp;$C346,$BY$1:$BY$845&amp;$C$1:$C$845,$CP$1:$CP$845,"",0)</f>
        <v>3.2</v>
      </c>
      <c r="AJ346" s="65" cm="1">
        <f t="array" ref="AJ346">_xlfn.XLOOKUP($G346&amp;$C346,$BY$1:$BY$845&amp;$C$1:$C$845,$CQ$1:$CQ$845,"",0)</f>
        <v>2.2999999999999998</v>
      </c>
      <c r="AK346" s="65" cm="1">
        <f t="array" ref="AK346">_xlfn.XLOOKUP($G346&amp;$C346,$BY$1:$BY$845&amp;$C$1:$C$845,$CR$1:$CR$845,"",0)</f>
        <v>5.5</v>
      </c>
      <c r="AL346" s="65" cm="1">
        <f t="array" ref="AL346">_xlfn.XLOOKUP($G346&amp;$C346,$BY$1:$BY$845&amp;$C$1:$C$845,$CM$1:$CM$845,"",0)</f>
        <v>12.5</v>
      </c>
      <c r="AM346" s="78" cm="1">
        <f t="array" ref="AM346">_xlfn.XLOOKUP($G346&amp;$C346,$BY$1:$BY$845&amp;$C$1:$C$845,BG$1:BG$845,"",0)</f>
        <v>0</v>
      </c>
      <c r="AN346" s="78" cm="1">
        <f t="array" ref="AN346">_xlfn.XLOOKUP($G346&amp;$C346,$BY$1:$BY$845&amp;$C$1:$C$845,BH$1:BH$845,"",0)</f>
        <v>0</v>
      </c>
      <c r="AO346" s="78" cm="1">
        <f t="array" ref="AO346">_xlfn.XLOOKUP($G346&amp;$C346,$BY$1:$BY$845&amp;$C$1:$C$845,BI$1:BI$845,"",0)</f>
        <v>0</v>
      </c>
      <c r="AP346" s="78" cm="1">
        <f t="array" ref="AP346">_xlfn.XLOOKUP($G346&amp;$C346,$BY$1:$BY$845&amp;$C$1:$C$845,BJ$1:BJ$845,"",0)</f>
        <v>0</v>
      </c>
      <c r="AQ346" s="78" cm="1">
        <f t="array" ref="AQ346">_xlfn.XLOOKUP($G346&amp;$C346,$BY$1:$BY$845&amp;$C$1:$C$845,BK$1:BK$845,"",0)</f>
        <v>1</v>
      </c>
      <c r="AR346" s="78">
        <f t="shared" si="68"/>
        <v>1</v>
      </c>
      <c r="AT346" s="1">
        <v>4</v>
      </c>
      <c r="AU346" s="2" t="s">
        <v>876</v>
      </c>
      <c r="AV346" s="6">
        <v>4700000</v>
      </c>
      <c r="AW346" s="6">
        <v>4700000</v>
      </c>
      <c r="BB346">
        <v>4</v>
      </c>
      <c r="BC346" t="s">
        <v>881</v>
      </c>
      <c r="BD346">
        <v>29</v>
      </c>
      <c r="BE346">
        <v>78</v>
      </c>
      <c r="BF346" s="2">
        <v>2316</v>
      </c>
      <c r="BJ346" s="58">
        <v>0.96</v>
      </c>
      <c r="BK346" s="58">
        <v>0.04</v>
      </c>
      <c r="BL346" s="2">
        <v>15.5</v>
      </c>
      <c r="BM346" s="2">
        <v>17.600000000000001</v>
      </c>
      <c r="BN346" s="2">
        <v>78</v>
      </c>
      <c r="BO346" s="2">
        <v>27</v>
      </c>
      <c r="BP346" s="2">
        <v>128</v>
      </c>
      <c r="BQ346" s="2">
        <v>23</v>
      </c>
      <c r="BR346" s="2">
        <v>129</v>
      </c>
      <c r="BS346" s="2">
        <v>7</v>
      </c>
      <c r="BT346" s="2">
        <v>457</v>
      </c>
      <c r="BU346" s="2">
        <v>35</v>
      </c>
      <c r="BV346" s="2">
        <v>59</v>
      </c>
      <c r="BX346" s="2">
        <v>4</v>
      </c>
      <c r="BY346" s="2" t="s">
        <v>881</v>
      </c>
      <c r="BZ346" s="2">
        <v>29</v>
      </c>
      <c r="CA346" s="2">
        <v>78</v>
      </c>
      <c r="CB346" s="2">
        <v>2316</v>
      </c>
      <c r="CC346" s="2">
        <v>16.600000000000001</v>
      </c>
      <c r="CD346" s="2">
        <v>0.54200000000000004</v>
      </c>
      <c r="CE346" s="2">
        <v>0.14699999999999999</v>
      </c>
      <c r="CF346" s="2">
        <v>0.36599999999999999</v>
      </c>
      <c r="CG346" s="2">
        <v>8.6999999999999993</v>
      </c>
      <c r="CH346" s="2">
        <v>22.2</v>
      </c>
      <c r="CI346" s="2">
        <v>15.5</v>
      </c>
      <c r="CJ346" s="2">
        <v>12.8</v>
      </c>
      <c r="CK346" s="2">
        <v>1.7</v>
      </c>
      <c r="CL346" s="2">
        <v>3.3</v>
      </c>
      <c r="CM346" s="2">
        <v>14.5</v>
      </c>
      <c r="CN346" s="2">
        <v>18.100000000000001</v>
      </c>
      <c r="CP346" s="2">
        <v>2.7</v>
      </c>
      <c r="CQ346" s="2">
        <v>4.2</v>
      </c>
      <c r="CR346" s="2">
        <v>6.9</v>
      </c>
      <c r="CS346" s="2">
        <v>0.14299999999999999</v>
      </c>
      <c r="CU346" s="2">
        <v>0.4</v>
      </c>
      <c r="CV346" s="2">
        <v>1.6</v>
      </c>
      <c r="CW346" s="2">
        <v>2</v>
      </c>
      <c r="CX346" s="2">
        <v>2.4</v>
      </c>
    </row>
    <row r="347" spans="1:102" x14ac:dyDescent="0.2">
      <c r="B347" s="1" t="s">
        <v>104</v>
      </c>
      <c r="C347" s="1">
        <v>2009</v>
      </c>
      <c r="D347" s="1" t="s">
        <v>837</v>
      </c>
      <c r="F347" s="2">
        <v>5</v>
      </c>
      <c r="G347" s="2" t="s">
        <v>875</v>
      </c>
      <c r="H347" s="2" t="s">
        <v>556</v>
      </c>
      <c r="I347" s="4" t="s">
        <v>597</v>
      </c>
      <c r="J347" s="16">
        <f>_xlfn.XLOOKUP($I347,DASHBOARD!$I$2:$I$27,DASHBOARD!$J$2:$J$27,"",0)</f>
        <v>74</v>
      </c>
      <c r="K347" s="23">
        <f>J347/DASHBOARD!$C$3</f>
        <v>1.8796037592075185</v>
      </c>
      <c r="L347" s="2">
        <v>180</v>
      </c>
      <c r="M347" s="26">
        <f>L347/DASHBOARD!$C$4</f>
        <v>81.632653061224488</v>
      </c>
      <c r="N347" s="26">
        <f t="shared" si="66"/>
        <v>23.106347549976892</v>
      </c>
      <c r="O347" s="5">
        <v>31746</v>
      </c>
      <c r="P347" s="23">
        <f>YEARFRAC(O347,_xlfn.XLOOKUP($B347,DASHBOARD!$Q$2:$Q$40,DASHBOARD!$U$2:$U$40,"",0))</f>
        <v>22.538888888888888</v>
      </c>
      <c r="Q347" s="2" t="s">
        <v>557</v>
      </c>
      <c r="R347" s="2" t="str">
        <f>_xlfn.XLOOKUP($Q347,DASHBOARD!$L$2:$L$150,DASHBOARD!M$2:M$150,"",0)</f>
        <v>United States</v>
      </c>
      <c r="S347" s="2" t="str">
        <f>_xlfn.XLOOKUP($Q347,DASHBOARD!$L$2:$L$150,DASHBOARD!N$2:N$150,"",0)</f>
        <v>North America</v>
      </c>
      <c r="T347" s="2" t="str">
        <f>_xlfn.XLOOKUP($Q347,DASHBOARD!$L$2:$L$150,DASHBOARD!O$2:O$150,"",0)</f>
        <v>Americas</v>
      </c>
      <c r="U347" s="2">
        <v>2</v>
      </c>
      <c r="W347" s="2" t="s">
        <v>579</v>
      </c>
      <c r="X347" s="2" t="s">
        <v>579</v>
      </c>
      <c r="Z347" s="2" t="str">
        <f t="shared" si="67"/>
        <v/>
      </c>
      <c r="AA347" s="6">
        <f>_xlfn.XLOOKUP($G347,$AU$343:$AU$364,$AV$343:$AV$364,0,0)</f>
        <v>1080000</v>
      </c>
      <c r="AB347" s="43">
        <f>AA347/$AC$365</f>
        <v>1.3802659013245606E-2</v>
      </c>
      <c r="AD347" s="65">
        <v>1296</v>
      </c>
      <c r="AE347" s="65" cm="1">
        <f t="array" ref="AE347">_xlfn.XLOOKUP($G347&amp;$C347,$BY$1:$BY$845&amp;$C$1:$C$845,$CB$1:$CB$845,"",0)</f>
        <v>1192</v>
      </c>
      <c r="AF347" s="65">
        <v>12.6</v>
      </c>
      <c r="AG347" s="65">
        <f>IFERROR(($AD347/SUM(AD343:AD364))*$AF347,"")</f>
        <v>0.87343214287624549</v>
      </c>
      <c r="AH347" s="65" cm="1">
        <f t="array" ref="AH347">_xlfn.XLOOKUP($G347&amp;$C347,$BY$1:$BY$845&amp;$C$1:$C$845,$BD$1:$BD$845,"",0)</f>
        <v>22</v>
      </c>
      <c r="AI347" s="65" cm="1">
        <f t="array" ref="AI347">_xlfn.XLOOKUP($G347&amp;$C347,$BY$1:$BY$845&amp;$C$1:$C$845,$CP$1:$CP$845,"",0)</f>
        <v>-0.7</v>
      </c>
      <c r="AJ347" s="65" cm="1">
        <f t="array" ref="AJ347">_xlfn.XLOOKUP($G347&amp;$C347,$BY$1:$BY$845&amp;$C$1:$C$845,$CQ$1:$CQ$845,"",0)</f>
        <v>1.5</v>
      </c>
      <c r="AK347" s="65" cm="1">
        <f t="array" ref="AK347">_xlfn.XLOOKUP($G347&amp;$C347,$BY$1:$BY$845&amp;$C$1:$C$845,$CR$1:$CR$845,"",0)</f>
        <v>0.8</v>
      </c>
      <c r="AL347" s="65" cm="1">
        <f t="array" ref="AL347">_xlfn.XLOOKUP($G347&amp;$C347,$BY$1:$BY$845&amp;$C$1:$C$845,$CM$1:$CM$845,"",0)</f>
        <v>16.3</v>
      </c>
      <c r="AM347" s="78" cm="1">
        <f t="array" ref="AM347">_xlfn.XLOOKUP($G347&amp;$C347,$BY$1:$BY$845&amp;$C$1:$C$845,BG$1:BG$845,"",0)</f>
        <v>1</v>
      </c>
      <c r="AN347" s="78" cm="1">
        <f t="array" ref="AN347">_xlfn.XLOOKUP($G347&amp;$C347,$BY$1:$BY$845&amp;$C$1:$C$845,BH$1:BH$845,"",0)</f>
        <v>0</v>
      </c>
      <c r="AO347" s="78" cm="1">
        <f t="array" ref="AO347">_xlfn.XLOOKUP($G347&amp;$C347,$BY$1:$BY$845&amp;$C$1:$C$845,BI$1:BI$845,"",0)</f>
        <v>0</v>
      </c>
      <c r="AP347" s="78" cm="1">
        <f t="array" ref="AP347">_xlfn.XLOOKUP($G347&amp;$C347,$BY$1:$BY$845&amp;$C$1:$C$845,BJ$1:BJ$845,"",0)</f>
        <v>0</v>
      </c>
      <c r="AQ347" s="78" cm="1">
        <f t="array" ref="AQ347">_xlfn.XLOOKUP($G347&amp;$C347,$BY$1:$BY$845&amp;$C$1:$C$845,BK$1:BK$845,"",0)</f>
        <v>0</v>
      </c>
      <c r="AR347" s="78">
        <f t="shared" si="68"/>
        <v>1</v>
      </c>
      <c r="AT347" s="1">
        <v>5</v>
      </c>
      <c r="AU347" s="2" t="s">
        <v>883</v>
      </c>
      <c r="AV347" s="6">
        <v>4524887</v>
      </c>
      <c r="AW347" s="6">
        <v>4524887</v>
      </c>
      <c r="BB347">
        <v>5</v>
      </c>
      <c r="BC347" t="s">
        <v>889</v>
      </c>
      <c r="BD347">
        <v>23</v>
      </c>
      <c r="BE347">
        <v>82</v>
      </c>
      <c r="BF347" s="2">
        <v>1999</v>
      </c>
      <c r="BH347" s="58">
        <v>0.04</v>
      </c>
      <c r="BI347" s="58">
        <v>0.94</v>
      </c>
      <c r="BJ347" s="58">
        <v>0.02</v>
      </c>
      <c r="BL347" s="2">
        <v>8.1</v>
      </c>
      <c r="BM347" s="2">
        <v>-0.1</v>
      </c>
      <c r="BN347" s="2">
        <v>44</v>
      </c>
      <c r="BO347" s="2">
        <v>15</v>
      </c>
      <c r="BP347" s="2">
        <v>63</v>
      </c>
      <c r="BQ347" s="2">
        <v>8</v>
      </c>
      <c r="BR347" s="2">
        <v>80</v>
      </c>
      <c r="BS347" s="2">
        <v>15</v>
      </c>
      <c r="BT347" s="2">
        <v>324</v>
      </c>
      <c r="BU347" s="2">
        <v>21</v>
      </c>
      <c r="BV347" s="2">
        <v>32</v>
      </c>
      <c r="BX347" s="2">
        <v>5</v>
      </c>
      <c r="BY347" s="2" t="s">
        <v>889</v>
      </c>
      <c r="BZ347" s="2">
        <v>23</v>
      </c>
      <c r="CA347" s="2">
        <v>82</v>
      </c>
      <c r="CB347" s="2">
        <v>1999</v>
      </c>
      <c r="CC347" s="2">
        <v>15.5</v>
      </c>
      <c r="CD347" s="2">
        <v>0.54400000000000004</v>
      </c>
      <c r="CE347" s="2">
        <v>0.32</v>
      </c>
      <c r="CF347" s="2">
        <v>0.28399999999999997</v>
      </c>
      <c r="CG347" s="2">
        <v>6.4</v>
      </c>
      <c r="CH347" s="2">
        <v>13.4</v>
      </c>
      <c r="CI347" s="2">
        <v>10</v>
      </c>
      <c r="CJ347" s="2">
        <v>10.4</v>
      </c>
      <c r="CK347" s="2">
        <v>3.5</v>
      </c>
      <c r="CL347" s="2">
        <v>0.9</v>
      </c>
      <c r="CM347" s="2">
        <v>11.5</v>
      </c>
      <c r="CN347" s="2">
        <v>16.600000000000001</v>
      </c>
      <c r="CP347" s="2">
        <v>2.5</v>
      </c>
      <c r="CQ347" s="2">
        <v>3.5</v>
      </c>
      <c r="CR347" s="2">
        <v>6.1</v>
      </c>
      <c r="CS347" s="2">
        <v>0.14599999999999999</v>
      </c>
      <c r="CU347" s="2">
        <v>0.2</v>
      </c>
      <c r="CV347" s="2">
        <v>2.2000000000000002</v>
      </c>
      <c r="CW347" s="2">
        <v>2.4</v>
      </c>
      <c r="CX347" s="2">
        <v>2.2999999999999998</v>
      </c>
    </row>
    <row r="348" spans="1:102" x14ac:dyDescent="0.2">
      <c r="B348" s="1" t="s">
        <v>104</v>
      </c>
      <c r="C348" s="1">
        <v>2009</v>
      </c>
      <c r="D348" s="1" t="s">
        <v>837</v>
      </c>
      <c r="F348" s="2">
        <v>2</v>
      </c>
      <c r="G348" s="2" t="s">
        <v>876</v>
      </c>
      <c r="H348" s="2" t="s">
        <v>556</v>
      </c>
      <c r="I348" s="4" t="s">
        <v>1149</v>
      </c>
      <c r="J348" s="16">
        <f>_xlfn.XLOOKUP($I348,DASHBOARD!$I$2:$I$27,DASHBOARD!$J$2:$J$27,"",0)</f>
        <v>73</v>
      </c>
      <c r="K348" s="23">
        <f>J348/DASHBOARD!$C$3</f>
        <v>1.854203708407417</v>
      </c>
      <c r="L348" s="2">
        <v>200</v>
      </c>
      <c r="M348" s="26">
        <f>L348/DASHBOARD!$C$4</f>
        <v>90.702947845804985</v>
      </c>
      <c r="N348" s="26">
        <f t="shared" si="66"/>
        <v>26.381926812133489</v>
      </c>
      <c r="O348" s="5">
        <v>27250</v>
      </c>
      <c r="P348" s="23">
        <f>YEARFRAC(O348,_xlfn.XLOOKUP($B348,DASHBOARD!$Q$2:$Q$40,DASHBOARD!$U$2:$U$40,"",0))</f>
        <v>34.847222222222221</v>
      </c>
      <c r="Q348" s="2" t="s">
        <v>557</v>
      </c>
      <c r="R348" s="2" t="str">
        <f>_xlfn.XLOOKUP($Q348,DASHBOARD!$L$2:$L$150,DASHBOARD!M$2:M$150,"",0)</f>
        <v>United States</v>
      </c>
      <c r="S348" s="2" t="str">
        <f>_xlfn.XLOOKUP($Q348,DASHBOARD!$L$2:$L$150,DASHBOARD!N$2:N$150,"",0)</f>
        <v>North America</v>
      </c>
      <c r="T348" s="2" t="str">
        <f>_xlfn.XLOOKUP($Q348,DASHBOARD!$L$2:$L$150,DASHBOARD!O$2:O$150,"",0)</f>
        <v>Americas</v>
      </c>
      <c r="U348" s="2">
        <v>12</v>
      </c>
      <c r="W348" s="2" t="s">
        <v>877</v>
      </c>
      <c r="X348" s="2" t="s">
        <v>877</v>
      </c>
      <c r="Z348" s="2" t="str">
        <f t="shared" si="67"/>
        <v/>
      </c>
      <c r="AA348" s="6">
        <f>_xlfn.XLOOKUP($G348,$AU$343:$AU$364,$AV$343:$AV$364,0,0)</f>
        <v>4700000</v>
      </c>
      <c r="AB348" s="43">
        <f>AA348/$AC$365</f>
        <v>6.006712718727255E-2</v>
      </c>
      <c r="AD348" s="65">
        <v>1163.5</v>
      </c>
      <c r="AE348" s="65" cm="1">
        <f t="array" ref="AE348">_xlfn.XLOOKUP($G348&amp;$C348,$BY$1:$BY$845&amp;$C$1:$C$845,$CB$1:$CB$845,"",0)</f>
        <v>2441</v>
      </c>
      <c r="AF348" s="65">
        <v>11.3</v>
      </c>
      <c r="AG348" s="65">
        <f>IFERROR(($AD348/SUM(AD343:AD364))*$AF348,"")</f>
        <v>0.70323172460272032</v>
      </c>
      <c r="AH348" s="65" cm="1">
        <f t="array" ref="AH348">_xlfn.XLOOKUP($G348&amp;$C348,$BY$1:$BY$845&amp;$C$1:$C$845,$BD$1:$BD$845,"",0)</f>
        <v>34</v>
      </c>
      <c r="AI348" s="65" cm="1">
        <f t="array" ref="AI348">_xlfn.XLOOKUP($G348&amp;$C348,$BY$1:$BY$845&amp;$C$1:$C$845,$CP$1:$CP$845,"",0)</f>
        <v>3.6</v>
      </c>
      <c r="AJ348" s="65" cm="1">
        <f t="array" ref="AJ348">_xlfn.XLOOKUP($G348&amp;$C348,$BY$1:$BY$845&amp;$C$1:$C$845,$CQ$1:$CQ$845,"",0)</f>
        <v>2.7</v>
      </c>
      <c r="AK348" s="65" cm="1">
        <f t="array" ref="AK348">_xlfn.XLOOKUP($G348&amp;$C348,$BY$1:$BY$845&amp;$C$1:$C$845,$CR$1:$CR$845,"",0)</f>
        <v>6.3</v>
      </c>
      <c r="AL348" s="65" cm="1">
        <f t="array" ref="AL348">_xlfn.XLOOKUP($G348&amp;$C348,$BY$1:$BY$845&amp;$C$1:$C$845,$CM$1:$CM$845,"",0)</f>
        <v>8.8000000000000007</v>
      </c>
      <c r="AM348" s="78" cm="1">
        <f t="array" ref="AM348">_xlfn.XLOOKUP($G348&amp;$C348,$BY$1:$BY$845&amp;$C$1:$C$845,BG$1:BG$845,"",0)</f>
        <v>1</v>
      </c>
      <c r="AN348" s="78" cm="1">
        <f t="array" ref="AN348">_xlfn.XLOOKUP($G348&amp;$C348,$BY$1:$BY$845&amp;$C$1:$C$845,BH$1:BH$845,"",0)</f>
        <v>0</v>
      </c>
      <c r="AO348" s="78" cm="1">
        <f t="array" ref="AO348">_xlfn.XLOOKUP($G348&amp;$C348,$BY$1:$BY$845&amp;$C$1:$C$845,BI$1:BI$845,"",0)</f>
        <v>0</v>
      </c>
      <c r="AP348" s="78" cm="1">
        <f t="array" ref="AP348">_xlfn.XLOOKUP($G348&amp;$C348,$BY$1:$BY$845&amp;$C$1:$C$845,BJ$1:BJ$845,"",0)</f>
        <v>0</v>
      </c>
      <c r="AQ348" s="78" cm="1">
        <f t="array" ref="AQ348">_xlfn.XLOOKUP($G348&amp;$C348,$BY$1:$BY$845&amp;$C$1:$C$845,BK$1:BK$845,"",0)</f>
        <v>0</v>
      </c>
      <c r="AR348" s="78">
        <f t="shared" si="68"/>
        <v>1</v>
      </c>
      <c r="AT348" s="1">
        <v>6</v>
      </c>
      <c r="AU348" s="2" t="s">
        <v>885</v>
      </c>
      <c r="AV348" s="6">
        <v>4420000</v>
      </c>
      <c r="AW348" s="6">
        <v>4420000</v>
      </c>
      <c r="BB348">
        <v>6</v>
      </c>
      <c r="BC348" t="s">
        <v>874</v>
      </c>
      <c r="BD348">
        <v>21</v>
      </c>
      <c r="BE348">
        <v>50</v>
      </c>
      <c r="BF348" s="2">
        <v>1446</v>
      </c>
      <c r="BK348" s="58">
        <v>1</v>
      </c>
      <c r="BL348" s="2">
        <v>8.3000000000000007</v>
      </c>
      <c r="BM348" s="2">
        <v>0.1</v>
      </c>
      <c r="BN348" s="2">
        <v>17</v>
      </c>
      <c r="BO348" s="2">
        <v>24</v>
      </c>
      <c r="BP348" s="2">
        <v>92</v>
      </c>
      <c r="BQ348" s="2">
        <v>18</v>
      </c>
      <c r="BR348" s="2">
        <v>119</v>
      </c>
      <c r="BS348" s="2">
        <v>3</v>
      </c>
      <c r="BT348" s="2">
        <v>160</v>
      </c>
      <c r="BU348" s="2">
        <v>35</v>
      </c>
      <c r="BV348" s="2">
        <v>37</v>
      </c>
      <c r="BX348" s="2">
        <v>6</v>
      </c>
      <c r="BY348" s="2" t="s">
        <v>874</v>
      </c>
      <c r="BZ348" s="2">
        <v>21</v>
      </c>
      <c r="CA348" s="2">
        <v>50</v>
      </c>
      <c r="CB348" s="2">
        <v>1446</v>
      </c>
      <c r="CC348" s="2">
        <v>20</v>
      </c>
      <c r="CD348" s="2">
        <v>0.59799999999999998</v>
      </c>
      <c r="CE348" s="2">
        <v>0</v>
      </c>
      <c r="CF348" s="2">
        <v>0.42799999999999999</v>
      </c>
      <c r="CG348" s="2">
        <v>10.8</v>
      </c>
      <c r="CH348" s="2">
        <v>20.100000000000001</v>
      </c>
      <c r="CI348" s="2">
        <v>15.6</v>
      </c>
      <c r="CJ348" s="2">
        <v>7.7</v>
      </c>
      <c r="CK348" s="2">
        <v>0.6</v>
      </c>
      <c r="CL348" s="2">
        <v>4.8</v>
      </c>
      <c r="CM348" s="2">
        <v>12.5</v>
      </c>
      <c r="CN348" s="2">
        <v>20.7</v>
      </c>
      <c r="CP348" s="2">
        <v>3.2</v>
      </c>
      <c r="CQ348" s="2">
        <v>2.2999999999999998</v>
      </c>
      <c r="CR348" s="2">
        <v>5.5</v>
      </c>
      <c r="CS348" s="2">
        <v>0.184</v>
      </c>
      <c r="CU348" s="2">
        <v>0.8</v>
      </c>
      <c r="CV348" s="2">
        <v>0.3</v>
      </c>
      <c r="CW348" s="2">
        <v>1.1000000000000001</v>
      </c>
      <c r="CX348" s="2">
        <v>1.1000000000000001</v>
      </c>
    </row>
    <row r="349" spans="1:102" x14ac:dyDescent="0.2">
      <c r="B349" s="1" t="s">
        <v>104</v>
      </c>
      <c r="C349" s="1">
        <v>2009</v>
      </c>
      <c r="D349" s="1" t="s">
        <v>837</v>
      </c>
      <c r="F349" s="2">
        <v>16</v>
      </c>
      <c r="G349" s="2" t="s">
        <v>878</v>
      </c>
      <c r="H349" s="2" t="s">
        <v>552</v>
      </c>
      <c r="I349" s="4" t="s">
        <v>1150</v>
      </c>
      <c r="J349" s="16">
        <f>_xlfn.XLOOKUP($I349,DASHBOARD!$I$2:$I$27,DASHBOARD!$J$2:$J$27,"",0)</f>
        <v>85</v>
      </c>
      <c r="K349" s="23">
        <f>J349/DASHBOARD!$C$3</f>
        <v>2.1590043180086362</v>
      </c>
      <c r="L349" s="2">
        <v>250</v>
      </c>
      <c r="M349" s="26">
        <f>L349/DASHBOARD!$C$4</f>
        <v>113.37868480725623</v>
      </c>
      <c r="N349" s="26">
        <f t="shared" si="66"/>
        <v>24.323406225235185</v>
      </c>
      <c r="O349" s="5">
        <v>29408</v>
      </c>
      <c r="P349" s="23">
        <f>YEARFRAC(O349,_xlfn.XLOOKUP($B349,DASHBOARD!$Q$2:$Q$40,DASHBOARD!$U$2:$U$40,"",0))</f>
        <v>28.93888888888889</v>
      </c>
      <c r="Q349" s="2" t="s">
        <v>693</v>
      </c>
      <c r="R349" s="2" t="str">
        <f>_xlfn.XLOOKUP($Q349,DASHBOARD!$L$2:$L$150,DASHBOARD!M$2:M$150,"",0)</f>
        <v>Spain</v>
      </c>
      <c r="S349" s="2" t="str">
        <f>_xlfn.XLOOKUP($Q349,DASHBOARD!$L$2:$L$150,DASHBOARD!N$2:N$150,"",0)</f>
        <v>Europe</v>
      </c>
      <c r="T349" s="2" t="str">
        <f>_xlfn.XLOOKUP($Q349,DASHBOARD!$L$2:$L$150,DASHBOARD!O$2:O$150,"",0)</f>
        <v>Eurasia</v>
      </c>
      <c r="U349" s="2">
        <v>7</v>
      </c>
      <c r="Z349" s="2" t="str">
        <f t="shared" si="67"/>
        <v/>
      </c>
      <c r="AA349" s="6">
        <f>_xlfn.XLOOKUP($G349,$AU$343:$AU$364,$AV$343:$AV$364,0,0)</f>
        <v>15106000</v>
      </c>
      <c r="AB349" s="43">
        <f>AA349/$AC$365</f>
        <v>0.19305830282785938</v>
      </c>
      <c r="AD349" s="65" t="s">
        <v>1484</v>
      </c>
      <c r="AE349" s="65" cm="1">
        <f t="array" ref="AE349">_xlfn.XLOOKUP($G349&amp;$C349,$BY$1:$BY$845&amp;$C$1:$C$845,$CB$1:$CB$845,"",0)</f>
        <v>2999</v>
      </c>
      <c r="AF349" s="65" t="s">
        <v>1484</v>
      </c>
      <c r="AG349" s="65" t="str">
        <f>IFERROR(($AD349/SUM(AD343:AD364))*$AF349,"")</f>
        <v/>
      </c>
      <c r="AH349" s="65" cm="1">
        <f t="array" ref="AH349">_xlfn.XLOOKUP($G349&amp;$C349,$BY$1:$BY$845&amp;$C$1:$C$845,$BD$1:$BD$845,"",0)</f>
        <v>28</v>
      </c>
      <c r="AI349" s="65" cm="1">
        <f t="array" ref="AI349">_xlfn.XLOOKUP($G349&amp;$C349,$BY$1:$BY$845&amp;$C$1:$C$845,$CP$1:$CP$845,"",0)</f>
        <v>9.8000000000000007</v>
      </c>
      <c r="AJ349" s="65" cm="1">
        <f t="array" ref="AJ349">_xlfn.XLOOKUP($G349&amp;$C349,$BY$1:$BY$845&amp;$C$1:$C$845,$CQ$1:$CQ$845,"",0)</f>
        <v>4.2</v>
      </c>
      <c r="AK349" s="65" cm="1">
        <f t="array" ref="AK349">_xlfn.XLOOKUP($G349&amp;$C349,$BY$1:$BY$845&amp;$C$1:$C$845,$CR$1:$CR$845,"",0)</f>
        <v>13.9</v>
      </c>
      <c r="AL349" s="65" cm="1">
        <f t="array" ref="AL349">_xlfn.XLOOKUP($G349&amp;$C349,$BY$1:$BY$845&amp;$C$1:$C$845,$CM$1:$CM$845,"",0)</f>
        <v>11.3</v>
      </c>
      <c r="AM349" s="78" cm="1">
        <f t="array" ref="AM349">_xlfn.XLOOKUP($G349&amp;$C349,$BY$1:$BY$845&amp;$C$1:$C$845,BG$1:BG$845,"",0)</f>
        <v>0</v>
      </c>
      <c r="AN349" s="78" cm="1">
        <f t="array" ref="AN349">_xlfn.XLOOKUP($G349&amp;$C349,$BY$1:$BY$845&amp;$C$1:$C$845,BH$1:BH$845,"",0)</f>
        <v>0</v>
      </c>
      <c r="AO349" s="78" cm="1">
        <f t="array" ref="AO349">_xlfn.XLOOKUP($G349&amp;$C349,$BY$1:$BY$845&amp;$C$1:$C$845,BI$1:BI$845,"",0)</f>
        <v>0</v>
      </c>
      <c r="AP349" s="78" cm="1">
        <f t="array" ref="AP349">_xlfn.XLOOKUP($G349&amp;$C349,$BY$1:$BY$845&amp;$C$1:$C$845,BJ$1:BJ$845,"",0)</f>
        <v>0.3</v>
      </c>
      <c r="AQ349" s="78" cm="1">
        <f t="array" ref="AQ349">_xlfn.XLOOKUP($G349&amp;$C349,$BY$1:$BY$845&amp;$C$1:$C$845,BK$1:BK$845,"",0)</f>
        <v>0.7</v>
      </c>
      <c r="AR349" s="78">
        <f t="shared" si="68"/>
        <v>1</v>
      </c>
      <c r="AT349" s="1">
        <v>7</v>
      </c>
      <c r="AU349" s="2" t="s">
        <v>880</v>
      </c>
      <c r="AV349" s="6">
        <v>4159200</v>
      </c>
      <c r="AW349" s="6" t="s">
        <v>1484</v>
      </c>
      <c r="BB349">
        <v>7</v>
      </c>
      <c r="BC349" t="s">
        <v>883</v>
      </c>
      <c r="BD349">
        <v>24</v>
      </c>
      <c r="BE349">
        <v>80</v>
      </c>
      <c r="BF349" s="2">
        <v>1293</v>
      </c>
      <c r="BG349" s="58">
        <v>0.03</v>
      </c>
      <c r="BH349" s="58">
        <v>0.81</v>
      </c>
      <c r="BI349" s="58">
        <v>0.16</v>
      </c>
      <c r="BL349" s="2">
        <v>2.8</v>
      </c>
      <c r="BM349" s="2">
        <v>-8.1</v>
      </c>
      <c r="BN349" s="2">
        <v>22</v>
      </c>
      <c r="BO349" s="2">
        <v>8</v>
      </c>
      <c r="BP349" s="2">
        <v>70</v>
      </c>
      <c r="BQ349" s="2">
        <v>1</v>
      </c>
      <c r="BR349" s="2">
        <v>13</v>
      </c>
      <c r="BS349" s="2">
        <v>12</v>
      </c>
      <c r="BT349" s="2">
        <v>242</v>
      </c>
      <c r="BU349" s="2">
        <v>3</v>
      </c>
      <c r="BV349" s="2">
        <v>15</v>
      </c>
      <c r="BX349" s="2">
        <v>7</v>
      </c>
      <c r="BY349" s="2" t="s">
        <v>883</v>
      </c>
      <c r="BZ349" s="2">
        <v>24</v>
      </c>
      <c r="CA349" s="2">
        <v>80</v>
      </c>
      <c r="CB349" s="2">
        <v>1293</v>
      </c>
      <c r="CC349" s="2">
        <v>12.6</v>
      </c>
      <c r="CD349" s="2">
        <v>0.53100000000000003</v>
      </c>
      <c r="CE349" s="2">
        <v>0.55600000000000005</v>
      </c>
      <c r="CF349" s="2">
        <v>0.19</v>
      </c>
      <c r="CG349" s="2">
        <v>1.7</v>
      </c>
      <c r="CH349" s="2">
        <v>10</v>
      </c>
      <c r="CI349" s="2">
        <v>5.9</v>
      </c>
      <c r="CJ349" s="2">
        <v>12.2</v>
      </c>
      <c r="CK349" s="2">
        <v>3</v>
      </c>
      <c r="CL349" s="2">
        <v>0.4</v>
      </c>
      <c r="CM349" s="2">
        <v>7.5</v>
      </c>
      <c r="CN349" s="2">
        <v>16</v>
      </c>
      <c r="CP349" s="2">
        <v>1.8</v>
      </c>
      <c r="CQ349" s="2">
        <v>1.9</v>
      </c>
      <c r="CR349" s="2">
        <v>3.7</v>
      </c>
      <c r="CS349" s="2">
        <v>0.13800000000000001</v>
      </c>
      <c r="CU349" s="2">
        <v>-1.2</v>
      </c>
      <c r="CV349" s="2">
        <v>2</v>
      </c>
      <c r="CW349" s="2">
        <v>0.8</v>
      </c>
      <c r="CX349" s="2">
        <v>0.9</v>
      </c>
    </row>
    <row r="350" spans="1:102" x14ac:dyDescent="0.2">
      <c r="B350" s="1" t="s">
        <v>104</v>
      </c>
      <c r="C350" s="1">
        <v>2009</v>
      </c>
      <c r="D350" s="1" t="s">
        <v>837</v>
      </c>
      <c r="F350" s="2">
        <v>28</v>
      </c>
      <c r="G350" s="2" t="s">
        <v>879</v>
      </c>
      <c r="H350" s="2" t="s">
        <v>552</v>
      </c>
      <c r="I350" s="4" t="s">
        <v>1150</v>
      </c>
      <c r="J350" s="16">
        <f>_xlfn.XLOOKUP($I350,DASHBOARD!$I$2:$I$27,DASHBOARD!$J$2:$J$27,"",0)</f>
        <v>85</v>
      </c>
      <c r="K350" s="23">
        <f>J350/DASHBOARD!$C$3</f>
        <v>2.1590043180086362</v>
      </c>
      <c r="L350" s="2">
        <v>245</v>
      </c>
      <c r="M350" s="26">
        <f>L350/DASHBOARD!$C$4</f>
        <v>111.11111111111111</v>
      </c>
      <c r="N350" s="26">
        <f t="shared" si="66"/>
        <v>23.836938100730482</v>
      </c>
      <c r="O350" s="5">
        <v>29585</v>
      </c>
      <c r="P350" s="23">
        <f>YEARFRAC(O350,_xlfn.XLOOKUP($B350,DASHBOARD!$Q$2:$Q$40,DASHBOARD!$U$2:$U$40,"",0))</f>
        <v>28.455555555555556</v>
      </c>
      <c r="Q350" s="2" t="s">
        <v>573</v>
      </c>
      <c r="R350" s="2" t="str">
        <f>_xlfn.XLOOKUP($Q350,DASHBOARD!$L$2:$L$150,DASHBOARD!M$2:M$150,"",0)</f>
        <v>Congo (DR)</v>
      </c>
      <c r="S350" s="2" t="str">
        <f>_xlfn.XLOOKUP($Q350,DASHBOARD!$L$2:$L$150,DASHBOARD!N$2:N$150,"",0)</f>
        <v>Africa</v>
      </c>
      <c r="T350" s="2" t="str">
        <f>_xlfn.XLOOKUP($Q350,DASHBOARD!$L$2:$L$150,DASHBOARD!O$2:O$150,"",0)</f>
        <v>Africa</v>
      </c>
      <c r="U350" s="2">
        <v>4</v>
      </c>
      <c r="Z350" s="2" t="str">
        <f t="shared" si="67"/>
        <v/>
      </c>
      <c r="AA350" s="6">
        <f>_xlfn.XLOOKUP($G350,$AU$343:$AU$364,$AV$343:$AV$364,0,0)</f>
        <v>880658</v>
      </c>
      <c r="AB350" s="43">
        <f>AA350/$AC$365</f>
        <v>1.1255020445635972E-2</v>
      </c>
      <c r="AD350" s="65">
        <v>2000.8</v>
      </c>
      <c r="AE350" s="65" cm="1">
        <f t="array" ref="AE350">_xlfn.XLOOKUP($G350&amp;$C350,$BY$1:$BY$845&amp;$C$1:$C$845,$CB$1:$CB$845,"",0)</f>
        <v>181</v>
      </c>
      <c r="AF350" s="65">
        <v>15.5</v>
      </c>
      <c r="AG350" s="65">
        <f>IFERROR(($AD350/SUM(AD343:AD364))*$AF350,"")</f>
        <v>1.6587808022079706</v>
      </c>
      <c r="AH350" s="65" cm="1">
        <f t="array" ref="AH350">_xlfn.XLOOKUP($G350&amp;$C350,$BY$1:$BY$845&amp;$C$1:$C$845,$BD$1:$BD$845,"",0)</f>
        <v>28</v>
      </c>
      <c r="AI350" s="65" cm="1">
        <f t="array" ref="AI350">_xlfn.XLOOKUP($G350&amp;$C350,$BY$1:$BY$845&amp;$C$1:$C$845,$CP$1:$CP$845,"",0)</f>
        <v>-0.1</v>
      </c>
      <c r="AJ350" s="65" cm="1">
        <f t="array" ref="AJ350">_xlfn.XLOOKUP($G350&amp;$C350,$BY$1:$BY$845&amp;$C$1:$C$845,$CQ$1:$CQ$845,"",0)</f>
        <v>0.4</v>
      </c>
      <c r="AK350" s="65" cm="1">
        <f t="array" ref="AK350">_xlfn.XLOOKUP($G350&amp;$C350,$BY$1:$BY$845&amp;$C$1:$C$845,$CR$1:$CR$845,"",0)</f>
        <v>0.3</v>
      </c>
      <c r="AL350" s="65" cm="1">
        <f t="array" ref="AL350">_xlfn.XLOOKUP($G350&amp;$C350,$BY$1:$BY$845&amp;$C$1:$C$845,$CM$1:$CM$845,"",0)</f>
        <v>17.7</v>
      </c>
      <c r="AM350" s="78" cm="1">
        <f t="array" ref="AM350">_xlfn.XLOOKUP($G350&amp;$C350,$BY$1:$BY$845&amp;$C$1:$C$845,BG$1:BG$845,"",0)</f>
        <v>0</v>
      </c>
      <c r="AN350" s="78" cm="1">
        <f t="array" ref="AN350">_xlfn.XLOOKUP($G350&amp;$C350,$BY$1:$BY$845&amp;$C$1:$C$845,BH$1:BH$845,"",0)</f>
        <v>0</v>
      </c>
      <c r="AO350" s="78" cm="1">
        <f t="array" ref="AO350">_xlfn.XLOOKUP($G350&amp;$C350,$BY$1:$BY$845&amp;$C$1:$C$845,BI$1:BI$845,"",0)</f>
        <v>0</v>
      </c>
      <c r="AP350" s="78" cm="1">
        <f t="array" ref="AP350">_xlfn.XLOOKUP($G350&amp;$C350,$BY$1:$BY$845&amp;$C$1:$C$845,BJ$1:BJ$845,"",0)</f>
        <v>0</v>
      </c>
      <c r="AQ350" s="78" cm="1">
        <f t="array" ref="AQ350">_xlfn.XLOOKUP($G350&amp;$C350,$BY$1:$BY$845&amp;$C$1:$C$845,BK$1:BK$845,"",0)</f>
        <v>1</v>
      </c>
      <c r="AR350" s="78">
        <f t="shared" si="68"/>
        <v>1</v>
      </c>
      <c r="AT350" s="1">
        <v>8</v>
      </c>
      <c r="AU350" s="2" t="s">
        <v>889</v>
      </c>
      <c r="AV350" s="6">
        <v>3100000</v>
      </c>
      <c r="AW350" s="6">
        <v>3100000</v>
      </c>
      <c r="BB350">
        <v>8</v>
      </c>
      <c r="BC350" t="s">
        <v>875</v>
      </c>
      <c r="BD350">
        <v>22</v>
      </c>
      <c r="BE350">
        <v>65</v>
      </c>
      <c r="BF350" s="2">
        <v>1192</v>
      </c>
      <c r="BG350" s="58">
        <v>1</v>
      </c>
      <c r="BL350" s="2">
        <v>1.6</v>
      </c>
      <c r="BM350" s="2">
        <v>-9.4</v>
      </c>
      <c r="BN350" s="2">
        <v>61</v>
      </c>
      <c r="BO350" s="2">
        <v>11</v>
      </c>
      <c r="BP350" s="2">
        <v>43</v>
      </c>
      <c r="BQ350" s="2">
        <v>9</v>
      </c>
      <c r="BR350" s="2">
        <v>36</v>
      </c>
      <c r="BS350" s="2">
        <v>6</v>
      </c>
      <c r="BT350" s="2">
        <v>348</v>
      </c>
      <c r="BU350" s="2">
        <v>10</v>
      </c>
      <c r="BV350" s="2">
        <v>29</v>
      </c>
      <c r="BX350" s="2">
        <v>8</v>
      </c>
      <c r="BY350" s="2" t="s">
        <v>875</v>
      </c>
      <c r="BZ350" s="2">
        <v>22</v>
      </c>
      <c r="CA350" s="2">
        <v>65</v>
      </c>
      <c r="CB350" s="2">
        <v>1192</v>
      </c>
      <c r="CC350" s="2">
        <v>9.9</v>
      </c>
      <c r="CD350" s="2">
        <v>0.46600000000000003</v>
      </c>
      <c r="CE350" s="2">
        <v>0.35399999999999998</v>
      </c>
      <c r="CF350" s="2">
        <v>0.187</v>
      </c>
      <c r="CG350" s="2">
        <v>2.1</v>
      </c>
      <c r="CH350" s="2">
        <v>8.9</v>
      </c>
      <c r="CI350" s="2">
        <v>5.5</v>
      </c>
      <c r="CJ350" s="2">
        <v>18.600000000000001</v>
      </c>
      <c r="CK350" s="2">
        <v>2.4</v>
      </c>
      <c r="CL350" s="2">
        <v>0.6</v>
      </c>
      <c r="CM350" s="2">
        <v>16.3</v>
      </c>
      <c r="CN350" s="2">
        <v>19.600000000000001</v>
      </c>
      <c r="CP350" s="2">
        <v>-0.7</v>
      </c>
      <c r="CQ350" s="2">
        <v>1.5</v>
      </c>
      <c r="CR350" s="2">
        <v>0.8</v>
      </c>
      <c r="CS350" s="2">
        <v>3.4000000000000002E-2</v>
      </c>
      <c r="CU350" s="2">
        <v>-2.8</v>
      </c>
      <c r="CV350" s="2">
        <v>0.2</v>
      </c>
      <c r="CW350" s="2">
        <v>-2.6</v>
      </c>
      <c r="CX350" s="2">
        <v>-0.2</v>
      </c>
    </row>
    <row r="351" spans="1:102" x14ac:dyDescent="0.2">
      <c r="B351" s="1" t="s">
        <v>104</v>
      </c>
      <c r="C351" s="1">
        <v>2009</v>
      </c>
      <c r="D351" s="1" t="s">
        <v>837</v>
      </c>
      <c r="F351" s="2">
        <v>31</v>
      </c>
      <c r="G351" s="2" t="s">
        <v>890</v>
      </c>
      <c r="H351" s="2" t="s">
        <v>552</v>
      </c>
      <c r="I351" s="4" t="s">
        <v>1150</v>
      </c>
      <c r="J351" s="16">
        <f>_xlfn.XLOOKUP($I351,DASHBOARD!$I$2:$I$27,DASHBOARD!$J$2:$J$27,"",0)</f>
        <v>85</v>
      </c>
      <c r="K351" s="23">
        <f>J351/DASHBOARD!$C$3</f>
        <v>2.1590043180086362</v>
      </c>
      <c r="L351" s="2">
        <v>265</v>
      </c>
      <c r="M351" s="26">
        <f>L351/DASHBOARD!$C$4</f>
        <v>120.18140589569161</v>
      </c>
      <c r="N351" s="26">
        <f t="shared" si="66"/>
        <v>25.782810598749297</v>
      </c>
      <c r="O351" s="5">
        <v>29052</v>
      </c>
      <c r="P351" s="23">
        <f>YEARFRAC(O351,_xlfn.XLOOKUP($B351,DASHBOARD!$Q$2:$Q$40,DASHBOARD!$U$2:$U$40,"",0))</f>
        <v>29.911111111111111</v>
      </c>
      <c r="Q351" s="2" t="s">
        <v>557</v>
      </c>
      <c r="R351" s="2" t="str">
        <f>_xlfn.XLOOKUP($Q351,DASHBOARD!$L$2:$L$150,DASHBOARD!M$2:M$150,"",0)</f>
        <v>United States</v>
      </c>
      <c r="S351" s="2" t="str">
        <f>_xlfn.XLOOKUP($Q351,DASHBOARD!$L$2:$L$150,DASHBOARD!N$2:N$150,"",0)</f>
        <v>North America</v>
      </c>
      <c r="T351" s="2" t="str">
        <f>_xlfn.XLOOKUP($Q351,DASHBOARD!$L$2:$L$150,DASHBOARD!O$2:O$150,"",0)</f>
        <v>Americas</v>
      </c>
      <c r="U351" s="2">
        <v>7</v>
      </c>
      <c r="W351" s="2" t="s">
        <v>629</v>
      </c>
      <c r="X351" s="2" t="s">
        <v>629</v>
      </c>
      <c r="Z351" s="2" t="str">
        <f t="shared" si="67"/>
        <v/>
      </c>
      <c r="AA351" s="6">
        <f>_xlfn.XLOOKUP($G351,$AU$343:$AU$364,$AV$343:$AV$364,0,0)</f>
        <v>0</v>
      </c>
      <c r="AB351" s="43">
        <f>AA351/$AC$365</f>
        <v>0</v>
      </c>
      <c r="AD351" s="65">
        <v>1445</v>
      </c>
      <c r="AE351" s="65" cm="1">
        <f t="array" ref="AE351">_xlfn.XLOOKUP($G351&amp;$C351,$BY$1:$BY$845&amp;$C$1:$C$845,$CB$1:$CB$845,"",0)</f>
        <v>105</v>
      </c>
      <c r="AF351" s="65">
        <v>20</v>
      </c>
      <c r="AG351" s="65">
        <f>IFERROR(($AD351/SUM(AD343:AD364))*$AF351,"")</f>
        <v>1.5457934627378194</v>
      </c>
      <c r="AH351" s="65" cm="1">
        <f t="array" ref="AH351">_xlfn.XLOOKUP($G351&amp;$C351,$BY$1:$BY$845&amp;$C$1:$C$845,$BD$1:$BD$845,"",0)</f>
        <v>29</v>
      </c>
      <c r="AI351" s="65" cm="1">
        <f t="array" ref="AI351">_xlfn.XLOOKUP($G351&amp;$C351,$BY$1:$BY$845&amp;$C$1:$C$845,$CP$1:$CP$845,"",0)</f>
        <v>-0.1</v>
      </c>
      <c r="AJ351" s="65" cm="1">
        <f t="array" ref="AJ351">_xlfn.XLOOKUP($G351&amp;$C351,$BY$1:$BY$845&amp;$C$1:$C$845,$CQ$1:$CQ$845,"",0)</f>
        <v>0.2</v>
      </c>
      <c r="AK351" s="65" cm="1">
        <f t="array" ref="AK351">_xlfn.XLOOKUP($G351&amp;$C351,$BY$1:$BY$845&amp;$C$1:$C$845,$CR$1:$CR$845,"",0)</f>
        <v>0.1</v>
      </c>
      <c r="AL351" s="65" cm="1">
        <f t="array" ref="AL351">_xlfn.XLOOKUP($G351&amp;$C351,$BY$1:$BY$845&amp;$C$1:$C$845,$CM$1:$CM$845,"",0)</f>
        <v>18.8</v>
      </c>
      <c r="AM351" s="78" cm="1">
        <f t="array" ref="AM351">_xlfn.XLOOKUP($G351&amp;$C351,$BY$1:$BY$845&amp;$C$1:$C$845,BG$1:BG$845,"",0)</f>
        <v>0</v>
      </c>
      <c r="AN351" s="78" cm="1">
        <f t="array" ref="AN351">_xlfn.XLOOKUP($G351&amp;$C351,$BY$1:$BY$845&amp;$C$1:$C$845,BH$1:BH$845,"",0)</f>
        <v>0</v>
      </c>
      <c r="AO351" s="78" cm="1">
        <f t="array" ref="AO351">_xlfn.XLOOKUP($G351&amp;$C351,$BY$1:$BY$845&amp;$C$1:$C$845,BI$1:BI$845,"",0)</f>
        <v>0</v>
      </c>
      <c r="AP351" s="78" cm="1">
        <f t="array" ref="AP351">_xlfn.XLOOKUP($G351&amp;$C351,$BY$1:$BY$845&amp;$C$1:$C$845,BJ$1:BJ$845,"",0)</f>
        <v>0</v>
      </c>
      <c r="AQ351" s="78" cm="1">
        <f t="array" ref="AQ351">_xlfn.XLOOKUP($G351&amp;$C351,$BY$1:$BY$845&amp;$C$1:$C$845,BK$1:BK$845,"",0)</f>
        <v>1</v>
      </c>
      <c r="AR351" s="78">
        <f t="shared" si="68"/>
        <v>1</v>
      </c>
      <c r="AT351" s="1">
        <v>9</v>
      </c>
      <c r="AU351" s="2" t="s">
        <v>874</v>
      </c>
      <c r="AV351" s="6">
        <v>2769300</v>
      </c>
      <c r="AW351" s="6">
        <v>2769300</v>
      </c>
      <c r="BB351">
        <v>9</v>
      </c>
      <c r="BC351" t="s">
        <v>885</v>
      </c>
      <c r="BD351">
        <v>28</v>
      </c>
      <c r="BE351">
        <v>65</v>
      </c>
      <c r="BF351" s="2">
        <v>1166</v>
      </c>
      <c r="BI351" s="58">
        <v>0.93</v>
      </c>
      <c r="BJ351" s="58">
        <v>7.0000000000000007E-2</v>
      </c>
      <c r="BL351" s="2">
        <v>9.1999999999999993</v>
      </c>
      <c r="BM351" s="2">
        <v>1.5</v>
      </c>
      <c r="BN351" s="2">
        <v>47</v>
      </c>
      <c r="BO351" s="2">
        <v>13</v>
      </c>
      <c r="BP351" s="2">
        <v>50</v>
      </c>
      <c r="BQ351" s="2">
        <v>7</v>
      </c>
      <c r="BR351" s="2">
        <v>22</v>
      </c>
      <c r="BS351" s="2">
        <v>11</v>
      </c>
      <c r="BT351" s="2">
        <v>380</v>
      </c>
      <c r="BU351" s="2">
        <v>5</v>
      </c>
      <c r="BV351" s="2">
        <v>20</v>
      </c>
      <c r="BX351" s="2">
        <v>9</v>
      </c>
      <c r="BY351" s="2" t="s">
        <v>885</v>
      </c>
      <c r="BZ351" s="2">
        <v>28</v>
      </c>
      <c r="CA351" s="2">
        <v>65</v>
      </c>
      <c r="CB351" s="2">
        <v>1166</v>
      </c>
      <c r="CC351" s="2">
        <v>11.3</v>
      </c>
      <c r="CD351" s="2">
        <v>0.49099999999999999</v>
      </c>
      <c r="CE351" s="2">
        <v>0.186</v>
      </c>
      <c r="CF351" s="2">
        <v>0.186</v>
      </c>
      <c r="CG351" s="2">
        <v>5.4</v>
      </c>
      <c r="CH351" s="2">
        <v>12</v>
      </c>
      <c r="CI351" s="2">
        <v>8.6999999999999993</v>
      </c>
      <c r="CJ351" s="2">
        <v>21.1</v>
      </c>
      <c r="CK351" s="2">
        <v>1.4</v>
      </c>
      <c r="CL351" s="2">
        <v>0.7</v>
      </c>
      <c r="CM351" s="2">
        <v>17.2</v>
      </c>
      <c r="CN351" s="2">
        <v>15.1</v>
      </c>
      <c r="CP351" s="2">
        <v>0.7</v>
      </c>
      <c r="CQ351" s="2">
        <v>1.3</v>
      </c>
      <c r="CR351" s="2">
        <v>2</v>
      </c>
      <c r="CS351" s="2">
        <v>8.3000000000000004E-2</v>
      </c>
      <c r="CU351" s="2">
        <v>-1.3</v>
      </c>
      <c r="CV351" s="2">
        <v>0.3</v>
      </c>
      <c r="CW351" s="2">
        <v>-1</v>
      </c>
      <c r="CX351" s="2">
        <v>0.3</v>
      </c>
    </row>
    <row r="352" spans="1:102" x14ac:dyDescent="0.2">
      <c r="B352" s="1" t="s">
        <v>104</v>
      </c>
      <c r="C352" s="1">
        <v>2009</v>
      </c>
      <c r="D352" s="1" t="s">
        <v>837</v>
      </c>
      <c r="F352" s="2">
        <v>6</v>
      </c>
      <c r="G352" s="2" t="s">
        <v>880</v>
      </c>
      <c r="H352" s="2" t="s">
        <v>570</v>
      </c>
      <c r="I352" s="4" t="s">
        <v>600</v>
      </c>
      <c r="J352" s="16">
        <f>_xlfn.XLOOKUP($I352,DASHBOARD!$I$2:$I$27,DASHBOARD!$J$2:$J$27,"",0)</f>
        <v>80</v>
      </c>
      <c r="K352" s="23">
        <f>J352/DASHBOARD!$C$3</f>
        <v>2.0320040640081283</v>
      </c>
      <c r="L352" s="2">
        <v>205</v>
      </c>
      <c r="M352" s="26">
        <f>L352/DASHBOARD!$C$4</f>
        <v>92.970521541950106</v>
      </c>
      <c r="N352" s="26">
        <f t="shared" si="66"/>
        <v>22.516253153344664</v>
      </c>
      <c r="O352" s="5">
        <v>30882</v>
      </c>
      <c r="P352" s="23">
        <f>YEARFRAC(O352,_xlfn.XLOOKUP($B352,DASHBOARD!$Q$2:$Q$40,DASHBOARD!$U$2:$U$40,"",0))</f>
        <v>24.902777777777779</v>
      </c>
      <c r="Q352" s="2" t="s">
        <v>557</v>
      </c>
      <c r="R352" s="2" t="str">
        <f>_xlfn.XLOOKUP($Q352,DASHBOARD!$L$2:$L$150,DASHBOARD!M$2:M$150,"",0)</f>
        <v>United States</v>
      </c>
      <c r="S352" s="2" t="str">
        <f>_xlfn.XLOOKUP($Q352,DASHBOARD!$L$2:$L$150,DASHBOARD!N$2:N$150,"",0)</f>
        <v>North America</v>
      </c>
      <c r="T352" s="2" t="str">
        <f>_xlfn.XLOOKUP($Q352,DASHBOARD!$L$2:$L$150,DASHBOARD!O$2:O$150,"",0)</f>
        <v>Americas</v>
      </c>
      <c r="U352" s="2">
        <v>1</v>
      </c>
      <c r="W352" s="2" t="s">
        <v>682</v>
      </c>
      <c r="X352" s="2" t="s">
        <v>682</v>
      </c>
      <c r="Z352" s="2" t="str">
        <f t="shared" si="67"/>
        <v/>
      </c>
      <c r="AA352" s="6">
        <f>_xlfn.XLOOKUP($G352,$AU$343:$AU$364,$AV$343:$AV$364,0,0)</f>
        <v>4159200</v>
      </c>
      <c r="AB352" s="43">
        <f>AA352/$AC$365</f>
        <v>5.3155573488788084E-2</v>
      </c>
      <c r="AD352" s="65">
        <v>1189.5</v>
      </c>
      <c r="AE352" s="65" cm="1">
        <f t="array" ref="AE352">_xlfn.XLOOKUP($G352&amp;$C352,$BY$1:$BY$845&amp;$C$1:$C$845,$CB$1:$CB$845,"",0)</f>
        <v>44</v>
      </c>
      <c r="AF352" s="65">
        <v>9.9</v>
      </c>
      <c r="AG352" s="65">
        <f>IFERROR(($AD352/SUM(AD343:AD364))*$AF352,"")</f>
        <v>0.62987339470151205</v>
      </c>
      <c r="AH352" s="65" cm="1">
        <f t="array" ref="AH352">_xlfn.XLOOKUP($G352&amp;$C352,$BY$1:$BY$845&amp;$C$1:$C$845,$BD$1:$BD$845,"",0)</f>
        <v>24</v>
      </c>
      <c r="AI352" s="65" cm="1">
        <f t="array" ref="AI352">_xlfn.XLOOKUP($G352&amp;$C352,$BY$1:$BY$845&amp;$C$1:$C$845,$CP$1:$CP$845,"",0)</f>
        <v>-0.1</v>
      </c>
      <c r="AJ352" s="65" cm="1">
        <f t="array" ref="AJ352">_xlfn.XLOOKUP($G352&amp;$C352,$BY$1:$BY$845&amp;$C$1:$C$845,$CQ$1:$CQ$845,"",0)</f>
        <v>0</v>
      </c>
      <c r="AK352" s="65" cm="1">
        <f t="array" ref="AK352">_xlfn.XLOOKUP($G352&amp;$C352,$BY$1:$BY$845&amp;$C$1:$C$845,$CR$1:$CR$845,"",0)</f>
        <v>0</v>
      </c>
      <c r="AL352" s="65" cm="1">
        <f t="array" ref="AL352">_xlfn.XLOOKUP($G352&amp;$C352,$BY$1:$BY$845&amp;$C$1:$C$845,$CM$1:$CM$845,"",0)</f>
        <v>18.899999999999999</v>
      </c>
      <c r="AM352" s="78" cm="1">
        <f t="array" ref="AM352">_xlfn.XLOOKUP($G352&amp;$C352,$BY$1:$BY$845&amp;$C$1:$C$845,BG$1:BG$845,"",0)</f>
        <v>0</v>
      </c>
      <c r="AN352" s="78" cm="1">
        <f t="array" ref="AN352">_xlfn.XLOOKUP($G352&amp;$C352,$BY$1:$BY$845&amp;$C$1:$C$845,BH$1:BH$845,"",0)</f>
        <v>0</v>
      </c>
      <c r="AO352" s="78" cm="1">
        <f t="array" ref="AO352">_xlfn.XLOOKUP($G352&amp;$C352,$BY$1:$BY$845&amp;$C$1:$C$845,BI$1:BI$845,"",0)</f>
        <v>1</v>
      </c>
      <c r="AP352" s="78" cm="1">
        <f t="array" ref="AP352">_xlfn.XLOOKUP($G352&amp;$C352,$BY$1:$BY$845&amp;$C$1:$C$845,BJ$1:BJ$845,"",0)</f>
        <v>0</v>
      </c>
      <c r="AQ352" s="78" cm="1">
        <f t="array" ref="AQ352">_xlfn.XLOOKUP($G352&amp;$C352,$BY$1:$BY$845&amp;$C$1:$C$845,BK$1:BK$845,"",0)</f>
        <v>0</v>
      </c>
      <c r="AR352" s="78">
        <f t="shared" si="68"/>
        <v>1</v>
      </c>
      <c r="AT352" s="1">
        <v>10</v>
      </c>
      <c r="AU352" s="2" t="s">
        <v>875</v>
      </c>
      <c r="AV352" s="6">
        <v>1080000</v>
      </c>
      <c r="AW352" s="6">
        <v>1080000</v>
      </c>
      <c r="BB352">
        <v>10</v>
      </c>
      <c r="BC352" t="s">
        <v>891</v>
      </c>
      <c r="BD352">
        <v>28</v>
      </c>
      <c r="BE352">
        <v>46</v>
      </c>
      <c r="BF352" s="2">
        <v>771</v>
      </c>
      <c r="BI352" s="58">
        <v>0.91</v>
      </c>
      <c r="BJ352" s="58">
        <v>0.09</v>
      </c>
      <c r="BL352" s="2">
        <v>5.7</v>
      </c>
      <c r="BM352" s="2">
        <v>-3.1</v>
      </c>
      <c r="BN352" s="2">
        <v>27</v>
      </c>
      <c r="BO352" s="2">
        <v>7</v>
      </c>
      <c r="BP352" s="2">
        <v>26</v>
      </c>
      <c r="BQ352" s="2">
        <v>6</v>
      </c>
      <c r="BR352" s="2">
        <v>11</v>
      </c>
      <c r="BS352" s="2">
        <v>3</v>
      </c>
      <c r="BT352" s="2">
        <v>84</v>
      </c>
      <c r="BU352" s="2">
        <v>3</v>
      </c>
      <c r="BV352" s="2">
        <v>6</v>
      </c>
      <c r="BX352" s="2">
        <v>10</v>
      </c>
      <c r="BY352" s="2" t="s">
        <v>891</v>
      </c>
      <c r="BZ352" s="2">
        <v>28</v>
      </c>
      <c r="CA352" s="2">
        <v>46</v>
      </c>
      <c r="CB352" s="2">
        <v>771</v>
      </c>
      <c r="CC352" s="2">
        <v>11.6</v>
      </c>
      <c r="CD352" s="2">
        <v>0.60399999999999998</v>
      </c>
      <c r="CE352" s="2">
        <v>0.63600000000000001</v>
      </c>
      <c r="CF352" s="2">
        <v>0.126</v>
      </c>
      <c r="CG352" s="2">
        <v>2.7</v>
      </c>
      <c r="CH352" s="2">
        <v>14.3</v>
      </c>
      <c r="CI352" s="2">
        <v>8.6</v>
      </c>
      <c r="CJ352" s="2">
        <v>6.9</v>
      </c>
      <c r="CK352" s="2">
        <v>1.8</v>
      </c>
      <c r="CL352" s="2">
        <v>0.7</v>
      </c>
      <c r="CM352" s="2">
        <v>17.2</v>
      </c>
      <c r="CN352" s="2">
        <v>15.6</v>
      </c>
      <c r="CP352" s="2">
        <v>0.5</v>
      </c>
      <c r="CQ352" s="2">
        <v>1</v>
      </c>
      <c r="CR352" s="2">
        <v>1.6</v>
      </c>
      <c r="CS352" s="2">
        <v>9.8000000000000004E-2</v>
      </c>
      <c r="CU352" s="2">
        <v>0.4</v>
      </c>
      <c r="CV352" s="2">
        <v>0.3</v>
      </c>
      <c r="CW352" s="2">
        <v>0.7</v>
      </c>
      <c r="CX352" s="2">
        <v>0.5</v>
      </c>
    </row>
    <row r="353" spans="1:102" x14ac:dyDescent="0.2">
      <c r="B353" s="1" t="s">
        <v>104</v>
      </c>
      <c r="C353" s="1">
        <v>2009</v>
      </c>
      <c r="D353" s="1" t="s">
        <v>837</v>
      </c>
      <c r="F353" s="2">
        <v>7</v>
      </c>
      <c r="G353" s="2" t="s">
        <v>881</v>
      </c>
      <c r="H353" s="2" t="s">
        <v>566</v>
      </c>
      <c r="I353" s="4" t="s">
        <v>595</v>
      </c>
      <c r="J353" s="16">
        <f>_xlfn.XLOOKUP($I353,DASHBOARD!$I$2:$I$27,DASHBOARD!$J$2:$J$27,"",0)</f>
        <v>82</v>
      </c>
      <c r="K353" s="23">
        <f>J353/DASHBOARD!$C$3</f>
        <v>2.0828041656083314</v>
      </c>
      <c r="L353" s="2">
        <v>220</v>
      </c>
      <c r="M353" s="26">
        <f>L353/DASHBOARD!$C$4</f>
        <v>99.773242630385482</v>
      </c>
      <c r="N353" s="26">
        <f t="shared" si="66"/>
        <v>22.999437355747371</v>
      </c>
      <c r="O353" s="5">
        <v>29165</v>
      </c>
      <c r="P353" s="23">
        <f>YEARFRAC(O353,_xlfn.XLOOKUP($B353,DASHBOARD!$Q$2:$Q$40,DASHBOARD!$U$2:$U$40,"",0))</f>
        <v>29.605555555555554</v>
      </c>
      <c r="Q353" s="2" t="s">
        <v>557</v>
      </c>
      <c r="R353" s="2" t="str">
        <f>_xlfn.XLOOKUP($Q353,DASHBOARD!$L$2:$L$150,DASHBOARD!M$2:M$150,"",0)</f>
        <v>United States</v>
      </c>
      <c r="S353" s="2" t="str">
        <f>_xlfn.XLOOKUP($Q353,DASHBOARD!$L$2:$L$150,DASHBOARD!N$2:N$150,"",0)</f>
        <v>North America</v>
      </c>
      <c r="T353" s="2" t="str">
        <f>_xlfn.XLOOKUP($Q353,DASHBOARD!$L$2:$L$150,DASHBOARD!O$2:O$150,"",0)</f>
        <v>Americas</v>
      </c>
      <c r="U353" s="2">
        <v>9</v>
      </c>
      <c r="W353" s="2" t="s">
        <v>564</v>
      </c>
      <c r="X353" s="2" t="s">
        <v>564</v>
      </c>
      <c r="Z353" s="2" t="str">
        <f t="shared" si="67"/>
        <v/>
      </c>
      <c r="AA353" s="6">
        <f>_xlfn.XLOOKUP($G353,$AU$343:$AU$364,$AV$343:$AV$364,0,0)</f>
        <v>14148596</v>
      </c>
      <c r="AB353" s="43">
        <f>AA353/$AC$365</f>
        <v>0.1808224500964544</v>
      </c>
      <c r="AD353" s="65" t="s">
        <v>1484</v>
      </c>
      <c r="AE353" s="65" cm="1">
        <f t="array" ref="AE353">_xlfn.XLOOKUP($G353&amp;$C353,$BY$1:$BY$845&amp;$C$1:$C$845,$CB$1:$CB$845,"",0)</f>
        <v>2316</v>
      </c>
      <c r="AF353" s="65" t="s">
        <v>1484</v>
      </c>
      <c r="AG353" s="65" t="str">
        <f>IFERROR(($AD353/SUM(AD343:AD364))*$AF353,"")</f>
        <v/>
      </c>
      <c r="AH353" s="65" cm="1">
        <f t="array" ref="AH353">_xlfn.XLOOKUP($G353&amp;$C353,$BY$1:$BY$845&amp;$C$1:$C$845,$BD$1:$BD$845,"",0)</f>
        <v>29</v>
      </c>
      <c r="AI353" s="65" cm="1">
        <f t="array" ref="AI353">_xlfn.XLOOKUP($G353&amp;$C353,$BY$1:$BY$845&amp;$C$1:$C$845,$CP$1:$CP$845,"",0)</f>
        <v>2.7</v>
      </c>
      <c r="AJ353" s="65" cm="1">
        <f t="array" ref="AJ353">_xlfn.XLOOKUP($G353&amp;$C353,$BY$1:$BY$845&amp;$C$1:$C$845,$CQ$1:$CQ$845,"",0)</f>
        <v>4.2</v>
      </c>
      <c r="AK353" s="65" cm="1">
        <f t="array" ref="AK353">_xlfn.XLOOKUP($G353&amp;$C353,$BY$1:$BY$845&amp;$C$1:$C$845,$CR$1:$CR$845,"",0)</f>
        <v>6.9</v>
      </c>
      <c r="AL353" s="65" cm="1">
        <f t="array" ref="AL353">_xlfn.XLOOKUP($G353&amp;$C353,$BY$1:$BY$845&amp;$C$1:$C$845,$CM$1:$CM$845,"",0)</f>
        <v>14.5</v>
      </c>
      <c r="AM353" s="78" cm="1">
        <f t="array" ref="AM353">_xlfn.XLOOKUP($G353&amp;$C353,$BY$1:$BY$845&amp;$C$1:$C$845,BG$1:BG$845,"",0)</f>
        <v>0</v>
      </c>
      <c r="AN353" s="78" cm="1">
        <f t="array" ref="AN353">_xlfn.XLOOKUP($G353&amp;$C353,$BY$1:$BY$845&amp;$C$1:$C$845,BH$1:BH$845,"",0)</f>
        <v>0</v>
      </c>
      <c r="AO353" s="78" cm="1">
        <f t="array" ref="AO353">_xlfn.XLOOKUP($G353&amp;$C353,$BY$1:$BY$845&amp;$C$1:$C$845,BI$1:BI$845,"",0)</f>
        <v>0</v>
      </c>
      <c r="AP353" s="78" cm="1">
        <f t="array" ref="AP353">_xlfn.XLOOKUP($G353&amp;$C353,$BY$1:$BY$845&amp;$C$1:$C$845,BJ$1:BJ$845,"",0)</f>
        <v>0.96</v>
      </c>
      <c r="AQ353" s="78" cm="1">
        <f t="array" ref="AQ353">_xlfn.XLOOKUP($G353&amp;$C353,$BY$1:$BY$845&amp;$C$1:$C$845,BK$1:BK$845,"",0)</f>
        <v>0.04</v>
      </c>
      <c r="AR353" s="78">
        <f t="shared" si="68"/>
        <v>1</v>
      </c>
      <c r="AT353" s="1">
        <v>11</v>
      </c>
      <c r="AU353" s="2" t="s">
        <v>888</v>
      </c>
      <c r="AV353" s="11">
        <v>1000000</v>
      </c>
      <c r="AW353" s="6" t="s">
        <v>1484</v>
      </c>
      <c r="BB353">
        <v>11</v>
      </c>
      <c r="BC353" t="s">
        <v>882</v>
      </c>
      <c r="BD353">
        <v>26</v>
      </c>
      <c r="BE353">
        <v>60</v>
      </c>
      <c r="BF353" s="2">
        <v>703</v>
      </c>
      <c r="BI353" s="58">
        <v>0.04</v>
      </c>
      <c r="BJ353" s="58">
        <v>0.93</v>
      </c>
      <c r="BK353" s="58">
        <v>0.04</v>
      </c>
      <c r="BL353" s="2">
        <v>-10</v>
      </c>
      <c r="BM353" s="2">
        <v>-22.3</v>
      </c>
      <c r="BN353" s="2">
        <v>17</v>
      </c>
      <c r="BO353" s="2">
        <v>13</v>
      </c>
      <c r="BP353" s="2">
        <v>49</v>
      </c>
      <c r="BQ353" s="2">
        <v>6</v>
      </c>
      <c r="BR353" s="2">
        <v>19</v>
      </c>
      <c r="BS353" s="2">
        <v>1</v>
      </c>
      <c r="BT353" s="2">
        <v>60</v>
      </c>
      <c r="BU353" s="2">
        <v>2</v>
      </c>
      <c r="BV353" s="2">
        <v>25</v>
      </c>
      <c r="BX353" s="2">
        <v>11</v>
      </c>
      <c r="BY353" s="2" t="s">
        <v>882</v>
      </c>
      <c r="BZ353" s="2">
        <v>26</v>
      </c>
      <c r="CA353" s="2">
        <v>60</v>
      </c>
      <c r="CB353" s="2">
        <v>703</v>
      </c>
      <c r="CC353" s="2">
        <v>9.9</v>
      </c>
      <c r="CD353" s="2">
        <v>0.47899999999999998</v>
      </c>
      <c r="CE353" s="2">
        <v>0</v>
      </c>
      <c r="CF353" s="2">
        <v>0.20899999999999999</v>
      </c>
      <c r="CG353" s="2">
        <v>11.6</v>
      </c>
      <c r="CH353" s="2">
        <v>16.7</v>
      </c>
      <c r="CI353" s="2">
        <v>14.1</v>
      </c>
      <c r="CJ353" s="2">
        <v>5.6</v>
      </c>
      <c r="CK353" s="2">
        <v>0.7</v>
      </c>
      <c r="CL353" s="2">
        <v>1.9</v>
      </c>
      <c r="CM353" s="2">
        <v>16.3</v>
      </c>
      <c r="CN353" s="2">
        <v>19.5</v>
      </c>
      <c r="CP353" s="2">
        <v>-0.3</v>
      </c>
      <c r="CQ353" s="2">
        <v>0.9</v>
      </c>
      <c r="CR353" s="2">
        <v>0.6</v>
      </c>
      <c r="CS353" s="2">
        <v>4.2999999999999997E-2</v>
      </c>
      <c r="CU353" s="2">
        <v>-4.5999999999999996</v>
      </c>
      <c r="CV353" s="2">
        <v>-1.7</v>
      </c>
      <c r="CW353" s="2">
        <v>-6.4</v>
      </c>
      <c r="CX353" s="2">
        <v>-0.8</v>
      </c>
    </row>
    <row r="354" spans="1:102" x14ac:dyDescent="0.2">
      <c r="B354" s="1" t="s">
        <v>104</v>
      </c>
      <c r="C354" s="1">
        <v>2009</v>
      </c>
      <c r="D354" s="1" t="s">
        <v>837</v>
      </c>
      <c r="F354" s="2">
        <v>21</v>
      </c>
      <c r="G354" s="2" t="s">
        <v>882</v>
      </c>
      <c r="H354" s="2" t="s">
        <v>566</v>
      </c>
      <c r="I354" s="4" t="s">
        <v>602</v>
      </c>
      <c r="J354" s="16">
        <f>_xlfn.XLOOKUP($I354,DASHBOARD!$I$2:$I$27,DASHBOARD!$J$2:$J$27,"",0)</f>
        <v>81</v>
      </c>
      <c r="K354" s="23">
        <f>J354/DASHBOARD!$C$3</f>
        <v>2.0574041148082296</v>
      </c>
      <c r="L354" s="2">
        <v>225</v>
      </c>
      <c r="M354" s="26">
        <f>L354/DASHBOARD!$C$4</f>
        <v>102.0408163265306</v>
      </c>
      <c r="N354" s="26">
        <f t="shared" si="66"/>
        <v>24.106530861087002</v>
      </c>
      <c r="O354" s="5">
        <v>30341</v>
      </c>
      <c r="P354" s="23">
        <f>YEARFRAC(O354,_xlfn.XLOOKUP($B354,DASHBOARD!$Q$2:$Q$40,DASHBOARD!$U$2:$U$40,"",0))</f>
        <v>26.386111111111113</v>
      </c>
      <c r="Q354" s="2" t="s">
        <v>557</v>
      </c>
      <c r="R354" s="2" t="str">
        <f>_xlfn.XLOOKUP($Q354,DASHBOARD!$L$2:$L$150,DASHBOARD!M$2:M$150,"",0)</f>
        <v>United States</v>
      </c>
      <c r="S354" s="2" t="str">
        <f>_xlfn.XLOOKUP($Q354,DASHBOARD!$L$2:$L$150,DASHBOARD!N$2:N$150,"",0)</f>
        <v>North America</v>
      </c>
      <c r="T354" s="2" t="str">
        <f>_xlfn.XLOOKUP($Q354,DASHBOARD!$L$2:$L$150,DASHBOARD!O$2:O$150,"",0)</f>
        <v>Americas</v>
      </c>
      <c r="U354" s="2">
        <v>3</v>
      </c>
      <c r="W354" s="2" t="s">
        <v>691</v>
      </c>
      <c r="X354" s="2" t="s">
        <v>691</v>
      </c>
      <c r="Z354" s="2" t="str">
        <f t="shared" si="67"/>
        <v/>
      </c>
      <c r="AA354" s="6">
        <f>_xlfn.XLOOKUP($G354,$AU$343:$AU$364,$AV$343:$AV$364,0,0)</f>
        <v>854957</v>
      </c>
      <c r="AB354" s="43">
        <f>AA354/$AC$365</f>
        <v>1.0926555501840208E-2</v>
      </c>
      <c r="AD354" s="65">
        <v>181.70000000000002</v>
      </c>
      <c r="AE354" s="65" cm="1">
        <f t="array" ref="AE354">_xlfn.XLOOKUP($G354&amp;$C354,$BY$1:$BY$845&amp;$C$1:$C$845,$CB$1:$CB$845,"",0)</f>
        <v>703</v>
      </c>
      <c r="AF354" s="65">
        <v>13.9</v>
      </c>
      <c r="AG354" s="65">
        <f>IFERROR(($AD354/SUM(AD343:AD364))*$AF354,"")</f>
        <v>0.13509004648077921</v>
      </c>
      <c r="AH354" s="65" cm="1">
        <f t="array" ref="AH354">_xlfn.XLOOKUP($G354&amp;$C354,$BY$1:$BY$845&amp;$C$1:$C$845,$BD$1:$BD$845,"",0)</f>
        <v>26</v>
      </c>
      <c r="AI354" s="65" cm="1">
        <f t="array" ref="AI354">_xlfn.XLOOKUP($G354&amp;$C354,$BY$1:$BY$845&amp;$C$1:$C$845,$CP$1:$CP$845,"",0)</f>
        <v>-0.3</v>
      </c>
      <c r="AJ354" s="65" cm="1">
        <f t="array" ref="AJ354">_xlfn.XLOOKUP($G354&amp;$C354,$BY$1:$BY$845&amp;$C$1:$C$845,$CQ$1:$CQ$845,"",0)</f>
        <v>0.9</v>
      </c>
      <c r="AK354" s="65" cm="1">
        <f t="array" ref="AK354">_xlfn.XLOOKUP($G354&amp;$C354,$BY$1:$BY$845&amp;$C$1:$C$845,$CR$1:$CR$845,"",0)</f>
        <v>0.6</v>
      </c>
      <c r="AL354" s="65" cm="1">
        <f t="array" ref="AL354">_xlfn.XLOOKUP($G354&amp;$C354,$BY$1:$BY$845&amp;$C$1:$C$845,$CM$1:$CM$845,"",0)</f>
        <v>16.3</v>
      </c>
      <c r="AM354" s="78" cm="1">
        <f t="array" ref="AM354">_xlfn.XLOOKUP($G354&amp;$C354,$BY$1:$BY$845&amp;$C$1:$C$845,BG$1:BG$845,"",0)</f>
        <v>0</v>
      </c>
      <c r="AN354" s="78" cm="1">
        <f t="array" ref="AN354">_xlfn.XLOOKUP($G354&amp;$C354,$BY$1:$BY$845&amp;$C$1:$C$845,BH$1:BH$845,"",0)</f>
        <v>0</v>
      </c>
      <c r="AO354" s="78" cm="1">
        <f t="array" ref="AO354">_xlfn.XLOOKUP($G354&amp;$C354,$BY$1:$BY$845&amp;$C$1:$C$845,BI$1:BI$845,"",0)</f>
        <v>0.04</v>
      </c>
      <c r="AP354" s="78" cm="1">
        <f t="array" ref="AP354">_xlfn.XLOOKUP($G354&amp;$C354,$BY$1:$BY$845&amp;$C$1:$C$845,BJ$1:BJ$845,"",0)</f>
        <v>0.93</v>
      </c>
      <c r="AQ354" s="78" cm="1">
        <f t="array" ref="AQ354">_xlfn.XLOOKUP($G354&amp;$C354,$BY$1:$BY$845&amp;$C$1:$C$845,BK$1:BK$845,"",0)</f>
        <v>0.04</v>
      </c>
      <c r="AR354" s="78">
        <f t="shared" si="68"/>
        <v>1.01</v>
      </c>
      <c r="AT354" s="1">
        <v>12</v>
      </c>
      <c r="AU354" s="2" t="s">
        <v>879</v>
      </c>
      <c r="AV354" s="6">
        <v>880658</v>
      </c>
      <c r="AW354" s="6">
        <v>1971941</v>
      </c>
      <c r="BB354">
        <v>12</v>
      </c>
      <c r="BC354" t="s">
        <v>879</v>
      </c>
      <c r="BD354">
        <v>28</v>
      </c>
      <c r="BE354">
        <v>23</v>
      </c>
      <c r="BF354" s="2">
        <v>181</v>
      </c>
      <c r="BK354" s="58">
        <v>1</v>
      </c>
      <c r="BL354" s="2">
        <v>0</v>
      </c>
      <c r="BM354" s="2">
        <v>-8.6</v>
      </c>
      <c r="BN354" s="2">
        <v>3</v>
      </c>
      <c r="BO354" s="2">
        <v>2</v>
      </c>
      <c r="BP354" s="2">
        <v>17</v>
      </c>
      <c r="BQ354" s="2">
        <v>3</v>
      </c>
      <c r="BR354" s="2">
        <v>4</v>
      </c>
      <c r="BS354" s="2">
        <v>0</v>
      </c>
      <c r="BT354" s="2">
        <v>21</v>
      </c>
      <c r="BU354" s="2">
        <v>0</v>
      </c>
      <c r="BV354" s="2">
        <v>4</v>
      </c>
      <c r="BX354" s="2">
        <v>12</v>
      </c>
      <c r="BY354" s="2" t="s">
        <v>879</v>
      </c>
      <c r="BZ354" s="2">
        <v>28</v>
      </c>
      <c r="CA354" s="2">
        <v>23</v>
      </c>
      <c r="CB354" s="2">
        <v>181</v>
      </c>
      <c r="CC354" s="2">
        <v>13.9</v>
      </c>
      <c r="CD354" s="2">
        <v>0.504</v>
      </c>
      <c r="CE354" s="2">
        <v>1.7999999999999999E-2</v>
      </c>
      <c r="CF354" s="2">
        <v>0.14000000000000001</v>
      </c>
      <c r="CG354" s="2">
        <v>5.7</v>
      </c>
      <c r="CH354" s="2">
        <v>13.6</v>
      </c>
      <c r="CI354" s="2">
        <v>9.6999999999999993</v>
      </c>
      <c r="CJ354" s="2">
        <v>7.2</v>
      </c>
      <c r="CK354" s="2">
        <v>2.8</v>
      </c>
      <c r="CL354" s="2">
        <v>10.199999999999999</v>
      </c>
      <c r="CM354" s="2">
        <v>17.7</v>
      </c>
      <c r="CN354" s="2">
        <v>17.8</v>
      </c>
      <c r="CP354" s="2">
        <v>-0.1</v>
      </c>
      <c r="CQ354" s="2">
        <v>0.4</v>
      </c>
      <c r="CR354" s="2">
        <v>0.3</v>
      </c>
      <c r="CS354" s="2">
        <v>9.0999999999999998E-2</v>
      </c>
      <c r="CU354" s="2">
        <v>-5</v>
      </c>
      <c r="CV354" s="2">
        <v>4.4000000000000004</v>
      </c>
      <c r="CW354" s="2">
        <v>-0.6</v>
      </c>
      <c r="CX354" s="2">
        <v>0.1</v>
      </c>
    </row>
    <row r="355" spans="1:102" x14ac:dyDescent="0.2">
      <c r="B355" s="1" t="s">
        <v>104</v>
      </c>
      <c r="C355" s="1">
        <v>2009</v>
      </c>
      <c r="D355" s="1" t="s">
        <v>837</v>
      </c>
      <c r="F355" s="2">
        <v>10</v>
      </c>
      <c r="G355" s="2" t="s">
        <v>891</v>
      </c>
      <c r="H355" s="2" t="s">
        <v>570</v>
      </c>
      <c r="I355" s="4" t="s">
        <v>595</v>
      </c>
      <c r="J355" s="16">
        <f>_xlfn.XLOOKUP($I355,DASHBOARD!$I$2:$I$27,DASHBOARD!$J$2:$J$27,"",0)</f>
        <v>82</v>
      </c>
      <c r="K355" s="23">
        <f>J355/DASHBOARD!$C$3</f>
        <v>2.0828041656083314</v>
      </c>
      <c r="L355" s="2">
        <v>227</v>
      </c>
      <c r="M355" s="26">
        <f>L355/DASHBOARD!$C$4</f>
        <v>102.94784580498866</v>
      </c>
      <c r="N355" s="26">
        <f t="shared" si="66"/>
        <v>23.731237635248423</v>
      </c>
      <c r="O355" s="5">
        <v>29544</v>
      </c>
      <c r="P355" s="23">
        <f>YEARFRAC(O355,_xlfn.XLOOKUP($B355,DASHBOARD!$Q$2:$Q$40,DASHBOARD!$U$2:$U$40,"",0))</f>
        <v>28.569444444444443</v>
      </c>
      <c r="Q355" s="2" t="s">
        <v>778</v>
      </c>
      <c r="R355" s="2" t="str">
        <f>_xlfn.XLOOKUP($Q355,DASHBOARD!$L$2:$L$150,DASHBOARD!M$2:M$150,"",0)</f>
        <v>Bosnia</v>
      </c>
      <c r="S355" s="2" t="str">
        <f>_xlfn.XLOOKUP($Q355,DASHBOARD!$L$2:$L$150,DASHBOARD!N$2:N$150,"",0)</f>
        <v>Europe</v>
      </c>
      <c r="T355" s="2" t="str">
        <f>_xlfn.XLOOKUP($Q355,DASHBOARD!$L$2:$L$150,DASHBOARD!O$2:O$150,"",0)</f>
        <v>Eurasia</v>
      </c>
      <c r="U355" s="2">
        <v>7</v>
      </c>
      <c r="Z355" s="2" t="str">
        <f t="shared" si="67"/>
        <v/>
      </c>
      <c r="AA355" s="6">
        <f>_xlfn.XLOOKUP($G355,$AU$343:$AU$364,$AV$343:$AV$364,0,0)</f>
        <v>0</v>
      </c>
      <c r="AB355" s="43">
        <f>AA355/$AC$365</f>
        <v>0</v>
      </c>
      <c r="AD355" s="65">
        <v>702</v>
      </c>
      <c r="AE355" s="65" cm="1">
        <f t="array" ref="AE355">_xlfn.XLOOKUP($G355&amp;$C355,$BY$1:$BY$845&amp;$C$1:$C$845,$CB$1:$CB$845,"",0)</f>
        <v>771</v>
      </c>
      <c r="AF355" s="65">
        <v>9.9</v>
      </c>
      <c r="AG355" s="65">
        <f>IFERROR(($AD355/SUM(AD343:AD364))*$AF355,"")</f>
        <v>0.37172856080744976</v>
      </c>
      <c r="AH355" s="65" cm="1">
        <f t="array" ref="AH355">_xlfn.XLOOKUP($G355&amp;$C355,$BY$1:$BY$845&amp;$C$1:$C$845,$BD$1:$BD$845,"",0)</f>
        <v>28</v>
      </c>
      <c r="AI355" s="65" cm="1">
        <f t="array" ref="AI355">_xlfn.XLOOKUP($G355&amp;$C355,$BY$1:$BY$845&amp;$C$1:$C$845,$CP$1:$CP$845,"",0)</f>
        <v>0.5</v>
      </c>
      <c r="AJ355" s="65" cm="1">
        <f t="array" ref="AJ355">_xlfn.XLOOKUP($G355&amp;$C355,$BY$1:$BY$845&amp;$C$1:$C$845,$CQ$1:$CQ$845,"",0)</f>
        <v>1</v>
      </c>
      <c r="AK355" s="65" cm="1">
        <f t="array" ref="AK355">_xlfn.XLOOKUP($G355&amp;$C355,$BY$1:$BY$845&amp;$C$1:$C$845,$CR$1:$CR$845,"",0)</f>
        <v>1.6</v>
      </c>
      <c r="AL355" s="65" cm="1">
        <f t="array" ref="AL355">_xlfn.XLOOKUP($G355&amp;$C355,$BY$1:$BY$845&amp;$C$1:$C$845,$CM$1:$CM$845,"",0)</f>
        <v>17.2</v>
      </c>
      <c r="AM355" s="78" cm="1">
        <f t="array" ref="AM355">_xlfn.XLOOKUP($G355&amp;$C355,$BY$1:$BY$845&amp;$C$1:$C$845,BG$1:BG$845,"",0)</f>
        <v>0</v>
      </c>
      <c r="AN355" s="78" cm="1">
        <f t="array" ref="AN355">_xlfn.XLOOKUP($G355&amp;$C355,$BY$1:$BY$845&amp;$C$1:$C$845,BH$1:BH$845,"",0)</f>
        <v>0</v>
      </c>
      <c r="AO355" s="78" cm="1">
        <f t="array" ref="AO355">_xlfn.XLOOKUP($G355&amp;$C355,$BY$1:$BY$845&amp;$C$1:$C$845,BI$1:BI$845,"",0)</f>
        <v>0.91</v>
      </c>
      <c r="AP355" s="78" cm="1">
        <f t="array" ref="AP355">_xlfn.XLOOKUP($G355&amp;$C355,$BY$1:$BY$845&amp;$C$1:$C$845,BJ$1:BJ$845,"",0)</f>
        <v>0.09</v>
      </c>
      <c r="AQ355" s="78" cm="1">
        <f t="array" ref="AQ355">_xlfn.XLOOKUP($G355&amp;$C355,$BY$1:$BY$845&amp;$C$1:$C$845,BK$1:BK$845,"",0)</f>
        <v>0</v>
      </c>
      <c r="AR355" s="78">
        <f t="shared" si="68"/>
        <v>1</v>
      </c>
      <c r="AT355" s="1">
        <v>13</v>
      </c>
      <c r="AU355" s="2" t="s">
        <v>882</v>
      </c>
      <c r="AV355" s="6">
        <v>854957</v>
      </c>
      <c r="AW355" s="6">
        <v>854957</v>
      </c>
      <c r="BB355">
        <v>13</v>
      </c>
      <c r="BC355" t="s">
        <v>796</v>
      </c>
      <c r="BD355">
        <v>23</v>
      </c>
      <c r="BE355">
        <v>18</v>
      </c>
      <c r="BF355" s="2">
        <v>136</v>
      </c>
      <c r="BG355" s="58">
        <v>0.84</v>
      </c>
      <c r="BH355" s="58">
        <v>0.16</v>
      </c>
      <c r="BL355" s="2">
        <v>14.9</v>
      </c>
      <c r="BM355" s="2">
        <v>7</v>
      </c>
      <c r="BN355" s="2">
        <v>3</v>
      </c>
      <c r="BO355" s="2">
        <v>4</v>
      </c>
      <c r="BP355" s="2">
        <v>5</v>
      </c>
      <c r="BQ355" s="2">
        <v>1</v>
      </c>
      <c r="BR355" s="2">
        <v>5</v>
      </c>
      <c r="BS355" s="2">
        <v>2</v>
      </c>
      <c r="BT355" s="2">
        <v>22</v>
      </c>
      <c r="BU355" s="2">
        <v>2</v>
      </c>
      <c r="BV355" s="2">
        <v>2</v>
      </c>
      <c r="BX355" s="2">
        <v>13</v>
      </c>
      <c r="BY355" s="2" t="s">
        <v>796</v>
      </c>
      <c r="BZ355" s="2">
        <v>23</v>
      </c>
      <c r="CA355" s="2">
        <v>18</v>
      </c>
      <c r="CB355" s="2">
        <v>136</v>
      </c>
      <c r="CC355" s="2">
        <v>15</v>
      </c>
      <c r="CD355" s="2">
        <v>0.63100000000000001</v>
      </c>
      <c r="CE355" s="2">
        <v>0.214</v>
      </c>
      <c r="CF355" s="2">
        <v>0.214</v>
      </c>
      <c r="CG355" s="2">
        <v>2.5</v>
      </c>
      <c r="CH355" s="2">
        <v>13.9</v>
      </c>
      <c r="CI355" s="2">
        <v>8.3000000000000007</v>
      </c>
      <c r="CJ355" s="2">
        <v>10.9</v>
      </c>
      <c r="CK355" s="2">
        <v>1.5</v>
      </c>
      <c r="CL355" s="2">
        <v>1.1000000000000001</v>
      </c>
      <c r="CM355" s="2">
        <v>16.399999999999999</v>
      </c>
      <c r="CN355" s="2">
        <v>17.8</v>
      </c>
      <c r="CP355" s="2">
        <v>0.2</v>
      </c>
      <c r="CQ355" s="2">
        <v>0.2</v>
      </c>
      <c r="CR355" s="2">
        <v>0.4</v>
      </c>
      <c r="CS355" s="2">
        <v>0.13100000000000001</v>
      </c>
      <c r="CU355" s="2">
        <v>0.8</v>
      </c>
      <c r="CV355" s="2">
        <v>0.4</v>
      </c>
      <c r="CW355" s="2">
        <v>1.2</v>
      </c>
      <c r="CX355" s="2">
        <v>0.1</v>
      </c>
    </row>
    <row r="356" spans="1:102" x14ac:dyDescent="0.2">
      <c r="B356" s="1" t="s">
        <v>104</v>
      </c>
      <c r="C356" s="1">
        <v>2009</v>
      </c>
      <c r="D356" s="1" t="s">
        <v>837</v>
      </c>
      <c r="F356" s="2">
        <v>18</v>
      </c>
      <c r="G356" s="2" t="s">
        <v>883</v>
      </c>
      <c r="H356" s="2" t="s">
        <v>576</v>
      </c>
      <c r="I356" s="4" t="s">
        <v>604</v>
      </c>
      <c r="J356" s="16">
        <f>_xlfn.XLOOKUP($I356,DASHBOARD!$I$2:$I$27,DASHBOARD!$J$2:$J$27,"",0)</f>
        <v>79</v>
      </c>
      <c r="K356" s="23">
        <f>J356/DASHBOARD!$C$3</f>
        <v>2.0066040132080265</v>
      </c>
      <c r="L356" s="2">
        <v>195</v>
      </c>
      <c r="M356" s="26">
        <f>L356/DASHBOARD!$C$4</f>
        <v>88.435374149659864</v>
      </c>
      <c r="N356" s="26">
        <f t="shared" si="66"/>
        <v>21.963556446452959</v>
      </c>
      <c r="O356" s="5">
        <v>30749</v>
      </c>
      <c r="P356" s="23">
        <f>YEARFRAC(O356,_xlfn.XLOOKUP($B356,DASHBOARD!$Q$2:$Q$40,DASHBOARD!$U$2:$U$40,"",0))</f>
        <v>25.266666666666666</v>
      </c>
      <c r="Q356" s="2" t="s">
        <v>884</v>
      </c>
      <c r="R356" s="2" t="str">
        <f>_xlfn.XLOOKUP($Q356,DASHBOARD!$L$2:$L$150,DASHBOARD!M$2:M$150,"",0)</f>
        <v>Slovenia</v>
      </c>
      <c r="S356" s="2" t="str">
        <f>_xlfn.XLOOKUP($Q356,DASHBOARD!$L$2:$L$150,DASHBOARD!N$2:N$150,"",0)</f>
        <v>Europe</v>
      </c>
      <c r="T356" s="2" t="str">
        <f>_xlfn.XLOOKUP($Q356,DASHBOARD!$L$2:$L$150,DASHBOARD!O$2:O$150,"",0)</f>
        <v>Eurasia</v>
      </c>
      <c r="U356" s="2">
        <v>4</v>
      </c>
      <c r="Z356" s="2" t="str">
        <f t="shared" si="67"/>
        <v/>
      </c>
      <c r="AA356" s="6">
        <f>_xlfn.XLOOKUP($G356,$AU$343:$AU$364,$AV$343:$AV$364,0,0)</f>
        <v>4524887</v>
      </c>
      <c r="AB356" s="43">
        <f>AA356/$AC$365</f>
        <v>5.7829141050433214E-2</v>
      </c>
      <c r="AD356" s="65" t="s">
        <v>1484</v>
      </c>
      <c r="AE356" s="65" cm="1">
        <f t="array" ref="AE356">_xlfn.XLOOKUP($G356&amp;$C356,$BY$1:$BY$845&amp;$C$1:$C$845,$CB$1:$CB$845,"",0)</f>
        <v>1293</v>
      </c>
      <c r="AF356" s="65" t="s">
        <v>1484</v>
      </c>
      <c r="AG356" s="65" t="str">
        <f>IFERROR(($AD356/SUM(AD343:AD364))*$AF356,"")</f>
        <v/>
      </c>
      <c r="AH356" s="65" cm="1">
        <f t="array" ref="AH356">_xlfn.XLOOKUP($G356&amp;$C356,$BY$1:$BY$845&amp;$C$1:$C$845,$BD$1:$BD$845,"",0)</f>
        <v>24</v>
      </c>
      <c r="AI356" s="65" cm="1">
        <f t="array" ref="AI356">_xlfn.XLOOKUP($G356&amp;$C356,$BY$1:$BY$845&amp;$C$1:$C$845,$CP$1:$CP$845,"",0)</f>
        <v>1.8</v>
      </c>
      <c r="AJ356" s="65" cm="1">
        <f t="array" ref="AJ356">_xlfn.XLOOKUP($G356&amp;$C356,$BY$1:$BY$845&amp;$C$1:$C$845,$CQ$1:$CQ$845,"",0)</f>
        <v>1.9</v>
      </c>
      <c r="AK356" s="65" cm="1">
        <f t="array" ref="AK356">_xlfn.XLOOKUP($G356&amp;$C356,$BY$1:$BY$845&amp;$C$1:$C$845,$CR$1:$CR$845,"",0)</f>
        <v>3.7</v>
      </c>
      <c r="AL356" s="65" cm="1">
        <f t="array" ref="AL356">_xlfn.XLOOKUP($G356&amp;$C356,$BY$1:$BY$845&amp;$C$1:$C$845,$CM$1:$CM$845,"",0)</f>
        <v>7.5</v>
      </c>
      <c r="AM356" s="78" cm="1">
        <f t="array" ref="AM356">_xlfn.XLOOKUP($G356&amp;$C356,$BY$1:$BY$845&amp;$C$1:$C$845,BG$1:BG$845,"",0)</f>
        <v>0.03</v>
      </c>
      <c r="AN356" s="78" cm="1">
        <f t="array" ref="AN356">_xlfn.XLOOKUP($G356&amp;$C356,$BY$1:$BY$845&amp;$C$1:$C$845,BH$1:BH$845,"",0)</f>
        <v>0.81</v>
      </c>
      <c r="AO356" s="78" cm="1">
        <f t="array" ref="AO356">_xlfn.XLOOKUP($G356&amp;$C356,$BY$1:$BY$845&amp;$C$1:$C$845,BI$1:BI$845,"",0)</f>
        <v>0.16</v>
      </c>
      <c r="AP356" s="78" cm="1">
        <f t="array" ref="AP356">_xlfn.XLOOKUP($G356&amp;$C356,$BY$1:$BY$845&amp;$C$1:$C$845,BJ$1:BJ$845,"",0)</f>
        <v>0</v>
      </c>
      <c r="AQ356" s="78" cm="1">
        <f t="array" ref="AQ356">_xlfn.XLOOKUP($G356&amp;$C356,$BY$1:$BY$845&amp;$C$1:$C$845,BK$1:BK$845,"",0)</f>
        <v>0</v>
      </c>
      <c r="AR356" s="78">
        <f t="shared" si="68"/>
        <v>1</v>
      </c>
      <c r="AT356" s="1">
        <v>14</v>
      </c>
      <c r="AU356" s="2" t="s">
        <v>796</v>
      </c>
      <c r="AV356" s="6">
        <v>797581</v>
      </c>
      <c r="AW356" s="6" t="s">
        <v>1484</v>
      </c>
      <c r="BB356">
        <v>14</v>
      </c>
      <c r="BC356" t="s">
        <v>890</v>
      </c>
      <c r="BD356">
        <v>29</v>
      </c>
      <c r="BE356">
        <v>18</v>
      </c>
      <c r="BF356" s="2">
        <v>105</v>
      </c>
      <c r="BK356" s="58">
        <v>1</v>
      </c>
      <c r="BL356" s="2">
        <v>-17.100000000000001</v>
      </c>
      <c r="BM356" s="2">
        <v>-26</v>
      </c>
      <c r="BN356" s="2">
        <v>2</v>
      </c>
      <c r="BO356" s="2">
        <v>3</v>
      </c>
      <c r="BP356" s="2">
        <v>11</v>
      </c>
      <c r="BQ356" s="2">
        <v>2</v>
      </c>
      <c r="BR356" s="2">
        <v>2</v>
      </c>
      <c r="BS356" s="2">
        <v>0</v>
      </c>
      <c r="BT356" s="2">
        <v>22</v>
      </c>
      <c r="BU356" s="2">
        <v>1</v>
      </c>
      <c r="BV356" s="2">
        <v>6</v>
      </c>
      <c r="BX356" s="2">
        <v>14</v>
      </c>
      <c r="BY356" s="2" t="s">
        <v>890</v>
      </c>
      <c r="BZ356" s="2">
        <v>29</v>
      </c>
      <c r="CA356" s="2">
        <v>18</v>
      </c>
      <c r="CB356" s="2">
        <v>105</v>
      </c>
      <c r="CC356" s="2">
        <v>10</v>
      </c>
      <c r="CD356" s="2">
        <v>0.41799999999999998</v>
      </c>
      <c r="CE356" s="2">
        <v>0</v>
      </c>
      <c r="CF356" s="2">
        <v>0.17499999999999999</v>
      </c>
      <c r="CG356" s="2">
        <v>16.399999999999999</v>
      </c>
      <c r="CH356" s="2">
        <v>20.2</v>
      </c>
      <c r="CI356" s="2">
        <v>18.3</v>
      </c>
      <c r="CJ356" s="2">
        <v>13.7</v>
      </c>
      <c r="CK356" s="2">
        <v>0.5</v>
      </c>
      <c r="CL356" s="2">
        <v>4.4000000000000004</v>
      </c>
      <c r="CM356" s="2">
        <v>18.8</v>
      </c>
      <c r="CN356" s="2">
        <v>22.2</v>
      </c>
      <c r="CP356" s="2">
        <v>-0.1</v>
      </c>
      <c r="CQ356" s="2">
        <v>0.2</v>
      </c>
      <c r="CR356" s="2">
        <v>0.1</v>
      </c>
      <c r="CS356" s="2">
        <v>2.5999999999999999E-2</v>
      </c>
      <c r="CU356" s="2">
        <v>-6.4</v>
      </c>
      <c r="CV356" s="2">
        <v>0.2</v>
      </c>
      <c r="CW356" s="2">
        <v>-6.2</v>
      </c>
      <c r="CX356" s="2">
        <v>-0.1</v>
      </c>
    </row>
    <row r="357" spans="1:102" x14ac:dyDescent="0.2">
      <c r="B357" s="1" t="s">
        <v>104</v>
      </c>
      <c r="C357" s="1">
        <v>2009</v>
      </c>
      <c r="D357" s="1" t="s">
        <v>837</v>
      </c>
      <c r="F357" s="2">
        <v>4</v>
      </c>
      <c r="G357" s="2" t="s">
        <v>885</v>
      </c>
      <c r="H357" s="2" t="s">
        <v>570</v>
      </c>
      <c r="I357" s="4" t="s">
        <v>600</v>
      </c>
      <c r="J357" s="16">
        <f>_xlfn.XLOOKUP($I357,DASHBOARD!$I$2:$I$27,DASHBOARD!$J$2:$J$27,"",0)</f>
        <v>80</v>
      </c>
      <c r="K357" s="23">
        <f>J357/DASHBOARD!$C$3</f>
        <v>2.0320040640081283</v>
      </c>
      <c r="L357" s="2">
        <v>235</v>
      </c>
      <c r="M357" s="26">
        <f>L357/DASHBOARD!$C$4</f>
        <v>106.57596371882086</v>
      </c>
      <c r="N357" s="26">
        <f t="shared" si="66"/>
        <v>25.811314590419496</v>
      </c>
      <c r="O357" s="5">
        <v>29308</v>
      </c>
      <c r="P357" s="23">
        <f>YEARFRAC(O357,_xlfn.XLOOKUP($B357,DASHBOARD!$Q$2:$Q$40,DASHBOARD!$U$2:$U$40,"",0))</f>
        <v>29.211111111111112</v>
      </c>
      <c r="Q357" s="2" t="s">
        <v>557</v>
      </c>
      <c r="R357" s="2" t="str">
        <f>_xlfn.XLOOKUP($Q357,DASHBOARD!$L$2:$L$150,DASHBOARD!M$2:M$150,"",0)</f>
        <v>United States</v>
      </c>
      <c r="S357" s="2" t="str">
        <f>_xlfn.XLOOKUP($Q357,DASHBOARD!$L$2:$L$150,DASHBOARD!N$2:N$150,"",0)</f>
        <v>North America</v>
      </c>
      <c r="T357" s="2" t="str">
        <f>_xlfn.XLOOKUP($Q357,DASHBOARD!$L$2:$L$150,DASHBOARD!O$2:O$150,"",0)</f>
        <v>Americas</v>
      </c>
      <c r="U357" s="2">
        <v>5</v>
      </c>
      <c r="W357" s="2" t="s">
        <v>571</v>
      </c>
      <c r="X357" s="2" t="s">
        <v>571</v>
      </c>
      <c r="Z357" s="2" t="str">
        <f t="shared" si="67"/>
        <v/>
      </c>
      <c r="AA357" s="6">
        <f>_xlfn.XLOOKUP($G357,$AU$343:$AU$364,$AV$343:$AV$364,0,0)</f>
        <v>4420000</v>
      </c>
      <c r="AB357" s="43">
        <f>AA357/$AC$365</f>
        <v>5.6488660035690356E-2</v>
      </c>
      <c r="AD357" s="65" t="s">
        <v>1484</v>
      </c>
      <c r="AE357" s="65" cm="1">
        <f t="array" ref="AE357">_xlfn.XLOOKUP($G357&amp;$C357,$BY$1:$BY$845&amp;$C$1:$C$845,$CB$1:$CB$845,"",0)</f>
        <v>1166</v>
      </c>
      <c r="AF357" s="65" t="s">
        <v>1484</v>
      </c>
      <c r="AG357" s="65" t="str">
        <f>IFERROR(($AD357/SUM(AD343:AD364))*$AF357,"")</f>
        <v/>
      </c>
      <c r="AH357" s="65" cm="1">
        <f t="array" ref="AH357">_xlfn.XLOOKUP($G357&amp;$C357,$BY$1:$BY$845&amp;$C$1:$C$845,$BD$1:$BD$845,"",0)</f>
        <v>28</v>
      </c>
      <c r="AI357" s="65" cm="1">
        <f t="array" ref="AI357">_xlfn.XLOOKUP($G357&amp;$C357,$BY$1:$BY$845&amp;$C$1:$C$845,$CP$1:$CP$845,"",0)</f>
        <v>0.7</v>
      </c>
      <c r="AJ357" s="65" cm="1">
        <f t="array" ref="AJ357">_xlfn.XLOOKUP($G357&amp;$C357,$BY$1:$BY$845&amp;$C$1:$C$845,$CQ$1:$CQ$845,"",0)</f>
        <v>1.3</v>
      </c>
      <c r="AK357" s="65" cm="1">
        <f t="array" ref="AK357">_xlfn.XLOOKUP($G357&amp;$C357,$BY$1:$BY$845&amp;$C$1:$C$845,$CR$1:$CR$845,"",0)</f>
        <v>2</v>
      </c>
      <c r="AL357" s="65" cm="1">
        <f t="array" ref="AL357">_xlfn.XLOOKUP($G357&amp;$C357,$BY$1:$BY$845&amp;$C$1:$C$845,$CM$1:$CM$845,"",0)</f>
        <v>17.2</v>
      </c>
      <c r="AM357" s="78" cm="1">
        <f t="array" ref="AM357">_xlfn.XLOOKUP($G357&amp;$C357,$BY$1:$BY$845&amp;$C$1:$C$845,BG$1:BG$845,"",0)</f>
        <v>0</v>
      </c>
      <c r="AN357" s="78" cm="1">
        <f t="array" ref="AN357">_xlfn.XLOOKUP($G357&amp;$C357,$BY$1:$BY$845&amp;$C$1:$C$845,BH$1:BH$845,"",0)</f>
        <v>0</v>
      </c>
      <c r="AO357" s="78" cm="1">
        <f t="array" ref="AO357">_xlfn.XLOOKUP($G357&amp;$C357,$BY$1:$BY$845&amp;$C$1:$C$845,BI$1:BI$845,"",0)</f>
        <v>0.93</v>
      </c>
      <c r="AP357" s="78" cm="1">
        <f t="array" ref="AP357">_xlfn.XLOOKUP($G357&amp;$C357,$BY$1:$BY$845&amp;$C$1:$C$845,BJ$1:BJ$845,"",0)</f>
        <v>7.0000000000000007E-2</v>
      </c>
      <c r="AQ357" s="78" cm="1">
        <f t="array" ref="AQ357">_xlfn.XLOOKUP($G357&amp;$C357,$BY$1:$BY$845&amp;$C$1:$C$845,BK$1:BK$845,"",0)</f>
        <v>0</v>
      </c>
      <c r="AR357" s="78">
        <f t="shared" si="68"/>
        <v>1</v>
      </c>
      <c r="AT357" s="1">
        <v>15</v>
      </c>
      <c r="AU357" s="2" t="s">
        <v>892</v>
      </c>
      <c r="AV357" s="6">
        <v>442114</v>
      </c>
      <c r="AW357" s="6" t="s">
        <v>1484</v>
      </c>
      <c r="BB357">
        <v>15</v>
      </c>
      <c r="BC357" t="s">
        <v>880</v>
      </c>
      <c r="BD357">
        <v>24</v>
      </c>
      <c r="BE357">
        <v>8</v>
      </c>
      <c r="BF357" s="2">
        <v>44</v>
      </c>
      <c r="BI357" s="58">
        <v>1</v>
      </c>
      <c r="BL357" s="2">
        <v>-9.3000000000000007</v>
      </c>
      <c r="BM357" s="2">
        <v>-17.8</v>
      </c>
      <c r="BN357" s="2">
        <v>2</v>
      </c>
      <c r="BO357" s="2">
        <v>0</v>
      </c>
      <c r="BP357" s="2">
        <v>3</v>
      </c>
      <c r="BQ357" s="2">
        <v>0</v>
      </c>
      <c r="BR357" s="2">
        <v>1</v>
      </c>
      <c r="BS357" s="2">
        <v>0</v>
      </c>
      <c r="BT357" s="2">
        <v>7</v>
      </c>
      <c r="BU357" s="2">
        <v>0</v>
      </c>
      <c r="BV357" s="2">
        <v>0</v>
      </c>
      <c r="BX357" s="2">
        <v>15</v>
      </c>
      <c r="BY357" s="2" t="s">
        <v>880</v>
      </c>
      <c r="BZ357" s="2">
        <v>24</v>
      </c>
      <c r="CA357" s="2">
        <v>8</v>
      </c>
      <c r="CB357" s="2">
        <v>44</v>
      </c>
      <c r="CC357" s="2">
        <v>2.9</v>
      </c>
      <c r="CD357" s="2">
        <v>0.38800000000000001</v>
      </c>
      <c r="CE357" s="2">
        <v>0.33300000000000002</v>
      </c>
      <c r="CF357" s="2">
        <v>0.16700000000000001</v>
      </c>
      <c r="CG357" s="2">
        <v>5.2</v>
      </c>
      <c r="CH357" s="2">
        <v>15.2</v>
      </c>
      <c r="CI357" s="2">
        <v>10.3</v>
      </c>
      <c r="CJ357" s="2">
        <v>9.1999999999999993</v>
      </c>
      <c r="CK357" s="2">
        <v>0</v>
      </c>
      <c r="CL357" s="2">
        <v>0</v>
      </c>
      <c r="CM357" s="2">
        <v>18.899999999999999</v>
      </c>
      <c r="CN357" s="2">
        <v>15.9</v>
      </c>
      <c r="CP357" s="2">
        <v>-0.1</v>
      </c>
      <c r="CQ357" s="2">
        <v>0</v>
      </c>
      <c r="CR357" s="2">
        <v>0</v>
      </c>
      <c r="CS357" s="2">
        <v>-4.4999999999999998E-2</v>
      </c>
      <c r="CU357" s="2">
        <v>-6.5</v>
      </c>
      <c r="CV357" s="2">
        <v>-2.7</v>
      </c>
      <c r="CW357" s="2">
        <v>-9.1999999999999993</v>
      </c>
      <c r="CX357" s="2">
        <v>-0.1</v>
      </c>
    </row>
    <row r="358" spans="1:102" x14ac:dyDescent="0.2">
      <c r="B358" s="1" t="s">
        <v>104</v>
      </c>
      <c r="C358" s="1">
        <v>2009</v>
      </c>
      <c r="D358" s="1" t="s">
        <v>837</v>
      </c>
      <c r="F358" s="2">
        <v>9</v>
      </c>
      <c r="G358" s="2" t="s">
        <v>892</v>
      </c>
      <c r="H358" s="2" t="s">
        <v>576</v>
      </c>
      <c r="I358" s="4" t="s">
        <v>602</v>
      </c>
      <c r="J358" s="16">
        <f>_xlfn.XLOOKUP($I358,DASHBOARD!$I$2:$I$27,DASHBOARD!$J$2:$J$27,"",0)</f>
        <v>81</v>
      </c>
      <c r="K358" s="23">
        <f>J358/DASHBOARD!$C$3</f>
        <v>2.0574041148082296</v>
      </c>
      <c r="L358" s="2">
        <v>205</v>
      </c>
      <c r="M358" s="26">
        <f>L358/DASHBOARD!$C$4</f>
        <v>92.970521541950106</v>
      </c>
      <c r="N358" s="26">
        <f t="shared" si="66"/>
        <v>21.96372811787927</v>
      </c>
      <c r="O358" s="5">
        <v>31357</v>
      </c>
      <c r="P358" s="23">
        <f>YEARFRAC(O358,_xlfn.XLOOKUP($B358,DASHBOARD!$Q$2:$Q$40,DASHBOARD!$U$2:$U$40,"",0))</f>
        <v>23.605555555555554</v>
      </c>
      <c r="Q358" s="2" t="s">
        <v>893</v>
      </c>
      <c r="R358" s="2" t="str">
        <f>_xlfn.XLOOKUP($Q358,DASHBOARD!$L$2:$L$150,DASHBOARD!M$2:M$150,"",0)</f>
        <v>China</v>
      </c>
      <c r="S358" s="2" t="str">
        <f>_xlfn.XLOOKUP($Q358,DASHBOARD!$L$2:$L$150,DASHBOARD!N$2:N$150,"",0)</f>
        <v>Asia</v>
      </c>
      <c r="T358" s="2" t="str">
        <f>_xlfn.XLOOKUP($Q358,DASHBOARD!$L$2:$L$150,DASHBOARD!O$2:O$150,"",0)</f>
        <v>Eurasia</v>
      </c>
      <c r="U358" s="2" t="s">
        <v>563</v>
      </c>
      <c r="Z358" s="2" t="str">
        <f t="shared" si="67"/>
        <v/>
      </c>
      <c r="AA358" s="6">
        <f>_xlfn.XLOOKUP($G358,$AU$343:$AU$364,$AV$343:$AV$364,0,0)</f>
        <v>442114</v>
      </c>
      <c r="AB358" s="43">
        <f>AA358/$AC$365</f>
        <v>5.6503229509093228E-3</v>
      </c>
      <c r="AD358" s="65" t="s">
        <v>1484</v>
      </c>
      <c r="AE358" s="65" cm="1">
        <f t="array" ref="AE358">_xlfn.XLOOKUP($G358&amp;$C358,$BY$1:$BY$845&amp;$C$1:$C$845,$CB$1:$CB$845,"",0)</f>
        <v>28</v>
      </c>
      <c r="AF358" s="65" t="s">
        <v>1484</v>
      </c>
      <c r="AG358" s="65" t="str">
        <f>IFERROR(($AD358/SUM(AD343:AD364))*$AF358,"")</f>
        <v/>
      </c>
      <c r="AH358" s="65" cm="1">
        <f t="array" ref="AH358">_xlfn.XLOOKUP($G358&amp;$C358,$BY$1:$BY$845&amp;$C$1:$C$845,$BD$1:$BD$845,"",0)</f>
        <v>23</v>
      </c>
      <c r="AI358" s="65" cm="1">
        <f t="array" ref="AI358">_xlfn.XLOOKUP($G358&amp;$C358,$BY$1:$BY$845&amp;$C$1:$C$845,$CP$1:$CP$845,"",0)</f>
        <v>-0.2</v>
      </c>
      <c r="AJ358" s="65" cm="1">
        <f t="array" ref="AJ358">_xlfn.XLOOKUP($G358&amp;$C358,$BY$1:$BY$845&amp;$C$1:$C$845,$CQ$1:$CQ$845,"",0)</f>
        <v>0</v>
      </c>
      <c r="AK358" s="65" cm="1">
        <f t="array" ref="AK358">_xlfn.XLOOKUP($G358&amp;$C358,$BY$1:$BY$845&amp;$C$1:$C$845,$CR$1:$CR$845,"",0)</f>
        <v>-0.1</v>
      </c>
      <c r="AL358" s="65" cm="1">
        <f t="array" ref="AL358">_xlfn.XLOOKUP($G358&amp;$C358,$BY$1:$BY$845&amp;$C$1:$C$845,$CM$1:$CM$845,"",0)</f>
        <v>21.4</v>
      </c>
      <c r="AM358" s="78" cm="1">
        <f t="array" ref="AM358">_xlfn.XLOOKUP($G358&amp;$C358,$BY$1:$BY$845&amp;$C$1:$C$845,BG$1:BG$845,"",0)</f>
        <v>0.05</v>
      </c>
      <c r="AN358" s="78" cm="1">
        <f t="array" ref="AN358">_xlfn.XLOOKUP($G358&amp;$C358,$BY$1:$BY$845&amp;$C$1:$C$845,BH$1:BH$845,"",0)</f>
        <v>0.76</v>
      </c>
      <c r="AO358" s="78" cm="1">
        <f t="array" ref="AO358">_xlfn.XLOOKUP($G358&amp;$C358,$BY$1:$BY$845&amp;$C$1:$C$845,BI$1:BI$845,"",0)</f>
        <v>0.19</v>
      </c>
      <c r="AP358" s="78" cm="1">
        <f t="array" ref="AP358">_xlfn.XLOOKUP($G358&amp;$C358,$BY$1:$BY$845&amp;$C$1:$C$845,BJ$1:BJ$845,"",0)</f>
        <v>0</v>
      </c>
      <c r="AQ358" s="78" cm="1">
        <f t="array" ref="AQ358">_xlfn.XLOOKUP($G358&amp;$C358,$BY$1:$BY$845&amp;$C$1:$C$845,BK$1:BK$845,"",0)</f>
        <v>0</v>
      </c>
      <c r="AR358" s="78">
        <f t="shared" si="68"/>
        <v>1</v>
      </c>
      <c r="AT358" s="1">
        <v>16</v>
      </c>
      <c r="AV358" s="6"/>
      <c r="AW358" s="6" t="s">
        <v>1484</v>
      </c>
      <c r="BB358">
        <v>16</v>
      </c>
      <c r="BC358" t="s">
        <v>892</v>
      </c>
      <c r="BD358">
        <v>23</v>
      </c>
      <c r="BE358">
        <v>10</v>
      </c>
      <c r="BF358" s="2">
        <v>28</v>
      </c>
      <c r="BG358" s="58">
        <v>0.05</v>
      </c>
      <c r="BH358" s="58">
        <v>0.76</v>
      </c>
      <c r="BI358" s="58">
        <v>0.19</v>
      </c>
      <c r="BL358" s="2">
        <v>-78.599999999999994</v>
      </c>
      <c r="BM358" s="2">
        <v>-87.5</v>
      </c>
      <c r="BN358" s="2">
        <v>1</v>
      </c>
      <c r="BO358" s="2">
        <v>0</v>
      </c>
      <c r="BP358" s="2">
        <v>5</v>
      </c>
      <c r="BQ358" s="2">
        <v>1</v>
      </c>
      <c r="BR358" s="2">
        <v>0</v>
      </c>
      <c r="BS358" s="2">
        <v>0</v>
      </c>
      <c r="BT358" s="2">
        <v>4</v>
      </c>
      <c r="BU358" s="2">
        <v>0</v>
      </c>
      <c r="BV358" s="2">
        <v>0</v>
      </c>
      <c r="BX358" s="2">
        <v>16</v>
      </c>
      <c r="BY358" s="2" t="s">
        <v>892</v>
      </c>
      <c r="BZ358" s="2">
        <v>23</v>
      </c>
      <c r="CA358" s="2">
        <v>10</v>
      </c>
      <c r="CB358" s="2">
        <v>28</v>
      </c>
      <c r="CC358" s="2">
        <v>-8.6</v>
      </c>
      <c r="CD358" s="2">
        <v>0.27300000000000002</v>
      </c>
      <c r="CE358" s="2">
        <v>0.54500000000000004</v>
      </c>
      <c r="CF358" s="2">
        <v>0</v>
      </c>
      <c r="CG358" s="2">
        <v>0</v>
      </c>
      <c r="CH358" s="2">
        <v>0</v>
      </c>
      <c r="CI358" s="2">
        <v>0</v>
      </c>
      <c r="CJ358" s="2">
        <v>9.8000000000000007</v>
      </c>
      <c r="CK358" s="2">
        <v>1.8</v>
      </c>
      <c r="CL358" s="2">
        <v>2.8</v>
      </c>
      <c r="CM358" s="2">
        <v>21.4</v>
      </c>
      <c r="CN358" s="2">
        <v>22</v>
      </c>
      <c r="CP358" s="2">
        <v>-0.2</v>
      </c>
      <c r="CQ358" s="2">
        <v>0</v>
      </c>
      <c r="CR358" s="2">
        <v>-0.1</v>
      </c>
      <c r="CS358" s="2">
        <v>-0.22600000000000001</v>
      </c>
      <c r="CU358" s="2">
        <v>-17.2</v>
      </c>
      <c r="CV358" s="2">
        <v>-2.2999999999999998</v>
      </c>
      <c r="CW358" s="2">
        <v>-19.399999999999999</v>
      </c>
      <c r="CX358" s="2">
        <v>-0.1</v>
      </c>
    </row>
    <row r="359" spans="1:102" x14ac:dyDescent="0.2">
      <c r="B359" s="1" t="s">
        <v>104</v>
      </c>
      <c r="C359" s="1">
        <v>2009</v>
      </c>
      <c r="D359" s="1" t="s">
        <v>837</v>
      </c>
      <c r="I359" s="4"/>
      <c r="O359" s="5"/>
      <c r="Z359" s="2" t="str">
        <f t="shared" si="67"/>
        <v/>
      </c>
      <c r="AA359" s="6">
        <f>_xlfn.XLOOKUP($G359,$AU$343:$AU$364,$AV$343:$AV$364,0,0)</f>
        <v>0</v>
      </c>
      <c r="AB359" s="43">
        <f>AA359/$AC$365</f>
        <v>0</v>
      </c>
      <c r="AD359" s="65" t="s">
        <v>1484</v>
      </c>
      <c r="AE359" s="65" cm="1">
        <f t="array" ref="AE359">_xlfn.XLOOKUP($G359&amp;$C359,$BY$1:$BY$845&amp;$C$1:$C$845,$CB$1:$CB$845,"",0)</f>
        <v>0</v>
      </c>
      <c r="AF359" s="65" t="s">
        <v>1484</v>
      </c>
      <c r="AG359" s="65" t="str">
        <f>IFERROR(($AD359/SUM(AD343:AD364))*$AF359,"")</f>
        <v/>
      </c>
      <c r="AH359" s="65" cm="1">
        <f t="array" ref="AH359">_xlfn.XLOOKUP($G359&amp;$C359,$BY$1:$BY$845&amp;$C$1:$C$845,$BD$1:$BD$845,"",0)</f>
        <v>0</v>
      </c>
      <c r="AI359" s="65" cm="1">
        <f t="array" ref="AI359">_xlfn.XLOOKUP($G359&amp;$C359,$BY$1:$BY$845&amp;$C$1:$C$845,$CP$1:$CP$845,"",0)</f>
        <v>0</v>
      </c>
      <c r="AJ359" s="65" cm="1">
        <f t="array" ref="AJ359">_xlfn.XLOOKUP($G359&amp;$C359,$BY$1:$BY$845&amp;$C$1:$C$845,$CQ$1:$CQ$845,"",0)</f>
        <v>0</v>
      </c>
      <c r="AK359" s="65" cm="1">
        <f t="array" ref="AK359">_xlfn.XLOOKUP($G359&amp;$C359,$BY$1:$BY$845&amp;$C$1:$C$845,$CR$1:$CR$845,"",0)</f>
        <v>0</v>
      </c>
      <c r="AL359" s="65" cm="1">
        <f t="array" ref="AL359">_xlfn.XLOOKUP($G359&amp;$C359,$BY$1:$BY$845&amp;$C$1:$C$845,$CM$1:$CM$845,"",0)</f>
        <v>0</v>
      </c>
      <c r="AM359" s="78" cm="1">
        <f t="array" ref="AM359">_xlfn.XLOOKUP($G359&amp;$C359,$BY$1:$BY$845&amp;$C$1:$C$845,BG$1:BG$845,"",0)</f>
        <v>0</v>
      </c>
      <c r="AN359" s="78" cm="1">
        <f t="array" ref="AN359">_xlfn.XLOOKUP($G359&amp;$C359,$BY$1:$BY$845&amp;$C$1:$C$845,BH$1:BH$845,"",0)</f>
        <v>0</v>
      </c>
      <c r="AO359" s="78" cm="1">
        <f t="array" ref="AO359">_xlfn.XLOOKUP($G359&amp;$C359,$BY$1:$BY$845&amp;$C$1:$C$845,BI$1:BI$845,"",0)</f>
        <v>0</v>
      </c>
      <c r="AP359" s="78" cm="1">
        <f t="array" ref="AP359">_xlfn.XLOOKUP($G359&amp;$C359,$BY$1:$BY$845&amp;$C$1:$C$845,BJ$1:BJ$845,"",0)</f>
        <v>0</v>
      </c>
      <c r="AQ359" s="78" cm="1">
        <f t="array" ref="AQ359">_xlfn.XLOOKUP($G359&amp;$C359,$BY$1:$BY$845&amp;$C$1:$C$845,BK$1:BK$845,"",0)</f>
        <v>0</v>
      </c>
      <c r="AR359" s="78">
        <f t="shared" si="68"/>
        <v>0</v>
      </c>
      <c r="AT359" s="1">
        <v>17</v>
      </c>
      <c r="AV359" s="6"/>
      <c r="AW359" s="6" t="s">
        <v>1484</v>
      </c>
    </row>
    <row r="360" spans="1:102" x14ac:dyDescent="0.2">
      <c r="B360" s="1" t="s">
        <v>104</v>
      </c>
      <c r="C360" s="1">
        <v>2009</v>
      </c>
      <c r="D360" s="1" t="s">
        <v>837</v>
      </c>
      <c r="I360" s="4"/>
      <c r="O360" s="5"/>
      <c r="Z360" s="2" t="str">
        <f t="shared" si="67"/>
        <v/>
      </c>
      <c r="AA360" s="6">
        <f>_xlfn.XLOOKUP($G360,$AU$343:$AU$364,$AV$343:$AV$364,0,0)</f>
        <v>0</v>
      </c>
      <c r="AB360" s="43">
        <f>AA360/$AC$365</f>
        <v>0</v>
      </c>
      <c r="AD360" s="65" t="s">
        <v>1484</v>
      </c>
      <c r="AE360" s="65" cm="1">
        <f t="array" ref="AE360">_xlfn.XLOOKUP($G360&amp;$C360,$BY$1:$BY$845&amp;$C$1:$C$845,$CB$1:$CB$845,"",0)</f>
        <v>0</v>
      </c>
      <c r="AF360" s="65" t="s">
        <v>1484</v>
      </c>
      <c r="AG360" s="65" t="str">
        <f>IFERROR(($AD360/SUM(AD343:AD364))*$AF360,"")</f>
        <v/>
      </c>
      <c r="AH360" s="65" cm="1">
        <f t="array" ref="AH360">_xlfn.XLOOKUP($G360&amp;$C360,$BY$1:$BY$845&amp;$C$1:$C$845,$BD$1:$BD$845,"",0)</f>
        <v>0</v>
      </c>
      <c r="AI360" s="65" cm="1">
        <f t="array" ref="AI360">_xlfn.XLOOKUP($G360&amp;$C360,$BY$1:$BY$845&amp;$C$1:$C$845,$CP$1:$CP$845,"",0)</f>
        <v>0</v>
      </c>
      <c r="AJ360" s="65" cm="1">
        <f t="array" ref="AJ360">_xlfn.XLOOKUP($G360&amp;$C360,$BY$1:$BY$845&amp;$C$1:$C$845,$CQ$1:$CQ$845,"",0)</f>
        <v>0</v>
      </c>
      <c r="AK360" s="65" cm="1">
        <f t="array" ref="AK360">_xlfn.XLOOKUP($G360&amp;$C360,$BY$1:$BY$845&amp;$C$1:$C$845,$CR$1:$CR$845,"",0)</f>
        <v>0</v>
      </c>
      <c r="AL360" s="65" cm="1">
        <f t="array" ref="AL360">_xlfn.XLOOKUP($G360&amp;$C360,$BY$1:$BY$845&amp;$C$1:$C$845,$CM$1:$CM$845,"",0)</f>
        <v>0</v>
      </c>
      <c r="AM360" s="78" cm="1">
        <f t="array" ref="AM360">_xlfn.XLOOKUP($G360&amp;$C360,$BY$1:$BY$845&amp;$C$1:$C$845,BG$1:BG$845,"",0)</f>
        <v>0</v>
      </c>
      <c r="AN360" s="78" cm="1">
        <f t="array" ref="AN360">_xlfn.XLOOKUP($G360&amp;$C360,$BY$1:$BY$845&amp;$C$1:$C$845,BH$1:BH$845,"",0)</f>
        <v>0</v>
      </c>
      <c r="AO360" s="78" cm="1">
        <f t="array" ref="AO360">_xlfn.XLOOKUP($G360&amp;$C360,$BY$1:$BY$845&amp;$C$1:$C$845,BI$1:BI$845,"",0)</f>
        <v>0</v>
      </c>
      <c r="AP360" s="78" cm="1">
        <f t="array" ref="AP360">_xlfn.XLOOKUP($G360&amp;$C360,$BY$1:$BY$845&amp;$C$1:$C$845,BJ$1:BJ$845,"",0)</f>
        <v>0</v>
      </c>
      <c r="AQ360" s="78" cm="1">
        <f t="array" ref="AQ360">_xlfn.XLOOKUP($G360&amp;$C360,$BY$1:$BY$845&amp;$C$1:$C$845,BK$1:BK$845,"",0)</f>
        <v>0</v>
      </c>
      <c r="AR360" s="78">
        <f t="shared" si="68"/>
        <v>0</v>
      </c>
      <c r="AT360" s="1">
        <v>18</v>
      </c>
      <c r="AV360" s="6"/>
      <c r="AW360" s="6" t="s">
        <v>1484</v>
      </c>
    </row>
    <row r="361" spans="1:102" x14ac:dyDescent="0.2">
      <c r="B361" s="1" t="s">
        <v>104</v>
      </c>
      <c r="C361" s="1">
        <v>2009</v>
      </c>
      <c r="D361" s="1" t="s">
        <v>837</v>
      </c>
      <c r="I361" s="4"/>
      <c r="O361" s="5"/>
      <c r="Z361" s="2" t="str">
        <f t="shared" si="67"/>
        <v/>
      </c>
      <c r="AA361" s="6">
        <f>_xlfn.XLOOKUP($G361,$AU$343:$AU$364,$AV$343:$AV$364,0,0)</f>
        <v>0</v>
      </c>
      <c r="AB361" s="43">
        <f>AA361/$AC$365</f>
        <v>0</v>
      </c>
      <c r="AD361" s="65" t="s">
        <v>1484</v>
      </c>
      <c r="AE361" s="65" cm="1">
        <f t="array" ref="AE361">_xlfn.XLOOKUP($G361&amp;$C361,$BY$1:$BY$845&amp;$C$1:$C$845,$CB$1:$CB$845,"",0)</f>
        <v>0</v>
      </c>
      <c r="AF361" s="65" t="s">
        <v>1484</v>
      </c>
      <c r="AG361" s="65" t="str">
        <f>IFERROR(($AD361/SUM(AD343:AD364))*$AF361,"")</f>
        <v/>
      </c>
      <c r="AH361" s="65" cm="1">
        <f t="array" ref="AH361">_xlfn.XLOOKUP($G361&amp;$C361,$BY$1:$BY$845&amp;$C$1:$C$845,$BD$1:$BD$845,"",0)</f>
        <v>0</v>
      </c>
      <c r="AI361" s="65" cm="1">
        <f t="array" ref="AI361">_xlfn.XLOOKUP($G361&amp;$C361,$BY$1:$BY$845&amp;$C$1:$C$845,$CP$1:$CP$845,"",0)</f>
        <v>0</v>
      </c>
      <c r="AJ361" s="65" cm="1">
        <f t="array" ref="AJ361">_xlfn.XLOOKUP($G361&amp;$C361,$BY$1:$BY$845&amp;$C$1:$C$845,$CQ$1:$CQ$845,"",0)</f>
        <v>0</v>
      </c>
      <c r="AK361" s="65" cm="1">
        <f t="array" ref="AK361">_xlfn.XLOOKUP($G361&amp;$C361,$BY$1:$BY$845&amp;$C$1:$C$845,$CR$1:$CR$845,"",0)</f>
        <v>0</v>
      </c>
      <c r="AL361" s="65" cm="1">
        <f t="array" ref="AL361">_xlfn.XLOOKUP($G361&amp;$C361,$BY$1:$BY$845&amp;$C$1:$C$845,$CM$1:$CM$845,"",0)</f>
        <v>0</v>
      </c>
      <c r="AM361" s="78" cm="1">
        <f t="array" ref="AM361">_xlfn.XLOOKUP($G361&amp;$C361,$BY$1:$BY$845&amp;$C$1:$C$845,BG$1:BG$845,"",0)</f>
        <v>0</v>
      </c>
      <c r="AN361" s="78" cm="1">
        <f t="array" ref="AN361">_xlfn.XLOOKUP($G361&amp;$C361,$BY$1:$BY$845&amp;$C$1:$C$845,BH$1:BH$845,"",0)</f>
        <v>0</v>
      </c>
      <c r="AO361" s="78" cm="1">
        <f t="array" ref="AO361">_xlfn.XLOOKUP($G361&amp;$C361,$BY$1:$BY$845&amp;$C$1:$C$845,BI$1:BI$845,"",0)</f>
        <v>0</v>
      </c>
      <c r="AP361" s="78" cm="1">
        <f t="array" ref="AP361">_xlfn.XLOOKUP($G361&amp;$C361,$BY$1:$BY$845&amp;$C$1:$C$845,BJ$1:BJ$845,"",0)</f>
        <v>0</v>
      </c>
      <c r="AQ361" s="78" cm="1">
        <f t="array" ref="AQ361">_xlfn.XLOOKUP($G361&amp;$C361,$BY$1:$BY$845&amp;$C$1:$C$845,BK$1:BK$845,"",0)</f>
        <v>0</v>
      </c>
      <c r="AR361" s="78">
        <f t="shared" si="68"/>
        <v>0</v>
      </c>
      <c r="AT361" s="1">
        <v>19</v>
      </c>
      <c r="AV361" s="6"/>
      <c r="AW361" s="6" t="s">
        <v>1484</v>
      </c>
    </row>
    <row r="362" spans="1:102" x14ac:dyDescent="0.2">
      <c r="B362" s="1" t="s">
        <v>104</v>
      </c>
      <c r="C362" s="1">
        <v>2009</v>
      </c>
      <c r="D362" s="1" t="s">
        <v>837</v>
      </c>
      <c r="I362" s="4"/>
      <c r="O362" s="5"/>
      <c r="Z362" s="2" t="str">
        <f t="shared" si="67"/>
        <v/>
      </c>
      <c r="AA362" s="6">
        <f>_xlfn.XLOOKUP($G362,$AU$343:$AU$364,$AV$343:$AV$364,0,0)</f>
        <v>0</v>
      </c>
      <c r="AB362" s="43">
        <f>AA362/$AC$365</f>
        <v>0</v>
      </c>
      <c r="AD362" s="65" t="s">
        <v>1484</v>
      </c>
      <c r="AE362" s="65" cm="1">
        <f t="array" ref="AE362">_xlfn.XLOOKUP($G362&amp;$C362,$BY$1:$BY$845&amp;$C$1:$C$845,$CB$1:$CB$845,"",0)</f>
        <v>0</v>
      </c>
      <c r="AF362" s="65" t="s">
        <v>1484</v>
      </c>
      <c r="AG362" s="65" t="str">
        <f>IFERROR(($AD362/SUM(AD343:AD364))*$AF362,"")</f>
        <v/>
      </c>
      <c r="AH362" s="65" cm="1">
        <f t="array" ref="AH362">_xlfn.XLOOKUP($G362&amp;$C362,$BY$1:$BY$845&amp;$C$1:$C$845,$BD$1:$BD$845,"",0)</f>
        <v>0</v>
      </c>
      <c r="AI362" s="65" cm="1">
        <f t="array" ref="AI362">_xlfn.XLOOKUP($G362&amp;$C362,$BY$1:$BY$845&amp;$C$1:$C$845,$CP$1:$CP$845,"",0)</f>
        <v>0</v>
      </c>
      <c r="AJ362" s="65" cm="1">
        <f t="array" ref="AJ362">_xlfn.XLOOKUP($G362&amp;$C362,$BY$1:$BY$845&amp;$C$1:$C$845,$CQ$1:$CQ$845,"",0)</f>
        <v>0</v>
      </c>
      <c r="AK362" s="65" cm="1">
        <f t="array" ref="AK362">_xlfn.XLOOKUP($G362&amp;$C362,$BY$1:$BY$845&amp;$C$1:$C$845,$CR$1:$CR$845,"",0)</f>
        <v>0</v>
      </c>
      <c r="AL362" s="65" cm="1">
        <f t="array" ref="AL362">_xlfn.XLOOKUP($G362&amp;$C362,$BY$1:$BY$845&amp;$C$1:$C$845,$CM$1:$CM$845,"",0)</f>
        <v>0</v>
      </c>
      <c r="AM362" s="78" cm="1">
        <f t="array" ref="AM362">_xlfn.XLOOKUP($G362&amp;$C362,$BY$1:$BY$845&amp;$C$1:$C$845,BG$1:BG$845,"",0)</f>
        <v>0</v>
      </c>
      <c r="AN362" s="78" cm="1">
        <f t="array" ref="AN362">_xlfn.XLOOKUP($G362&amp;$C362,$BY$1:$BY$845&amp;$C$1:$C$845,BH$1:BH$845,"",0)</f>
        <v>0</v>
      </c>
      <c r="AO362" s="78" cm="1">
        <f t="array" ref="AO362">_xlfn.XLOOKUP($G362&amp;$C362,$BY$1:$BY$845&amp;$C$1:$C$845,BI$1:BI$845,"",0)</f>
        <v>0</v>
      </c>
      <c r="AP362" s="78" cm="1">
        <f t="array" ref="AP362">_xlfn.XLOOKUP($G362&amp;$C362,$BY$1:$BY$845&amp;$C$1:$C$845,BJ$1:BJ$845,"",0)</f>
        <v>0</v>
      </c>
      <c r="AQ362" s="78" cm="1">
        <f t="array" ref="AQ362">_xlfn.XLOOKUP($G362&amp;$C362,$BY$1:$BY$845&amp;$C$1:$C$845,BK$1:BK$845,"",0)</f>
        <v>0</v>
      </c>
      <c r="AR362" s="78">
        <f t="shared" si="68"/>
        <v>0</v>
      </c>
      <c r="AT362" s="1">
        <v>20</v>
      </c>
      <c r="AV362" s="6"/>
      <c r="AW362" s="6" t="s">
        <v>1484</v>
      </c>
    </row>
    <row r="363" spans="1:102" x14ac:dyDescent="0.2">
      <c r="B363" s="1" t="s">
        <v>104</v>
      </c>
      <c r="C363" s="1">
        <v>2009</v>
      </c>
      <c r="D363" s="1" t="s">
        <v>837</v>
      </c>
      <c r="I363" s="4"/>
      <c r="O363" s="5"/>
      <c r="Z363" s="2" t="str">
        <f t="shared" si="67"/>
        <v/>
      </c>
      <c r="AA363" s="6">
        <f>_xlfn.XLOOKUP($G363,$AU$343:$AU$364,$AV$343:$AV$364,0,0)</f>
        <v>0</v>
      </c>
      <c r="AB363" s="43">
        <f>AA363/$AC$365</f>
        <v>0</v>
      </c>
      <c r="AD363" s="65" t="s">
        <v>1484</v>
      </c>
      <c r="AE363" s="65" cm="1">
        <f t="array" ref="AE363">_xlfn.XLOOKUP($G363&amp;$C363,$BY$1:$BY$845&amp;$C$1:$C$845,$CB$1:$CB$845,"",0)</f>
        <v>0</v>
      </c>
      <c r="AF363" s="65" t="s">
        <v>1484</v>
      </c>
      <c r="AG363" s="65" t="str">
        <f>IFERROR(($AD363/SUM(AD343:AD364))*$AF363,"")</f>
        <v/>
      </c>
      <c r="AH363" s="65" cm="1">
        <f t="array" ref="AH363">_xlfn.XLOOKUP($G363&amp;$C363,$BY$1:$BY$845&amp;$C$1:$C$845,$BD$1:$BD$845,"",0)</f>
        <v>0</v>
      </c>
      <c r="AI363" s="65" cm="1">
        <f t="array" ref="AI363">_xlfn.XLOOKUP($G363&amp;$C363,$BY$1:$BY$845&amp;$C$1:$C$845,$CP$1:$CP$845,"",0)</f>
        <v>0</v>
      </c>
      <c r="AJ363" s="65" cm="1">
        <f t="array" ref="AJ363">_xlfn.XLOOKUP($G363&amp;$C363,$BY$1:$BY$845&amp;$C$1:$C$845,$CQ$1:$CQ$845,"",0)</f>
        <v>0</v>
      </c>
      <c r="AK363" s="65" cm="1">
        <f t="array" ref="AK363">_xlfn.XLOOKUP($G363&amp;$C363,$BY$1:$BY$845&amp;$C$1:$C$845,$CR$1:$CR$845,"",0)</f>
        <v>0</v>
      </c>
      <c r="AL363" s="65" cm="1">
        <f t="array" ref="AL363">_xlfn.XLOOKUP($G363&amp;$C363,$BY$1:$BY$845&amp;$C$1:$C$845,$CM$1:$CM$845,"",0)</f>
        <v>0</v>
      </c>
      <c r="AM363" s="78" cm="1">
        <f t="array" ref="AM363">_xlfn.XLOOKUP($G363&amp;$C363,$BY$1:$BY$845&amp;$C$1:$C$845,BG$1:BG$845,"",0)</f>
        <v>0</v>
      </c>
      <c r="AN363" s="78" cm="1">
        <f t="array" ref="AN363">_xlfn.XLOOKUP($G363&amp;$C363,$BY$1:$BY$845&amp;$C$1:$C$845,BH$1:BH$845,"",0)</f>
        <v>0</v>
      </c>
      <c r="AO363" s="78" cm="1">
        <f t="array" ref="AO363">_xlfn.XLOOKUP($G363&amp;$C363,$BY$1:$BY$845&amp;$C$1:$C$845,BI$1:BI$845,"",0)</f>
        <v>0</v>
      </c>
      <c r="AP363" s="78" cm="1">
        <f t="array" ref="AP363">_xlfn.XLOOKUP($G363&amp;$C363,$BY$1:$BY$845&amp;$C$1:$C$845,BJ$1:BJ$845,"",0)</f>
        <v>0</v>
      </c>
      <c r="AQ363" s="78" cm="1">
        <f t="array" ref="AQ363">_xlfn.XLOOKUP($G363&amp;$C363,$BY$1:$BY$845&amp;$C$1:$C$845,BK$1:BK$845,"",0)</f>
        <v>0</v>
      </c>
      <c r="AR363" s="78">
        <f t="shared" si="68"/>
        <v>0</v>
      </c>
      <c r="AT363" s="1">
        <v>21</v>
      </c>
      <c r="AW363" s="6" t="s">
        <v>1484</v>
      </c>
    </row>
    <row r="364" spans="1:102" x14ac:dyDescent="0.2">
      <c r="B364" s="1" t="s">
        <v>104</v>
      </c>
      <c r="C364" s="1">
        <v>2009</v>
      </c>
      <c r="D364" s="1" t="s">
        <v>837</v>
      </c>
      <c r="I364" s="4"/>
      <c r="O364" s="5"/>
      <c r="Z364" s="2" t="str">
        <f t="shared" si="67"/>
        <v/>
      </c>
      <c r="AA364" s="6">
        <f>_xlfn.XLOOKUP($G364,$AU$343:$AU$364,$AV$343:$AV$364,0,0)</f>
        <v>0</v>
      </c>
      <c r="AB364" s="43">
        <f>AA364/$AC$365</f>
        <v>0</v>
      </c>
      <c r="AD364" s="65" t="s">
        <v>1484</v>
      </c>
      <c r="AE364" s="65" cm="1">
        <f t="array" ref="AE364">_xlfn.XLOOKUP($G364&amp;$C364,$BY$1:$BY$845&amp;$C$1:$C$845,$CB$1:$CB$845,"",0)</f>
        <v>0</v>
      </c>
      <c r="AF364" s="65" t="s">
        <v>1484</v>
      </c>
      <c r="AG364" s="65" t="str">
        <f>IFERROR(($AD364/SUM(AD343:AD364))*$AF364,"")</f>
        <v/>
      </c>
      <c r="AH364" s="65" cm="1">
        <f t="array" ref="AH364">_xlfn.XLOOKUP($G364&amp;$C364,$BY$1:$BY$845&amp;$C$1:$C$845,$BD$1:$BD$845,"",0)</f>
        <v>0</v>
      </c>
      <c r="AI364" s="65" cm="1">
        <f t="array" ref="AI364">_xlfn.XLOOKUP($G364&amp;$C364,$BY$1:$BY$845&amp;$C$1:$C$845,$CP$1:$CP$845,"",0)</f>
        <v>0</v>
      </c>
      <c r="AJ364" s="65" cm="1">
        <f t="array" ref="AJ364">_xlfn.XLOOKUP($G364&amp;$C364,$BY$1:$BY$845&amp;$C$1:$C$845,$CQ$1:$CQ$845,"",0)</f>
        <v>0</v>
      </c>
      <c r="AK364" s="65" cm="1">
        <f t="array" ref="AK364">_xlfn.XLOOKUP($G364&amp;$C364,$BY$1:$BY$845&amp;$C$1:$C$845,$CR$1:$CR$845,"",0)</f>
        <v>0</v>
      </c>
      <c r="AL364" s="65" cm="1">
        <f t="array" ref="AL364">_xlfn.XLOOKUP($G364&amp;$C364,$BY$1:$BY$845&amp;$C$1:$C$845,$CM$1:$CM$845,"",0)</f>
        <v>0</v>
      </c>
      <c r="AM364" s="78" cm="1">
        <f t="array" ref="AM364">_xlfn.XLOOKUP($G364&amp;$C364,$BY$1:$BY$845&amp;$C$1:$C$845,BG$1:BG$845,"",0)</f>
        <v>0</v>
      </c>
      <c r="AN364" s="78" cm="1">
        <f t="array" ref="AN364">_xlfn.XLOOKUP($G364&amp;$C364,$BY$1:$BY$845&amp;$C$1:$C$845,BH$1:BH$845,"",0)</f>
        <v>0</v>
      </c>
      <c r="AO364" s="78" cm="1">
        <f t="array" ref="AO364">_xlfn.XLOOKUP($G364&amp;$C364,$BY$1:$BY$845&amp;$C$1:$C$845,BI$1:BI$845,"",0)</f>
        <v>0</v>
      </c>
      <c r="AP364" s="78" cm="1">
        <f t="array" ref="AP364">_xlfn.XLOOKUP($G364&amp;$C364,$BY$1:$BY$845&amp;$C$1:$C$845,BJ$1:BJ$845,"",0)</f>
        <v>0</v>
      </c>
      <c r="AQ364" s="78" cm="1">
        <f t="array" ref="AQ364">_xlfn.XLOOKUP($G364&amp;$C364,$BY$1:$BY$845&amp;$C$1:$C$845,BK$1:BK$845,"",0)</f>
        <v>0</v>
      </c>
      <c r="AR364" s="78">
        <f t="shared" si="68"/>
        <v>0</v>
      </c>
      <c r="AT364" s="1">
        <v>22</v>
      </c>
      <c r="AW364" s="6" t="s">
        <v>1484</v>
      </c>
    </row>
    <row r="365" spans="1:102" x14ac:dyDescent="0.2">
      <c r="B365" s="1" t="s">
        <v>104</v>
      </c>
      <c r="C365" s="1">
        <v>2009</v>
      </c>
      <c r="D365" s="1" t="s">
        <v>837</v>
      </c>
      <c r="E365" s="1"/>
      <c r="F365" s="1"/>
      <c r="G365" s="1">
        <f>$G341</f>
        <v>0</v>
      </c>
      <c r="H365" s="1"/>
      <c r="I365" s="1"/>
      <c r="J365" s="36"/>
      <c r="K365" s="36"/>
      <c r="L365" s="1"/>
      <c r="M365" s="1"/>
      <c r="N365" s="1"/>
      <c r="O365" s="1"/>
      <c r="P365" s="36"/>
      <c r="Q365" s="1"/>
      <c r="R365" s="1"/>
      <c r="S365" s="1"/>
      <c r="T365" s="1"/>
      <c r="U365" s="1"/>
      <c r="V365" s="1"/>
      <c r="W365" s="1"/>
      <c r="X365" s="1"/>
      <c r="Y365" s="1"/>
      <c r="Z365" s="1"/>
      <c r="AB365" s="41">
        <f>SUM(AB343:AB364)</f>
        <v>0.99999999999999989</v>
      </c>
      <c r="AC365" s="37">
        <f>SUM(AA343:AA364)</f>
        <v>78245793</v>
      </c>
      <c r="AD365" s="66">
        <v>18695.900000000001</v>
      </c>
      <c r="AE365" s="66">
        <f>SUM(AE343:AE364)</f>
        <v>19780</v>
      </c>
      <c r="AF365" s="66">
        <v>168.4</v>
      </c>
      <c r="AG365" s="66">
        <f>SUM(AG343:AG364)</f>
        <v>16.978397937515712</v>
      </c>
      <c r="AH365" s="66">
        <f>SUMPRODUCT(AH343:AH364,AE343:AE364)/AE365</f>
        <v>27.400606673407481</v>
      </c>
      <c r="AI365" s="66">
        <f>SUM(AI343:AI364)</f>
        <v>32.099999999999994</v>
      </c>
      <c r="AJ365" s="66">
        <f>SUM(AJ343:AJ364)</f>
        <v>28.299999999999994</v>
      </c>
      <c r="AK365" s="66">
        <f>SUM(AK343:AK364)</f>
        <v>60.800000000000004</v>
      </c>
      <c r="AL365" s="66">
        <f>SUM(AL343:AL364)</f>
        <v>235.99999999999997</v>
      </c>
      <c r="AM365" s="80">
        <f>SUM(AM343:AM364)</f>
        <v>2.9799999999999995</v>
      </c>
      <c r="AN365" s="80">
        <f>SUM(AN343:AN364)</f>
        <v>2.71</v>
      </c>
      <c r="AO365" s="80">
        <f>SUM(AO343:AO364)</f>
        <v>4.1700000000000008</v>
      </c>
      <c r="AP365" s="80">
        <f>SUM(AP343:AP364)</f>
        <v>2.3699999999999997</v>
      </c>
      <c r="AQ365" s="80">
        <f>SUM(AQ343:AQ364)</f>
        <v>3.7800000000000002</v>
      </c>
      <c r="AR365" s="80">
        <f>SUM(AR343:AR364)</f>
        <v>16.009999999999998</v>
      </c>
      <c r="AS365" s="1"/>
      <c r="AU365" s="37">
        <f>AW365-AV365</f>
        <v>-5307612</v>
      </c>
      <c r="AV365" s="37">
        <f>SUM(AV343:AV364)</f>
        <v>79245793</v>
      </c>
      <c r="AW365" s="37">
        <v>73938181</v>
      </c>
    </row>
    <row r="367" spans="1:102" ht="17" thickBot="1" x14ac:dyDescent="0.25"/>
    <row r="368" spans="1:102" ht="17" thickBot="1" x14ac:dyDescent="0.25">
      <c r="A368" s="3">
        <v>15</v>
      </c>
      <c r="B368" s="1" t="str">
        <f>B$1</f>
        <v>YEAR</v>
      </c>
      <c r="C368" s="1" t="str">
        <f>C$1</f>
        <v>YEAR</v>
      </c>
      <c r="D368" s="1" t="str">
        <f>D$1</f>
        <v>TEAM</v>
      </c>
      <c r="F368" s="1" t="str">
        <f t="shared" ref="F368:AA368" si="69">F$1</f>
        <v>NUMBER</v>
      </c>
      <c r="G368" s="1" t="str">
        <f t="shared" si="69"/>
        <v>PLAYER</v>
      </c>
      <c r="H368" s="1" t="str">
        <f t="shared" si="69"/>
        <v>POS</v>
      </c>
      <c r="I368" s="1" t="str">
        <f t="shared" si="69"/>
        <v>HEIGHT</v>
      </c>
      <c r="J368" s="1" t="str">
        <f t="shared" si="69"/>
        <v>HEIGHT (IN)</v>
      </c>
      <c r="K368" s="1" t="str">
        <f t="shared" si="69"/>
        <v>HEIGHT (M)</v>
      </c>
      <c r="L368" s="1" t="str">
        <f t="shared" si="69"/>
        <v>WEIGHT (LBS)</v>
      </c>
      <c r="M368" s="1" t="str">
        <f t="shared" si="69"/>
        <v>WEIGHT (KG)</v>
      </c>
      <c r="N368" s="1" t="str">
        <f t="shared" si="69"/>
        <v>BMI</v>
      </c>
      <c r="O368" s="1" t="str">
        <f t="shared" si="69"/>
        <v>BIRTH DATE</v>
      </c>
      <c r="P368" s="1" t="str">
        <f t="shared" si="69"/>
        <v>AGE</v>
      </c>
      <c r="Q368" s="1" t="str">
        <f t="shared" si="69"/>
        <v>NATION</v>
      </c>
      <c r="R368" s="1" t="str">
        <f t="shared" si="69"/>
        <v>COUNTRY</v>
      </c>
      <c r="S368" s="1" t="str">
        <f t="shared" si="69"/>
        <v>CONTINENT</v>
      </c>
      <c r="T368" s="1" t="str">
        <f t="shared" si="69"/>
        <v>GLOBAL REGION</v>
      </c>
      <c r="U368" s="1" t="str">
        <f t="shared" si="69"/>
        <v>EXPERIENCE</v>
      </c>
      <c r="V368" s="1"/>
      <c r="W368" s="1" t="str">
        <f t="shared" si="69"/>
        <v>COLLEGE</v>
      </c>
      <c r="X368" s="1" t="str">
        <f t="shared" si="69"/>
        <v>COLLEGE1</v>
      </c>
      <c r="Y368" s="1" t="str">
        <f t="shared" si="69"/>
        <v>COLLEGE2</v>
      </c>
      <c r="Z368" s="1" t="str">
        <f t="shared" si="69"/>
        <v>TRANSFER</v>
      </c>
      <c r="AA368" s="1" t="str">
        <f t="shared" si="69"/>
        <v>SALARY</v>
      </c>
      <c r="AB368" s="1" t="s">
        <v>1262</v>
      </c>
      <c r="AD368" s="64" t="s">
        <v>1496</v>
      </c>
      <c r="AE368" s="64" t="str">
        <f>AE$1</f>
        <v>MP</v>
      </c>
      <c r="AF368" s="64" t="s">
        <v>1424</v>
      </c>
      <c r="AG368" s="64" t="str">
        <f>AG$1</f>
        <v>WTD-MP-PER</v>
      </c>
      <c r="AH368" s="64" t="str">
        <f t="shared" ref="AH368:AR368" si="70">AH$1</f>
        <v>AGE</v>
      </c>
      <c r="AI368" s="64" t="str">
        <f t="shared" si="70"/>
        <v>D-WS</v>
      </c>
      <c r="AJ368" s="64" t="str">
        <f t="shared" si="70"/>
        <v>O-WS</v>
      </c>
      <c r="AK368" s="64" t="str">
        <f t="shared" si="70"/>
        <v>WS</v>
      </c>
      <c r="AL368" s="64" t="str">
        <f t="shared" si="70"/>
        <v>USG%</v>
      </c>
      <c r="AM368" s="64" t="str">
        <f t="shared" si="70"/>
        <v>PG%</v>
      </c>
      <c r="AN368" s="64" t="str">
        <f t="shared" si="70"/>
        <v>SG%</v>
      </c>
      <c r="AO368" s="64" t="str">
        <f t="shared" si="70"/>
        <v>SF%</v>
      </c>
      <c r="AP368" s="64" t="str">
        <f t="shared" si="70"/>
        <v>PF%</v>
      </c>
      <c r="AQ368" s="64" t="str">
        <f t="shared" si="70"/>
        <v>C%</v>
      </c>
      <c r="AR368" s="64" t="str">
        <f t="shared" si="70"/>
        <v>TTL%</v>
      </c>
      <c r="AT368" s="1" t="str">
        <f>AT$1</f>
        <v>Rk</v>
      </c>
      <c r="AU368" s="1" t="str">
        <f>AU$1</f>
        <v>PLAYER</v>
      </c>
      <c r="AV368" s="1" t="str">
        <f>AV$1</f>
        <v>SALARY - BR</v>
      </c>
      <c r="AW368" s="1" t="s">
        <v>1495</v>
      </c>
      <c r="BB368" t="s">
        <v>550</v>
      </c>
      <c r="BC368" t="s">
        <v>1376</v>
      </c>
      <c r="BD368" t="s">
        <v>1377</v>
      </c>
      <c r="BE368" t="s">
        <v>1340</v>
      </c>
      <c r="BF368" s="2" t="s">
        <v>1378</v>
      </c>
      <c r="BG368" s="2" t="s">
        <v>1379</v>
      </c>
      <c r="BH368" s="2" t="s">
        <v>1380</v>
      </c>
      <c r="BI368" s="2" t="s">
        <v>1381</v>
      </c>
      <c r="BJ368" s="2" t="s">
        <v>1382</v>
      </c>
      <c r="BK368" s="2" t="s">
        <v>1383</v>
      </c>
      <c r="BL368" s="2" t="s">
        <v>1384</v>
      </c>
      <c r="BM368" s="2" t="s">
        <v>1385</v>
      </c>
      <c r="BN368" s="2" t="s">
        <v>1386</v>
      </c>
      <c r="BO368" s="2" t="s">
        <v>1387</v>
      </c>
      <c r="BP368" s="2" t="s">
        <v>1388</v>
      </c>
      <c r="BQ368" s="2" t="s">
        <v>1389</v>
      </c>
      <c r="BR368" s="2" t="s">
        <v>1388</v>
      </c>
      <c r="BS368" s="2" t="s">
        <v>1389</v>
      </c>
      <c r="BT368" s="2" t="s">
        <v>1390</v>
      </c>
      <c r="BU368" s="2" t="s">
        <v>1391</v>
      </c>
      <c r="BV368" s="2" t="s">
        <v>1392</v>
      </c>
      <c r="BX368" s="2" t="s">
        <v>550</v>
      </c>
      <c r="BY368" s="2" t="s">
        <v>1376</v>
      </c>
      <c r="BZ368" s="2" t="s">
        <v>1377</v>
      </c>
      <c r="CA368" s="2" t="s">
        <v>1340</v>
      </c>
      <c r="CB368" s="2" t="s">
        <v>1378</v>
      </c>
      <c r="CC368" s="2" t="s">
        <v>1424</v>
      </c>
      <c r="CD368" s="2" t="s">
        <v>1425</v>
      </c>
      <c r="CE368" s="2" t="s">
        <v>1426</v>
      </c>
      <c r="CF368" s="2" t="s">
        <v>1427</v>
      </c>
      <c r="CG368" s="2" t="s">
        <v>1428</v>
      </c>
      <c r="CH368" s="2" t="s">
        <v>1429</v>
      </c>
      <c r="CI368" s="2" t="s">
        <v>1430</v>
      </c>
      <c r="CJ368" s="2" t="s">
        <v>1431</v>
      </c>
      <c r="CK368" s="2" t="s">
        <v>1432</v>
      </c>
      <c r="CL368" s="2" t="s">
        <v>1433</v>
      </c>
      <c r="CM368" s="2" t="s">
        <v>1434</v>
      </c>
      <c r="CN368" s="2" t="s">
        <v>1435</v>
      </c>
      <c r="CO368" s="2" t="s">
        <v>1376</v>
      </c>
      <c r="CP368" s="2" t="s">
        <v>1436</v>
      </c>
      <c r="CQ368" s="2" t="s">
        <v>1437</v>
      </c>
      <c r="CR368" s="2" t="s">
        <v>1438</v>
      </c>
      <c r="CS368" s="2" t="s">
        <v>1439</v>
      </c>
      <c r="CT368" s="2" t="s">
        <v>1376</v>
      </c>
      <c r="CU368" s="2" t="s">
        <v>1440</v>
      </c>
      <c r="CV368" s="2" t="s">
        <v>1441</v>
      </c>
      <c r="CW368" s="2" t="s">
        <v>1442</v>
      </c>
      <c r="CX368" s="2" t="s">
        <v>1443</v>
      </c>
    </row>
    <row r="369" spans="1:102" ht="17" thickBot="1" x14ac:dyDescent="0.25">
      <c r="A369" s="3" t="s">
        <v>844</v>
      </c>
      <c r="B369" s="1" t="s">
        <v>109</v>
      </c>
      <c r="C369" s="1">
        <v>2008</v>
      </c>
      <c r="D369" s="1" t="s">
        <v>844</v>
      </c>
      <c r="F369" s="2">
        <v>20</v>
      </c>
      <c r="G369" s="2" t="s">
        <v>815</v>
      </c>
      <c r="H369" s="2" t="s">
        <v>576</v>
      </c>
      <c r="I369" s="4" t="s">
        <v>601</v>
      </c>
      <c r="J369" s="16">
        <f>_xlfn.XLOOKUP($I369,DASHBOARD!$I$2:$I$27,DASHBOARD!$J$2:$J$27,"",0)</f>
        <v>77</v>
      </c>
      <c r="K369" s="23">
        <f>J369/DASHBOARD!$C$3</f>
        <v>1.9558039116078234</v>
      </c>
      <c r="L369" s="2">
        <v>205</v>
      </c>
      <c r="M369" s="26">
        <f>L369/DASHBOARD!$C$4</f>
        <v>92.970521541950106</v>
      </c>
      <c r="N369" s="26">
        <f t="shared" ref="N369:N383" si="71">M369/(K369^2)</f>
        <v>24.304945215281812</v>
      </c>
      <c r="O369" s="5">
        <v>27595</v>
      </c>
      <c r="P369" s="23">
        <f>YEARFRAC(O369,_xlfn.XLOOKUP($B369,DASHBOARD!$Q$2:$Q$40,DASHBOARD!$U$2:$U$40,"",0))</f>
        <v>32.908333333333331</v>
      </c>
      <c r="Q369" s="2" t="s">
        <v>557</v>
      </c>
      <c r="R369" s="2" t="str">
        <f>_xlfn.XLOOKUP($Q369,DASHBOARD!$L$2:$L$150,DASHBOARD!M$2:M$150,"",0)</f>
        <v>United States</v>
      </c>
      <c r="S369" s="2" t="str">
        <f>_xlfn.XLOOKUP($Q369,DASHBOARD!$L$2:$L$150,DASHBOARD!N$2:N$150,"",0)</f>
        <v>North America</v>
      </c>
      <c r="T369" s="2" t="str">
        <f>_xlfn.XLOOKUP($Q369,DASHBOARD!$L$2:$L$150,DASHBOARD!O$2:O$150,"",0)</f>
        <v>Americas</v>
      </c>
      <c r="U369" s="2">
        <v>11</v>
      </c>
      <c r="W369" s="2" t="s">
        <v>816</v>
      </c>
      <c r="X369" s="2" t="s">
        <v>816</v>
      </c>
      <c r="Z369" s="2" t="str">
        <f t="shared" ref="Z369:Z390" si="72">IF(Y369="","","X")</f>
        <v/>
      </c>
      <c r="AA369" s="6">
        <f>_xlfn.XLOOKUP($G369,$AU$369:$AU$390,$AV$369:$AV$390,0,0)</f>
        <v>16000000</v>
      </c>
      <c r="AB369" s="43">
        <f>AA369/$AC$391</f>
        <v>0.21511553398209668</v>
      </c>
      <c r="AD369" s="65">
        <v>2328.7999999999997</v>
      </c>
      <c r="AE369" s="65" cm="1">
        <f t="array" ref="AE369">_xlfn.XLOOKUP($G369&amp;$C369,$BY$1:$BY$845&amp;$C$1:$C$845,$CB$1:$CB$845,"",0)</f>
        <v>2624</v>
      </c>
      <c r="AF369" s="65">
        <v>25.3</v>
      </c>
      <c r="AG369" s="65">
        <f>IFERROR(($AD369/SUM(AD369:AD390))*$AF369,"")</f>
        <v>3.0628724709405084</v>
      </c>
      <c r="AH369" s="65" cm="1">
        <f t="array" ref="AH369">_xlfn.XLOOKUP($G369&amp;$C369,$BY$1:$BY$845&amp;$C$1:$C$845,$BD$1:$BD$845,"",0)</f>
        <v>32</v>
      </c>
      <c r="AI369" s="65" cm="1">
        <f t="array" ref="AI369">_xlfn.XLOOKUP($G369&amp;$C369,$BY$1:$BY$845&amp;$C$1:$C$845,$CP$1:$CP$845,"",0)</f>
        <v>5.6</v>
      </c>
      <c r="AJ369" s="65" cm="1">
        <f t="array" ref="AJ369">_xlfn.XLOOKUP($G369&amp;$C369,$BY$1:$BY$845&amp;$C$1:$C$845,$CQ$1:$CQ$845,"",0)</f>
        <v>4.0999999999999996</v>
      </c>
      <c r="AK369" s="65" cm="1">
        <f t="array" ref="AK369">_xlfn.XLOOKUP($G369&amp;$C369,$BY$1:$BY$845&amp;$C$1:$C$845,$CR$1:$CR$845,"",0)</f>
        <v>9.6999999999999993</v>
      </c>
      <c r="AL369" s="65" cm="1">
        <f t="array" ref="AL369">_xlfn.XLOOKUP($G369&amp;$C369,$BY$1:$BY$845&amp;$C$1:$C$845,$CM$1:$CM$845,"",0)</f>
        <v>10.4</v>
      </c>
      <c r="AM369" s="78" cm="1">
        <f t="array" ref="AM369">_xlfn.XLOOKUP($G369&amp;$C369,$BY$1:$BY$845&amp;$C$1:$C$845,BG$1:BG$845,"",0)</f>
        <v>0</v>
      </c>
      <c r="AN369" s="78" cm="1">
        <f t="array" ref="AN369">_xlfn.XLOOKUP($G369&amp;$C369,$BY$1:$BY$845&amp;$C$1:$C$845,BH$1:BH$845,"",0)</f>
        <v>0.85</v>
      </c>
      <c r="AO369" s="78" cm="1">
        <f t="array" ref="AO369">_xlfn.XLOOKUP($G369&amp;$C369,$BY$1:$BY$845&amp;$C$1:$C$845,BI$1:BI$845,"",0)</f>
        <v>0.14000000000000001</v>
      </c>
      <c r="AP369" s="78" cm="1">
        <f t="array" ref="AP369">_xlfn.XLOOKUP($G369&amp;$C369,$BY$1:$BY$845&amp;$C$1:$C$845,BJ$1:BJ$845,"",0)</f>
        <v>0</v>
      </c>
      <c r="AQ369" s="78" cm="1">
        <f t="array" ref="AQ369">_xlfn.XLOOKUP($G369&amp;$C369,$BY$1:$BY$845&amp;$C$1:$C$845,BK$1:BK$845,"",0)</f>
        <v>0</v>
      </c>
      <c r="AR369" s="78">
        <f>SUM(AM369:AQ369)</f>
        <v>0.99</v>
      </c>
      <c r="AT369" s="1">
        <v>1</v>
      </c>
      <c r="AU369" s="2" t="s">
        <v>902</v>
      </c>
      <c r="AV369" s="6">
        <v>23750000</v>
      </c>
      <c r="AW369" s="6">
        <v>23750000</v>
      </c>
      <c r="BB369">
        <v>1</v>
      </c>
      <c r="BC369" t="s">
        <v>905</v>
      </c>
      <c r="BD369">
        <v>30</v>
      </c>
      <c r="BE369">
        <v>80</v>
      </c>
      <c r="BF369" s="2">
        <v>2874</v>
      </c>
      <c r="BH369" s="58">
        <v>7.0000000000000007E-2</v>
      </c>
      <c r="BI369" s="58">
        <v>0.92</v>
      </c>
      <c r="BJ369" s="58">
        <v>0.02</v>
      </c>
      <c r="BL369" s="2">
        <v>14.2</v>
      </c>
      <c r="BM369" s="2">
        <v>9.8000000000000007</v>
      </c>
      <c r="BN369" s="2">
        <v>102</v>
      </c>
      <c r="BO369" s="2">
        <v>67</v>
      </c>
      <c r="BP369" s="2">
        <v>105</v>
      </c>
      <c r="BQ369" s="2">
        <v>24</v>
      </c>
      <c r="BR369" s="2">
        <v>204</v>
      </c>
      <c r="BS369" s="2">
        <v>31</v>
      </c>
      <c r="BT369" s="2">
        <v>809</v>
      </c>
      <c r="BU369" s="2">
        <v>45</v>
      </c>
      <c r="BV369" s="2">
        <v>69</v>
      </c>
      <c r="BX369" s="2">
        <v>1</v>
      </c>
      <c r="BY369" s="2" t="s">
        <v>905</v>
      </c>
      <c r="BZ369" s="2">
        <v>30</v>
      </c>
      <c r="CA369" s="2">
        <v>80</v>
      </c>
      <c r="CB369" s="2">
        <v>2874</v>
      </c>
      <c r="CC369" s="2">
        <v>19.600000000000001</v>
      </c>
      <c r="CD369" s="2">
        <v>0.59899999999999998</v>
      </c>
      <c r="CE369" s="2">
        <v>0.33200000000000002</v>
      </c>
      <c r="CF369" s="2">
        <v>0.442</v>
      </c>
      <c r="CG369" s="2">
        <v>2.2999999999999998</v>
      </c>
      <c r="CH369" s="2">
        <v>14</v>
      </c>
      <c r="CI369" s="2">
        <v>8.5</v>
      </c>
      <c r="CJ369" s="2">
        <v>21.8</v>
      </c>
      <c r="CK369" s="2">
        <v>1.9</v>
      </c>
      <c r="CL369" s="2">
        <v>1</v>
      </c>
      <c r="CM369" s="2">
        <v>14.4</v>
      </c>
      <c r="CN369" s="2">
        <v>24.8</v>
      </c>
      <c r="CP369" s="2">
        <v>6.7</v>
      </c>
      <c r="CQ369" s="2">
        <v>5.7</v>
      </c>
      <c r="CR369" s="2">
        <v>12.4</v>
      </c>
      <c r="CS369" s="2">
        <v>0.20699999999999999</v>
      </c>
      <c r="CU369" s="2">
        <v>3.3</v>
      </c>
      <c r="CV369" s="2">
        <v>1.4</v>
      </c>
      <c r="CW369" s="2">
        <v>4.8</v>
      </c>
      <c r="CX369" s="2">
        <v>5</v>
      </c>
    </row>
    <row r="370" spans="1:102" x14ac:dyDescent="0.2">
      <c r="B370" s="1" t="s">
        <v>109</v>
      </c>
      <c r="C370" s="1">
        <v>2008</v>
      </c>
      <c r="D370" s="1" t="s">
        <v>844</v>
      </c>
      <c r="F370" s="2">
        <v>42</v>
      </c>
      <c r="G370" s="2" t="s">
        <v>894</v>
      </c>
      <c r="H370" s="2" t="s">
        <v>576</v>
      </c>
      <c r="I370" s="4" t="s">
        <v>603</v>
      </c>
      <c r="J370" s="16">
        <f>_xlfn.XLOOKUP($I370,DASHBOARD!$I$2:$I$27,DASHBOARD!$J$2:$J$27,"",0)</f>
        <v>76</v>
      </c>
      <c r="K370" s="23">
        <f>J370/DASHBOARD!$C$3</f>
        <v>1.9304038608077216</v>
      </c>
      <c r="L370" s="2">
        <v>213</v>
      </c>
      <c r="M370" s="26">
        <f>L370/DASHBOARD!$C$4</f>
        <v>96.598639455782305</v>
      </c>
      <c r="N370" s="26">
        <f t="shared" si="71"/>
        <v>25.922366984189797</v>
      </c>
      <c r="O370" s="5">
        <v>29962</v>
      </c>
      <c r="P370" s="23">
        <f>YEARFRAC(O370,_xlfn.XLOOKUP($B370,DASHBOARD!$Q$2:$Q$40,DASHBOARD!$U$2:$U$40,"",0))</f>
        <v>26.433333333333334</v>
      </c>
      <c r="Q370" s="2" t="s">
        <v>557</v>
      </c>
      <c r="R370" s="2" t="str">
        <f>_xlfn.XLOOKUP($Q370,DASHBOARD!$L$2:$L$150,DASHBOARD!M$2:M$150,"",0)</f>
        <v>United States</v>
      </c>
      <c r="S370" s="2" t="str">
        <f>_xlfn.XLOOKUP($Q370,DASHBOARD!$L$2:$L$150,DASHBOARD!N$2:N$150,"",0)</f>
        <v>North America</v>
      </c>
      <c r="T370" s="2" t="str">
        <f>_xlfn.XLOOKUP($Q370,DASHBOARD!$L$2:$L$150,DASHBOARD!O$2:O$150,"",0)</f>
        <v>Americas</v>
      </c>
      <c r="U370" s="2">
        <v>3</v>
      </c>
      <c r="W370" s="2" t="s">
        <v>895</v>
      </c>
      <c r="X370" s="2" t="s">
        <v>827</v>
      </c>
      <c r="Y370" s="2" t="s">
        <v>998</v>
      </c>
      <c r="Z370" s="2" t="str">
        <f t="shared" si="72"/>
        <v>X</v>
      </c>
      <c r="AA370" s="6">
        <f>_xlfn.XLOOKUP($G370,$AU$369:$AU$390,$AV$369:$AV$390,0,0)</f>
        <v>1868141</v>
      </c>
      <c r="AB370" s="43">
        <f>AA370/$AC$391</f>
        <v>2.5116634298053005E-2</v>
      </c>
      <c r="AD370" s="65">
        <v>2872</v>
      </c>
      <c r="AE370" s="65" cm="1">
        <f t="array" ref="AE370">_xlfn.XLOOKUP($G370&amp;$C370,$BY$1:$BY$845&amp;$C$1:$C$845,$CB$1:$CB$845,"",0)</f>
        <v>1373</v>
      </c>
      <c r="AF370" s="65">
        <v>19.600000000000001</v>
      </c>
      <c r="AG370" s="65">
        <f>IFERROR(($AD370/SUM(AD369:AD390))*$AF370,"")</f>
        <v>2.9262855835811274</v>
      </c>
      <c r="AH370" s="65" cm="1">
        <f t="array" ref="AH370">_xlfn.XLOOKUP($G370&amp;$C370,$BY$1:$BY$845&amp;$C$1:$C$845,$BD$1:$BD$845,"",0)</f>
        <v>26</v>
      </c>
      <c r="AI370" s="65" cm="1">
        <f t="array" ref="AI370">_xlfn.XLOOKUP($G370&amp;$C370,$BY$1:$BY$845&amp;$C$1:$C$845,$CP$1:$CP$845,"",0)</f>
        <v>-0.1</v>
      </c>
      <c r="AJ370" s="65" cm="1">
        <f t="array" ref="AJ370">_xlfn.XLOOKUP($G370&amp;$C370,$BY$1:$BY$845&amp;$C$1:$C$845,$CQ$1:$CQ$845,"",0)</f>
        <v>2.8</v>
      </c>
      <c r="AK370" s="65" cm="1">
        <f t="array" ref="AK370">_xlfn.XLOOKUP($G370&amp;$C370,$BY$1:$BY$845&amp;$C$1:$C$845,$CR$1:$CR$845,"",0)</f>
        <v>2.7</v>
      </c>
      <c r="AL370" s="65" cm="1">
        <f t="array" ref="AL370">_xlfn.XLOOKUP($G370&amp;$C370,$BY$1:$BY$845&amp;$C$1:$C$845,$CM$1:$CM$845,"",0)</f>
        <v>18.899999999999999</v>
      </c>
      <c r="AM370" s="78" cm="1">
        <f t="array" ref="AM370">_xlfn.XLOOKUP($G370&amp;$C370,$BY$1:$BY$845&amp;$C$1:$C$845,BG$1:BG$845,"",0)</f>
        <v>0.05</v>
      </c>
      <c r="AN370" s="78" cm="1">
        <f t="array" ref="AN370">_xlfn.XLOOKUP($G370&amp;$C370,$BY$1:$BY$845&amp;$C$1:$C$845,BH$1:BH$845,"",0)</f>
        <v>0.89</v>
      </c>
      <c r="AO370" s="78" cm="1">
        <f t="array" ref="AO370">_xlfn.XLOOKUP($G370&amp;$C370,$BY$1:$BY$845&amp;$C$1:$C$845,BI$1:BI$845,"",0)</f>
        <v>0.06</v>
      </c>
      <c r="AP370" s="78" cm="1">
        <f t="array" ref="AP370">_xlfn.XLOOKUP($G370&amp;$C370,$BY$1:$BY$845&amp;$C$1:$C$845,BJ$1:BJ$845,"",0)</f>
        <v>0</v>
      </c>
      <c r="AQ370" s="78" cm="1">
        <f t="array" ref="AQ370">_xlfn.XLOOKUP($G370&amp;$C370,$BY$1:$BY$845&amp;$C$1:$C$845,BK$1:BK$845,"",0)</f>
        <v>0</v>
      </c>
      <c r="AR370" s="78">
        <f t="shared" ref="AR370:AR390" si="73">SUM(AM370:AQ370)</f>
        <v>1</v>
      </c>
      <c r="AT370" s="1">
        <v>2</v>
      </c>
      <c r="AU370" s="2" t="s">
        <v>905</v>
      </c>
      <c r="AV370" s="6">
        <v>16360094</v>
      </c>
      <c r="AW370" s="6">
        <v>16360094</v>
      </c>
      <c r="BB370">
        <v>2</v>
      </c>
      <c r="BC370" t="s">
        <v>815</v>
      </c>
      <c r="BD370">
        <v>32</v>
      </c>
      <c r="BE370">
        <v>73</v>
      </c>
      <c r="BF370" s="2">
        <v>2624</v>
      </c>
      <c r="BH370" s="58">
        <v>0.85</v>
      </c>
      <c r="BI370" s="58">
        <v>0.14000000000000001</v>
      </c>
      <c r="BL370" s="2">
        <v>12.6</v>
      </c>
      <c r="BM370" s="2">
        <v>3.3</v>
      </c>
      <c r="BN370" s="2">
        <v>59</v>
      </c>
      <c r="BO370" s="2">
        <v>42</v>
      </c>
      <c r="BP370" s="2">
        <v>80</v>
      </c>
      <c r="BQ370" s="2">
        <v>13</v>
      </c>
      <c r="BR370" s="2">
        <v>71</v>
      </c>
      <c r="BS370" s="2">
        <v>13</v>
      </c>
      <c r="BT370" s="2">
        <v>501</v>
      </c>
      <c r="BU370" s="2">
        <v>11</v>
      </c>
      <c r="BV370" s="2">
        <v>45</v>
      </c>
      <c r="BX370" s="2">
        <v>2</v>
      </c>
      <c r="BY370" s="2" t="s">
        <v>815</v>
      </c>
      <c r="BZ370" s="2">
        <v>32</v>
      </c>
      <c r="CA370" s="2">
        <v>73</v>
      </c>
      <c r="CB370" s="2">
        <v>2624</v>
      </c>
      <c r="CC370" s="2">
        <v>16.399999999999999</v>
      </c>
      <c r="CD370" s="2">
        <v>0.58399999999999996</v>
      </c>
      <c r="CE370" s="2">
        <v>0.45800000000000002</v>
      </c>
      <c r="CF370" s="2">
        <v>0.24</v>
      </c>
      <c r="CG370" s="2">
        <v>3.6</v>
      </c>
      <c r="CH370" s="2">
        <v>8.3000000000000007</v>
      </c>
      <c r="CI370" s="2">
        <v>6.1</v>
      </c>
      <c r="CJ370" s="2">
        <v>14.6</v>
      </c>
      <c r="CK370" s="2">
        <v>1.3</v>
      </c>
      <c r="CL370" s="2">
        <v>0.5</v>
      </c>
      <c r="CM370" s="2">
        <v>10.4</v>
      </c>
      <c r="CN370" s="2">
        <v>21.6</v>
      </c>
      <c r="CP370" s="2">
        <v>5.6</v>
      </c>
      <c r="CQ370" s="2">
        <v>4.0999999999999996</v>
      </c>
      <c r="CR370" s="2">
        <v>9.6999999999999993</v>
      </c>
      <c r="CS370" s="2">
        <v>0.17699999999999999</v>
      </c>
      <c r="CU370" s="2">
        <v>2.9</v>
      </c>
      <c r="CV370" s="2">
        <v>0.2</v>
      </c>
      <c r="CW370" s="2">
        <v>3</v>
      </c>
      <c r="CX370" s="2">
        <v>3.3</v>
      </c>
    </row>
    <row r="371" spans="1:102" x14ac:dyDescent="0.2">
      <c r="B371" s="1" t="s">
        <v>109</v>
      </c>
      <c r="C371" s="1">
        <v>2008</v>
      </c>
      <c r="D371" s="1" t="s">
        <v>844</v>
      </c>
      <c r="F371" s="2">
        <v>93</v>
      </c>
      <c r="G371" s="2" t="s">
        <v>896</v>
      </c>
      <c r="H371" s="2" t="s">
        <v>566</v>
      </c>
      <c r="I371" s="4" t="s">
        <v>1148</v>
      </c>
      <c r="J371" s="16">
        <f>_xlfn.XLOOKUP($I371,DASHBOARD!$I$2:$I$27,DASHBOARD!$J$2:$J$27,"",0)</f>
        <v>83</v>
      </c>
      <c r="K371" s="23">
        <f>J371/DASHBOARD!$C$3</f>
        <v>2.1082042164084331</v>
      </c>
      <c r="L371" s="2">
        <v>225</v>
      </c>
      <c r="M371" s="26">
        <f>L371/DASHBOARD!$C$4</f>
        <v>102.0408163265306</v>
      </c>
      <c r="N371" s="26">
        <f t="shared" si="71"/>
        <v>22.958767452401187</v>
      </c>
      <c r="O371" s="5">
        <v>25490</v>
      </c>
      <c r="P371" s="23">
        <f>YEARFRAC(O371,_xlfn.XLOOKUP($B371,DASHBOARD!$Q$2:$Q$40,DASHBOARD!$U$2:$U$40,"",0))</f>
        <v>38.674999999999997</v>
      </c>
      <c r="Q371" s="2" t="s">
        <v>557</v>
      </c>
      <c r="R371" s="2" t="str">
        <f>_xlfn.XLOOKUP($Q371,DASHBOARD!$L$2:$L$150,DASHBOARD!M$2:M$150,"",0)</f>
        <v>United States</v>
      </c>
      <c r="S371" s="2" t="str">
        <f>_xlfn.XLOOKUP($Q371,DASHBOARD!$L$2:$L$150,DASHBOARD!N$2:N$150,"",0)</f>
        <v>North America</v>
      </c>
      <c r="T371" s="2" t="str">
        <f>_xlfn.XLOOKUP($Q371,DASHBOARD!$L$2:$L$150,DASHBOARD!O$2:O$150,"",0)</f>
        <v>Americas</v>
      </c>
      <c r="U371" s="2">
        <v>14</v>
      </c>
      <c r="W371" s="2" t="s">
        <v>897</v>
      </c>
      <c r="X371" s="2" t="s">
        <v>897</v>
      </c>
      <c r="Z371" s="2" t="str">
        <f t="shared" si="72"/>
        <v/>
      </c>
      <c r="AA371" s="6">
        <f>_xlfn.XLOOKUP($G371,$AU$369:$AU$390,$AV$369:$AV$390,0,0)</f>
        <v>0</v>
      </c>
      <c r="AB371" s="43">
        <f>AA371/$AC$391</f>
        <v>0</v>
      </c>
      <c r="AD371" s="65">
        <v>2620.6999999999998</v>
      </c>
      <c r="AE371" s="65" cm="1">
        <f t="array" ref="AE371">_xlfn.XLOOKUP($G371&amp;$C371,$BY$1:$BY$845&amp;$C$1:$C$845,$CB$1:$CB$845,"",0)</f>
        <v>209</v>
      </c>
      <c r="AF371" s="65">
        <v>16.399999999999999</v>
      </c>
      <c r="AG371" s="65">
        <f>IFERROR(($AD371/SUM(AD369:AD390))*$AF371,"")</f>
        <v>2.2342787631781409</v>
      </c>
      <c r="AH371" s="65" cm="1">
        <f t="array" ref="AH371">_xlfn.XLOOKUP($G371&amp;$C371,$BY$1:$BY$845&amp;$C$1:$C$845,$BD$1:$BD$845,"",0)</f>
        <v>38</v>
      </c>
      <c r="AI371" s="65" cm="1">
        <f t="array" ref="AI371">_xlfn.XLOOKUP($G371&amp;$C371,$BY$1:$BY$845&amp;$C$1:$C$845,$CP$1:$CP$845,"",0)</f>
        <v>0</v>
      </c>
      <c r="AJ371" s="65" cm="1">
        <f t="array" ref="AJ371">_xlfn.XLOOKUP($G371&amp;$C371,$BY$1:$BY$845&amp;$C$1:$C$845,$CQ$1:$CQ$845,"",0)</f>
        <v>0.5</v>
      </c>
      <c r="AK371" s="65" cm="1">
        <f t="array" ref="AK371">_xlfn.XLOOKUP($G371&amp;$C371,$BY$1:$BY$845&amp;$C$1:$C$845,$CR$1:$CR$845,"",0)</f>
        <v>0.5</v>
      </c>
      <c r="AL371" s="65" cm="1">
        <f t="array" ref="AL371">_xlfn.XLOOKUP($G371&amp;$C371,$BY$1:$BY$845&amp;$C$1:$C$845,$CM$1:$CM$845,"",0)</f>
        <v>17.2</v>
      </c>
      <c r="AM371" s="78" cm="1">
        <f t="array" ref="AM371">_xlfn.XLOOKUP($G371&amp;$C371,$BY$1:$BY$845&amp;$C$1:$C$845,BG$1:BG$845,"",0)</f>
        <v>0</v>
      </c>
      <c r="AN371" s="78" cm="1">
        <f t="array" ref="AN371">_xlfn.XLOOKUP($G371&amp;$C371,$BY$1:$BY$845&amp;$C$1:$C$845,BH$1:BH$845,"",0)</f>
        <v>0</v>
      </c>
      <c r="AO371" s="78" cm="1">
        <f t="array" ref="AO371">_xlfn.XLOOKUP($G371&amp;$C371,$BY$1:$BY$845&amp;$C$1:$C$845,BI$1:BI$845,"",0)</f>
        <v>0</v>
      </c>
      <c r="AP371" s="78" cm="1">
        <f t="array" ref="AP371">_xlfn.XLOOKUP($G371&amp;$C371,$BY$1:$BY$845&amp;$C$1:$C$845,BJ$1:BJ$845,"",0)</f>
        <v>0.85</v>
      </c>
      <c r="AQ371" s="78" cm="1">
        <f t="array" ref="AQ371">_xlfn.XLOOKUP($G371&amp;$C371,$BY$1:$BY$845&amp;$C$1:$C$845,BK$1:BK$845,"",0)</f>
        <v>0.15</v>
      </c>
      <c r="AR371" s="78">
        <f t="shared" si="73"/>
        <v>1</v>
      </c>
      <c r="AT371" s="1">
        <v>3</v>
      </c>
      <c r="AU371" s="2" t="s">
        <v>815</v>
      </c>
      <c r="AV371" s="6">
        <v>16000000</v>
      </c>
      <c r="AW371" s="6">
        <v>16000000</v>
      </c>
      <c r="BB371">
        <v>3</v>
      </c>
      <c r="BC371" t="s">
        <v>902</v>
      </c>
      <c r="BD371">
        <v>31</v>
      </c>
      <c r="BE371">
        <v>71</v>
      </c>
      <c r="BF371" s="2">
        <v>2328</v>
      </c>
      <c r="BJ371" s="58">
        <v>0.79</v>
      </c>
      <c r="BK371" s="58">
        <v>0.21</v>
      </c>
      <c r="BL371" s="2">
        <v>16.399999999999999</v>
      </c>
      <c r="BM371" s="2">
        <v>11.8</v>
      </c>
      <c r="BN371" s="2">
        <v>57</v>
      </c>
      <c r="BO371" s="2">
        <v>22</v>
      </c>
      <c r="BP371" s="2">
        <v>70</v>
      </c>
      <c r="BQ371" s="2">
        <v>29</v>
      </c>
      <c r="BR371" s="2">
        <v>142</v>
      </c>
      <c r="BS371" s="2">
        <v>6</v>
      </c>
      <c r="BT371" s="2">
        <v>560</v>
      </c>
      <c r="BU371" s="2">
        <v>18</v>
      </c>
      <c r="BV371" s="2">
        <v>30</v>
      </c>
      <c r="BX371" s="2">
        <v>3</v>
      </c>
      <c r="BY371" s="2" t="s">
        <v>902</v>
      </c>
      <c r="BZ371" s="2">
        <v>31</v>
      </c>
      <c r="CA371" s="2">
        <v>71</v>
      </c>
      <c r="CB371" s="2">
        <v>2328</v>
      </c>
      <c r="CC371" s="2">
        <v>25.3</v>
      </c>
      <c r="CD371" s="2">
        <v>0.58799999999999997</v>
      </c>
      <c r="CE371" s="2">
        <v>1.0999999999999999E-2</v>
      </c>
      <c r="CF371" s="2">
        <v>0.33900000000000002</v>
      </c>
      <c r="CG371" s="2">
        <v>7.3</v>
      </c>
      <c r="CH371" s="2">
        <v>25.1</v>
      </c>
      <c r="CI371" s="2">
        <v>16.8</v>
      </c>
      <c r="CJ371" s="2">
        <v>19.899999999999999</v>
      </c>
      <c r="CK371" s="2">
        <v>2.2999999999999998</v>
      </c>
      <c r="CL371" s="2">
        <v>3.1</v>
      </c>
      <c r="CM371" s="2">
        <v>10.8</v>
      </c>
      <c r="CN371" s="2">
        <v>25.5</v>
      </c>
      <c r="CP371" s="2">
        <v>6.6</v>
      </c>
      <c r="CQ371" s="2">
        <v>6.2</v>
      </c>
      <c r="CR371" s="2">
        <v>12.9</v>
      </c>
      <c r="CS371" s="2">
        <v>0.26500000000000001</v>
      </c>
      <c r="CU371" s="2">
        <v>4.7</v>
      </c>
      <c r="CV371" s="2">
        <v>3.5</v>
      </c>
      <c r="CW371" s="2">
        <v>8.1999999999999993</v>
      </c>
      <c r="CX371" s="2">
        <v>6</v>
      </c>
    </row>
    <row r="372" spans="1:102" x14ac:dyDescent="0.2">
      <c r="B372" s="1" t="s">
        <v>109</v>
      </c>
      <c r="C372" s="1">
        <v>2008</v>
      </c>
      <c r="D372" s="1" t="s">
        <v>844</v>
      </c>
      <c r="F372" s="2">
        <v>28</v>
      </c>
      <c r="G372" s="2" t="s">
        <v>898</v>
      </c>
      <c r="H372" s="2" t="s">
        <v>556</v>
      </c>
      <c r="I372" s="4" t="s">
        <v>598</v>
      </c>
      <c r="J372" s="16">
        <f>_xlfn.XLOOKUP($I372,DASHBOARD!$I$2:$I$27,DASHBOARD!$J$2:$J$27,"",0)</f>
        <v>75</v>
      </c>
      <c r="K372" s="23">
        <f>J372/DASHBOARD!$C$3</f>
        <v>1.9050038100076201</v>
      </c>
      <c r="L372" s="2">
        <v>185</v>
      </c>
      <c r="M372" s="26">
        <f>L372/DASHBOARD!$C$4</f>
        <v>83.900226757369609</v>
      </c>
      <c r="N372" s="26">
        <f t="shared" si="71"/>
        <v>23.119127357016875</v>
      </c>
      <c r="O372" s="5">
        <v>25525</v>
      </c>
      <c r="P372" s="23">
        <f>YEARFRAC(O372,_xlfn.XLOOKUP($B372,DASHBOARD!$Q$2:$Q$40,DASHBOARD!$U$2:$U$40,"",0))</f>
        <v>38.580555555555556</v>
      </c>
      <c r="Q372" s="2" t="s">
        <v>557</v>
      </c>
      <c r="R372" s="2" t="str">
        <f>_xlfn.XLOOKUP($Q372,DASHBOARD!$L$2:$L$150,DASHBOARD!M$2:M$150,"",0)</f>
        <v>United States</v>
      </c>
      <c r="S372" s="2" t="str">
        <f>_xlfn.XLOOKUP($Q372,DASHBOARD!$L$2:$L$150,DASHBOARD!N$2:N$150,"",0)</f>
        <v>North America</v>
      </c>
      <c r="T372" s="2" t="str">
        <f>_xlfn.XLOOKUP($Q372,DASHBOARD!$L$2:$L$150,DASHBOARD!O$2:O$150,"",0)</f>
        <v>Americas</v>
      </c>
      <c r="U372" s="2">
        <v>14</v>
      </c>
      <c r="W372" s="2" t="s">
        <v>899</v>
      </c>
      <c r="X372" s="2" t="s">
        <v>899</v>
      </c>
      <c r="Z372" s="2" t="str">
        <f t="shared" si="72"/>
        <v/>
      </c>
      <c r="AA372" s="6">
        <f>_xlfn.XLOOKUP($G372,$AU$369:$AU$390,$AV$369:$AV$390,0,0)</f>
        <v>0</v>
      </c>
      <c r="AB372" s="43">
        <f>AA372/$AC$391</f>
        <v>0</v>
      </c>
      <c r="AD372" s="65">
        <v>1911</v>
      </c>
      <c r="AE372" s="65" cm="1">
        <f t="array" ref="AE372">_xlfn.XLOOKUP($G372&amp;$C372,$BY$1:$BY$845&amp;$C$1:$C$845,$CB$1:$CB$845,"",0)</f>
        <v>299</v>
      </c>
      <c r="AF372" s="65">
        <v>13.3</v>
      </c>
      <c r="AG372" s="65">
        <f>IFERROR(($AD372/SUM(AD369:AD390))*$AF372,"")</f>
        <v>1.3212607348568337</v>
      </c>
      <c r="AH372" s="65" cm="1">
        <f t="array" ref="AH372">_xlfn.XLOOKUP($G372&amp;$C372,$BY$1:$BY$845&amp;$C$1:$C$845,$BD$1:$BD$845,"",0)</f>
        <v>38</v>
      </c>
      <c r="AI372" s="65" cm="1">
        <f t="array" ref="AI372">_xlfn.XLOOKUP($G372&amp;$C372,$BY$1:$BY$845&amp;$C$1:$C$845,$CP$1:$CP$845,"",0)</f>
        <v>-0.1</v>
      </c>
      <c r="AJ372" s="65" cm="1">
        <f t="array" ref="AJ372">_xlfn.XLOOKUP($G372&amp;$C372,$BY$1:$BY$845&amp;$C$1:$C$845,$CQ$1:$CQ$845,"",0)</f>
        <v>0.5</v>
      </c>
      <c r="AK372" s="65" cm="1">
        <f t="array" ref="AK372">_xlfn.XLOOKUP($G372&amp;$C372,$BY$1:$BY$845&amp;$C$1:$C$845,$CR$1:$CR$845,"",0)</f>
        <v>0.4</v>
      </c>
      <c r="AL372" s="65" cm="1">
        <f t="array" ref="AL372">_xlfn.XLOOKUP($G372&amp;$C372,$BY$1:$BY$845&amp;$C$1:$C$845,$CM$1:$CM$845,"",0)</f>
        <v>11.9</v>
      </c>
      <c r="AM372" s="78" cm="1">
        <f t="array" ref="AM372">_xlfn.XLOOKUP($G372&amp;$C372,$BY$1:$BY$845&amp;$C$1:$C$845,BG$1:BG$845,"",0)</f>
        <v>0.52</v>
      </c>
      <c r="AN372" s="78" cm="1">
        <f t="array" ref="AN372">_xlfn.XLOOKUP($G372&amp;$C372,$BY$1:$BY$845&amp;$C$1:$C$845,BH$1:BH$845,"",0)</f>
        <v>0.47</v>
      </c>
      <c r="AO372" s="78" cm="1">
        <f t="array" ref="AO372">_xlfn.XLOOKUP($G372&amp;$C372,$BY$1:$BY$845&amp;$C$1:$C$845,BI$1:BI$845,"",0)</f>
        <v>0.01</v>
      </c>
      <c r="AP372" s="78" cm="1">
        <f t="array" ref="AP372">_xlfn.XLOOKUP($G372&amp;$C372,$BY$1:$BY$845&amp;$C$1:$C$845,BJ$1:BJ$845,"",0)</f>
        <v>0</v>
      </c>
      <c r="AQ372" s="78" cm="1">
        <f t="array" ref="AQ372">_xlfn.XLOOKUP($G372&amp;$C372,$BY$1:$BY$845&amp;$C$1:$C$845,BK$1:BK$845,"",0)</f>
        <v>0</v>
      </c>
      <c r="AR372" s="78">
        <f t="shared" si="73"/>
        <v>1</v>
      </c>
      <c r="AT372" s="1">
        <v>4</v>
      </c>
      <c r="AU372" s="2" t="s">
        <v>904</v>
      </c>
      <c r="AV372" s="6">
        <v>4480912</v>
      </c>
      <c r="AW372" s="6">
        <v>4480912</v>
      </c>
      <c r="BB372">
        <v>4</v>
      </c>
      <c r="BC372" t="s">
        <v>658</v>
      </c>
      <c r="BD372">
        <v>21</v>
      </c>
      <c r="BE372">
        <v>77</v>
      </c>
      <c r="BF372" s="2">
        <v>2306</v>
      </c>
      <c r="BG372" s="58">
        <v>0.95</v>
      </c>
      <c r="BH372" s="58">
        <v>0.05</v>
      </c>
      <c r="BL372" s="2">
        <v>14.1</v>
      </c>
      <c r="BM372" s="2">
        <v>6.3</v>
      </c>
      <c r="BN372" s="2">
        <v>66</v>
      </c>
      <c r="BO372" s="2">
        <v>35</v>
      </c>
      <c r="BP372" s="2">
        <v>66</v>
      </c>
      <c r="BQ372" s="2">
        <v>25</v>
      </c>
      <c r="BR372" s="2">
        <v>71</v>
      </c>
      <c r="BS372" s="2">
        <v>13</v>
      </c>
      <c r="BT372" s="2">
        <v>925</v>
      </c>
      <c r="BU372" s="2">
        <v>23</v>
      </c>
      <c r="BV372" s="2">
        <v>58</v>
      </c>
      <c r="BX372" s="2">
        <v>4</v>
      </c>
      <c r="BY372" s="2" t="s">
        <v>658</v>
      </c>
      <c r="BZ372" s="2">
        <v>21</v>
      </c>
      <c r="CA372" s="2">
        <v>77</v>
      </c>
      <c r="CB372" s="2">
        <v>2306</v>
      </c>
      <c r="CC372" s="2">
        <v>15.6</v>
      </c>
      <c r="CD372" s="2">
        <v>0.51500000000000001</v>
      </c>
      <c r="CE372" s="2">
        <v>2.7E-2</v>
      </c>
      <c r="CF372" s="2">
        <v>0.245</v>
      </c>
      <c r="CG372" s="2">
        <v>4.3</v>
      </c>
      <c r="CH372" s="2">
        <v>11.9</v>
      </c>
      <c r="CI372" s="2">
        <v>8.3000000000000007</v>
      </c>
      <c r="CJ372" s="2">
        <v>28.2</v>
      </c>
      <c r="CK372" s="2">
        <v>3</v>
      </c>
      <c r="CL372" s="2">
        <v>0.5</v>
      </c>
      <c r="CM372" s="2">
        <v>15.7</v>
      </c>
      <c r="CN372" s="2">
        <v>18.899999999999999</v>
      </c>
      <c r="CP372" s="2">
        <v>2.2999999999999998</v>
      </c>
      <c r="CQ372" s="2">
        <v>4.9000000000000004</v>
      </c>
      <c r="CR372" s="2">
        <v>7.2</v>
      </c>
      <c r="CS372" s="2">
        <v>0.15</v>
      </c>
      <c r="CU372" s="2">
        <v>-0.4</v>
      </c>
      <c r="CV372" s="2">
        <v>2.6</v>
      </c>
      <c r="CW372" s="2">
        <v>2.1</v>
      </c>
      <c r="CX372" s="2">
        <v>2.4</v>
      </c>
    </row>
    <row r="373" spans="1:102" x14ac:dyDescent="0.2">
      <c r="B373" s="1" t="s">
        <v>109</v>
      </c>
      <c r="C373" s="1">
        <v>2008</v>
      </c>
      <c r="D373" s="1" t="s">
        <v>844</v>
      </c>
      <c r="F373" s="2">
        <v>11</v>
      </c>
      <c r="G373" s="2" t="s">
        <v>900</v>
      </c>
      <c r="H373" s="2" t="s">
        <v>552</v>
      </c>
      <c r="I373" s="4" t="s">
        <v>602</v>
      </c>
      <c r="J373" s="16">
        <f>_xlfn.XLOOKUP($I373,DASHBOARD!$I$2:$I$27,DASHBOARD!$J$2:$J$27,"",0)</f>
        <v>81</v>
      </c>
      <c r="K373" s="23">
        <f>J373/DASHBOARD!$C$3</f>
        <v>2.0574041148082296</v>
      </c>
      <c r="L373" s="2">
        <v>289</v>
      </c>
      <c r="M373" s="26">
        <f>L373/DASHBOARD!$C$4</f>
        <v>131.06575963718819</v>
      </c>
      <c r="N373" s="26">
        <f t="shared" si="71"/>
        <v>30.963499639351749</v>
      </c>
      <c r="O373" s="5">
        <v>31413</v>
      </c>
      <c r="P373" s="23">
        <f>YEARFRAC(O373,_xlfn.XLOOKUP($B373,DASHBOARD!$Q$2:$Q$40,DASHBOARD!$U$2:$U$40,"",0))</f>
        <v>22.461111111111112</v>
      </c>
      <c r="Q373" s="2" t="s">
        <v>557</v>
      </c>
      <c r="R373" s="2" t="str">
        <f>_xlfn.XLOOKUP($Q373,DASHBOARD!$L$2:$L$150,DASHBOARD!M$2:M$150,"",0)</f>
        <v>United States</v>
      </c>
      <c r="S373" s="2" t="str">
        <f>_xlfn.XLOOKUP($Q373,DASHBOARD!$L$2:$L$150,DASHBOARD!N$2:N$150,"",0)</f>
        <v>North America</v>
      </c>
      <c r="T373" s="2" t="str">
        <f>_xlfn.XLOOKUP($Q373,DASHBOARD!$L$2:$L$150,DASHBOARD!O$2:O$150,"",0)</f>
        <v>Americas</v>
      </c>
      <c r="U373" s="2" t="s">
        <v>563</v>
      </c>
      <c r="W373" s="2" t="s">
        <v>901</v>
      </c>
      <c r="X373" s="2" t="s">
        <v>901</v>
      </c>
      <c r="Z373" s="2" t="str">
        <f t="shared" si="72"/>
        <v/>
      </c>
      <c r="AA373" s="6">
        <f>_xlfn.XLOOKUP($G373,$AU$369:$AU$390,$AV$369:$AV$390,0,0)</f>
        <v>427163</v>
      </c>
      <c r="AB373" s="43">
        <f>AA373/$AC$391</f>
        <v>5.7430873026496475E-3</v>
      </c>
      <c r="AD373" s="65">
        <v>1820.4</v>
      </c>
      <c r="AE373" s="65" cm="1">
        <f t="array" ref="AE373">_xlfn.XLOOKUP($G373&amp;$C373,$BY$1:$BY$845&amp;$C$1:$C$845,$CB$1:$CB$845,"",0)</f>
        <v>940</v>
      </c>
      <c r="AF373" s="65">
        <v>12</v>
      </c>
      <c r="AG373" s="65">
        <f>IFERROR(($AD373/SUM(AD369:AD390))*$AF373,"")</f>
        <v>1.1355970971699487</v>
      </c>
      <c r="AH373" s="65" cm="1">
        <f t="array" ref="AH373">_xlfn.XLOOKUP($G373&amp;$C373,$BY$1:$BY$845&amp;$C$1:$C$845,$BD$1:$BD$845,"",0)</f>
        <v>22</v>
      </c>
      <c r="AI373" s="65" cm="1">
        <f t="array" ref="AI373">_xlfn.XLOOKUP($G373&amp;$C373,$BY$1:$BY$845&amp;$C$1:$C$845,$CP$1:$CP$845,"",0)</f>
        <v>0.6</v>
      </c>
      <c r="AJ373" s="65" cm="1">
        <f t="array" ref="AJ373">_xlfn.XLOOKUP($G373&amp;$C373,$BY$1:$BY$845&amp;$C$1:$C$845,$CQ$1:$CQ$845,"",0)</f>
        <v>1.9</v>
      </c>
      <c r="AK373" s="65" cm="1">
        <f t="array" ref="AK373">_xlfn.XLOOKUP($G373&amp;$C373,$BY$1:$BY$845&amp;$C$1:$C$845,$CR$1:$CR$845,"",0)</f>
        <v>2.5</v>
      </c>
      <c r="AL373" s="65" cm="1">
        <f t="array" ref="AL373">_xlfn.XLOOKUP($G373&amp;$C373,$BY$1:$BY$845&amp;$C$1:$C$845,$CM$1:$CM$845,"",0)</f>
        <v>18.5</v>
      </c>
      <c r="AM373" s="78" cm="1">
        <f t="array" ref="AM373">_xlfn.XLOOKUP($G373&amp;$C373,$BY$1:$BY$845&amp;$C$1:$C$845,BG$1:BG$845,"",0)</f>
        <v>0</v>
      </c>
      <c r="AN373" s="78" cm="1">
        <f t="array" ref="AN373">_xlfn.XLOOKUP($G373&amp;$C373,$BY$1:$BY$845&amp;$C$1:$C$845,BH$1:BH$845,"",0)</f>
        <v>0</v>
      </c>
      <c r="AO373" s="78" cm="1">
        <f t="array" ref="AO373">_xlfn.XLOOKUP($G373&amp;$C373,$BY$1:$BY$845&amp;$C$1:$C$845,BI$1:BI$845,"",0)</f>
        <v>0</v>
      </c>
      <c r="AP373" s="78" cm="1">
        <f t="array" ref="AP373">_xlfn.XLOOKUP($G373&amp;$C373,$BY$1:$BY$845&amp;$C$1:$C$845,BJ$1:BJ$845,"",0)</f>
        <v>0.08</v>
      </c>
      <c r="AQ373" s="78" cm="1">
        <f t="array" ref="AQ373">_xlfn.XLOOKUP($G373&amp;$C373,$BY$1:$BY$845&amp;$C$1:$C$845,BK$1:BK$845,"",0)</f>
        <v>0.92</v>
      </c>
      <c r="AR373" s="78">
        <f t="shared" si="73"/>
        <v>1</v>
      </c>
      <c r="AT373" s="1">
        <v>5</v>
      </c>
      <c r="AU373" s="2" t="s">
        <v>907</v>
      </c>
      <c r="AV373" s="6">
        <v>3206000</v>
      </c>
      <c r="AW373" s="6">
        <v>3206000</v>
      </c>
      <c r="BB373">
        <v>5</v>
      </c>
      <c r="BC373" t="s">
        <v>904</v>
      </c>
      <c r="BD373">
        <v>23</v>
      </c>
      <c r="BE373">
        <v>78</v>
      </c>
      <c r="BF373" s="2">
        <v>1912</v>
      </c>
      <c r="BK373" s="58">
        <v>1</v>
      </c>
      <c r="BL373" s="2">
        <v>14.6</v>
      </c>
      <c r="BM373" s="2">
        <v>5.9</v>
      </c>
      <c r="BN373" s="2">
        <v>36</v>
      </c>
      <c r="BO373" s="2">
        <v>27</v>
      </c>
      <c r="BP373" s="2">
        <v>120</v>
      </c>
      <c r="BQ373" s="2">
        <v>33</v>
      </c>
      <c r="BR373" s="2">
        <v>95</v>
      </c>
      <c r="BS373" s="2">
        <v>5</v>
      </c>
      <c r="BT373" s="2">
        <v>186</v>
      </c>
      <c r="BU373" s="2">
        <v>21</v>
      </c>
      <c r="BV373" s="2">
        <v>44</v>
      </c>
      <c r="BX373" s="2">
        <v>5</v>
      </c>
      <c r="BY373" s="2" t="s">
        <v>904</v>
      </c>
      <c r="BZ373" s="2">
        <v>23</v>
      </c>
      <c r="CA373" s="2">
        <v>78</v>
      </c>
      <c r="CB373" s="2">
        <v>1912</v>
      </c>
      <c r="CC373" s="2">
        <v>13.3</v>
      </c>
      <c r="CD373" s="2">
        <v>0.63200000000000001</v>
      </c>
      <c r="CE373" s="2">
        <v>3.0000000000000001E-3</v>
      </c>
      <c r="CF373" s="2">
        <v>0.52600000000000002</v>
      </c>
      <c r="CG373" s="2">
        <v>9.6</v>
      </c>
      <c r="CH373" s="2">
        <v>19.3</v>
      </c>
      <c r="CI373" s="2">
        <v>14.8</v>
      </c>
      <c r="CJ373" s="2">
        <v>6.8</v>
      </c>
      <c r="CK373" s="2">
        <v>0.9</v>
      </c>
      <c r="CL373" s="2">
        <v>4.9000000000000004</v>
      </c>
      <c r="CM373" s="2">
        <v>22.6</v>
      </c>
      <c r="CN373" s="2">
        <v>13.5</v>
      </c>
      <c r="CP373" s="2">
        <v>1.9</v>
      </c>
      <c r="CQ373" s="2">
        <v>4.3</v>
      </c>
      <c r="CR373" s="2">
        <v>6.2</v>
      </c>
      <c r="CS373" s="2">
        <v>0.156</v>
      </c>
      <c r="CU373" s="2">
        <v>-1.9</v>
      </c>
      <c r="CV373" s="2">
        <v>2.4</v>
      </c>
      <c r="CW373" s="2">
        <v>0.5</v>
      </c>
      <c r="CX373" s="2">
        <v>1.2</v>
      </c>
    </row>
    <row r="374" spans="1:102" x14ac:dyDescent="0.2">
      <c r="B374" s="1" t="s">
        <v>109</v>
      </c>
      <c r="C374" s="1">
        <v>2008</v>
      </c>
      <c r="D374" s="1" t="s">
        <v>844</v>
      </c>
      <c r="F374" s="2">
        <v>5</v>
      </c>
      <c r="G374" s="2" t="s">
        <v>902</v>
      </c>
      <c r="H374" s="2" t="s">
        <v>566</v>
      </c>
      <c r="I374" s="4" t="s">
        <v>1148</v>
      </c>
      <c r="J374" s="16">
        <f>_xlfn.XLOOKUP($I374,DASHBOARD!$I$2:$I$27,DASHBOARD!$J$2:$J$27,"",0)</f>
        <v>83</v>
      </c>
      <c r="K374" s="23">
        <f>J374/DASHBOARD!$C$3</f>
        <v>2.1082042164084331</v>
      </c>
      <c r="L374" s="2">
        <v>240</v>
      </c>
      <c r="M374" s="26">
        <f>L374/DASHBOARD!$C$4</f>
        <v>108.84353741496598</v>
      </c>
      <c r="N374" s="26">
        <f t="shared" si="71"/>
        <v>24.489351949227935</v>
      </c>
      <c r="O374" s="5">
        <v>27899</v>
      </c>
      <c r="P374" s="23">
        <f>YEARFRAC(O374,_xlfn.XLOOKUP($B374,DASHBOARD!$Q$2:$Q$40,DASHBOARD!$U$2:$U$40,"",0))</f>
        <v>32.077777777777776</v>
      </c>
      <c r="Q374" s="2" t="s">
        <v>557</v>
      </c>
      <c r="R374" s="2" t="str">
        <f>_xlfn.XLOOKUP($Q374,DASHBOARD!$L$2:$L$150,DASHBOARD!M$2:M$150,"",0)</f>
        <v>United States</v>
      </c>
      <c r="S374" s="2" t="str">
        <f>_xlfn.XLOOKUP($Q374,DASHBOARD!$L$2:$L$150,DASHBOARD!N$2:N$150,"",0)</f>
        <v>North America</v>
      </c>
      <c r="T374" s="2" t="str">
        <f>_xlfn.XLOOKUP($Q374,DASHBOARD!$L$2:$L$150,DASHBOARD!O$2:O$150,"",0)</f>
        <v>Americas</v>
      </c>
      <c r="U374" s="2">
        <v>12</v>
      </c>
      <c r="Z374" s="2" t="str">
        <f t="shared" si="72"/>
        <v/>
      </c>
      <c r="AA374" s="6">
        <f>_xlfn.XLOOKUP($G374,$AU$369:$AU$390,$AV$369:$AV$390,0,0)</f>
        <v>23750000</v>
      </c>
      <c r="AB374" s="43">
        <f>AA374/$AC$391</f>
        <v>0.31931212075467474</v>
      </c>
      <c r="AD374" s="65">
        <v>513.59999999999991</v>
      </c>
      <c r="AE374" s="65" cm="1">
        <f t="array" ref="AE374">_xlfn.XLOOKUP($G374&amp;$C374,$BY$1:$BY$845&amp;$C$1:$C$845,$CB$1:$CB$845,"",0)</f>
        <v>2328</v>
      </c>
      <c r="AF374" s="65">
        <v>5.0999999999999996</v>
      </c>
      <c r="AG374" s="65">
        <f>IFERROR(($AD374/SUM(AD369:AD390))*$AF374,"")</f>
        <v>0.13616685034621859</v>
      </c>
      <c r="AH374" s="65" cm="1">
        <f t="array" ref="AH374">_xlfn.XLOOKUP($G374&amp;$C374,$BY$1:$BY$845&amp;$C$1:$C$845,$BD$1:$BD$845,"",0)</f>
        <v>31</v>
      </c>
      <c r="AI374" s="65" cm="1">
        <f t="array" ref="AI374">_xlfn.XLOOKUP($G374&amp;$C374,$BY$1:$BY$845&amp;$C$1:$C$845,$CP$1:$CP$845,"",0)</f>
        <v>6.6</v>
      </c>
      <c r="AJ374" s="65" cm="1">
        <f t="array" ref="AJ374">_xlfn.XLOOKUP($G374&amp;$C374,$BY$1:$BY$845&amp;$C$1:$C$845,$CQ$1:$CQ$845,"",0)</f>
        <v>6.2</v>
      </c>
      <c r="AK374" s="65" cm="1">
        <f t="array" ref="AK374">_xlfn.XLOOKUP($G374&amp;$C374,$BY$1:$BY$845&amp;$C$1:$C$845,$CR$1:$CR$845,"",0)</f>
        <v>12.9</v>
      </c>
      <c r="AL374" s="65" cm="1">
        <f t="array" ref="AL374">_xlfn.XLOOKUP($G374&amp;$C374,$BY$1:$BY$845&amp;$C$1:$C$845,$CM$1:$CM$845,"",0)</f>
        <v>10.8</v>
      </c>
      <c r="AM374" s="78" cm="1">
        <f t="array" ref="AM374">_xlfn.XLOOKUP($G374&amp;$C374,$BY$1:$BY$845&amp;$C$1:$C$845,BG$1:BG$845,"",0)</f>
        <v>0</v>
      </c>
      <c r="AN374" s="78" cm="1">
        <f t="array" ref="AN374">_xlfn.XLOOKUP($G374&amp;$C374,$BY$1:$BY$845&amp;$C$1:$C$845,BH$1:BH$845,"",0)</f>
        <v>0</v>
      </c>
      <c r="AO374" s="78" cm="1">
        <f t="array" ref="AO374">_xlfn.XLOOKUP($G374&amp;$C374,$BY$1:$BY$845&amp;$C$1:$C$845,BI$1:BI$845,"",0)</f>
        <v>0</v>
      </c>
      <c r="AP374" s="78" cm="1">
        <f t="array" ref="AP374">_xlfn.XLOOKUP($G374&amp;$C374,$BY$1:$BY$845&amp;$C$1:$C$845,BJ$1:BJ$845,"",0)</f>
        <v>0.79</v>
      </c>
      <c r="AQ374" s="78" cm="1">
        <f t="array" ref="AQ374">_xlfn.XLOOKUP($G374&amp;$C374,$BY$1:$BY$845&amp;$C$1:$C$845,BK$1:BK$845,"",0)</f>
        <v>0.21</v>
      </c>
      <c r="AR374" s="78">
        <f t="shared" si="73"/>
        <v>1</v>
      </c>
      <c r="AT374" s="1">
        <v>6</v>
      </c>
      <c r="AU374" s="2" t="s">
        <v>910</v>
      </c>
      <c r="AV374" s="6">
        <v>3000000</v>
      </c>
      <c r="AW374" s="6">
        <v>3000000</v>
      </c>
      <c r="BB374">
        <v>6</v>
      </c>
      <c r="BC374" t="s">
        <v>907</v>
      </c>
      <c r="BD374">
        <v>31</v>
      </c>
      <c r="BE374">
        <v>74</v>
      </c>
      <c r="BF374" s="2">
        <v>1821</v>
      </c>
      <c r="BI374" s="58">
        <v>0.42</v>
      </c>
      <c r="BJ374" s="58">
        <v>0.56999999999999995</v>
      </c>
      <c r="BK374" s="58">
        <v>0.01</v>
      </c>
      <c r="BL374" s="2">
        <v>5.6</v>
      </c>
      <c r="BM374" s="2">
        <v>-11</v>
      </c>
      <c r="BN374" s="2">
        <v>32</v>
      </c>
      <c r="BO374" s="2">
        <v>14</v>
      </c>
      <c r="BP374" s="2">
        <v>89</v>
      </c>
      <c r="BQ374" s="2">
        <v>12</v>
      </c>
      <c r="BR374" s="2">
        <v>36</v>
      </c>
      <c r="BS374" s="2">
        <v>28</v>
      </c>
      <c r="BT374" s="2">
        <v>266</v>
      </c>
      <c r="BU374" s="2">
        <v>8</v>
      </c>
      <c r="BV374" s="2">
        <v>13</v>
      </c>
      <c r="BX374" s="2">
        <v>6</v>
      </c>
      <c r="BY374" s="2" t="s">
        <v>907</v>
      </c>
      <c r="BZ374" s="2">
        <v>31</v>
      </c>
      <c r="CA374" s="2">
        <v>74</v>
      </c>
      <c r="CB374" s="2">
        <v>1821</v>
      </c>
      <c r="CC374" s="2">
        <v>12</v>
      </c>
      <c r="CD374" s="2">
        <v>0.58699999999999997</v>
      </c>
      <c r="CE374" s="2">
        <v>0.67400000000000004</v>
      </c>
      <c r="CF374" s="2">
        <v>0.27800000000000002</v>
      </c>
      <c r="CG374" s="2">
        <v>2.1</v>
      </c>
      <c r="CH374" s="2">
        <v>18</v>
      </c>
      <c r="CI374" s="2">
        <v>10.5</v>
      </c>
      <c r="CJ374" s="2">
        <v>9.5</v>
      </c>
      <c r="CK374" s="2">
        <v>2.1</v>
      </c>
      <c r="CL374" s="2">
        <v>0.9</v>
      </c>
      <c r="CM374" s="2">
        <v>12.3</v>
      </c>
      <c r="CN374" s="2">
        <v>13.5</v>
      </c>
      <c r="CP374" s="2">
        <v>2.2000000000000002</v>
      </c>
      <c r="CQ374" s="2">
        <v>4</v>
      </c>
      <c r="CR374" s="2">
        <v>6.2</v>
      </c>
      <c r="CS374" s="2">
        <v>0.16400000000000001</v>
      </c>
      <c r="CU374" s="2">
        <v>0</v>
      </c>
      <c r="CV374" s="2">
        <v>2.5</v>
      </c>
      <c r="CW374" s="2">
        <v>2.5</v>
      </c>
      <c r="CX374" s="2">
        <v>2.1</v>
      </c>
    </row>
    <row r="375" spans="1:102" x14ac:dyDescent="0.2">
      <c r="B375" s="1" t="s">
        <v>109</v>
      </c>
      <c r="C375" s="1">
        <v>2008</v>
      </c>
      <c r="D375" s="1" t="s">
        <v>844</v>
      </c>
      <c r="F375" s="2">
        <v>50</v>
      </c>
      <c r="G375" s="2" t="s">
        <v>903</v>
      </c>
      <c r="H375" s="2" t="s">
        <v>556</v>
      </c>
      <c r="I375" s="4" t="s">
        <v>1149</v>
      </c>
      <c r="J375" s="16">
        <f>_xlfn.XLOOKUP($I375,DASHBOARD!$I$2:$I$27,DASHBOARD!$J$2:$J$27,"",0)</f>
        <v>73</v>
      </c>
      <c r="K375" s="23">
        <f>J375/DASHBOARD!$C$3</f>
        <v>1.854203708407417</v>
      </c>
      <c r="L375" s="2">
        <v>180</v>
      </c>
      <c r="M375" s="26">
        <f>L375/DASHBOARD!$C$4</f>
        <v>81.632653061224488</v>
      </c>
      <c r="N375" s="26">
        <f t="shared" si="71"/>
        <v>23.743734130920142</v>
      </c>
      <c r="O375" s="5">
        <v>28624</v>
      </c>
      <c r="P375" s="23">
        <f>YEARFRAC(O375,_xlfn.XLOOKUP($B375,DASHBOARD!$Q$2:$Q$40,DASHBOARD!$U$2:$U$40,"",0))</f>
        <v>30.091666666666665</v>
      </c>
      <c r="Q375" s="2" t="s">
        <v>557</v>
      </c>
      <c r="R375" s="2" t="str">
        <f>_xlfn.XLOOKUP($Q375,DASHBOARD!$L$2:$L$150,DASHBOARD!M$2:M$150,"",0)</f>
        <v>United States</v>
      </c>
      <c r="S375" s="2" t="str">
        <f>_xlfn.XLOOKUP($Q375,DASHBOARD!$L$2:$L$150,DASHBOARD!N$2:N$150,"",0)</f>
        <v>North America</v>
      </c>
      <c r="T375" s="2" t="str">
        <f>_xlfn.XLOOKUP($Q375,DASHBOARD!$L$2:$L$150,DASHBOARD!O$2:O$150,"",0)</f>
        <v>Americas</v>
      </c>
      <c r="U375" s="2">
        <v>7</v>
      </c>
      <c r="W375" s="2" t="s">
        <v>790</v>
      </c>
      <c r="X375" s="2" t="s">
        <v>790</v>
      </c>
      <c r="Z375" s="2" t="str">
        <f t="shared" si="72"/>
        <v/>
      </c>
      <c r="AA375" s="6">
        <f>_xlfn.XLOOKUP($G375,$AU$369:$AU$390,$AV$369:$AV$390,0,0)</f>
        <v>1500000</v>
      </c>
      <c r="AB375" s="43">
        <f>AA375/$AC$391</f>
        <v>2.0167081310821563E-2</v>
      </c>
      <c r="AD375" s="65">
        <v>1372.5</v>
      </c>
      <c r="AE375" s="65" cm="1">
        <f t="array" ref="AE375">_xlfn.XLOOKUP($G375&amp;$C375,$BY$1:$BY$845&amp;$C$1:$C$845,$CB$1:$CB$845,"",0)</f>
        <v>1480</v>
      </c>
      <c r="AF375" s="65">
        <v>10.7</v>
      </c>
      <c r="AG375" s="65">
        <f>IFERROR(($AD375/SUM(AD369:AD390))*$AF375,"")</f>
        <v>0.76343546609552715</v>
      </c>
      <c r="AH375" s="65" cm="1">
        <f t="array" ref="AH375">_xlfn.XLOOKUP($G375&amp;$C375,$BY$1:$BY$845&amp;$C$1:$C$845,$BD$1:$BD$845,"",0)</f>
        <v>29</v>
      </c>
      <c r="AI375" s="65" cm="1">
        <f t="array" ref="AI375">_xlfn.XLOOKUP($G375&amp;$C375,$BY$1:$BY$845&amp;$C$1:$C$845,$CP$1:$CP$845,"",0)</f>
        <v>1.1000000000000001</v>
      </c>
      <c r="AJ375" s="65" cm="1">
        <f t="array" ref="AJ375">_xlfn.XLOOKUP($G375&amp;$C375,$BY$1:$BY$845&amp;$C$1:$C$845,$CQ$1:$CQ$845,"",0)</f>
        <v>2.8</v>
      </c>
      <c r="AK375" s="65" cm="1">
        <f t="array" ref="AK375">_xlfn.XLOOKUP($G375&amp;$C375,$BY$1:$BY$845&amp;$C$1:$C$845,$CR$1:$CR$845,"",0)</f>
        <v>3.9</v>
      </c>
      <c r="AL375" s="65" cm="1">
        <f t="array" ref="AL375">_xlfn.XLOOKUP($G375&amp;$C375,$BY$1:$BY$845&amp;$C$1:$C$845,$CM$1:$CM$845,"",0)</f>
        <v>12.2</v>
      </c>
      <c r="AM375" s="78" cm="1">
        <f t="array" ref="AM375">_xlfn.XLOOKUP($G375&amp;$C375,$BY$1:$BY$845&amp;$C$1:$C$845,BG$1:BG$845,"",0)</f>
        <v>1</v>
      </c>
      <c r="AN375" s="78" cm="1">
        <f t="array" ref="AN375">_xlfn.XLOOKUP($G375&amp;$C375,$BY$1:$BY$845&amp;$C$1:$C$845,BH$1:BH$845,"",0)</f>
        <v>0</v>
      </c>
      <c r="AO375" s="78" cm="1">
        <f t="array" ref="AO375">_xlfn.XLOOKUP($G375&amp;$C375,$BY$1:$BY$845&amp;$C$1:$C$845,BI$1:BI$845,"",0)</f>
        <v>0</v>
      </c>
      <c r="AP375" s="78" cm="1">
        <f t="array" ref="AP375">_xlfn.XLOOKUP($G375&amp;$C375,$BY$1:$BY$845&amp;$C$1:$C$845,BJ$1:BJ$845,"",0)</f>
        <v>0</v>
      </c>
      <c r="AQ375" s="78" cm="1">
        <f t="array" ref="AQ375">_xlfn.XLOOKUP($G375&amp;$C375,$BY$1:$BY$845&amp;$C$1:$C$845,BK$1:BK$845,"",0)</f>
        <v>0</v>
      </c>
      <c r="AR375" s="78">
        <f t="shared" si="73"/>
        <v>1</v>
      </c>
      <c r="AT375" s="1">
        <v>7</v>
      </c>
      <c r="AU375" s="2" t="s">
        <v>894</v>
      </c>
      <c r="AV375" s="6">
        <v>1868141</v>
      </c>
      <c r="AW375" s="6">
        <v>1868141</v>
      </c>
      <c r="BB375">
        <v>7</v>
      </c>
      <c r="BC375" t="s">
        <v>903</v>
      </c>
      <c r="BD375">
        <v>29</v>
      </c>
      <c r="BE375">
        <v>78</v>
      </c>
      <c r="BF375" s="2">
        <v>1480</v>
      </c>
      <c r="BG375" s="58">
        <v>1</v>
      </c>
      <c r="BL375" s="2">
        <v>8.9</v>
      </c>
      <c r="BM375" s="2">
        <v>-4.2</v>
      </c>
      <c r="BN375" s="2">
        <v>52</v>
      </c>
      <c r="BO375" s="2">
        <v>16</v>
      </c>
      <c r="BP375" s="2">
        <v>51</v>
      </c>
      <c r="BQ375" s="2">
        <v>3</v>
      </c>
      <c r="BR375" s="2">
        <v>6</v>
      </c>
      <c r="BS375" s="2">
        <v>12</v>
      </c>
      <c r="BT375" s="2">
        <v>334</v>
      </c>
      <c r="BU375" s="2">
        <v>3</v>
      </c>
      <c r="BV375" s="2">
        <v>10</v>
      </c>
      <c r="BX375" s="2">
        <v>7</v>
      </c>
      <c r="BY375" s="2" t="s">
        <v>903</v>
      </c>
      <c r="BZ375" s="2">
        <v>29</v>
      </c>
      <c r="CA375" s="2">
        <v>78</v>
      </c>
      <c r="CB375" s="2">
        <v>1480</v>
      </c>
      <c r="CC375" s="2">
        <v>13</v>
      </c>
      <c r="CD375" s="2">
        <v>0.53400000000000003</v>
      </c>
      <c r="CE375" s="2">
        <v>0.56100000000000005</v>
      </c>
      <c r="CF375" s="2">
        <v>6.8000000000000005E-2</v>
      </c>
      <c r="CG375" s="2">
        <v>1.6</v>
      </c>
      <c r="CH375" s="2">
        <v>11.2</v>
      </c>
      <c r="CI375" s="2">
        <v>6.7</v>
      </c>
      <c r="CJ375" s="2">
        <v>16.899999999999999</v>
      </c>
      <c r="CK375" s="2">
        <v>2.1</v>
      </c>
      <c r="CL375" s="2">
        <v>0.6</v>
      </c>
      <c r="CM375" s="2">
        <v>12.2</v>
      </c>
      <c r="CN375" s="2">
        <v>19.600000000000001</v>
      </c>
      <c r="CP375" s="2">
        <v>1.1000000000000001</v>
      </c>
      <c r="CQ375" s="2">
        <v>2.8</v>
      </c>
      <c r="CR375" s="2">
        <v>3.9</v>
      </c>
      <c r="CS375" s="2">
        <v>0.127</v>
      </c>
      <c r="CU375" s="2">
        <v>0.4</v>
      </c>
      <c r="CV375" s="2">
        <v>1.4</v>
      </c>
      <c r="CW375" s="2">
        <v>1.8</v>
      </c>
      <c r="CX375" s="2">
        <v>1.4</v>
      </c>
    </row>
    <row r="376" spans="1:102" x14ac:dyDescent="0.2">
      <c r="B376" s="1" t="s">
        <v>109</v>
      </c>
      <c r="C376" s="1">
        <v>2008</v>
      </c>
      <c r="D376" s="1" t="s">
        <v>844</v>
      </c>
      <c r="F376" s="2">
        <v>43</v>
      </c>
      <c r="G376" s="2" t="s">
        <v>904</v>
      </c>
      <c r="H376" s="2" t="s">
        <v>552</v>
      </c>
      <c r="I376" s="4" t="s">
        <v>595</v>
      </c>
      <c r="J376" s="16">
        <f>_xlfn.XLOOKUP($I376,DASHBOARD!$I$2:$I$27,DASHBOARD!$J$2:$J$27,"",0)</f>
        <v>82</v>
      </c>
      <c r="K376" s="23">
        <f>J376/DASHBOARD!$C$3</f>
        <v>2.0828041656083314</v>
      </c>
      <c r="L376" s="2">
        <v>270</v>
      </c>
      <c r="M376" s="26">
        <f>L376/DASHBOARD!$C$4</f>
        <v>122.44897959183673</v>
      </c>
      <c r="N376" s="26">
        <f t="shared" si="71"/>
        <v>28.22658220932632</v>
      </c>
      <c r="O376" s="5">
        <v>30996</v>
      </c>
      <c r="P376" s="23">
        <f>YEARFRAC(O376,_xlfn.XLOOKUP($B376,DASHBOARD!$Q$2:$Q$40,DASHBOARD!$U$2:$U$40,"",0))</f>
        <v>23.602777777777778</v>
      </c>
      <c r="Q376" s="2" t="s">
        <v>557</v>
      </c>
      <c r="R376" s="2" t="str">
        <f>_xlfn.XLOOKUP($Q376,DASHBOARD!$L$2:$L$150,DASHBOARD!M$2:M$150,"",0)</f>
        <v>United States</v>
      </c>
      <c r="S376" s="2" t="str">
        <f>_xlfn.XLOOKUP($Q376,DASHBOARD!$L$2:$L$150,DASHBOARD!N$2:N$150,"",0)</f>
        <v>North America</v>
      </c>
      <c r="T376" s="2" t="str">
        <f>_xlfn.XLOOKUP($Q376,DASHBOARD!$L$2:$L$150,DASHBOARD!O$2:O$150,"",0)</f>
        <v>Americas</v>
      </c>
      <c r="U376" s="2">
        <v>4</v>
      </c>
      <c r="Z376" s="2" t="str">
        <f t="shared" si="72"/>
        <v/>
      </c>
      <c r="AA376" s="6">
        <f>_xlfn.XLOOKUP($G376,$AU$369:$AU$390,$AV$369:$AV$390,0,0)</f>
        <v>4480912</v>
      </c>
      <c r="AB376" s="43">
        <f>AA376/$AC$391</f>
        <v>6.0244611100424054E-2</v>
      </c>
      <c r="AD376" s="65">
        <v>1482</v>
      </c>
      <c r="AE376" s="65" cm="1">
        <f t="array" ref="AE376">_xlfn.XLOOKUP($G376&amp;$C376,$BY$1:$BY$845&amp;$C$1:$C$845,$CB$1:$CB$845,"",0)</f>
        <v>1912</v>
      </c>
      <c r="AF376" s="65">
        <v>13</v>
      </c>
      <c r="AG376" s="65">
        <f>IFERROR(($AD376/SUM(AD369:AD390))*$AF376,"")</f>
        <v>1.0015387494541599</v>
      </c>
      <c r="AH376" s="65" cm="1">
        <f t="array" ref="AH376">_xlfn.XLOOKUP($G376&amp;$C376,$BY$1:$BY$845&amp;$C$1:$C$845,$BD$1:$BD$845,"",0)</f>
        <v>23</v>
      </c>
      <c r="AI376" s="65" cm="1">
        <f t="array" ref="AI376">_xlfn.XLOOKUP($G376&amp;$C376,$BY$1:$BY$845&amp;$C$1:$C$845,$CP$1:$CP$845,"",0)</f>
        <v>1.9</v>
      </c>
      <c r="AJ376" s="65" cm="1">
        <f t="array" ref="AJ376">_xlfn.XLOOKUP($G376&amp;$C376,$BY$1:$BY$845&amp;$C$1:$C$845,$CQ$1:$CQ$845,"",0)</f>
        <v>4.3</v>
      </c>
      <c r="AK376" s="65" cm="1">
        <f t="array" ref="AK376">_xlfn.XLOOKUP($G376&amp;$C376,$BY$1:$BY$845&amp;$C$1:$C$845,$CR$1:$CR$845,"",0)</f>
        <v>6.2</v>
      </c>
      <c r="AL376" s="65" cm="1">
        <f t="array" ref="AL376">_xlfn.XLOOKUP($G376&amp;$C376,$BY$1:$BY$845&amp;$C$1:$C$845,$CM$1:$CM$845,"",0)</f>
        <v>22.6</v>
      </c>
      <c r="AM376" s="78" cm="1">
        <f t="array" ref="AM376">_xlfn.XLOOKUP($G376&amp;$C376,$BY$1:$BY$845&amp;$C$1:$C$845,BG$1:BG$845,"",0)</f>
        <v>0</v>
      </c>
      <c r="AN376" s="78" cm="1">
        <f t="array" ref="AN376">_xlfn.XLOOKUP($G376&amp;$C376,$BY$1:$BY$845&amp;$C$1:$C$845,BH$1:BH$845,"",0)</f>
        <v>0</v>
      </c>
      <c r="AO376" s="78" cm="1">
        <f t="array" ref="AO376">_xlfn.XLOOKUP($G376&amp;$C376,$BY$1:$BY$845&amp;$C$1:$C$845,BI$1:BI$845,"",0)</f>
        <v>0</v>
      </c>
      <c r="AP376" s="78" cm="1">
        <f t="array" ref="AP376">_xlfn.XLOOKUP($G376&amp;$C376,$BY$1:$BY$845&amp;$C$1:$C$845,BJ$1:BJ$845,"",0)</f>
        <v>0</v>
      </c>
      <c r="AQ376" s="78" cm="1">
        <f t="array" ref="AQ376">_xlfn.XLOOKUP($G376&amp;$C376,$BY$1:$BY$845&amp;$C$1:$C$845,BK$1:BK$845,"",0)</f>
        <v>1</v>
      </c>
      <c r="AR376" s="78">
        <f t="shared" si="73"/>
        <v>1</v>
      </c>
      <c r="AT376" s="1">
        <v>8</v>
      </c>
      <c r="AU376" s="2" t="s">
        <v>903</v>
      </c>
      <c r="AV376" s="6">
        <v>1500000</v>
      </c>
      <c r="AW376" s="6">
        <v>1500000</v>
      </c>
      <c r="BB376">
        <v>8</v>
      </c>
      <c r="BC376" t="s">
        <v>894</v>
      </c>
      <c r="BD376">
        <v>26</v>
      </c>
      <c r="BE376">
        <v>75</v>
      </c>
      <c r="BF376" s="2">
        <v>1373</v>
      </c>
      <c r="BG376" s="58">
        <v>0.05</v>
      </c>
      <c r="BH376" s="58">
        <v>0.89</v>
      </c>
      <c r="BI376" s="58">
        <v>0.06</v>
      </c>
      <c r="BL376" s="2">
        <v>9.8000000000000007</v>
      </c>
      <c r="BM376" s="2">
        <v>-2.7</v>
      </c>
      <c r="BN376" s="2">
        <v>34</v>
      </c>
      <c r="BO376" s="2">
        <v>40</v>
      </c>
      <c r="BP376" s="2">
        <v>74</v>
      </c>
      <c r="BQ376" s="2">
        <v>16</v>
      </c>
      <c r="BR376" s="2">
        <v>79</v>
      </c>
      <c r="BS376" s="2">
        <v>8</v>
      </c>
      <c r="BT376" s="2">
        <v>266</v>
      </c>
      <c r="BU376" s="2">
        <v>13</v>
      </c>
      <c r="BV376" s="2">
        <v>32</v>
      </c>
      <c r="BX376" s="2">
        <v>8</v>
      </c>
      <c r="BY376" s="2" t="s">
        <v>894</v>
      </c>
      <c r="BZ376" s="2">
        <v>26</v>
      </c>
      <c r="CA376" s="2">
        <v>75</v>
      </c>
      <c r="CB376" s="2">
        <v>1373</v>
      </c>
      <c r="CC376" s="2">
        <v>10.7</v>
      </c>
      <c r="CD376" s="2">
        <v>0.52700000000000002</v>
      </c>
      <c r="CE376" s="2">
        <v>0.14699999999999999</v>
      </c>
      <c r="CF376" s="2">
        <v>0.46500000000000002</v>
      </c>
      <c r="CG376" s="2">
        <v>3.1</v>
      </c>
      <c r="CH376" s="2">
        <v>11</v>
      </c>
      <c r="CI376" s="2">
        <v>7.3</v>
      </c>
      <c r="CJ376" s="2">
        <v>13.1</v>
      </c>
      <c r="CK376" s="2">
        <v>2.4</v>
      </c>
      <c r="CL376" s="2">
        <v>1.3</v>
      </c>
      <c r="CM376" s="2">
        <v>18.899999999999999</v>
      </c>
      <c r="CN376" s="2">
        <v>19.600000000000001</v>
      </c>
      <c r="CP376" s="2">
        <v>-0.1</v>
      </c>
      <c r="CQ376" s="2">
        <v>2.8</v>
      </c>
      <c r="CR376" s="2">
        <v>2.7</v>
      </c>
      <c r="CS376" s="2">
        <v>9.2999999999999999E-2</v>
      </c>
      <c r="CU376" s="2">
        <v>-3.4</v>
      </c>
      <c r="CV376" s="2">
        <v>1.7</v>
      </c>
      <c r="CW376" s="2">
        <v>-1.7</v>
      </c>
      <c r="CX376" s="2">
        <v>0.1</v>
      </c>
    </row>
    <row r="377" spans="1:102" x14ac:dyDescent="0.2">
      <c r="B377" s="1" t="s">
        <v>109</v>
      </c>
      <c r="C377" s="1">
        <v>2008</v>
      </c>
      <c r="D377" s="1" t="s">
        <v>844</v>
      </c>
      <c r="F377" s="2">
        <v>34</v>
      </c>
      <c r="G377" s="2" t="s">
        <v>905</v>
      </c>
      <c r="H377" s="2" t="s">
        <v>570</v>
      </c>
      <c r="I377" s="4" t="s">
        <v>604</v>
      </c>
      <c r="J377" s="16">
        <f>_xlfn.XLOOKUP($I377,DASHBOARD!$I$2:$I$27,DASHBOARD!$J$2:$J$27,"",0)</f>
        <v>79</v>
      </c>
      <c r="K377" s="23">
        <f>J377/DASHBOARD!$C$3</f>
        <v>2.0066040132080265</v>
      </c>
      <c r="L377" s="2">
        <v>235</v>
      </c>
      <c r="M377" s="26">
        <f>L377/DASHBOARD!$C$4</f>
        <v>106.57596371882086</v>
      </c>
      <c r="N377" s="26">
        <f t="shared" si="71"/>
        <v>26.468901358545871</v>
      </c>
      <c r="O377" s="5">
        <v>28411</v>
      </c>
      <c r="P377" s="23">
        <f>YEARFRAC(O377,_xlfn.XLOOKUP($B377,DASHBOARD!$Q$2:$Q$40,DASHBOARD!$U$2:$U$40,"",0))</f>
        <v>30.677777777777777</v>
      </c>
      <c r="Q377" s="2" t="s">
        <v>557</v>
      </c>
      <c r="R377" s="2" t="str">
        <f>_xlfn.XLOOKUP($Q377,DASHBOARD!$L$2:$L$150,DASHBOARD!M$2:M$150,"",0)</f>
        <v>United States</v>
      </c>
      <c r="S377" s="2" t="str">
        <f>_xlfn.XLOOKUP($Q377,DASHBOARD!$L$2:$L$150,DASHBOARD!N$2:N$150,"",0)</f>
        <v>North America</v>
      </c>
      <c r="T377" s="2" t="str">
        <f>_xlfn.XLOOKUP($Q377,DASHBOARD!$L$2:$L$150,DASHBOARD!O$2:O$150,"",0)</f>
        <v>Americas</v>
      </c>
      <c r="U377" s="2">
        <v>9</v>
      </c>
      <c r="W377" s="2" t="s">
        <v>594</v>
      </c>
      <c r="X377" s="2" t="s">
        <v>594</v>
      </c>
      <c r="Z377" s="2" t="str">
        <f t="shared" si="72"/>
        <v/>
      </c>
      <c r="AA377" s="6">
        <f>_xlfn.XLOOKUP($G377,$AU$369:$AU$390,$AV$369:$AV$390,0,0)</f>
        <v>16360094</v>
      </c>
      <c r="AB377" s="43">
        <f>AA377/$AC$391</f>
        <v>0.21995689730045601</v>
      </c>
      <c r="AD377" s="65">
        <v>2302.2999999999997</v>
      </c>
      <c r="AE377" s="65" cm="1">
        <f t="array" ref="AE377">_xlfn.XLOOKUP($G377&amp;$C377,$BY$1:$BY$845&amp;$C$1:$C$845,$CB$1:$CB$845,"",0)</f>
        <v>2874</v>
      </c>
      <c r="AF377" s="65">
        <v>15.6</v>
      </c>
      <c r="AG377" s="65">
        <f>IFERROR(($AD377/SUM(AD369:AD390))*$AF377,"")</f>
        <v>1.8670790792455965</v>
      </c>
      <c r="AH377" s="65" cm="1">
        <f t="array" ref="AH377">_xlfn.XLOOKUP($G377&amp;$C377,$BY$1:$BY$845&amp;$C$1:$C$845,$BD$1:$BD$845,"",0)</f>
        <v>30</v>
      </c>
      <c r="AI377" s="65" cm="1">
        <f t="array" ref="AI377">_xlfn.XLOOKUP($G377&amp;$C377,$BY$1:$BY$845&amp;$C$1:$C$845,$CP$1:$CP$845,"",0)</f>
        <v>6.7</v>
      </c>
      <c r="AJ377" s="65" cm="1">
        <f t="array" ref="AJ377">_xlfn.XLOOKUP($G377&amp;$C377,$BY$1:$BY$845&amp;$C$1:$C$845,$CQ$1:$CQ$845,"",0)</f>
        <v>5.7</v>
      </c>
      <c r="AK377" s="65" cm="1">
        <f t="array" ref="AK377">_xlfn.XLOOKUP($G377&amp;$C377,$BY$1:$BY$845&amp;$C$1:$C$845,$CR$1:$CR$845,"",0)</f>
        <v>12.4</v>
      </c>
      <c r="AL377" s="65" cm="1">
        <f t="array" ref="AL377">_xlfn.XLOOKUP($G377&amp;$C377,$BY$1:$BY$845&amp;$C$1:$C$845,$CM$1:$CM$845,"",0)</f>
        <v>14.4</v>
      </c>
      <c r="AM377" s="78" cm="1">
        <f t="array" ref="AM377">_xlfn.XLOOKUP($G377&amp;$C377,$BY$1:$BY$845&amp;$C$1:$C$845,BG$1:BG$845,"",0)</f>
        <v>0</v>
      </c>
      <c r="AN377" s="78" cm="1">
        <f t="array" ref="AN377">_xlfn.XLOOKUP($G377&amp;$C377,$BY$1:$BY$845&amp;$C$1:$C$845,BH$1:BH$845,"",0)</f>
        <v>7.0000000000000007E-2</v>
      </c>
      <c r="AO377" s="78" cm="1">
        <f t="array" ref="AO377">_xlfn.XLOOKUP($G377&amp;$C377,$BY$1:$BY$845&amp;$C$1:$C$845,BI$1:BI$845,"",0)</f>
        <v>0.92</v>
      </c>
      <c r="AP377" s="78" cm="1">
        <f t="array" ref="AP377">_xlfn.XLOOKUP($G377&amp;$C377,$BY$1:$BY$845&amp;$C$1:$C$845,BJ$1:BJ$845,"",0)</f>
        <v>0.02</v>
      </c>
      <c r="AQ377" s="78" cm="1">
        <f t="array" ref="AQ377">_xlfn.XLOOKUP($G377&amp;$C377,$BY$1:$BY$845&amp;$C$1:$C$845,BK$1:BK$845,"",0)</f>
        <v>0</v>
      </c>
      <c r="AR377" s="78">
        <f t="shared" si="73"/>
        <v>1.01</v>
      </c>
      <c r="AT377" s="1">
        <v>9</v>
      </c>
      <c r="AU377" s="2" t="s">
        <v>658</v>
      </c>
      <c r="AV377" s="6">
        <v>1229280</v>
      </c>
      <c r="AW377" s="6">
        <v>1229280</v>
      </c>
      <c r="BB377">
        <v>9</v>
      </c>
      <c r="BC377" t="s">
        <v>900</v>
      </c>
      <c r="BD377">
        <v>22</v>
      </c>
      <c r="BE377">
        <v>69</v>
      </c>
      <c r="BF377" s="2">
        <v>940</v>
      </c>
      <c r="BJ377" s="58">
        <v>0.08</v>
      </c>
      <c r="BK377" s="58">
        <v>0.92</v>
      </c>
      <c r="BL377" s="2">
        <v>8.1</v>
      </c>
      <c r="BM377" s="2">
        <v>-4.4000000000000004</v>
      </c>
      <c r="BN377" s="2">
        <v>7</v>
      </c>
      <c r="BO377" s="2">
        <v>24</v>
      </c>
      <c r="BP377" s="2">
        <v>70</v>
      </c>
      <c r="BQ377" s="2">
        <v>22</v>
      </c>
      <c r="BR377" s="2">
        <v>71</v>
      </c>
      <c r="BS377" s="2">
        <v>17</v>
      </c>
      <c r="BT377" s="2">
        <v>66</v>
      </c>
      <c r="BU377" s="2">
        <v>12</v>
      </c>
      <c r="BV377" s="2">
        <v>29</v>
      </c>
      <c r="BX377" s="2">
        <v>9</v>
      </c>
      <c r="BY377" s="2" t="s">
        <v>900</v>
      </c>
      <c r="BZ377" s="2">
        <v>22</v>
      </c>
      <c r="CA377" s="2">
        <v>69</v>
      </c>
      <c r="CB377" s="2">
        <v>940</v>
      </c>
      <c r="CC377" s="2">
        <v>11.3</v>
      </c>
      <c r="CD377" s="2">
        <v>0.54500000000000004</v>
      </c>
      <c r="CE377" s="2">
        <v>0</v>
      </c>
      <c r="CF377" s="2">
        <v>0.67900000000000005</v>
      </c>
      <c r="CG377" s="2">
        <v>12.8</v>
      </c>
      <c r="CH377" s="2">
        <v>13.5</v>
      </c>
      <c r="CI377" s="2">
        <v>13.2</v>
      </c>
      <c r="CJ377" s="2">
        <v>4.5999999999999996</v>
      </c>
      <c r="CK377" s="2">
        <v>1.7</v>
      </c>
      <c r="CL377" s="2">
        <v>1.7</v>
      </c>
      <c r="CM377" s="2">
        <v>18.5</v>
      </c>
      <c r="CN377" s="2">
        <v>17.399999999999999</v>
      </c>
      <c r="CP377" s="2">
        <v>0.6</v>
      </c>
      <c r="CQ377" s="2">
        <v>1.9</v>
      </c>
      <c r="CR377" s="2">
        <v>2.5</v>
      </c>
      <c r="CS377" s="2">
        <v>0.128</v>
      </c>
      <c r="CU377" s="2">
        <v>-3.6</v>
      </c>
      <c r="CV377" s="2">
        <v>0.7</v>
      </c>
      <c r="CW377" s="2">
        <v>-3</v>
      </c>
      <c r="CX377" s="2">
        <v>-0.2</v>
      </c>
    </row>
    <row r="378" spans="1:102" x14ac:dyDescent="0.2">
      <c r="B378" s="1" t="s">
        <v>109</v>
      </c>
      <c r="C378" s="1">
        <v>2008</v>
      </c>
      <c r="D378" s="1" t="s">
        <v>844</v>
      </c>
      <c r="F378" s="2">
        <v>66</v>
      </c>
      <c r="G378" s="2" t="s">
        <v>906</v>
      </c>
      <c r="H378" s="2" t="s">
        <v>552</v>
      </c>
      <c r="I378" s="4" t="s">
        <v>1148</v>
      </c>
      <c r="J378" s="16">
        <f>_xlfn.XLOOKUP($I378,DASHBOARD!$I$2:$I$27,DASHBOARD!$J$2:$J$27,"",0)</f>
        <v>83</v>
      </c>
      <c r="K378" s="23">
        <f>J378/DASHBOARD!$C$3</f>
        <v>2.1082042164084331</v>
      </c>
      <c r="L378" s="2">
        <v>265</v>
      </c>
      <c r="M378" s="26">
        <f>L378/DASHBOARD!$C$4</f>
        <v>120.18140589569161</v>
      </c>
      <c r="N378" s="26">
        <f t="shared" si="71"/>
        <v>27.040326110605847</v>
      </c>
      <c r="O378" s="5">
        <v>27437</v>
      </c>
      <c r="P378" s="23">
        <f>YEARFRAC(O378,_xlfn.XLOOKUP($B378,DASHBOARD!$Q$2:$Q$40,DASHBOARD!$U$2:$U$40,"",0))</f>
        <v>33.347222222222221</v>
      </c>
      <c r="Q378" s="2" t="s">
        <v>557</v>
      </c>
      <c r="R378" s="2" t="str">
        <f>_xlfn.XLOOKUP($Q378,DASHBOARD!$L$2:$L$150,DASHBOARD!M$2:M$150,"",0)</f>
        <v>United States</v>
      </c>
      <c r="S378" s="2" t="str">
        <f>_xlfn.XLOOKUP($Q378,DASHBOARD!$L$2:$L$150,DASHBOARD!N$2:N$150,"",0)</f>
        <v>North America</v>
      </c>
      <c r="T378" s="2" t="str">
        <f>_xlfn.XLOOKUP($Q378,DASHBOARD!$L$2:$L$150,DASHBOARD!O$2:O$150,"",0)</f>
        <v>Americas</v>
      </c>
      <c r="U378" s="2">
        <v>10</v>
      </c>
      <c r="W378" s="2" t="s">
        <v>594</v>
      </c>
      <c r="X378" s="2" t="s">
        <v>594</v>
      </c>
      <c r="Z378" s="2" t="str">
        <f t="shared" si="72"/>
        <v/>
      </c>
      <c r="AA378" s="6">
        <f>_xlfn.XLOOKUP($G378,$AU$369:$AU$390,$AV$369:$AV$390,0,0)</f>
        <v>1219590</v>
      </c>
      <c r="AB378" s="43">
        <f>AA378/$AC$391</f>
        <v>1.6397047130576582E-2</v>
      </c>
      <c r="AD378" s="65">
        <v>173.8</v>
      </c>
      <c r="AE378" s="65" cm="1">
        <f t="array" ref="AE378">_xlfn.XLOOKUP($G378&amp;$C378,$BY$1:$BY$845&amp;$C$1:$C$845,$CB$1:$CB$845,"",0)</f>
        <v>173</v>
      </c>
      <c r="AF378" s="65">
        <v>8.6999999999999993</v>
      </c>
      <c r="AG378" s="65">
        <f>IFERROR(($AD378/SUM(AD369:AD390))*$AF378,"")</f>
        <v>7.8604104718138529E-2</v>
      </c>
      <c r="AH378" s="65" cm="1">
        <f t="array" ref="AH378">_xlfn.XLOOKUP($G378&amp;$C378,$BY$1:$BY$845&amp;$C$1:$C$845,$BD$1:$BD$845,"",0)</f>
        <v>32</v>
      </c>
      <c r="AI378" s="65" cm="1">
        <f t="array" ref="AI378">_xlfn.XLOOKUP($G378&amp;$C378,$BY$1:$BY$845&amp;$C$1:$C$845,$CP$1:$CP$845,"",0)</f>
        <v>0.3</v>
      </c>
      <c r="AJ378" s="65" cm="1">
        <f t="array" ref="AJ378">_xlfn.XLOOKUP($G378&amp;$C378,$BY$1:$BY$845&amp;$C$1:$C$845,$CQ$1:$CQ$845,"",0)</f>
        <v>0.3</v>
      </c>
      <c r="AK378" s="65" cm="1">
        <f t="array" ref="AK378">_xlfn.XLOOKUP($G378&amp;$C378,$BY$1:$BY$845&amp;$C$1:$C$845,$CR$1:$CR$845,"",0)</f>
        <v>0.6</v>
      </c>
      <c r="AL378" s="65" cm="1">
        <f t="array" ref="AL378">_xlfn.XLOOKUP($G378&amp;$C378,$BY$1:$BY$845&amp;$C$1:$C$845,$CM$1:$CM$845,"",0)</f>
        <v>13.3</v>
      </c>
      <c r="AM378" s="78" cm="1">
        <f t="array" ref="AM378">_xlfn.XLOOKUP($G378&amp;$C378,$BY$1:$BY$845&amp;$C$1:$C$845,BG$1:BG$845,"",0)</f>
        <v>0</v>
      </c>
      <c r="AN378" s="78" cm="1">
        <f t="array" ref="AN378">_xlfn.XLOOKUP($G378&amp;$C378,$BY$1:$BY$845&amp;$C$1:$C$845,BH$1:BH$845,"",0)</f>
        <v>0</v>
      </c>
      <c r="AO378" s="78" cm="1">
        <f t="array" ref="AO378">_xlfn.XLOOKUP($G378&amp;$C378,$BY$1:$BY$845&amp;$C$1:$C$845,BI$1:BI$845,"",0)</f>
        <v>0</v>
      </c>
      <c r="AP378" s="78" cm="1">
        <f t="array" ref="AP378">_xlfn.XLOOKUP($G378&amp;$C378,$BY$1:$BY$845&amp;$C$1:$C$845,BJ$1:BJ$845,"",0)</f>
        <v>0</v>
      </c>
      <c r="AQ378" s="78" cm="1">
        <f t="array" ref="AQ378">_xlfn.XLOOKUP($G378&amp;$C378,$BY$1:$BY$845&amp;$C$1:$C$845,BK$1:BK$845,"",0)</f>
        <v>1</v>
      </c>
      <c r="AR378" s="78">
        <f t="shared" si="73"/>
        <v>1</v>
      </c>
      <c r="AT378" s="1">
        <v>10</v>
      </c>
      <c r="AU378" s="2" t="s">
        <v>906</v>
      </c>
      <c r="AV378" s="6">
        <v>1219590</v>
      </c>
      <c r="AW378" s="6">
        <v>1219590</v>
      </c>
      <c r="BB378">
        <v>10</v>
      </c>
      <c r="BC378" t="s">
        <v>908</v>
      </c>
      <c r="BD378">
        <v>24</v>
      </c>
      <c r="BE378">
        <v>56</v>
      </c>
      <c r="BF378" s="2">
        <v>809</v>
      </c>
      <c r="BJ378" s="58">
        <v>0.46</v>
      </c>
      <c r="BK378" s="58">
        <v>0.54</v>
      </c>
      <c r="BL378" s="2">
        <v>7.5</v>
      </c>
      <c r="BM378" s="2">
        <v>-5.0999999999999996</v>
      </c>
      <c r="BN378" s="2">
        <v>7</v>
      </c>
      <c r="BO378" s="2">
        <v>23</v>
      </c>
      <c r="BP378" s="2">
        <v>59</v>
      </c>
      <c r="BQ378" s="2">
        <v>6</v>
      </c>
      <c r="BR378" s="2">
        <v>98</v>
      </c>
      <c r="BS378" s="2">
        <v>31</v>
      </c>
      <c r="BT378" s="2">
        <v>37</v>
      </c>
      <c r="BU378" s="2">
        <v>21</v>
      </c>
      <c r="BV378" s="2">
        <v>34</v>
      </c>
      <c r="BX378" s="2">
        <v>10</v>
      </c>
      <c r="BY378" s="2" t="s">
        <v>908</v>
      </c>
      <c r="BZ378" s="2">
        <v>24</v>
      </c>
      <c r="CA378" s="2">
        <v>56</v>
      </c>
      <c r="CB378" s="2">
        <v>809</v>
      </c>
      <c r="CC378" s="2">
        <v>20.9</v>
      </c>
      <c r="CD378" s="2">
        <v>0.629</v>
      </c>
      <c r="CE378" s="2">
        <v>4.0000000000000001E-3</v>
      </c>
      <c r="CF378" s="2">
        <v>0.71699999999999997</v>
      </c>
      <c r="CG378" s="2">
        <v>14.9</v>
      </c>
      <c r="CH378" s="2">
        <v>18.3</v>
      </c>
      <c r="CI378" s="2">
        <v>16.7</v>
      </c>
      <c r="CJ378" s="2">
        <v>3.3</v>
      </c>
      <c r="CK378" s="2">
        <v>1</v>
      </c>
      <c r="CL378" s="2">
        <v>1.6</v>
      </c>
      <c r="CM378" s="2">
        <v>10.8</v>
      </c>
      <c r="CN378" s="2">
        <v>22.8</v>
      </c>
      <c r="CP378" s="2">
        <v>2.7</v>
      </c>
      <c r="CQ378" s="2">
        <v>1.6</v>
      </c>
      <c r="CR378" s="2">
        <v>4.3</v>
      </c>
      <c r="CS378" s="2">
        <v>0.25600000000000001</v>
      </c>
      <c r="CU378" s="2">
        <v>1</v>
      </c>
      <c r="CV378" s="2">
        <v>-0.7</v>
      </c>
      <c r="CW378" s="2">
        <v>0.2</v>
      </c>
      <c r="CX378" s="2">
        <v>0.5</v>
      </c>
    </row>
    <row r="379" spans="1:102" x14ac:dyDescent="0.2">
      <c r="B379" s="1" t="s">
        <v>109</v>
      </c>
      <c r="C379" s="1">
        <v>2008</v>
      </c>
      <c r="D379" s="1" t="s">
        <v>844</v>
      </c>
      <c r="F379" s="2">
        <v>41</v>
      </c>
      <c r="G379" s="2" t="s">
        <v>907</v>
      </c>
      <c r="H379" s="2" t="s">
        <v>566</v>
      </c>
      <c r="I379" s="4" t="s">
        <v>600</v>
      </c>
      <c r="J379" s="16">
        <f>_xlfn.XLOOKUP($I379,DASHBOARD!$I$2:$I$27,DASHBOARD!$J$2:$J$27,"",0)</f>
        <v>80</v>
      </c>
      <c r="K379" s="23">
        <f>J379/DASHBOARD!$C$3</f>
        <v>2.0320040640081283</v>
      </c>
      <c r="L379" s="2">
        <v>215</v>
      </c>
      <c r="M379" s="26">
        <f>L379/DASHBOARD!$C$4</f>
        <v>97.505668934240362</v>
      </c>
      <c r="N379" s="26">
        <f t="shared" si="71"/>
        <v>23.614606965702944</v>
      </c>
      <c r="O379" s="5">
        <v>28138</v>
      </c>
      <c r="P379" s="23">
        <f>YEARFRAC(O379,_xlfn.XLOOKUP($B379,DASHBOARD!$Q$2:$Q$40,DASHBOARD!$U$2:$U$40,"",0))</f>
        <v>31.427777777777777</v>
      </c>
      <c r="Q379" s="2" t="s">
        <v>557</v>
      </c>
      <c r="R379" s="2" t="str">
        <f>_xlfn.XLOOKUP($Q379,DASHBOARD!$L$2:$L$150,DASHBOARD!M$2:M$150,"",0)</f>
        <v>United States</v>
      </c>
      <c r="S379" s="2" t="str">
        <f>_xlfn.XLOOKUP($Q379,DASHBOARD!$L$2:$L$150,DASHBOARD!N$2:N$150,"",0)</f>
        <v>North America</v>
      </c>
      <c r="T379" s="2" t="str">
        <f>_xlfn.XLOOKUP($Q379,DASHBOARD!$L$2:$L$150,DASHBOARD!O$2:O$150,"",0)</f>
        <v>Americas</v>
      </c>
      <c r="U379" s="2">
        <v>8</v>
      </c>
      <c r="W379" s="2" t="s">
        <v>732</v>
      </c>
      <c r="X379" s="2" t="s">
        <v>732</v>
      </c>
      <c r="Z379" s="2" t="str">
        <f t="shared" si="72"/>
        <v/>
      </c>
      <c r="AA379" s="6">
        <f>_xlfn.XLOOKUP($G379,$AU$369:$AU$390,$AV$369:$AV$390,0,0)</f>
        <v>3206000</v>
      </c>
      <c r="AB379" s="43">
        <f>AA379/$AC$391</f>
        <v>4.3103775121662621E-2</v>
      </c>
      <c r="AD379" s="65">
        <v>806.4</v>
      </c>
      <c r="AE379" s="65" cm="1">
        <f t="array" ref="AE379">_xlfn.XLOOKUP($G379&amp;$C379,$BY$1:$BY$845&amp;$C$1:$C$845,$CB$1:$CB$845,"",0)</f>
        <v>1821</v>
      </c>
      <c r="AF379" s="65">
        <v>20.9</v>
      </c>
      <c r="AG379" s="65">
        <f>IFERROR(($AD379/SUM(AD369:AD390))*$AF379,"")</f>
        <v>0.87613898650475119</v>
      </c>
      <c r="AH379" s="65" cm="1">
        <f t="array" ref="AH379">_xlfn.XLOOKUP($G379&amp;$C379,$BY$1:$BY$845&amp;$C$1:$C$845,$BD$1:$BD$845,"",0)</f>
        <v>31</v>
      </c>
      <c r="AI379" s="65" cm="1">
        <f t="array" ref="AI379">_xlfn.XLOOKUP($G379&amp;$C379,$BY$1:$BY$845&amp;$C$1:$C$845,$CP$1:$CP$845,"",0)</f>
        <v>2.2000000000000002</v>
      </c>
      <c r="AJ379" s="65" cm="1">
        <f t="array" ref="AJ379">_xlfn.XLOOKUP($G379&amp;$C379,$BY$1:$BY$845&amp;$C$1:$C$845,$CQ$1:$CQ$845,"",0)</f>
        <v>4</v>
      </c>
      <c r="AK379" s="65" cm="1">
        <f t="array" ref="AK379">_xlfn.XLOOKUP($G379&amp;$C379,$BY$1:$BY$845&amp;$C$1:$C$845,$CR$1:$CR$845,"",0)</f>
        <v>6.2</v>
      </c>
      <c r="AL379" s="65" cm="1">
        <f t="array" ref="AL379">_xlfn.XLOOKUP($G379&amp;$C379,$BY$1:$BY$845&amp;$C$1:$C$845,$CM$1:$CM$845,"",0)</f>
        <v>12.3</v>
      </c>
      <c r="AM379" s="78" cm="1">
        <f t="array" ref="AM379">_xlfn.XLOOKUP($G379&amp;$C379,$BY$1:$BY$845&amp;$C$1:$C$845,BG$1:BG$845,"",0)</f>
        <v>0</v>
      </c>
      <c r="AN379" s="78" cm="1">
        <f t="array" ref="AN379">_xlfn.XLOOKUP($G379&amp;$C379,$BY$1:$BY$845&amp;$C$1:$C$845,BH$1:BH$845,"",0)</f>
        <v>0</v>
      </c>
      <c r="AO379" s="78" cm="1">
        <f t="array" ref="AO379">_xlfn.XLOOKUP($G379&amp;$C379,$BY$1:$BY$845&amp;$C$1:$C$845,BI$1:BI$845,"",0)</f>
        <v>0.42</v>
      </c>
      <c r="AP379" s="78" cm="1">
        <f t="array" ref="AP379">_xlfn.XLOOKUP($G379&amp;$C379,$BY$1:$BY$845&amp;$C$1:$C$845,BJ$1:BJ$845,"",0)</f>
        <v>0.56999999999999995</v>
      </c>
      <c r="AQ379" s="78" cm="1">
        <f t="array" ref="AQ379">_xlfn.XLOOKUP($G379&amp;$C379,$BY$1:$BY$845&amp;$C$1:$C$845,BK$1:BK$845,"",0)</f>
        <v>0.01</v>
      </c>
      <c r="AR379" s="78">
        <f t="shared" si="73"/>
        <v>1</v>
      </c>
      <c r="AT379" s="1">
        <v>11</v>
      </c>
      <c r="AU379" s="2" t="s">
        <v>908</v>
      </c>
      <c r="AV379" s="6">
        <v>687456</v>
      </c>
      <c r="AW379" s="6">
        <v>687456</v>
      </c>
      <c r="BB379">
        <v>11</v>
      </c>
      <c r="BC379" t="s">
        <v>910</v>
      </c>
      <c r="BD379">
        <v>29</v>
      </c>
      <c r="BE379">
        <v>48</v>
      </c>
      <c r="BF379" s="2">
        <v>512</v>
      </c>
      <c r="BI379" s="58">
        <v>0.19</v>
      </c>
      <c r="BJ379" s="58">
        <v>0.74</v>
      </c>
      <c r="BK379" s="58">
        <v>7.0000000000000007E-2</v>
      </c>
      <c r="BL379" s="2">
        <v>6.4</v>
      </c>
      <c r="BM379" s="2">
        <v>-5.9</v>
      </c>
      <c r="BN379" s="2">
        <v>11</v>
      </c>
      <c r="BO379" s="2">
        <v>4</v>
      </c>
      <c r="BP379" s="2">
        <v>37</v>
      </c>
      <c r="BQ379" s="2">
        <v>5</v>
      </c>
      <c r="BR379" s="2">
        <v>8</v>
      </c>
      <c r="BS379" s="2">
        <v>7</v>
      </c>
      <c r="BT379" s="2">
        <v>97</v>
      </c>
      <c r="BU379" s="2">
        <v>0</v>
      </c>
      <c r="BV379" s="2">
        <v>4</v>
      </c>
      <c r="BX379" s="2">
        <v>11</v>
      </c>
      <c r="BY379" s="2" t="s">
        <v>910</v>
      </c>
      <c r="BZ379" s="2">
        <v>29</v>
      </c>
      <c r="CA379" s="2">
        <v>48</v>
      </c>
      <c r="CB379" s="2">
        <v>512</v>
      </c>
      <c r="CC379" s="2">
        <v>5.0999999999999996</v>
      </c>
      <c r="CD379" s="2">
        <v>0.42799999999999999</v>
      </c>
      <c r="CE379" s="2">
        <v>0.48899999999999999</v>
      </c>
      <c r="CF379" s="2">
        <v>0.21299999999999999</v>
      </c>
      <c r="CG379" s="2">
        <v>5.4</v>
      </c>
      <c r="CH379" s="2">
        <v>12.5</v>
      </c>
      <c r="CI379" s="2">
        <v>9.1999999999999993</v>
      </c>
      <c r="CJ379" s="2">
        <v>11.2</v>
      </c>
      <c r="CK379" s="2">
        <v>0.9</v>
      </c>
      <c r="CL379" s="2">
        <v>1.3</v>
      </c>
      <c r="CM379" s="2">
        <v>20.2</v>
      </c>
      <c r="CN379" s="2">
        <v>11.7</v>
      </c>
      <c r="CP379" s="2">
        <v>-0.3</v>
      </c>
      <c r="CQ379" s="2">
        <v>0.9</v>
      </c>
      <c r="CR379" s="2">
        <v>0.6</v>
      </c>
      <c r="CS379" s="2">
        <v>5.7000000000000002E-2</v>
      </c>
      <c r="CU379" s="2">
        <v>-3.8</v>
      </c>
      <c r="CV379" s="2">
        <v>1</v>
      </c>
      <c r="CW379" s="2">
        <v>-2.8</v>
      </c>
      <c r="CX379" s="2">
        <v>-0.1</v>
      </c>
    </row>
    <row r="380" spans="1:102" x14ac:dyDescent="0.2">
      <c r="B380" s="1" t="s">
        <v>109</v>
      </c>
      <c r="C380" s="1">
        <v>2008</v>
      </c>
      <c r="D380" s="1" t="s">
        <v>844</v>
      </c>
      <c r="F380" s="2">
        <v>0</v>
      </c>
      <c r="G380" s="2" t="s">
        <v>908</v>
      </c>
      <c r="H380" s="2" t="s">
        <v>552</v>
      </c>
      <c r="I380" s="4" t="s">
        <v>600</v>
      </c>
      <c r="J380" s="16">
        <f>_xlfn.XLOOKUP($I380,DASHBOARD!$I$2:$I$27,DASHBOARD!$J$2:$J$27,"",0)</f>
        <v>80</v>
      </c>
      <c r="K380" s="23">
        <f>J380/DASHBOARD!$C$3</f>
        <v>2.0320040640081283</v>
      </c>
      <c r="L380" s="2">
        <v>240</v>
      </c>
      <c r="M380" s="26">
        <f>L380/DASHBOARD!$C$4</f>
        <v>108.84353741496598</v>
      </c>
      <c r="N380" s="26">
        <f t="shared" si="71"/>
        <v>26.360491496598634</v>
      </c>
      <c r="O380" s="5">
        <v>30703</v>
      </c>
      <c r="P380" s="23">
        <f>YEARFRAC(O380,_xlfn.XLOOKUP($B380,DASHBOARD!$Q$2:$Q$40,DASHBOARD!$U$2:$U$40,"",0))</f>
        <v>24.402777777777779</v>
      </c>
      <c r="Q380" s="2" t="s">
        <v>557</v>
      </c>
      <c r="R380" s="2" t="str">
        <f>_xlfn.XLOOKUP($Q380,DASHBOARD!$L$2:$L$150,DASHBOARD!M$2:M$150,"",0)</f>
        <v>United States</v>
      </c>
      <c r="S380" s="2" t="str">
        <f>_xlfn.XLOOKUP($Q380,DASHBOARD!$L$2:$L$150,DASHBOARD!N$2:N$150,"",0)</f>
        <v>North America</v>
      </c>
      <c r="T380" s="2" t="str">
        <f>_xlfn.XLOOKUP($Q380,DASHBOARD!$L$2:$L$150,DASHBOARD!O$2:O$150,"",0)</f>
        <v>Americas</v>
      </c>
      <c r="U380" s="2">
        <v>1</v>
      </c>
      <c r="W380" s="2" t="s">
        <v>860</v>
      </c>
      <c r="X380" s="2" t="s">
        <v>860</v>
      </c>
      <c r="Z380" s="2" t="str">
        <f t="shared" si="72"/>
        <v/>
      </c>
      <c r="AA380" s="6">
        <f>_xlfn.XLOOKUP($G380,$AU$369:$AU$390,$AV$369:$AV$390,0,0)</f>
        <v>687456</v>
      </c>
      <c r="AB380" s="43">
        <f>AA380/$AC$391</f>
        <v>9.2426540330747663E-3</v>
      </c>
      <c r="AD380" s="65">
        <v>94.5</v>
      </c>
      <c r="AE380" s="65" cm="1">
        <f t="array" ref="AE380">_xlfn.XLOOKUP($G380&amp;$C380,$BY$1:$BY$845&amp;$C$1:$C$845,$CB$1:$CB$845,"",0)</f>
        <v>809</v>
      </c>
      <c r="AF380" s="65">
        <v>8.3000000000000007</v>
      </c>
      <c r="AG380" s="65">
        <f>IFERROR(($AD380/SUM(AD369:AD390))*$AF380,"")</f>
        <v>4.0774261296292448E-2</v>
      </c>
      <c r="AH380" s="65" cm="1">
        <f t="array" ref="AH380">_xlfn.XLOOKUP($G380&amp;$C380,$BY$1:$BY$845&amp;$C$1:$C$845,$BD$1:$BD$845,"",0)</f>
        <v>24</v>
      </c>
      <c r="AI380" s="65" cm="1">
        <f t="array" ref="AI380">_xlfn.XLOOKUP($G380&amp;$C380,$BY$1:$BY$845&amp;$C$1:$C$845,$CP$1:$CP$845,"",0)</f>
        <v>2.7</v>
      </c>
      <c r="AJ380" s="65" cm="1">
        <f t="array" ref="AJ380">_xlfn.XLOOKUP($G380&amp;$C380,$BY$1:$BY$845&amp;$C$1:$C$845,$CQ$1:$CQ$845,"",0)</f>
        <v>1.6</v>
      </c>
      <c r="AK380" s="65" cm="1">
        <f t="array" ref="AK380">_xlfn.XLOOKUP($G380&amp;$C380,$BY$1:$BY$845&amp;$C$1:$C$845,$CR$1:$CR$845,"",0)</f>
        <v>4.3</v>
      </c>
      <c r="AL380" s="65" cm="1">
        <f t="array" ref="AL380">_xlfn.XLOOKUP($G380&amp;$C380,$BY$1:$BY$845&amp;$C$1:$C$845,$CM$1:$CM$845,"",0)</f>
        <v>10.8</v>
      </c>
      <c r="AM380" s="78" cm="1">
        <f t="array" ref="AM380">_xlfn.XLOOKUP($G380&amp;$C380,$BY$1:$BY$845&amp;$C$1:$C$845,BG$1:BG$845,"",0)</f>
        <v>0</v>
      </c>
      <c r="AN380" s="78" cm="1">
        <f t="array" ref="AN380">_xlfn.XLOOKUP($G380&amp;$C380,$BY$1:$BY$845&amp;$C$1:$C$845,BH$1:BH$845,"",0)</f>
        <v>0</v>
      </c>
      <c r="AO380" s="78" cm="1">
        <f t="array" ref="AO380">_xlfn.XLOOKUP($G380&amp;$C380,$BY$1:$BY$845&amp;$C$1:$C$845,BI$1:BI$845,"",0)</f>
        <v>0</v>
      </c>
      <c r="AP380" s="78" cm="1">
        <f t="array" ref="AP380">_xlfn.XLOOKUP($G380&amp;$C380,$BY$1:$BY$845&amp;$C$1:$C$845,BJ$1:BJ$845,"",0)</f>
        <v>0.46</v>
      </c>
      <c r="AQ380" s="78" cm="1">
        <f t="array" ref="AQ380">_xlfn.XLOOKUP($G380&amp;$C380,$BY$1:$BY$845&amp;$C$1:$C$845,BK$1:BK$845,"",0)</f>
        <v>0.54</v>
      </c>
      <c r="AR380" s="78">
        <f t="shared" si="73"/>
        <v>1</v>
      </c>
      <c r="AT380" s="1">
        <v>12</v>
      </c>
      <c r="AU380" s="2" t="s">
        <v>909</v>
      </c>
      <c r="AV380" s="6">
        <v>650000</v>
      </c>
      <c r="AW380" s="6">
        <v>650000</v>
      </c>
      <c r="BB380">
        <v>12</v>
      </c>
      <c r="BC380" t="s">
        <v>898</v>
      </c>
      <c r="BD380">
        <v>38</v>
      </c>
      <c r="BE380">
        <v>17</v>
      </c>
      <c r="BF380" s="2">
        <v>299</v>
      </c>
      <c r="BG380" s="58">
        <v>0.52</v>
      </c>
      <c r="BH380" s="58">
        <v>0.47</v>
      </c>
      <c r="BI380" s="58">
        <v>0.01</v>
      </c>
      <c r="BL380" s="2">
        <v>1.8</v>
      </c>
      <c r="BM380" s="2">
        <v>-10.5</v>
      </c>
      <c r="BN380" s="2">
        <v>12</v>
      </c>
      <c r="BO380" s="2">
        <v>5</v>
      </c>
      <c r="BP380" s="2">
        <v>11</v>
      </c>
      <c r="BQ380" s="2">
        <v>1</v>
      </c>
      <c r="BR380" s="2">
        <v>9</v>
      </c>
      <c r="BS380" s="2">
        <v>3</v>
      </c>
      <c r="BT380" s="2">
        <v>81</v>
      </c>
      <c r="BU380" s="2">
        <v>1</v>
      </c>
      <c r="BV380" s="2">
        <v>6</v>
      </c>
      <c r="BX380" s="2">
        <v>12</v>
      </c>
      <c r="BY380" s="2" t="s">
        <v>898</v>
      </c>
      <c r="BZ380" s="2">
        <v>38</v>
      </c>
      <c r="CA380" s="2">
        <v>17</v>
      </c>
      <c r="CB380" s="2">
        <v>299</v>
      </c>
      <c r="CC380" s="2">
        <v>11</v>
      </c>
      <c r="CD380" s="2">
        <v>0.46100000000000002</v>
      </c>
      <c r="CE380" s="2">
        <v>0.16900000000000001</v>
      </c>
      <c r="CF380" s="2">
        <v>0.192</v>
      </c>
      <c r="CG380" s="2">
        <v>2.1</v>
      </c>
      <c r="CH380" s="2">
        <v>9.8000000000000007</v>
      </c>
      <c r="CI380" s="2">
        <v>6.2</v>
      </c>
      <c r="CJ380" s="2">
        <v>19.899999999999999</v>
      </c>
      <c r="CK380" s="2">
        <v>1.6</v>
      </c>
      <c r="CL380" s="2">
        <v>0.8</v>
      </c>
      <c r="CM380" s="2">
        <v>11.9</v>
      </c>
      <c r="CN380" s="2">
        <v>24.9</v>
      </c>
      <c r="CP380" s="2">
        <v>-0.1</v>
      </c>
      <c r="CQ380" s="2">
        <v>0.5</v>
      </c>
      <c r="CR380" s="2">
        <v>0.4</v>
      </c>
      <c r="CS380" s="2">
        <v>6.0999999999999999E-2</v>
      </c>
      <c r="CU380" s="2">
        <v>-2.9</v>
      </c>
      <c r="CV380" s="2">
        <v>0.2</v>
      </c>
      <c r="CW380" s="2">
        <v>-2.6</v>
      </c>
      <c r="CX380" s="2">
        <v>0</v>
      </c>
    </row>
    <row r="381" spans="1:102" x14ac:dyDescent="0.2">
      <c r="B381" s="1" t="s">
        <v>109</v>
      </c>
      <c r="C381" s="1">
        <v>2008</v>
      </c>
      <c r="D381" s="1" t="s">
        <v>844</v>
      </c>
      <c r="F381" s="2">
        <v>13</v>
      </c>
      <c r="G381" s="2" t="s">
        <v>909</v>
      </c>
      <c r="H381" s="2" t="s">
        <v>556</v>
      </c>
      <c r="I381" s="4" t="s">
        <v>603</v>
      </c>
      <c r="J381" s="16">
        <f>_xlfn.XLOOKUP($I381,DASHBOARD!$I$2:$I$27,DASHBOARD!$J$2:$J$27,"",0)</f>
        <v>76</v>
      </c>
      <c r="K381" s="23">
        <f>J381/DASHBOARD!$C$3</f>
        <v>1.9304038608077216</v>
      </c>
      <c r="L381" s="2">
        <v>170</v>
      </c>
      <c r="M381" s="26">
        <f>L381/DASHBOARD!$C$4</f>
        <v>77.097505668934232</v>
      </c>
      <c r="N381" s="26">
        <f t="shared" si="71"/>
        <v>20.689213085973076</v>
      </c>
      <c r="O381" s="5">
        <v>31521</v>
      </c>
      <c r="P381" s="23">
        <f>YEARFRAC(O381,_xlfn.XLOOKUP($B381,DASHBOARD!$Q$2:$Q$40,DASHBOARD!$U$2:$U$40,"",0))</f>
        <v>22.161111111111111</v>
      </c>
      <c r="Q381" s="2" t="s">
        <v>557</v>
      </c>
      <c r="R381" s="2" t="str">
        <f>_xlfn.XLOOKUP($Q381,DASHBOARD!$L$2:$L$150,DASHBOARD!M$2:M$150,"",0)</f>
        <v>United States</v>
      </c>
      <c r="S381" s="2" t="str">
        <f>_xlfn.XLOOKUP($Q381,DASHBOARD!$L$2:$L$150,DASHBOARD!N$2:N$150,"",0)</f>
        <v>North America</v>
      </c>
      <c r="T381" s="2" t="str">
        <f>_xlfn.XLOOKUP($Q381,DASHBOARD!$L$2:$L$150,DASHBOARD!O$2:O$150,"",0)</f>
        <v>Americas</v>
      </c>
      <c r="U381" s="2" t="s">
        <v>563</v>
      </c>
      <c r="W381" s="2" t="s">
        <v>734</v>
      </c>
      <c r="X381" s="2" t="s">
        <v>734</v>
      </c>
      <c r="Z381" s="2" t="str">
        <f t="shared" si="72"/>
        <v/>
      </c>
      <c r="AA381" s="6">
        <f>_xlfn.XLOOKUP($G381,$AU$369:$AU$390,$AV$369:$AV$390,0,0)</f>
        <v>650000</v>
      </c>
      <c r="AB381" s="43">
        <f>AA381/$AC$391</f>
        <v>8.7390685680226784E-3</v>
      </c>
      <c r="AD381" s="65">
        <v>938.4</v>
      </c>
      <c r="AE381" s="65" cm="1">
        <f t="array" ref="AE381">_xlfn.XLOOKUP($G381&amp;$C381,$BY$1:$BY$845&amp;$C$1:$C$845,$CB$1:$CB$845,"",0)</f>
        <v>95</v>
      </c>
      <c r="AF381" s="65">
        <v>11.3</v>
      </c>
      <c r="AG381" s="65">
        <f>IFERROR(($AD381/SUM(AD369:AD390))*$AF381,"")</f>
        <v>0.55124243621467628</v>
      </c>
      <c r="AH381" s="65" cm="1">
        <f t="array" ref="AH381">_xlfn.XLOOKUP($G381&amp;$C381,$BY$1:$BY$845&amp;$C$1:$C$845,$BD$1:$BD$845,"",0)</f>
        <v>21</v>
      </c>
      <c r="AI381" s="65" cm="1">
        <f t="array" ref="AI381">_xlfn.XLOOKUP($G381&amp;$C381,$BY$1:$BY$845&amp;$C$1:$C$845,$CP$1:$CP$845,"",0)</f>
        <v>-0.1</v>
      </c>
      <c r="AJ381" s="65" cm="1">
        <f t="array" ref="AJ381">_xlfn.XLOOKUP($G381&amp;$C381,$BY$1:$BY$845&amp;$C$1:$C$845,$CQ$1:$CQ$845,"",0)</f>
        <v>0.2</v>
      </c>
      <c r="AK381" s="65" cm="1">
        <f t="array" ref="AK381">_xlfn.XLOOKUP($G381&amp;$C381,$BY$1:$BY$845&amp;$C$1:$C$845,$CR$1:$CR$845,"",0)</f>
        <v>0.1</v>
      </c>
      <c r="AL381" s="65" cm="1">
        <f t="array" ref="AL381">_xlfn.XLOOKUP($G381&amp;$C381,$BY$1:$BY$845&amp;$C$1:$C$845,$CM$1:$CM$845,"",0)</f>
        <v>11.1</v>
      </c>
      <c r="AM381" s="78" cm="1">
        <f t="array" ref="AM381">_xlfn.XLOOKUP($G381&amp;$C381,$BY$1:$BY$845&amp;$C$1:$C$845,BG$1:BG$845,"",0)</f>
        <v>0.52</v>
      </c>
      <c r="AN381" s="78" cm="1">
        <f t="array" ref="AN381">_xlfn.XLOOKUP($G381&amp;$C381,$BY$1:$BY$845&amp;$C$1:$C$845,BH$1:BH$845,"",0)</f>
        <v>0.46</v>
      </c>
      <c r="AO381" s="78" cm="1">
        <f t="array" ref="AO381">_xlfn.XLOOKUP($G381&amp;$C381,$BY$1:$BY$845&amp;$C$1:$C$845,BI$1:BI$845,"",0)</f>
        <v>0.02</v>
      </c>
      <c r="AP381" s="78" cm="1">
        <f t="array" ref="AP381">_xlfn.XLOOKUP($G381&amp;$C381,$BY$1:$BY$845&amp;$C$1:$C$845,BJ$1:BJ$845,"",0)</f>
        <v>0</v>
      </c>
      <c r="AQ381" s="78" cm="1">
        <f t="array" ref="AQ381">_xlfn.XLOOKUP($G381&amp;$C381,$BY$1:$BY$845&amp;$C$1:$C$845,BK$1:BK$845,"",0)</f>
        <v>0</v>
      </c>
      <c r="AR381" s="78">
        <f t="shared" si="73"/>
        <v>1</v>
      </c>
      <c r="AT381" s="1">
        <v>13</v>
      </c>
      <c r="AU381" s="2" t="s">
        <v>900</v>
      </c>
      <c r="AV381" s="6">
        <v>427163</v>
      </c>
      <c r="AW381" s="6">
        <v>427163</v>
      </c>
      <c r="BB381">
        <v>13</v>
      </c>
      <c r="BC381" t="s">
        <v>896</v>
      </c>
      <c r="BD381">
        <v>38</v>
      </c>
      <c r="BE381">
        <v>18</v>
      </c>
      <c r="BF381" s="2">
        <v>209</v>
      </c>
      <c r="BJ381" s="58">
        <v>0.85</v>
      </c>
      <c r="BK381" s="58">
        <v>0.15</v>
      </c>
      <c r="BL381" s="2">
        <v>-1.3</v>
      </c>
      <c r="BM381" s="2">
        <v>-13.5</v>
      </c>
      <c r="BN381" s="2">
        <v>2</v>
      </c>
      <c r="BO381" s="2">
        <v>3</v>
      </c>
      <c r="BP381" s="2">
        <v>14</v>
      </c>
      <c r="BQ381" s="2">
        <v>4</v>
      </c>
      <c r="BR381" s="2">
        <v>9</v>
      </c>
      <c r="BS381" s="2">
        <v>1</v>
      </c>
      <c r="BT381" s="2">
        <v>22</v>
      </c>
      <c r="BU381" s="2">
        <v>2</v>
      </c>
      <c r="BV381" s="2">
        <v>5</v>
      </c>
      <c r="BX381" s="2">
        <v>13</v>
      </c>
      <c r="BY381" s="2" t="s">
        <v>896</v>
      </c>
      <c r="BZ381" s="2">
        <v>38</v>
      </c>
      <c r="CA381" s="2">
        <v>18</v>
      </c>
      <c r="CB381" s="2">
        <v>209</v>
      </c>
      <c r="CC381" s="2">
        <v>10.199999999999999</v>
      </c>
      <c r="CD381" s="2">
        <v>0.40600000000000003</v>
      </c>
      <c r="CE381" s="2">
        <v>2.4E-2</v>
      </c>
      <c r="CF381" s="2">
        <v>0.39</v>
      </c>
      <c r="CG381" s="2">
        <v>17.600000000000001</v>
      </c>
      <c r="CH381" s="2">
        <v>21</v>
      </c>
      <c r="CI381" s="2">
        <v>19.399999999999999</v>
      </c>
      <c r="CJ381" s="2">
        <v>6.9</v>
      </c>
      <c r="CK381" s="2">
        <v>1.3</v>
      </c>
      <c r="CL381" s="2">
        <v>3.1</v>
      </c>
      <c r="CM381" s="2">
        <v>17.2</v>
      </c>
      <c r="CN381" s="2">
        <v>12.9</v>
      </c>
      <c r="CP381" s="2">
        <v>0</v>
      </c>
      <c r="CQ381" s="2">
        <v>0.5</v>
      </c>
      <c r="CR381" s="2">
        <v>0.5</v>
      </c>
      <c r="CS381" s="2">
        <v>0.11600000000000001</v>
      </c>
      <c r="CU381" s="2">
        <v>-3.5</v>
      </c>
      <c r="CV381" s="2">
        <v>0.9</v>
      </c>
      <c r="CW381" s="2">
        <v>-2.7</v>
      </c>
      <c r="CX381" s="2">
        <v>0</v>
      </c>
    </row>
    <row r="382" spans="1:102" x14ac:dyDescent="0.2">
      <c r="B382" s="1" t="s">
        <v>109</v>
      </c>
      <c r="C382" s="1">
        <v>2008</v>
      </c>
      <c r="D382" s="1" t="s">
        <v>844</v>
      </c>
      <c r="F382" s="2">
        <v>9</v>
      </c>
      <c r="G382" s="2" t="s">
        <v>658</v>
      </c>
      <c r="H382" s="2" t="s">
        <v>556</v>
      </c>
      <c r="I382" s="4" t="s">
        <v>1149</v>
      </c>
      <c r="J382" s="16">
        <f>_xlfn.XLOOKUP($I382,DASHBOARD!$I$2:$I$27,DASHBOARD!$J$2:$J$27,"",0)</f>
        <v>73</v>
      </c>
      <c r="K382" s="23">
        <f>J382/DASHBOARD!$C$3</f>
        <v>1.854203708407417</v>
      </c>
      <c r="L382" s="2">
        <v>180</v>
      </c>
      <c r="M382" s="26">
        <f>L382/DASHBOARD!$C$4</f>
        <v>81.632653061224488</v>
      </c>
      <c r="N382" s="26">
        <f t="shared" si="71"/>
        <v>23.743734130920142</v>
      </c>
      <c r="O382" s="5">
        <v>31465</v>
      </c>
      <c r="P382" s="23">
        <f>YEARFRAC(O382,_xlfn.XLOOKUP($B382,DASHBOARD!$Q$2:$Q$40,DASHBOARD!$U$2:$U$40,"",0))</f>
        <v>22.319444444444443</v>
      </c>
      <c r="Q382" s="2" t="s">
        <v>557</v>
      </c>
      <c r="R382" s="2" t="str">
        <f>_xlfn.XLOOKUP($Q382,DASHBOARD!$L$2:$L$150,DASHBOARD!M$2:M$150,"",0)</f>
        <v>United States</v>
      </c>
      <c r="S382" s="2" t="str">
        <f>_xlfn.XLOOKUP($Q382,DASHBOARD!$L$2:$L$150,DASHBOARD!N$2:N$150,"",0)</f>
        <v>North America</v>
      </c>
      <c r="T382" s="2" t="str">
        <f>_xlfn.XLOOKUP($Q382,DASHBOARD!$L$2:$L$150,DASHBOARD!O$2:O$150,"",0)</f>
        <v>Americas</v>
      </c>
      <c r="U382" s="2">
        <v>1</v>
      </c>
      <c r="W382" s="2" t="s">
        <v>676</v>
      </c>
      <c r="X382" s="2" t="s">
        <v>676</v>
      </c>
      <c r="Z382" s="2" t="str">
        <f t="shared" si="72"/>
        <v/>
      </c>
      <c r="AA382" s="6">
        <f>_xlfn.XLOOKUP($G382,$AU$369:$AU$390,$AV$369:$AV$390,0,0)</f>
        <v>1229280</v>
      </c>
      <c r="AB382" s="43">
        <f>AA382/$AC$391</f>
        <v>1.6527326475844487E-2</v>
      </c>
      <c r="AD382" s="65" t="s">
        <v>1484</v>
      </c>
      <c r="AE382" s="65" cm="1">
        <f t="array" ref="AE382">_xlfn.XLOOKUP($G382&amp;$C382,$BY$1:$BY$845&amp;$C$1:$C$845,$CB$1:$CB$845,"",0)</f>
        <v>2306</v>
      </c>
      <c r="AF382" s="65" t="s">
        <v>1484</v>
      </c>
      <c r="AG382" s="65" t="str">
        <f>IFERROR(($AD382/SUM(AD369:AD390))*$AF382,"")</f>
        <v/>
      </c>
      <c r="AH382" s="65" cm="1">
        <f t="array" ref="AH382">_xlfn.XLOOKUP($G382&amp;$C382,$BY$1:$BY$845&amp;$C$1:$C$845,$BD$1:$BD$845,"",0)</f>
        <v>21</v>
      </c>
      <c r="AI382" s="65" cm="1">
        <f t="array" ref="AI382">_xlfn.XLOOKUP($G382&amp;$C382,$BY$1:$BY$845&amp;$C$1:$C$845,$CP$1:$CP$845,"",0)</f>
        <v>2.2999999999999998</v>
      </c>
      <c r="AJ382" s="65" cm="1">
        <f t="array" ref="AJ382">_xlfn.XLOOKUP($G382&amp;$C382,$BY$1:$BY$845&amp;$C$1:$C$845,$CQ$1:$CQ$845,"",0)</f>
        <v>4.9000000000000004</v>
      </c>
      <c r="AK382" s="65" cm="1">
        <f t="array" ref="AK382">_xlfn.XLOOKUP($G382&amp;$C382,$BY$1:$BY$845&amp;$C$1:$C$845,$CR$1:$CR$845,"",0)</f>
        <v>7.2</v>
      </c>
      <c r="AL382" s="65" cm="1">
        <f t="array" ref="AL382">_xlfn.XLOOKUP($G382&amp;$C382,$BY$1:$BY$845&amp;$C$1:$C$845,$CM$1:$CM$845,"",0)</f>
        <v>15.7</v>
      </c>
      <c r="AM382" s="78" cm="1">
        <f t="array" ref="AM382">_xlfn.XLOOKUP($G382&amp;$C382,$BY$1:$BY$845&amp;$C$1:$C$845,BG$1:BG$845,"",0)</f>
        <v>0.95</v>
      </c>
      <c r="AN382" s="78" cm="1">
        <f t="array" ref="AN382">_xlfn.XLOOKUP($G382&amp;$C382,$BY$1:$BY$845&amp;$C$1:$C$845,BH$1:BH$845,"",0)</f>
        <v>0.05</v>
      </c>
      <c r="AO382" s="78" cm="1">
        <f t="array" ref="AO382">_xlfn.XLOOKUP($G382&amp;$C382,$BY$1:$BY$845&amp;$C$1:$C$845,BI$1:BI$845,"",0)</f>
        <v>0</v>
      </c>
      <c r="AP382" s="78" cm="1">
        <f t="array" ref="AP382">_xlfn.XLOOKUP($G382&amp;$C382,$BY$1:$BY$845&amp;$C$1:$C$845,BJ$1:BJ$845,"",0)</f>
        <v>0</v>
      </c>
      <c r="AQ382" s="78" cm="1">
        <f t="array" ref="AQ382">_xlfn.XLOOKUP($G382&amp;$C382,$BY$1:$BY$845&amp;$C$1:$C$845,BK$1:BK$845,"",0)</f>
        <v>0</v>
      </c>
      <c r="AR382" s="78">
        <f t="shared" si="73"/>
        <v>1</v>
      </c>
      <c r="AT382" s="1">
        <v>14</v>
      </c>
      <c r="AU382" s="2" t="s">
        <v>911</v>
      </c>
      <c r="AV382" s="11">
        <v>130819</v>
      </c>
      <c r="AW382" s="6" t="s">
        <v>1484</v>
      </c>
      <c r="BB382">
        <v>14</v>
      </c>
      <c r="BC382" t="s">
        <v>906</v>
      </c>
      <c r="BD382">
        <v>32</v>
      </c>
      <c r="BE382">
        <v>22</v>
      </c>
      <c r="BF382" s="2">
        <v>173</v>
      </c>
      <c r="BK382" s="58">
        <v>1</v>
      </c>
      <c r="BL382" s="2">
        <v>8.1999999999999993</v>
      </c>
      <c r="BM382" s="2">
        <v>-3.4</v>
      </c>
      <c r="BN382" s="2">
        <v>0</v>
      </c>
      <c r="BO382" s="2">
        <v>0</v>
      </c>
      <c r="BP382" s="2">
        <v>32</v>
      </c>
      <c r="BQ382" s="2">
        <v>3</v>
      </c>
      <c r="BR382" s="2">
        <v>10</v>
      </c>
      <c r="BS382" s="2">
        <v>2</v>
      </c>
      <c r="BT382" s="2">
        <v>8</v>
      </c>
      <c r="BU382" s="2">
        <v>2</v>
      </c>
      <c r="BV382" s="2">
        <v>4</v>
      </c>
      <c r="BX382" s="2">
        <v>14</v>
      </c>
      <c r="BY382" s="2" t="s">
        <v>906</v>
      </c>
      <c r="BZ382" s="2">
        <v>32</v>
      </c>
      <c r="CA382" s="2">
        <v>22</v>
      </c>
      <c r="CB382" s="2">
        <v>173</v>
      </c>
      <c r="CC382" s="2">
        <v>8.6999999999999993</v>
      </c>
      <c r="CD382" s="2">
        <v>0.59699999999999998</v>
      </c>
      <c r="CE382" s="2">
        <v>0</v>
      </c>
      <c r="CF382" s="2">
        <v>0.95699999999999996</v>
      </c>
      <c r="CG382" s="2">
        <v>10.199999999999999</v>
      </c>
      <c r="CH382" s="2">
        <v>14.9</v>
      </c>
      <c r="CI382" s="2">
        <v>12.7</v>
      </c>
      <c r="CJ382" s="2">
        <v>2.5</v>
      </c>
      <c r="CK382" s="2">
        <v>0.9</v>
      </c>
      <c r="CL382" s="2">
        <v>2.9</v>
      </c>
      <c r="CM382" s="2">
        <v>13.3</v>
      </c>
      <c r="CN382" s="2">
        <v>10.1</v>
      </c>
      <c r="CP382" s="2">
        <v>0.3</v>
      </c>
      <c r="CQ382" s="2">
        <v>0.3</v>
      </c>
      <c r="CR382" s="2">
        <v>0.6</v>
      </c>
      <c r="CS382" s="2">
        <v>0.17100000000000001</v>
      </c>
      <c r="CU382" s="2">
        <v>-4.3</v>
      </c>
      <c r="CV382" s="2">
        <v>2.1</v>
      </c>
      <c r="CW382" s="2">
        <v>-2.2000000000000002</v>
      </c>
      <c r="CX382" s="2">
        <v>0</v>
      </c>
    </row>
    <row r="383" spans="1:102" x14ac:dyDescent="0.2">
      <c r="B383" s="1" t="s">
        <v>109</v>
      </c>
      <c r="C383" s="1">
        <v>2008</v>
      </c>
      <c r="D383" s="1" t="s">
        <v>844</v>
      </c>
      <c r="F383" s="2">
        <v>44</v>
      </c>
      <c r="G383" s="2" t="s">
        <v>910</v>
      </c>
      <c r="H383" s="2" t="s">
        <v>566</v>
      </c>
      <c r="I383" s="4" t="s">
        <v>602</v>
      </c>
      <c r="J383" s="16">
        <f>_xlfn.XLOOKUP($I383,DASHBOARD!$I$2:$I$27,DASHBOARD!$J$2:$J$27,"",0)</f>
        <v>81</v>
      </c>
      <c r="K383" s="23">
        <f>J383/DASHBOARD!$C$3</f>
        <v>2.0574041148082296</v>
      </c>
      <c r="L383" s="2">
        <v>241</v>
      </c>
      <c r="M383" s="26">
        <f>L383/DASHBOARD!$C$4</f>
        <v>109.29705215419501</v>
      </c>
      <c r="N383" s="26">
        <f t="shared" si="71"/>
        <v>25.820773055653191</v>
      </c>
      <c r="O383" s="5">
        <v>28567</v>
      </c>
      <c r="P383" s="23">
        <f>YEARFRAC(O383,_xlfn.XLOOKUP($B383,DASHBOARD!$Q$2:$Q$40,DASHBOARD!$U$2:$U$40,"",0))</f>
        <v>30.247222222222224</v>
      </c>
      <c r="Q383" s="2" t="s">
        <v>557</v>
      </c>
      <c r="R383" s="2" t="str">
        <f>_xlfn.XLOOKUP($Q383,DASHBOARD!$L$2:$L$150,DASHBOARD!M$2:M$150,"",0)</f>
        <v>United States</v>
      </c>
      <c r="S383" s="2" t="str">
        <f>_xlfn.XLOOKUP($Q383,DASHBOARD!$L$2:$L$150,DASHBOARD!N$2:N$150,"",0)</f>
        <v>North America</v>
      </c>
      <c r="T383" s="2" t="str">
        <f>_xlfn.XLOOKUP($Q383,DASHBOARD!$L$2:$L$150,DASHBOARD!O$2:O$150,"",0)</f>
        <v>Americas</v>
      </c>
      <c r="U383" s="2">
        <v>6</v>
      </c>
      <c r="W383" s="2" t="s">
        <v>734</v>
      </c>
      <c r="X383" s="2" t="s">
        <v>734</v>
      </c>
      <c r="Z383" s="2" t="str">
        <f t="shared" si="72"/>
        <v/>
      </c>
      <c r="AA383" s="6">
        <f>_xlfn.XLOOKUP($G383,$AU$369:$AU$390,$AV$369:$AV$390,0,0)</f>
        <v>3000000</v>
      </c>
      <c r="AB383" s="43">
        <f>AA383/$AC$391</f>
        <v>4.0334162621643126E-2</v>
      </c>
      <c r="AD383" s="65" t="s">
        <v>1484</v>
      </c>
      <c r="AE383" s="65" cm="1">
        <f t="array" ref="AE383">_xlfn.XLOOKUP($G383&amp;$C383,$BY$1:$BY$845&amp;$C$1:$C$845,$CB$1:$CB$845,"",0)</f>
        <v>512</v>
      </c>
      <c r="AF383" s="65" t="s">
        <v>1484</v>
      </c>
      <c r="AG383" s="65" t="str">
        <f>IFERROR(($AD383/SUM(AD369:AD390))*$AF383,"")</f>
        <v/>
      </c>
      <c r="AH383" s="65" cm="1">
        <f t="array" ref="AH383">_xlfn.XLOOKUP($G383&amp;$C383,$BY$1:$BY$845&amp;$C$1:$C$845,$BD$1:$BD$845,"",0)</f>
        <v>29</v>
      </c>
      <c r="AI383" s="65" cm="1">
        <f t="array" ref="AI383">_xlfn.XLOOKUP($G383&amp;$C383,$BY$1:$BY$845&amp;$C$1:$C$845,$CP$1:$CP$845,"",0)</f>
        <v>-0.3</v>
      </c>
      <c r="AJ383" s="65" cm="1">
        <f t="array" ref="AJ383">_xlfn.XLOOKUP($G383&amp;$C383,$BY$1:$BY$845&amp;$C$1:$C$845,$CQ$1:$CQ$845,"",0)</f>
        <v>0.9</v>
      </c>
      <c r="AK383" s="65" cm="1">
        <f t="array" ref="AK383">_xlfn.XLOOKUP($G383&amp;$C383,$BY$1:$BY$845&amp;$C$1:$C$845,$CR$1:$CR$845,"",0)</f>
        <v>0.6</v>
      </c>
      <c r="AL383" s="65" cm="1">
        <f t="array" ref="AL383">_xlfn.XLOOKUP($G383&amp;$C383,$BY$1:$BY$845&amp;$C$1:$C$845,$CM$1:$CM$845,"",0)</f>
        <v>20.2</v>
      </c>
      <c r="AM383" s="78" cm="1">
        <f t="array" ref="AM383">_xlfn.XLOOKUP($G383&amp;$C383,$BY$1:$BY$845&amp;$C$1:$C$845,BG$1:BG$845,"",0)</f>
        <v>0</v>
      </c>
      <c r="AN383" s="78" cm="1">
        <f t="array" ref="AN383">_xlfn.XLOOKUP($G383&amp;$C383,$BY$1:$BY$845&amp;$C$1:$C$845,BH$1:BH$845,"",0)</f>
        <v>0</v>
      </c>
      <c r="AO383" s="78" cm="1">
        <f t="array" ref="AO383">_xlfn.XLOOKUP($G383&amp;$C383,$BY$1:$BY$845&amp;$C$1:$C$845,BI$1:BI$845,"",0)</f>
        <v>0.19</v>
      </c>
      <c r="AP383" s="78" cm="1">
        <f t="array" ref="AP383">_xlfn.XLOOKUP($G383&amp;$C383,$BY$1:$BY$845&amp;$C$1:$C$845,BJ$1:BJ$845,"",0)</f>
        <v>0.74</v>
      </c>
      <c r="AQ383" s="78" cm="1">
        <f t="array" ref="AQ383">_xlfn.XLOOKUP($G383&amp;$C383,$BY$1:$BY$845&amp;$C$1:$C$845,BK$1:BK$845,"",0)</f>
        <v>7.0000000000000007E-2</v>
      </c>
      <c r="AR383" s="78">
        <f t="shared" si="73"/>
        <v>1</v>
      </c>
      <c r="AT383" s="1">
        <v>15</v>
      </c>
      <c r="AV383" s="6"/>
      <c r="AW383" s="6" t="s">
        <v>1484</v>
      </c>
      <c r="BB383">
        <v>15</v>
      </c>
      <c r="BC383" t="s">
        <v>909</v>
      </c>
      <c r="BD383">
        <v>21</v>
      </c>
      <c r="BE383">
        <v>15</v>
      </c>
      <c r="BF383" s="2">
        <v>95</v>
      </c>
      <c r="BG383" s="58">
        <v>0.52</v>
      </c>
      <c r="BH383" s="58">
        <v>0.46</v>
      </c>
      <c r="BI383" s="58">
        <v>0.02</v>
      </c>
      <c r="BL383" s="2">
        <v>-7.3</v>
      </c>
      <c r="BM383" s="2">
        <v>-19.3</v>
      </c>
      <c r="BN383" s="2">
        <v>4</v>
      </c>
      <c r="BO383" s="2">
        <v>1</v>
      </c>
      <c r="BP383" s="2">
        <v>5</v>
      </c>
      <c r="BQ383" s="2">
        <v>0</v>
      </c>
      <c r="BR383" s="2">
        <v>1</v>
      </c>
      <c r="BS383" s="2">
        <v>0</v>
      </c>
      <c r="BT383" s="2">
        <v>29</v>
      </c>
      <c r="BU383" s="2">
        <v>0</v>
      </c>
      <c r="BV383" s="2">
        <v>6</v>
      </c>
      <c r="BX383" s="2">
        <v>15</v>
      </c>
      <c r="BY383" s="2" t="s">
        <v>909</v>
      </c>
      <c r="BZ383" s="2">
        <v>21</v>
      </c>
      <c r="CA383" s="2">
        <v>15</v>
      </c>
      <c r="CB383" s="2">
        <v>95</v>
      </c>
      <c r="CC383" s="2">
        <v>8.3000000000000007</v>
      </c>
      <c r="CD383" s="2">
        <v>0.40100000000000002</v>
      </c>
      <c r="CE383" s="2">
        <v>0.308</v>
      </c>
      <c r="CF383" s="2">
        <v>5.0999999999999997E-2</v>
      </c>
      <c r="CG383" s="2">
        <v>1.3</v>
      </c>
      <c r="CH383" s="2">
        <v>8.3000000000000007</v>
      </c>
      <c r="CI383" s="2">
        <v>5</v>
      </c>
      <c r="CJ383" s="2">
        <v>22.5</v>
      </c>
      <c r="CK383" s="2">
        <v>2.8</v>
      </c>
      <c r="CL383" s="2">
        <v>0</v>
      </c>
      <c r="CM383" s="2">
        <v>11.1</v>
      </c>
      <c r="CN383" s="2">
        <v>22</v>
      </c>
      <c r="CP383" s="2">
        <v>-0.1</v>
      </c>
      <c r="CQ383" s="2">
        <v>0.2</v>
      </c>
      <c r="CR383" s="2">
        <v>0.1</v>
      </c>
      <c r="CS383" s="2">
        <v>2.8000000000000001E-2</v>
      </c>
      <c r="CU383" s="2">
        <v>-5.7</v>
      </c>
      <c r="CV383" s="2">
        <v>0.8</v>
      </c>
      <c r="CW383" s="2">
        <v>-4.8</v>
      </c>
      <c r="CX383" s="2">
        <v>-0.1</v>
      </c>
    </row>
    <row r="384" spans="1:102" x14ac:dyDescent="0.2">
      <c r="B384" s="1" t="s">
        <v>109</v>
      </c>
      <c r="C384" s="1">
        <v>2008</v>
      </c>
      <c r="D384" s="1" t="s">
        <v>844</v>
      </c>
      <c r="I384" s="4"/>
      <c r="O384" s="5"/>
      <c r="Z384" s="2" t="str">
        <f t="shared" si="72"/>
        <v/>
      </c>
      <c r="AA384" s="6">
        <f>_xlfn.XLOOKUP($G384,$AU$369:$AU$390,$AV$369:$AV$390,0,0)</f>
        <v>0</v>
      </c>
      <c r="AB384" s="43">
        <f>AA384/$AC$391</f>
        <v>0</v>
      </c>
      <c r="AD384" s="65" t="s">
        <v>1484</v>
      </c>
      <c r="AE384" s="65" cm="1">
        <f t="array" ref="AE384">_xlfn.XLOOKUP($G384&amp;$C384,$BY$1:$BY$845&amp;$C$1:$C$845,$CB$1:$CB$845,"",0)</f>
        <v>0</v>
      </c>
      <c r="AF384" s="65" t="s">
        <v>1484</v>
      </c>
      <c r="AG384" s="65" t="str">
        <f>IFERROR(($AD384/SUM(AD369:AD390))*$AF384,"")</f>
        <v/>
      </c>
      <c r="AH384" s="65" cm="1">
        <f t="array" ref="AH384">_xlfn.XLOOKUP($G384&amp;$C384,$BY$1:$BY$845&amp;$C$1:$C$845,$BD$1:$BD$845,"",0)</f>
        <v>0</v>
      </c>
      <c r="AI384" s="65" cm="1">
        <f t="array" ref="AI384">_xlfn.XLOOKUP($G384&amp;$C384,$BY$1:$BY$845&amp;$C$1:$C$845,$CP$1:$CP$845,"",0)</f>
        <v>0</v>
      </c>
      <c r="AJ384" s="65" cm="1">
        <f t="array" ref="AJ384">_xlfn.XLOOKUP($G384&amp;$C384,$BY$1:$BY$845&amp;$C$1:$C$845,$CQ$1:$CQ$845,"",0)</f>
        <v>0</v>
      </c>
      <c r="AK384" s="65" cm="1">
        <f t="array" ref="AK384">_xlfn.XLOOKUP($G384&amp;$C384,$BY$1:$BY$845&amp;$C$1:$C$845,$CR$1:$CR$845,"",0)</f>
        <v>0</v>
      </c>
      <c r="AL384" s="65" cm="1">
        <f t="array" ref="AL384">_xlfn.XLOOKUP($G384&amp;$C384,$BY$1:$BY$845&amp;$C$1:$C$845,$CM$1:$CM$845,"",0)</f>
        <v>0</v>
      </c>
      <c r="AM384" s="78" cm="1">
        <f t="array" ref="AM384">_xlfn.XLOOKUP($G384&amp;$C384,$BY$1:$BY$845&amp;$C$1:$C$845,BG$1:BG$845,"",0)</f>
        <v>0</v>
      </c>
      <c r="AN384" s="78" cm="1">
        <f t="array" ref="AN384">_xlfn.XLOOKUP($G384&amp;$C384,$BY$1:$BY$845&amp;$C$1:$C$845,BH$1:BH$845,"",0)</f>
        <v>0</v>
      </c>
      <c r="AO384" s="78" cm="1">
        <f t="array" ref="AO384">_xlfn.XLOOKUP($G384&amp;$C384,$BY$1:$BY$845&amp;$C$1:$C$845,BI$1:BI$845,"",0)</f>
        <v>0</v>
      </c>
      <c r="AP384" s="78" cm="1">
        <f t="array" ref="AP384">_xlfn.XLOOKUP($G384&amp;$C384,$BY$1:$BY$845&amp;$C$1:$C$845,BJ$1:BJ$845,"",0)</f>
        <v>0</v>
      </c>
      <c r="AQ384" s="78" cm="1">
        <f t="array" ref="AQ384">_xlfn.XLOOKUP($G384&amp;$C384,$BY$1:$BY$845&amp;$C$1:$C$845,BK$1:BK$845,"",0)</f>
        <v>0</v>
      </c>
      <c r="AR384" s="78">
        <f t="shared" si="73"/>
        <v>0</v>
      </c>
      <c r="AT384" s="1">
        <v>16</v>
      </c>
      <c r="AV384" s="6"/>
      <c r="AW384" s="6" t="s">
        <v>1484</v>
      </c>
    </row>
    <row r="385" spans="1:102" x14ac:dyDescent="0.2">
      <c r="B385" s="1" t="s">
        <v>109</v>
      </c>
      <c r="C385" s="1">
        <v>2008</v>
      </c>
      <c r="D385" s="1" t="s">
        <v>844</v>
      </c>
      <c r="I385" s="4"/>
      <c r="O385" s="5"/>
      <c r="Z385" s="2" t="str">
        <f t="shared" si="72"/>
        <v/>
      </c>
      <c r="AA385" s="6">
        <f>_xlfn.XLOOKUP($G385,$AU$369:$AU$390,$AV$369:$AV$390,0,0)</f>
        <v>0</v>
      </c>
      <c r="AB385" s="43">
        <f>AA385/$AC$391</f>
        <v>0</v>
      </c>
      <c r="AD385" s="65" t="s">
        <v>1484</v>
      </c>
      <c r="AE385" s="65" cm="1">
        <f t="array" ref="AE385">_xlfn.XLOOKUP($G385&amp;$C385,$BY$1:$BY$845&amp;$C$1:$C$845,$CB$1:$CB$845,"",0)</f>
        <v>0</v>
      </c>
      <c r="AF385" s="65" t="s">
        <v>1484</v>
      </c>
      <c r="AG385" s="65" t="str">
        <f>IFERROR(($AD385/SUM(AD369:AD390))*$AF385,"")</f>
        <v/>
      </c>
      <c r="AH385" s="65" cm="1">
        <f t="array" ref="AH385">_xlfn.XLOOKUP($G385&amp;$C385,$BY$1:$BY$845&amp;$C$1:$C$845,$BD$1:$BD$845,"",0)</f>
        <v>0</v>
      </c>
      <c r="AI385" s="65" cm="1">
        <f t="array" ref="AI385">_xlfn.XLOOKUP($G385&amp;$C385,$BY$1:$BY$845&amp;$C$1:$C$845,$CP$1:$CP$845,"",0)</f>
        <v>0</v>
      </c>
      <c r="AJ385" s="65" cm="1">
        <f t="array" ref="AJ385">_xlfn.XLOOKUP($G385&amp;$C385,$BY$1:$BY$845&amp;$C$1:$C$845,$CQ$1:$CQ$845,"",0)</f>
        <v>0</v>
      </c>
      <c r="AK385" s="65" cm="1">
        <f t="array" ref="AK385">_xlfn.XLOOKUP($G385&amp;$C385,$BY$1:$BY$845&amp;$C$1:$C$845,$CR$1:$CR$845,"",0)</f>
        <v>0</v>
      </c>
      <c r="AL385" s="65" cm="1">
        <f t="array" ref="AL385">_xlfn.XLOOKUP($G385&amp;$C385,$BY$1:$BY$845&amp;$C$1:$C$845,$CM$1:$CM$845,"",0)</f>
        <v>0</v>
      </c>
      <c r="AM385" s="78" cm="1">
        <f t="array" ref="AM385">_xlfn.XLOOKUP($G385&amp;$C385,$BY$1:$BY$845&amp;$C$1:$C$845,BG$1:BG$845,"",0)</f>
        <v>0</v>
      </c>
      <c r="AN385" s="78" cm="1">
        <f t="array" ref="AN385">_xlfn.XLOOKUP($G385&amp;$C385,$BY$1:$BY$845&amp;$C$1:$C$845,BH$1:BH$845,"",0)</f>
        <v>0</v>
      </c>
      <c r="AO385" s="78" cm="1">
        <f t="array" ref="AO385">_xlfn.XLOOKUP($G385&amp;$C385,$BY$1:$BY$845&amp;$C$1:$C$845,BI$1:BI$845,"",0)</f>
        <v>0</v>
      </c>
      <c r="AP385" s="78" cm="1">
        <f t="array" ref="AP385">_xlfn.XLOOKUP($G385&amp;$C385,$BY$1:$BY$845&amp;$C$1:$C$845,BJ$1:BJ$845,"",0)</f>
        <v>0</v>
      </c>
      <c r="AQ385" s="78" cm="1">
        <f t="array" ref="AQ385">_xlfn.XLOOKUP($G385&amp;$C385,$BY$1:$BY$845&amp;$C$1:$C$845,BK$1:BK$845,"",0)</f>
        <v>0</v>
      </c>
      <c r="AR385" s="78">
        <f t="shared" si="73"/>
        <v>0</v>
      </c>
      <c r="AT385" s="1">
        <v>17</v>
      </c>
      <c r="AV385" s="6"/>
      <c r="AW385" s="6" t="s">
        <v>1484</v>
      </c>
    </row>
    <row r="386" spans="1:102" x14ac:dyDescent="0.2">
      <c r="B386" s="1" t="s">
        <v>109</v>
      </c>
      <c r="C386" s="1">
        <v>2008</v>
      </c>
      <c r="D386" s="1" t="s">
        <v>844</v>
      </c>
      <c r="I386" s="4"/>
      <c r="O386" s="5"/>
      <c r="Z386" s="2" t="str">
        <f t="shared" si="72"/>
        <v/>
      </c>
      <c r="AA386" s="6">
        <f>_xlfn.XLOOKUP($G386,$AU$369:$AU$390,$AV$369:$AV$390,0,0)</f>
        <v>0</v>
      </c>
      <c r="AB386" s="43">
        <f>AA386/$AC$391</f>
        <v>0</v>
      </c>
      <c r="AD386" s="65" t="s">
        <v>1484</v>
      </c>
      <c r="AE386" s="65" cm="1">
        <f t="array" ref="AE386">_xlfn.XLOOKUP($G386&amp;$C386,$BY$1:$BY$845&amp;$C$1:$C$845,$CB$1:$CB$845,"",0)</f>
        <v>0</v>
      </c>
      <c r="AF386" s="65" t="s">
        <v>1484</v>
      </c>
      <c r="AG386" s="65" t="str">
        <f>IFERROR(($AD386/SUM(AD369:AD390))*$AF386,"")</f>
        <v/>
      </c>
      <c r="AH386" s="65" cm="1">
        <f t="array" ref="AH386">_xlfn.XLOOKUP($G386&amp;$C386,$BY$1:$BY$845&amp;$C$1:$C$845,$BD$1:$BD$845,"",0)</f>
        <v>0</v>
      </c>
      <c r="AI386" s="65" cm="1">
        <f t="array" ref="AI386">_xlfn.XLOOKUP($G386&amp;$C386,$BY$1:$BY$845&amp;$C$1:$C$845,$CP$1:$CP$845,"",0)</f>
        <v>0</v>
      </c>
      <c r="AJ386" s="65" cm="1">
        <f t="array" ref="AJ386">_xlfn.XLOOKUP($G386&amp;$C386,$BY$1:$BY$845&amp;$C$1:$C$845,$CQ$1:$CQ$845,"",0)</f>
        <v>0</v>
      </c>
      <c r="AK386" s="65" cm="1">
        <f t="array" ref="AK386">_xlfn.XLOOKUP($G386&amp;$C386,$BY$1:$BY$845&amp;$C$1:$C$845,$CR$1:$CR$845,"",0)</f>
        <v>0</v>
      </c>
      <c r="AL386" s="65" cm="1">
        <f t="array" ref="AL386">_xlfn.XLOOKUP($G386&amp;$C386,$BY$1:$BY$845&amp;$C$1:$C$845,$CM$1:$CM$845,"",0)</f>
        <v>0</v>
      </c>
      <c r="AM386" s="78" cm="1">
        <f t="array" ref="AM386">_xlfn.XLOOKUP($G386&amp;$C386,$BY$1:$BY$845&amp;$C$1:$C$845,BG$1:BG$845,"",0)</f>
        <v>0</v>
      </c>
      <c r="AN386" s="78" cm="1">
        <f t="array" ref="AN386">_xlfn.XLOOKUP($G386&amp;$C386,$BY$1:$BY$845&amp;$C$1:$C$845,BH$1:BH$845,"",0)</f>
        <v>0</v>
      </c>
      <c r="AO386" s="78" cm="1">
        <f t="array" ref="AO386">_xlfn.XLOOKUP($G386&amp;$C386,$BY$1:$BY$845&amp;$C$1:$C$845,BI$1:BI$845,"",0)</f>
        <v>0</v>
      </c>
      <c r="AP386" s="78" cm="1">
        <f t="array" ref="AP386">_xlfn.XLOOKUP($G386&amp;$C386,$BY$1:$BY$845&amp;$C$1:$C$845,BJ$1:BJ$845,"",0)</f>
        <v>0</v>
      </c>
      <c r="AQ386" s="78" cm="1">
        <f t="array" ref="AQ386">_xlfn.XLOOKUP($G386&amp;$C386,$BY$1:$BY$845&amp;$C$1:$C$845,BK$1:BK$845,"",0)</f>
        <v>0</v>
      </c>
      <c r="AR386" s="78">
        <f t="shared" si="73"/>
        <v>0</v>
      </c>
      <c r="AT386" s="1">
        <v>18</v>
      </c>
      <c r="AV386" s="6"/>
      <c r="AW386" s="6" t="s">
        <v>1484</v>
      </c>
    </row>
    <row r="387" spans="1:102" x14ac:dyDescent="0.2">
      <c r="B387" s="1" t="s">
        <v>109</v>
      </c>
      <c r="C387" s="1">
        <v>2008</v>
      </c>
      <c r="D387" s="1" t="s">
        <v>844</v>
      </c>
      <c r="I387" s="4"/>
      <c r="O387" s="5"/>
      <c r="Z387" s="2" t="str">
        <f t="shared" si="72"/>
        <v/>
      </c>
      <c r="AA387" s="6">
        <f>_xlfn.XLOOKUP($G387,$AU$369:$AU$390,$AV$369:$AV$390,0,0)</f>
        <v>0</v>
      </c>
      <c r="AB387" s="43">
        <f>AA387/$AC$391</f>
        <v>0</v>
      </c>
      <c r="AD387" s="65" t="s">
        <v>1484</v>
      </c>
      <c r="AE387" s="65" cm="1">
        <f t="array" ref="AE387">_xlfn.XLOOKUP($G387&amp;$C387,$BY$1:$BY$845&amp;$C$1:$C$845,$CB$1:$CB$845,"",0)</f>
        <v>0</v>
      </c>
      <c r="AF387" s="65" t="s">
        <v>1484</v>
      </c>
      <c r="AG387" s="65" t="str">
        <f>IFERROR(($AD387/SUM(AD369:AD390))*$AF387,"")</f>
        <v/>
      </c>
      <c r="AH387" s="65" cm="1">
        <f t="array" ref="AH387">_xlfn.XLOOKUP($G387&amp;$C387,$BY$1:$BY$845&amp;$C$1:$C$845,$BD$1:$BD$845,"",0)</f>
        <v>0</v>
      </c>
      <c r="AI387" s="65" cm="1">
        <f t="array" ref="AI387">_xlfn.XLOOKUP($G387&amp;$C387,$BY$1:$BY$845&amp;$C$1:$C$845,$CP$1:$CP$845,"",0)</f>
        <v>0</v>
      </c>
      <c r="AJ387" s="65" cm="1">
        <f t="array" ref="AJ387">_xlfn.XLOOKUP($G387&amp;$C387,$BY$1:$BY$845&amp;$C$1:$C$845,$CQ$1:$CQ$845,"",0)</f>
        <v>0</v>
      </c>
      <c r="AK387" s="65" cm="1">
        <f t="array" ref="AK387">_xlfn.XLOOKUP($G387&amp;$C387,$BY$1:$BY$845&amp;$C$1:$C$845,$CR$1:$CR$845,"",0)</f>
        <v>0</v>
      </c>
      <c r="AL387" s="65" cm="1">
        <f t="array" ref="AL387">_xlfn.XLOOKUP($G387&amp;$C387,$BY$1:$BY$845&amp;$C$1:$C$845,$CM$1:$CM$845,"",0)</f>
        <v>0</v>
      </c>
      <c r="AM387" s="78" cm="1">
        <f t="array" ref="AM387">_xlfn.XLOOKUP($G387&amp;$C387,$BY$1:$BY$845&amp;$C$1:$C$845,BG$1:BG$845,"",0)</f>
        <v>0</v>
      </c>
      <c r="AN387" s="78" cm="1">
        <f t="array" ref="AN387">_xlfn.XLOOKUP($G387&amp;$C387,$BY$1:$BY$845&amp;$C$1:$C$845,BH$1:BH$845,"",0)</f>
        <v>0</v>
      </c>
      <c r="AO387" s="78" cm="1">
        <f t="array" ref="AO387">_xlfn.XLOOKUP($G387&amp;$C387,$BY$1:$BY$845&amp;$C$1:$C$845,BI$1:BI$845,"",0)</f>
        <v>0</v>
      </c>
      <c r="AP387" s="78" cm="1">
        <f t="array" ref="AP387">_xlfn.XLOOKUP($G387&amp;$C387,$BY$1:$BY$845&amp;$C$1:$C$845,BJ$1:BJ$845,"",0)</f>
        <v>0</v>
      </c>
      <c r="AQ387" s="78" cm="1">
        <f t="array" ref="AQ387">_xlfn.XLOOKUP($G387&amp;$C387,$BY$1:$BY$845&amp;$C$1:$C$845,BK$1:BK$845,"",0)</f>
        <v>0</v>
      </c>
      <c r="AR387" s="78">
        <f t="shared" si="73"/>
        <v>0</v>
      </c>
      <c r="AT387" s="1">
        <v>19</v>
      </c>
      <c r="AV387" s="6"/>
      <c r="AW387" s="6" t="s">
        <v>1484</v>
      </c>
    </row>
    <row r="388" spans="1:102" x14ac:dyDescent="0.2">
      <c r="B388" s="1" t="s">
        <v>109</v>
      </c>
      <c r="C388" s="1">
        <v>2008</v>
      </c>
      <c r="D388" s="1" t="s">
        <v>844</v>
      </c>
      <c r="I388" s="4"/>
      <c r="O388" s="5"/>
      <c r="Z388" s="2" t="str">
        <f t="shared" si="72"/>
        <v/>
      </c>
      <c r="AA388" s="6">
        <f>_xlfn.XLOOKUP($G388,$AU$369:$AU$390,$AV$369:$AV$390,0,0)</f>
        <v>0</v>
      </c>
      <c r="AB388" s="43">
        <f>AA388/$AC$391</f>
        <v>0</v>
      </c>
      <c r="AD388" s="65" t="s">
        <v>1484</v>
      </c>
      <c r="AE388" s="65" cm="1">
        <f t="array" ref="AE388">_xlfn.XLOOKUP($G388&amp;$C388,$BY$1:$BY$845&amp;$C$1:$C$845,$CB$1:$CB$845,"",0)</f>
        <v>0</v>
      </c>
      <c r="AF388" s="65" t="s">
        <v>1484</v>
      </c>
      <c r="AG388" s="65" t="str">
        <f>IFERROR(($AD388/SUM(AD369:AD390))*$AF388,"")</f>
        <v/>
      </c>
      <c r="AH388" s="65" cm="1">
        <f t="array" ref="AH388">_xlfn.XLOOKUP($G388&amp;$C388,$BY$1:$BY$845&amp;$C$1:$C$845,$BD$1:$BD$845,"",0)</f>
        <v>0</v>
      </c>
      <c r="AI388" s="65" cm="1">
        <f t="array" ref="AI388">_xlfn.XLOOKUP($G388&amp;$C388,$BY$1:$BY$845&amp;$C$1:$C$845,$CP$1:$CP$845,"",0)</f>
        <v>0</v>
      </c>
      <c r="AJ388" s="65" cm="1">
        <f t="array" ref="AJ388">_xlfn.XLOOKUP($G388&amp;$C388,$BY$1:$BY$845&amp;$C$1:$C$845,$CQ$1:$CQ$845,"",0)</f>
        <v>0</v>
      </c>
      <c r="AK388" s="65" cm="1">
        <f t="array" ref="AK388">_xlfn.XLOOKUP($G388&amp;$C388,$BY$1:$BY$845&amp;$C$1:$C$845,$CR$1:$CR$845,"",0)</f>
        <v>0</v>
      </c>
      <c r="AL388" s="65" cm="1">
        <f t="array" ref="AL388">_xlfn.XLOOKUP($G388&amp;$C388,$BY$1:$BY$845&amp;$C$1:$C$845,$CM$1:$CM$845,"",0)</f>
        <v>0</v>
      </c>
      <c r="AM388" s="78" cm="1">
        <f t="array" ref="AM388">_xlfn.XLOOKUP($G388&amp;$C388,$BY$1:$BY$845&amp;$C$1:$C$845,BG$1:BG$845,"",0)</f>
        <v>0</v>
      </c>
      <c r="AN388" s="78" cm="1">
        <f t="array" ref="AN388">_xlfn.XLOOKUP($G388&amp;$C388,$BY$1:$BY$845&amp;$C$1:$C$845,BH$1:BH$845,"",0)</f>
        <v>0</v>
      </c>
      <c r="AO388" s="78" cm="1">
        <f t="array" ref="AO388">_xlfn.XLOOKUP($G388&amp;$C388,$BY$1:$BY$845&amp;$C$1:$C$845,BI$1:BI$845,"",0)</f>
        <v>0</v>
      </c>
      <c r="AP388" s="78" cm="1">
        <f t="array" ref="AP388">_xlfn.XLOOKUP($G388&amp;$C388,$BY$1:$BY$845&amp;$C$1:$C$845,BJ$1:BJ$845,"",0)</f>
        <v>0</v>
      </c>
      <c r="AQ388" s="78" cm="1">
        <f t="array" ref="AQ388">_xlfn.XLOOKUP($G388&amp;$C388,$BY$1:$BY$845&amp;$C$1:$C$845,BK$1:BK$845,"",0)</f>
        <v>0</v>
      </c>
      <c r="AR388" s="78">
        <f t="shared" si="73"/>
        <v>0</v>
      </c>
      <c r="AT388" s="1">
        <v>20</v>
      </c>
      <c r="AV388" s="6"/>
      <c r="AW388" s="6" t="s">
        <v>1484</v>
      </c>
    </row>
    <row r="389" spans="1:102" x14ac:dyDescent="0.2">
      <c r="B389" s="1" t="s">
        <v>109</v>
      </c>
      <c r="C389" s="1">
        <v>2008</v>
      </c>
      <c r="D389" s="1" t="s">
        <v>844</v>
      </c>
      <c r="I389" s="4"/>
      <c r="O389" s="5"/>
      <c r="Z389" s="2" t="str">
        <f t="shared" si="72"/>
        <v/>
      </c>
      <c r="AA389" s="6">
        <f>_xlfn.XLOOKUP($G389,$AU$369:$AU$390,$AV$369:$AV$390,0,0)</f>
        <v>0</v>
      </c>
      <c r="AB389" s="43">
        <f>AA389/$AC$391</f>
        <v>0</v>
      </c>
      <c r="AD389" s="65" t="s">
        <v>1484</v>
      </c>
      <c r="AE389" s="65" cm="1">
        <f t="array" ref="AE389">_xlfn.XLOOKUP($G389&amp;$C389,$BY$1:$BY$845&amp;$C$1:$C$845,$CB$1:$CB$845,"",0)</f>
        <v>0</v>
      </c>
      <c r="AF389" s="65" t="s">
        <v>1484</v>
      </c>
      <c r="AG389" s="65" t="str">
        <f>IFERROR(($AD389/SUM(AD369:AD390))*$AF389,"")</f>
        <v/>
      </c>
      <c r="AH389" s="65" cm="1">
        <f t="array" ref="AH389">_xlfn.XLOOKUP($G389&amp;$C389,$BY$1:$BY$845&amp;$C$1:$C$845,$BD$1:$BD$845,"",0)</f>
        <v>0</v>
      </c>
      <c r="AI389" s="65" cm="1">
        <f t="array" ref="AI389">_xlfn.XLOOKUP($G389&amp;$C389,$BY$1:$BY$845&amp;$C$1:$C$845,$CP$1:$CP$845,"",0)</f>
        <v>0</v>
      </c>
      <c r="AJ389" s="65" cm="1">
        <f t="array" ref="AJ389">_xlfn.XLOOKUP($G389&amp;$C389,$BY$1:$BY$845&amp;$C$1:$C$845,$CQ$1:$CQ$845,"",0)</f>
        <v>0</v>
      </c>
      <c r="AK389" s="65" cm="1">
        <f t="array" ref="AK389">_xlfn.XLOOKUP($G389&amp;$C389,$BY$1:$BY$845&amp;$C$1:$C$845,$CR$1:$CR$845,"",0)</f>
        <v>0</v>
      </c>
      <c r="AL389" s="65" cm="1">
        <f t="array" ref="AL389">_xlfn.XLOOKUP($G389&amp;$C389,$BY$1:$BY$845&amp;$C$1:$C$845,$CM$1:$CM$845,"",0)</f>
        <v>0</v>
      </c>
      <c r="AM389" s="78" cm="1">
        <f t="array" ref="AM389">_xlfn.XLOOKUP($G389&amp;$C389,$BY$1:$BY$845&amp;$C$1:$C$845,BG$1:BG$845,"",0)</f>
        <v>0</v>
      </c>
      <c r="AN389" s="78" cm="1">
        <f t="array" ref="AN389">_xlfn.XLOOKUP($G389&amp;$C389,$BY$1:$BY$845&amp;$C$1:$C$845,BH$1:BH$845,"",0)</f>
        <v>0</v>
      </c>
      <c r="AO389" s="78" cm="1">
        <f t="array" ref="AO389">_xlfn.XLOOKUP($G389&amp;$C389,$BY$1:$BY$845&amp;$C$1:$C$845,BI$1:BI$845,"",0)</f>
        <v>0</v>
      </c>
      <c r="AP389" s="78" cm="1">
        <f t="array" ref="AP389">_xlfn.XLOOKUP($G389&amp;$C389,$BY$1:$BY$845&amp;$C$1:$C$845,BJ$1:BJ$845,"",0)</f>
        <v>0</v>
      </c>
      <c r="AQ389" s="78" cm="1">
        <f t="array" ref="AQ389">_xlfn.XLOOKUP($G389&amp;$C389,$BY$1:$BY$845&amp;$C$1:$C$845,BK$1:BK$845,"",0)</f>
        <v>0</v>
      </c>
      <c r="AR389" s="78">
        <f t="shared" si="73"/>
        <v>0</v>
      </c>
      <c r="AT389" s="1">
        <v>21</v>
      </c>
      <c r="AW389" s="6" t="s">
        <v>1484</v>
      </c>
    </row>
    <row r="390" spans="1:102" x14ac:dyDescent="0.2">
      <c r="B390" s="1" t="s">
        <v>109</v>
      </c>
      <c r="C390" s="1">
        <v>2008</v>
      </c>
      <c r="D390" s="1" t="s">
        <v>844</v>
      </c>
      <c r="I390" s="4"/>
      <c r="O390" s="5"/>
      <c r="Z390" s="2" t="str">
        <f t="shared" si="72"/>
        <v/>
      </c>
      <c r="AA390" s="6">
        <f>_xlfn.XLOOKUP($G390,$AU$369:$AU$390,$AV$369:$AV$390,0,0)</f>
        <v>0</v>
      </c>
      <c r="AB390" s="43">
        <f>AA390/$AC$391</f>
        <v>0</v>
      </c>
      <c r="AD390" s="65" t="s">
        <v>1484</v>
      </c>
      <c r="AE390" s="65" cm="1">
        <f t="array" ref="AE390">_xlfn.XLOOKUP($G390&amp;$C390,$BY$1:$BY$845&amp;$C$1:$C$845,$CB$1:$CB$845,"",0)</f>
        <v>0</v>
      </c>
      <c r="AF390" s="65" t="s">
        <v>1484</v>
      </c>
      <c r="AG390" s="65" t="str">
        <f>IFERROR(($AD390/SUM(AD369:AD390))*$AF390,"")</f>
        <v/>
      </c>
      <c r="AH390" s="65" cm="1">
        <f t="array" ref="AH390">_xlfn.XLOOKUP($G390&amp;$C390,$BY$1:$BY$845&amp;$C$1:$C$845,$BD$1:$BD$845,"",0)</f>
        <v>0</v>
      </c>
      <c r="AI390" s="65" cm="1">
        <f t="array" ref="AI390">_xlfn.XLOOKUP($G390&amp;$C390,$BY$1:$BY$845&amp;$C$1:$C$845,$CP$1:$CP$845,"",0)</f>
        <v>0</v>
      </c>
      <c r="AJ390" s="65" cm="1">
        <f t="array" ref="AJ390">_xlfn.XLOOKUP($G390&amp;$C390,$BY$1:$BY$845&amp;$C$1:$C$845,$CQ$1:$CQ$845,"",0)</f>
        <v>0</v>
      </c>
      <c r="AK390" s="65" cm="1">
        <f t="array" ref="AK390">_xlfn.XLOOKUP($G390&amp;$C390,$BY$1:$BY$845&amp;$C$1:$C$845,$CR$1:$CR$845,"",0)</f>
        <v>0</v>
      </c>
      <c r="AL390" s="65" cm="1">
        <f t="array" ref="AL390">_xlfn.XLOOKUP($G390&amp;$C390,$BY$1:$BY$845&amp;$C$1:$C$845,$CM$1:$CM$845,"",0)</f>
        <v>0</v>
      </c>
      <c r="AM390" s="78" cm="1">
        <f t="array" ref="AM390">_xlfn.XLOOKUP($G390&amp;$C390,$BY$1:$BY$845&amp;$C$1:$C$845,BG$1:BG$845,"",0)</f>
        <v>0</v>
      </c>
      <c r="AN390" s="78" cm="1">
        <f t="array" ref="AN390">_xlfn.XLOOKUP($G390&amp;$C390,$BY$1:$BY$845&amp;$C$1:$C$845,BH$1:BH$845,"",0)</f>
        <v>0</v>
      </c>
      <c r="AO390" s="78" cm="1">
        <f t="array" ref="AO390">_xlfn.XLOOKUP($G390&amp;$C390,$BY$1:$BY$845&amp;$C$1:$C$845,BI$1:BI$845,"",0)</f>
        <v>0</v>
      </c>
      <c r="AP390" s="78" cm="1">
        <f t="array" ref="AP390">_xlfn.XLOOKUP($G390&amp;$C390,$BY$1:$BY$845&amp;$C$1:$C$845,BJ$1:BJ$845,"",0)</f>
        <v>0</v>
      </c>
      <c r="AQ390" s="78" cm="1">
        <f t="array" ref="AQ390">_xlfn.XLOOKUP($G390&amp;$C390,$BY$1:$BY$845&amp;$C$1:$C$845,BK$1:BK$845,"",0)</f>
        <v>0</v>
      </c>
      <c r="AR390" s="78">
        <f t="shared" si="73"/>
        <v>0</v>
      </c>
      <c r="AT390" s="1">
        <v>22</v>
      </c>
      <c r="AW390" s="6" t="s">
        <v>1484</v>
      </c>
    </row>
    <row r="391" spans="1:102" x14ac:dyDescent="0.2">
      <c r="B391" s="1" t="s">
        <v>109</v>
      </c>
      <c r="C391" s="1">
        <v>2008</v>
      </c>
      <c r="D391" s="1" t="s">
        <v>844</v>
      </c>
      <c r="E391" s="1"/>
      <c r="F391" s="1"/>
      <c r="G391" s="1">
        <f>$G367</f>
        <v>0</v>
      </c>
      <c r="H391" s="1"/>
      <c r="I391" s="1"/>
      <c r="J391" s="36"/>
      <c r="K391" s="36"/>
      <c r="L391" s="1"/>
      <c r="M391" s="1"/>
      <c r="N391" s="1"/>
      <c r="O391" s="1"/>
      <c r="P391" s="36"/>
      <c r="Q391" s="1"/>
      <c r="R391" s="1"/>
      <c r="S391" s="1"/>
      <c r="T391" s="1"/>
      <c r="U391" s="1"/>
      <c r="V391" s="1"/>
      <c r="W391" s="1"/>
      <c r="X391" s="1"/>
      <c r="Y391" s="1"/>
      <c r="Z391" s="1"/>
      <c r="AB391" s="41">
        <f>SUM(AB369:AB390)</f>
        <v>0.99999999999999989</v>
      </c>
      <c r="AC391" s="37">
        <f>SUM(AA369:AA390)</f>
        <v>74378636</v>
      </c>
      <c r="AD391" s="66">
        <v>19236.400000000001</v>
      </c>
      <c r="AE391" s="66">
        <f>SUM(AE369:AE390)</f>
        <v>19755</v>
      </c>
      <c r="AF391" s="66">
        <v>180.20000000000002</v>
      </c>
      <c r="AG391" s="66">
        <f>SUM(AG369:AG390)</f>
        <v>15.995274583601923</v>
      </c>
      <c r="AH391" s="66">
        <f>SUMPRODUCT(AH369:AH390,AE369:AE390)/AE391</f>
        <v>27.922348772462669</v>
      </c>
      <c r="AI391" s="66">
        <f>SUM(AI369:AI390)</f>
        <v>29.4</v>
      </c>
      <c r="AJ391" s="66">
        <f>SUM(AJ369:AJ390)</f>
        <v>40.700000000000003</v>
      </c>
      <c r="AK391" s="66">
        <f>SUM(AK369:AK390)</f>
        <v>70.2</v>
      </c>
      <c r="AL391" s="66">
        <f>SUM(AL369:AL390)</f>
        <v>220.3</v>
      </c>
      <c r="AM391" s="80">
        <f>SUM(AM369:AM390)</f>
        <v>3.04</v>
      </c>
      <c r="AN391" s="80">
        <f>SUM(AN369:AN390)</f>
        <v>2.7899999999999996</v>
      </c>
      <c r="AO391" s="80">
        <f>SUM(AO369:AO390)</f>
        <v>1.76</v>
      </c>
      <c r="AP391" s="80">
        <f>SUM(AP369:AP390)</f>
        <v>3.51</v>
      </c>
      <c r="AQ391" s="80">
        <f>SUM(AQ369:AQ390)</f>
        <v>3.9</v>
      </c>
      <c r="AR391" s="80">
        <f>SUM(AR369:AR390)</f>
        <v>15</v>
      </c>
      <c r="AS391" s="1"/>
      <c r="AU391" s="37">
        <f>AW391-AV391</f>
        <v>-130819</v>
      </c>
      <c r="AV391" s="37">
        <f>SUM(AV369:AV390)</f>
        <v>74509455</v>
      </c>
      <c r="AW391" s="37">
        <v>74378636</v>
      </c>
    </row>
    <row r="393" spans="1:102" ht="17" thickBot="1" x14ac:dyDescent="0.25"/>
    <row r="394" spans="1:102" ht="17" thickBot="1" x14ac:dyDescent="0.25">
      <c r="A394" s="3">
        <v>16</v>
      </c>
      <c r="B394" s="1" t="str">
        <f>B$1</f>
        <v>YEAR</v>
      </c>
      <c r="C394" s="1" t="str">
        <f>C$1</f>
        <v>YEAR</v>
      </c>
      <c r="D394" s="1" t="str">
        <f>D$1</f>
        <v>TEAM</v>
      </c>
      <c r="F394" s="1" t="str">
        <f t="shared" ref="F394:AA394" si="74">F$1</f>
        <v>NUMBER</v>
      </c>
      <c r="G394" s="1" t="str">
        <f t="shared" si="74"/>
        <v>PLAYER</v>
      </c>
      <c r="H394" s="1" t="str">
        <f t="shared" si="74"/>
        <v>POS</v>
      </c>
      <c r="I394" s="1" t="str">
        <f t="shared" si="74"/>
        <v>HEIGHT</v>
      </c>
      <c r="J394" s="1" t="str">
        <f t="shared" si="74"/>
        <v>HEIGHT (IN)</v>
      </c>
      <c r="K394" s="1" t="str">
        <f t="shared" si="74"/>
        <v>HEIGHT (M)</v>
      </c>
      <c r="L394" s="1" t="str">
        <f t="shared" si="74"/>
        <v>WEIGHT (LBS)</v>
      </c>
      <c r="M394" s="1" t="str">
        <f t="shared" si="74"/>
        <v>WEIGHT (KG)</v>
      </c>
      <c r="N394" s="1" t="str">
        <f t="shared" si="74"/>
        <v>BMI</v>
      </c>
      <c r="O394" s="1" t="str">
        <f t="shared" si="74"/>
        <v>BIRTH DATE</v>
      </c>
      <c r="P394" s="1" t="str">
        <f t="shared" si="74"/>
        <v>AGE</v>
      </c>
      <c r="Q394" s="1" t="str">
        <f t="shared" si="74"/>
        <v>NATION</v>
      </c>
      <c r="R394" s="1" t="str">
        <f t="shared" si="74"/>
        <v>COUNTRY</v>
      </c>
      <c r="S394" s="1" t="str">
        <f t="shared" si="74"/>
        <v>CONTINENT</v>
      </c>
      <c r="T394" s="1" t="str">
        <f t="shared" si="74"/>
        <v>GLOBAL REGION</v>
      </c>
      <c r="U394" s="1" t="str">
        <f t="shared" si="74"/>
        <v>EXPERIENCE</v>
      </c>
      <c r="V394" s="1"/>
      <c r="W394" s="1" t="str">
        <f t="shared" si="74"/>
        <v>COLLEGE</v>
      </c>
      <c r="X394" s="1" t="str">
        <f t="shared" si="74"/>
        <v>COLLEGE1</v>
      </c>
      <c r="Y394" s="1" t="str">
        <f t="shared" si="74"/>
        <v>COLLEGE2</v>
      </c>
      <c r="Z394" s="1" t="str">
        <f t="shared" si="74"/>
        <v>TRANSFER</v>
      </c>
      <c r="AA394" s="1" t="str">
        <f t="shared" si="74"/>
        <v>SALARY</v>
      </c>
      <c r="AB394" s="1" t="s">
        <v>1262</v>
      </c>
      <c r="AD394" s="64" t="s">
        <v>1496</v>
      </c>
      <c r="AE394" s="64" t="str">
        <f>AE$1</f>
        <v>MP</v>
      </c>
      <c r="AF394" s="64" t="s">
        <v>1424</v>
      </c>
      <c r="AG394" s="64" t="str">
        <f>AG$1</f>
        <v>WTD-MP-PER</v>
      </c>
      <c r="AH394" s="64" t="str">
        <f t="shared" ref="AH394:AR394" si="75">AH$1</f>
        <v>AGE</v>
      </c>
      <c r="AI394" s="64" t="str">
        <f t="shared" si="75"/>
        <v>D-WS</v>
      </c>
      <c r="AJ394" s="64" t="str">
        <f t="shared" si="75"/>
        <v>O-WS</v>
      </c>
      <c r="AK394" s="64" t="str">
        <f t="shared" si="75"/>
        <v>WS</v>
      </c>
      <c r="AL394" s="64" t="str">
        <f t="shared" si="75"/>
        <v>USG%</v>
      </c>
      <c r="AM394" s="64" t="str">
        <f t="shared" si="75"/>
        <v>PG%</v>
      </c>
      <c r="AN394" s="64" t="str">
        <f t="shared" si="75"/>
        <v>SG%</v>
      </c>
      <c r="AO394" s="64" t="str">
        <f t="shared" si="75"/>
        <v>SF%</v>
      </c>
      <c r="AP394" s="64" t="str">
        <f t="shared" si="75"/>
        <v>PF%</v>
      </c>
      <c r="AQ394" s="64" t="str">
        <f t="shared" si="75"/>
        <v>C%</v>
      </c>
      <c r="AR394" s="64" t="str">
        <f t="shared" si="75"/>
        <v>TTL%</v>
      </c>
      <c r="AT394" s="1" t="str">
        <f>AT$1</f>
        <v>Rk</v>
      </c>
      <c r="AU394" s="1" t="str">
        <f>AU$1</f>
        <v>PLAYER</v>
      </c>
      <c r="AV394" s="1" t="str">
        <f>AV$1</f>
        <v>SALARY - BR</v>
      </c>
      <c r="AW394" s="1" t="s">
        <v>1495</v>
      </c>
      <c r="BB394" t="s">
        <v>550</v>
      </c>
      <c r="BC394" t="s">
        <v>1376</v>
      </c>
      <c r="BD394" t="s">
        <v>1377</v>
      </c>
      <c r="BE394" t="s">
        <v>1340</v>
      </c>
      <c r="BF394" s="2" t="s">
        <v>1378</v>
      </c>
      <c r="BG394" s="2" t="s">
        <v>1379</v>
      </c>
      <c r="BH394" s="2" t="s">
        <v>1380</v>
      </c>
      <c r="BI394" s="2" t="s">
        <v>1381</v>
      </c>
      <c r="BJ394" s="2" t="s">
        <v>1382</v>
      </c>
      <c r="BK394" s="2" t="s">
        <v>1383</v>
      </c>
      <c r="BL394" s="2" t="s">
        <v>1384</v>
      </c>
      <c r="BM394" s="2" t="s">
        <v>1385</v>
      </c>
      <c r="BN394" s="2" t="s">
        <v>1386</v>
      </c>
      <c r="BO394" s="2" t="s">
        <v>1387</v>
      </c>
      <c r="BP394" s="2" t="s">
        <v>1388</v>
      </c>
      <c r="BQ394" s="2" t="s">
        <v>1389</v>
      </c>
      <c r="BR394" s="2" t="s">
        <v>1388</v>
      </c>
      <c r="BS394" s="2" t="s">
        <v>1389</v>
      </c>
      <c r="BT394" s="2" t="s">
        <v>1390</v>
      </c>
      <c r="BU394" s="2" t="s">
        <v>1391</v>
      </c>
      <c r="BV394" s="2" t="s">
        <v>1392</v>
      </c>
      <c r="BX394" s="2" t="s">
        <v>550</v>
      </c>
      <c r="BY394" s="2" t="s">
        <v>1376</v>
      </c>
      <c r="BZ394" s="2" t="s">
        <v>1377</v>
      </c>
      <c r="CA394" s="2" t="s">
        <v>1340</v>
      </c>
      <c r="CB394" s="2" t="s">
        <v>1378</v>
      </c>
      <c r="CC394" s="2" t="s">
        <v>1424</v>
      </c>
      <c r="CD394" s="2" t="s">
        <v>1425</v>
      </c>
      <c r="CE394" s="2" t="s">
        <v>1426</v>
      </c>
      <c r="CF394" s="2" t="s">
        <v>1427</v>
      </c>
      <c r="CG394" s="2" t="s">
        <v>1428</v>
      </c>
      <c r="CH394" s="2" t="s">
        <v>1429</v>
      </c>
      <c r="CI394" s="2" t="s">
        <v>1430</v>
      </c>
      <c r="CJ394" s="2" t="s">
        <v>1431</v>
      </c>
      <c r="CK394" s="2" t="s">
        <v>1432</v>
      </c>
      <c r="CL394" s="2" t="s">
        <v>1433</v>
      </c>
      <c r="CM394" s="2" t="s">
        <v>1434</v>
      </c>
      <c r="CN394" s="2" t="s">
        <v>1435</v>
      </c>
      <c r="CO394" s="2" t="s">
        <v>1376</v>
      </c>
      <c r="CP394" s="2" t="s">
        <v>1436</v>
      </c>
      <c r="CQ394" s="2" t="s">
        <v>1437</v>
      </c>
      <c r="CR394" s="2" t="s">
        <v>1438</v>
      </c>
      <c r="CS394" s="2" t="s">
        <v>1439</v>
      </c>
      <c r="CT394" s="2" t="s">
        <v>1376</v>
      </c>
      <c r="CU394" s="2" t="s">
        <v>1440</v>
      </c>
      <c r="CV394" s="2" t="s">
        <v>1441</v>
      </c>
      <c r="CW394" s="2" t="s">
        <v>1442</v>
      </c>
      <c r="CX394" s="2" t="s">
        <v>1443</v>
      </c>
    </row>
    <row r="395" spans="1:102" ht="17" thickBot="1" x14ac:dyDescent="0.25">
      <c r="A395" s="3" t="s">
        <v>787</v>
      </c>
      <c r="B395" s="1" t="s">
        <v>116</v>
      </c>
      <c r="C395" s="1">
        <v>2007</v>
      </c>
      <c r="D395" s="1" t="s">
        <v>787</v>
      </c>
      <c r="F395" s="2">
        <v>17</v>
      </c>
      <c r="G395" s="2" t="s">
        <v>912</v>
      </c>
      <c r="H395" s="2" t="s">
        <v>576</v>
      </c>
      <c r="I395" s="4" t="s">
        <v>599</v>
      </c>
      <c r="J395" s="16">
        <f>_xlfn.XLOOKUP($I395,DASHBOARD!$I$2:$I$27,DASHBOARD!$J$2:$J$27,"",0)</f>
        <v>78</v>
      </c>
      <c r="K395" s="23">
        <f>J395/DASHBOARD!$C$3</f>
        <v>1.981203962407925</v>
      </c>
      <c r="L395" s="2">
        <v>185</v>
      </c>
      <c r="M395" s="26">
        <f>L395/DASHBOARD!$C$4</f>
        <v>83.900226757369609</v>
      </c>
      <c r="N395" s="26">
        <f t="shared" ref="N395:N410" si="76">M395/(K395^2)</f>
        <v>21.374932837478621</v>
      </c>
      <c r="O395" s="5">
        <v>26298</v>
      </c>
      <c r="P395" s="23">
        <f>YEARFRAC(O395,_xlfn.XLOOKUP($B395,DASHBOARD!$Q$2:$Q$40,DASHBOARD!$U$2:$U$40,"",0))</f>
        <v>35.455555555555556</v>
      </c>
      <c r="Q395" s="2" t="s">
        <v>557</v>
      </c>
      <c r="R395" s="2" t="str">
        <f>_xlfn.XLOOKUP($Q395,DASHBOARD!$L$2:$L$150,DASHBOARD!M$2:M$150,"",0)</f>
        <v>United States</v>
      </c>
      <c r="S395" s="2" t="str">
        <f>_xlfn.XLOOKUP($Q395,DASHBOARD!$L$2:$L$150,DASHBOARD!N$2:N$150,"",0)</f>
        <v>North America</v>
      </c>
      <c r="T395" s="2" t="str">
        <f>_xlfn.XLOOKUP($Q395,DASHBOARD!$L$2:$L$150,DASHBOARD!O$2:O$150,"",0)</f>
        <v>Americas</v>
      </c>
      <c r="U395" s="2">
        <v>11</v>
      </c>
      <c r="W395" s="2" t="s">
        <v>583</v>
      </c>
      <c r="X395" s="2" t="s">
        <v>583</v>
      </c>
      <c r="Z395" s="2" t="str">
        <f t="shared" ref="Z395:Z416" si="77">IF(Y395="","","X")</f>
        <v/>
      </c>
      <c r="AA395" s="6">
        <f>_xlfn.XLOOKUP($G395,$AU$395:$AU$416,$AV$395:$AV$416,0,0)</f>
        <v>5117880</v>
      </c>
      <c r="AB395" s="43">
        <f>AA395/$AC$417</f>
        <v>7.7951915426128851E-2</v>
      </c>
      <c r="AD395" s="65">
        <v>2728</v>
      </c>
      <c r="AE395" s="65" cm="1">
        <f t="array" ref="AE395">_xlfn.XLOOKUP($G395&amp;$C395,$BY$1:$BY$845&amp;$C$1:$C$845,$CB$1:$CB$845,"",0)</f>
        <v>1631</v>
      </c>
      <c r="AF395" s="65">
        <v>26.1</v>
      </c>
      <c r="AG395" s="65">
        <f>IFERROR(($AD395/SUM(AD395:AD416))*$AF395,"")</f>
        <v>3.5717195228396861</v>
      </c>
      <c r="AH395" s="65" cm="1">
        <f t="array" ref="AH395">_xlfn.XLOOKUP($G395&amp;$C395,$BY$1:$BY$845&amp;$C$1:$C$845,$BD$1:$BD$845,"",0)</f>
        <v>35</v>
      </c>
      <c r="AI395" s="65" cm="1">
        <f t="array" ref="AI395">_xlfn.XLOOKUP($G395&amp;$C395,$BY$1:$BY$845&amp;$C$1:$C$845,$CP$1:$CP$845,"",0)</f>
        <v>4.2</v>
      </c>
      <c r="AJ395" s="65" cm="1">
        <f t="array" ref="AJ395">_xlfn.XLOOKUP($G395&amp;$C395,$BY$1:$BY$845&amp;$C$1:$C$845,$CQ$1:$CQ$845,"",0)</f>
        <v>2.6</v>
      </c>
      <c r="AK395" s="65" cm="1">
        <f t="array" ref="AK395">_xlfn.XLOOKUP($G395&amp;$C395,$BY$1:$BY$845&amp;$C$1:$C$845,$CR$1:$CR$845,"",0)</f>
        <v>6.8</v>
      </c>
      <c r="AL395" s="65" cm="1">
        <f t="array" ref="AL395">_xlfn.XLOOKUP($G395&amp;$C395,$BY$1:$BY$845&amp;$C$1:$C$845,$CM$1:$CM$845,"",0)</f>
        <v>11.3</v>
      </c>
      <c r="AM395" s="78" cm="1">
        <f t="array" ref="AM395">_xlfn.XLOOKUP($G395&amp;$C395,$BY$1:$BY$845&amp;$C$1:$C$845,BG$1:BG$845,"",0)</f>
        <v>0</v>
      </c>
      <c r="AN395" s="78" cm="1">
        <f t="array" ref="AN395">_xlfn.XLOOKUP($G395&amp;$C395,$BY$1:$BY$845&amp;$C$1:$C$845,BH$1:BH$845,"",0)</f>
        <v>0.94</v>
      </c>
      <c r="AO395" s="78" cm="1">
        <f t="array" ref="AO395">_xlfn.XLOOKUP($G395&amp;$C395,$BY$1:$BY$845&amp;$C$1:$C$845,BI$1:BI$845,"",0)</f>
        <v>0.06</v>
      </c>
      <c r="AP395" s="78" cm="1">
        <f t="array" ref="AP395">_xlfn.XLOOKUP($G395&amp;$C395,$BY$1:$BY$845&amp;$C$1:$C$845,BJ$1:BJ$845,"",0)</f>
        <v>0</v>
      </c>
      <c r="AQ395" s="78" cm="1">
        <f t="array" ref="AQ395">_xlfn.XLOOKUP($G395&amp;$C395,$BY$1:$BY$845&amp;$C$1:$C$845,BK$1:BK$845,"",0)</f>
        <v>0</v>
      </c>
      <c r="AR395" s="78">
        <f>SUM(AM395:AQ395)</f>
        <v>1</v>
      </c>
      <c r="AT395" s="1">
        <v>1</v>
      </c>
      <c r="AU395" s="2" t="s">
        <v>800</v>
      </c>
      <c r="AV395" s="6">
        <v>17429672</v>
      </c>
      <c r="AW395" s="6">
        <v>17429672</v>
      </c>
      <c r="BB395">
        <v>1</v>
      </c>
      <c r="BC395" t="s">
        <v>800</v>
      </c>
      <c r="BD395">
        <v>30</v>
      </c>
      <c r="BE395">
        <v>80</v>
      </c>
      <c r="BF395" s="2">
        <v>2726</v>
      </c>
      <c r="BJ395" s="58">
        <v>0.28999999999999998</v>
      </c>
      <c r="BK395" s="58">
        <v>0.71</v>
      </c>
      <c r="BL395" s="2">
        <v>13.8</v>
      </c>
      <c r="BM395" s="2">
        <v>14.5</v>
      </c>
      <c r="BN395" s="2">
        <v>70</v>
      </c>
      <c r="BO395" s="2">
        <v>81</v>
      </c>
      <c r="BP395" s="2">
        <v>119</v>
      </c>
      <c r="BQ395" s="2">
        <v>23</v>
      </c>
      <c r="BR395" s="2">
        <v>275</v>
      </c>
      <c r="BS395" s="2">
        <v>11</v>
      </c>
      <c r="BT395" s="2">
        <v>621</v>
      </c>
      <c r="BU395" s="2">
        <v>69</v>
      </c>
      <c r="BV395" s="2">
        <v>93</v>
      </c>
      <c r="BX395" s="2">
        <v>1</v>
      </c>
      <c r="BY395" s="2" t="s">
        <v>800</v>
      </c>
      <c r="BZ395" s="2">
        <v>30</v>
      </c>
      <c r="CA395" s="2">
        <v>80</v>
      </c>
      <c r="CB395" s="2">
        <v>2726</v>
      </c>
      <c r="CC395" s="2">
        <v>26.1</v>
      </c>
      <c r="CD395" s="2">
        <v>0.57899999999999996</v>
      </c>
      <c r="CE395" s="2">
        <v>8.0000000000000002E-3</v>
      </c>
      <c r="CF395" s="2">
        <v>0.502</v>
      </c>
      <c r="CG395" s="2">
        <v>9.8000000000000007</v>
      </c>
      <c r="CH395" s="2">
        <v>27</v>
      </c>
      <c r="CI395" s="2">
        <v>18.8</v>
      </c>
      <c r="CJ395" s="2">
        <v>18.8</v>
      </c>
      <c r="CK395" s="2">
        <v>1.3</v>
      </c>
      <c r="CL395" s="2">
        <v>5.0999999999999996</v>
      </c>
      <c r="CM395" s="2">
        <v>14</v>
      </c>
      <c r="CN395" s="2">
        <v>27.9</v>
      </c>
      <c r="CP395" s="2">
        <v>6.3</v>
      </c>
      <c r="CQ395" s="2">
        <v>6.8</v>
      </c>
      <c r="CR395" s="2">
        <v>13</v>
      </c>
      <c r="CS395" s="2">
        <v>0.23</v>
      </c>
      <c r="CU395" s="2">
        <v>3.8</v>
      </c>
      <c r="CV395" s="2">
        <v>3.2</v>
      </c>
      <c r="CW395" s="2">
        <v>7</v>
      </c>
      <c r="CX395" s="2">
        <v>6.2</v>
      </c>
    </row>
    <row r="396" spans="1:102" x14ac:dyDescent="0.2">
      <c r="B396" s="1" t="s">
        <v>116</v>
      </c>
      <c r="C396" s="1">
        <v>2007</v>
      </c>
      <c r="D396" s="1" t="s">
        <v>787</v>
      </c>
      <c r="F396" s="2">
        <v>15</v>
      </c>
      <c r="G396" s="2" t="s">
        <v>795</v>
      </c>
      <c r="H396" s="2" t="s">
        <v>566</v>
      </c>
      <c r="I396" s="4" t="s">
        <v>595</v>
      </c>
      <c r="J396" s="16">
        <f>_xlfn.XLOOKUP($I396,DASHBOARD!$I$2:$I$27,DASHBOARD!$J$2:$J$27,"",0)</f>
        <v>82</v>
      </c>
      <c r="K396" s="23">
        <f>J396/DASHBOARD!$C$3</f>
        <v>2.0828041656083314</v>
      </c>
      <c r="L396" s="2">
        <v>235</v>
      </c>
      <c r="M396" s="26">
        <f>L396/DASHBOARD!$C$4</f>
        <v>106.57596371882086</v>
      </c>
      <c r="N396" s="26">
        <f t="shared" si="76"/>
        <v>24.567580811821056</v>
      </c>
      <c r="O396" s="5">
        <v>29316</v>
      </c>
      <c r="P396" s="23">
        <f>YEARFRAC(O396,_xlfn.XLOOKUP($B396,DASHBOARD!$Q$2:$Q$40,DASHBOARD!$U$2:$U$40,"",0))</f>
        <v>27.191666666666666</v>
      </c>
      <c r="Q396" s="2" t="s">
        <v>557</v>
      </c>
      <c r="R396" s="2" t="str">
        <f>_xlfn.XLOOKUP($Q396,DASHBOARD!$L$2:$L$150,DASHBOARD!M$2:M$150,"",0)</f>
        <v>United States</v>
      </c>
      <c r="S396" s="2" t="str">
        <f>_xlfn.XLOOKUP($Q396,DASHBOARD!$L$2:$L$150,DASHBOARD!N$2:N$150,"",0)</f>
        <v>North America</v>
      </c>
      <c r="T396" s="2" t="str">
        <f>_xlfn.XLOOKUP($Q396,DASHBOARD!$L$2:$L$150,DASHBOARD!O$2:O$150,"",0)</f>
        <v>Americas</v>
      </c>
      <c r="U396" s="2">
        <v>2</v>
      </c>
      <c r="W396" s="2" t="s">
        <v>558</v>
      </c>
      <c r="X396" s="2" t="s">
        <v>558</v>
      </c>
      <c r="Z396" s="2" t="str">
        <f t="shared" si="77"/>
        <v/>
      </c>
      <c r="AA396" s="6">
        <f>_xlfn.XLOOKUP($G396,$AU$395:$AU$416,$AV$395:$AV$416,0,0)</f>
        <v>2000000</v>
      </c>
      <c r="AB396" s="43">
        <f>AA396/$AC$417</f>
        <v>3.0462580375518321E-2</v>
      </c>
      <c r="AD396" s="65">
        <v>2502.5</v>
      </c>
      <c r="AE396" s="65" cm="1">
        <f t="array" ref="AE396">_xlfn.XLOOKUP($G396&amp;$C396,$BY$1:$BY$845&amp;$C$1:$C$845,$CB$1:$CB$845,"",0)</f>
        <v>653</v>
      </c>
      <c r="AF396" s="65">
        <v>21.4</v>
      </c>
      <c r="AG396" s="65">
        <f>IFERROR(($AD396/SUM(AD395:AD416))*$AF396,"")</f>
        <v>2.686459723295175</v>
      </c>
      <c r="AH396" s="65" cm="1">
        <f t="array" ref="AH396">_xlfn.XLOOKUP($G396&amp;$C396,$BY$1:$BY$845&amp;$C$1:$C$845,$BD$1:$BD$845,"",0)</f>
        <v>26</v>
      </c>
      <c r="AI396" s="65" cm="1">
        <f t="array" ref="AI396">_xlfn.XLOOKUP($G396&amp;$C396,$BY$1:$BY$845&amp;$C$1:$C$845,$CP$1:$CP$845,"",0)</f>
        <v>1.1000000000000001</v>
      </c>
      <c r="AJ396" s="65" cm="1">
        <f t="array" ref="AJ396">_xlfn.XLOOKUP($G396&amp;$C396,$BY$1:$BY$845&amp;$C$1:$C$845,$CQ$1:$CQ$845,"",0)</f>
        <v>1.2</v>
      </c>
      <c r="AK396" s="65" cm="1">
        <f t="array" ref="AK396">_xlfn.XLOOKUP($G396&amp;$C396,$BY$1:$BY$845&amp;$C$1:$C$845,$CR$1:$CR$845,"",0)</f>
        <v>2.2000000000000002</v>
      </c>
      <c r="AL396" s="65" cm="1">
        <f t="array" ref="AL396">_xlfn.XLOOKUP($G396&amp;$C396,$BY$1:$BY$845&amp;$C$1:$C$845,$CM$1:$CM$845,"",0)</f>
        <v>9</v>
      </c>
      <c r="AM396" s="78" cm="1">
        <f t="array" ref="AM396">_xlfn.XLOOKUP($G396&amp;$C396,$BY$1:$BY$845&amp;$C$1:$C$845,BG$1:BG$845,"",0)</f>
        <v>0</v>
      </c>
      <c r="AN396" s="78" cm="1">
        <f t="array" ref="AN396">_xlfn.XLOOKUP($G396&amp;$C396,$BY$1:$BY$845&amp;$C$1:$C$845,BH$1:BH$845,"",0)</f>
        <v>0</v>
      </c>
      <c r="AO396" s="78" cm="1">
        <f t="array" ref="AO396">_xlfn.XLOOKUP($G396&amp;$C396,$BY$1:$BY$845&amp;$C$1:$C$845,BI$1:BI$845,"",0)</f>
        <v>7.0000000000000007E-2</v>
      </c>
      <c r="AP396" s="78" cm="1">
        <f t="array" ref="AP396">_xlfn.XLOOKUP($G396&amp;$C396,$BY$1:$BY$845&amp;$C$1:$C$845,BJ$1:BJ$845,"",0)</f>
        <v>0.92</v>
      </c>
      <c r="AQ396" s="78" cm="1">
        <f t="array" ref="AQ396">_xlfn.XLOOKUP($G396&amp;$C396,$BY$1:$BY$845&amp;$C$1:$C$845,BK$1:BK$845,"",0)</f>
        <v>0.02</v>
      </c>
      <c r="AR396" s="78">
        <f t="shared" ref="AR396:AR416" si="78">SUM(AM396:AQ396)</f>
        <v>1.01</v>
      </c>
      <c r="AT396" s="1">
        <v>2</v>
      </c>
      <c r="AU396" s="2" t="s">
        <v>809</v>
      </c>
      <c r="AV396" s="6">
        <v>9450000</v>
      </c>
      <c r="AW396" s="6">
        <v>9450000</v>
      </c>
      <c r="BB396">
        <v>2</v>
      </c>
      <c r="BC396" t="s">
        <v>809</v>
      </c>
      <c r="BD396">
        <v>24</v>
      </c>
      <c r="BE396">
        <v>77</v>
      </c>
      <c r="BF396" s="2">
        <v>2499</v>
      </c>
      <c r="BG396" s="58">
        <v>0.99</v>
      </c>
      <c r="BH396" s="58">
        <v>0.01</v>
      </c>
      <c r="BL396" s="2">
        <v>10.4</v>
      </c>
      <c r="BM396" s="2">
        <v>3.1</v>
      </c>
      <c r="BN396" s="2">
        <v>77</v>
      </c>
      <c r="BO396" s="2">
        <v>57</v>
      </c>
      <c r="BP396" s="2">
        <v>48</v>
      </c>
      <c r="BQ396" s="2">
        <v>21</v>
      </c>
      <c r="BR396" s="2">
        <v>153</v>
      </c>
      <c r="BS396" s="2">
        <v>13</v>
      </c>
      <c r="BT396" s="2">
        <v>997</v>
      </c>
      <c r="BU396" s="2">
        <v>35</v>
      </c>
      <c r="BV396" s="2">
        <v>69</v>
      </c>
      <c r="BX396" s="2">
        <v>2</v>
      </c>
      <c r="BY396" s="2" t="s">
        <v>809</v>
      </c>
      <c r="BZ396" s="2">
        <v>24</v>
      </c>
      <c r="CA396" s="2">
        <v>77</v>
      </c>
      <c r="CB396" s="2">
        <v>2499</v>
      </c>
      <c r="CC396" s="2">
        <v>21.4</v>
      </c>
      <c r="CD396" s="2">
        <v>0.57199999999999995</v>
      </c>
      <c r="CE396" s="2">
        <v>3.5000000000000003E-2</v>
      </c>
      <c r="CF396" s="2">
        <v>0.31900000000000001</v>
      </c>
      <c r="CG396" s="2">
        <v>1.7</v>
      </c>
      <c r="CH396" s="2">
        <v>10</v>
      </c>
      <c r="CI396" s="2">
        <v>6</v>
      </c>
      <c r="CJ396" s="2">
        <v>31.7</v>
      </c>
      <c r="CK396" s="2">
        <v>1.8</v>
      </c>
      <c r="CL396" s="2">
        <v>0.2</v>
      </c>
      <c r="CM396" s="2">
        <v>13.3</v>
      </c>
      <c r="CN396" s="2">
        <v>27.4</v>
      </c>
      <c r="CP396" s="2">
        <v>5.8</v>
      </c>
      <c r="CQ396" s="2">
        <v>3.9</v>
      </c>
      <c r="CR396" s="2">
        <v>9.6</v>
      </c>
      <c r="CS396" s="2">
        <v>0.185</v>
      </c>
      <c r="CU396" s="2">
        <v>2.7</v>
      </c>
      <c r="CV396" s="2">
        <v>0.4</v>
      </c>
      <c r="CW396" s="2">
        <v>3.1</v>
      </c>
      <c r="CX396" s="2">
        <v>3.2</v>
      </c>
    </row>
    <row r="397" spans="1:102" x14ac:dyDescent="0.2">
      <c r="B397" s="1" t="s">
        <v>116</v>
      </c>
      <c r="C397" s="1">
        <v>2007</v>
      </c>
      <c r="D397" s="1" t="s">
        <v>787</v>
      </c>
      <c r="F397" s="2">
        <v>12</v>
      </c>
      <c r="G397" s="2" t="s">
        <v>913</v>
      </c>
      <c r="H397" s="2" t="s">
        <v>570</v>
      </c>
      <c r="I397" s="4" t="s">
        <v>604</v>
      </c>
      <c r="J397" s="16">
        <f>_xlfn.XLOOKUP($I397,DASHBOARD!$I$2:$I$27,DASHBOARD!$J$2:$J$27,"",0)</f>
        <v>79</v>
      </c>
      <c r="K397" s="23">
        <f>J397/DASHBOARD!$C$3</f>
        <v>2.0066040132080265</v>
      </c>
      <c r="L397" s="2">
        <v>185</v>
      </c>
      <c r="M397" s="26">
        <f>L397/DASHBOARD!$C$4</f>
        <v>83.900226757369609</v>
      </c>
      <c r="N397" s="26">
        <f t="shared" si="76"/>
        <v>20.837220218429728</v>
      </c>
      <c r="O397" s="5">
        <v>26098</v>
      </c>
      <c r="P397" s="23">
        <f>YEARFRAC(O397,_xlfn.XLOOKUP($B397,DASHBOARD!$Q$2:$Q$40,DASHBOARD!$U$2:$U$40,"",0))</f>
        <v>36</v>
      </c>
      <c r="Q397" s="2" t="s">
        <v>557</v>
      </c>
      <c r="R397" s="2" t="str">
        <f>_xlfn.XLOOKUP($Q397,DASHBOARD!$L$2:$L$150,DASHBOARD!M$2:M$150,"",0)</f>
        <v>United States</v>
      </c>
      <c r="S397" s="2" t="str">
        <f>_xlfn.XLOOKUP($Q397,DASHBOARD!$L$2:$L$150,DASHBOARD!N$2:N$150,"",0)</f>
        <v>North America</v>
      </c>
      <c r="T397" s="2" t="str">
        <f>_xlfn.XLOOKUP($Q397,DASHBOARD!$L$2:$L$150,DASHBOARD!O$2:O$150,"",0)</f>
        <v>Americas</v>
      </c>
      <c r="U397" s="2">
        <v>10</v>
      </c>
      <c r="W397" s="2" t="s">
        <v>914</v>
      </c>
      <c r="X397" s="2" t="s">
        <v>914</v>
      </c>
      <c r="Z397" s="2" t="str">
        <f t="shared" si="77"/>
        <v/>
      </c>
      <c r="AA397" s="6">
        <f>_xlfn.XLOOKUP($G397,$AU$395:$AU$416,$AV$395:$AV$416,0,0)</f>
        <v>3750000</v>
      </c>
      <c r="AB397" s="43">
        <f>AA397/$AC$417</f>
        <v>5.7117338204096854E-2</v>
      </c>
      <c r="AD397" s="65">
        <v>2062.5</v>
      </c>
      <c r="AE397" s="65" cm="1">
        <f t="array" ref="AE397">_xlfn.XLOOKUP($G397&amp;$C397,$BY$1:$BY$845&amp;$C$1:$C$845,$CB$1:$CB$845,"",0)</f>
        <v>2464</v>
      </c>
      <c r="AF397" s="65">
        <v>24.1</v>
      </c>
      <c r="AG397" s="65">
        <f>IFERROR(($AD397/SUM(AD395:AD416))*$AF397,"")</f>
        <v>2.4934661342590272</v>
      </c>
      <c r="AH397" s="65" cm="1">
        <f t="array" ref="AH397">_xlfn.XLOOKUP($G397&amp;$C397,$BY$1:$BY$845&amp;$C$1:$C$845,$BD$1:$BD$845,"",0)</f>
        <v>35</v>
      </c>
      <c r="AI397" s="65" cm="1">
        <f t="array" ref="AI397">_xlfn.XLOOKUP($G397&amp;$C397,$BY$1:$BY$845&amp;$C$1:$C$845,$CP$1:$CP$845,"",0)</f>
        <v>0.4</v>
      </c>
      <c r="AJ397" s="65" cm="1">
        <f t="array" ref="AJ397">_xlfn.XLOOKUP($G397&amp;$C397,$BY$1:$BY$845&amp;$C$1:$C$845,$CQ$1:$CQ$845,"",0)</f>
        <v>3.6</v>
      </c>
      <c r="AK397" s="65" cm="1">
        <f t="array" ref="AK397">_xlfn.XLOOKUP($G397&amp;$C397,$BY$1:$BY$845&amp;$C$1:$C$845,$CR$1:$CR$845,"",0)</f>
        <v>4.0999999999999996</v>
      </c>
      <c r="AL397" s="65" cm="1">
        <f t="array" ref="AL397">_xlfn.XLOOKUP($G397&amp;$C397,$BY$1:$BY$845&amp;$C$1:$C$845,$CM$1:$CM$845,"",0)</f>
        <v>11.5</v>
      </c>
      <c r="AM397" s="78" cm="1">
        <f t="array" ref="AM397">_xlfn.XLOOKUP($G397&amp;$C397,$BY$1:$BY$845&amp;$C$1:$C$845,BG$1:BG$845,"",0)</f>
        <v>0</v>
      </c>
      <c r="AN397" s="78" cm="1">
        <f t="array" ref="AN397">_xlfn.XLOOKUP($G397&amp;$C397,$BY$1:$BY$845&amp;$C$1:$C$845,BH$1:BH$845,"",0)</f>
        <v>0.21</v>
      </c>
      <c r="AO397" s="78" cm="1">
        <f t="array" ref="AO397">_xlfn.XLOOKUP($G397&amp;$C397,$BY$1:$BY$845&amp;$C$1:$C$845,BI$1:BI$845,"",0)</f>
        <v>0.74</v>
      </c>
      <c r="AP397" s="78" cm="1">
        <f t="array" ref="AP397">_xlfn.XLOOKUP($G397&amp;$C397,$BY$1:$BY$845&amp;$C$1:$C$845,BJ$1:BJ$845,"",0)</f>
        <v>0.05</v>
      </c>
      <c r="AQ397" s="78" cm="1">
        <f t="array" ref="AQ397">_xlfn.XLOOKUP($G397&amp;$C397,$BY$1:$BY$845&amp;$C$1:$C$845,BK$1:BK$845,"",0)</f>
        <v>0</v>
      </c>
      <c r="AR397" s="78">
        <f t="shared" si="78"/>
        <v>1</v>
      </c>
      <c r="AT397" s="1">
        <v>3</v>
      </c>
      <c r="AU397" s="2" t="s">
        <v>802</v>
      </c>
      <c r="AV397" s="6">
        <v>8254375</v>
      </c>
      <c r="AW397" s="6">
        <v>8254375</v>
      </c>
      <c r="BB397">
        <v>3</v>
      </c>
      <c r="BC397" t="s">
        <v>913</v>
      </c>
      <c r="BD397">
        <v>35</v>
      </c>
      <c r="BE397">
        <v>82</v>
      </c>
      <c r="BF397" s="2">
        <v>2464</v>
      </c>
      <c r="BH397" s="58">
        <v>0.21</v>
      </c>
      <c r="BI397" s="58">
        <v>0.74</v>
      </c>
      <c r="BJ397" s="58">
        <v>0.05</v>
      </c>
      <c r="BL397" s="2">
        <v>13.2</v>
      </c>
      <c r="BM397" s="2">
        <v>10.4</v>
      </c>
      <c r="BN397" s="2">
        <v>28</v>
      </c>
      <c r="BO397" s="2">
        <v>17</v>
      </c>
      <c r="BP397" s="2">
        <v>57</v>
      </c>
      <c r="BQ397" s="2">
        <v>11</v>
      </c>
      <c r="BR397" s="2">
        <v>31</v>
      </c>
      <c r="BS397" s="2">
        <v>31</v>
      </c>
      <c r="BT397" s="2">
        <v>271</v>
      </c>
      <c r="BU397" s="2">
        <v>9</v>
      </c>
      <c r="BV397" s="2">
        <v>12</v>
      </c>
      <c r="BX397" s="2">
        <v>3</v>
      </c>
      <c r="BY397" s="2" t="s">
        <v>913</v>
      </c>
      <c r="BZ397" s="2">
        <v>35</v>
      </c>
      <c r="CA397" s="2">
        <v>82</v>
      </c>
      <c r="CB397" s="2">
        <v>2464</v>
      </c>
      <c r="CC397" s="2">
        <v>7.1</v>
      </c>
      <c r="CD397" s="2">
        <v>0.51100000000000001</v>
      </c>
      <c r="CE397" s="2">
        <v>0.497</v>
      </c>
      <c r="CF397" s="2">
        <v>0.156</v>
      </c>
      <c r="CG397" s="2">
        <v>1.2</v>
      </c>
      <c r="CH397" s="2">
        <v>9.4</v>
      </c>
      <c r="CI397" s="2">
        <v>5.5</v>
      </c>
      <c r="CJ397" s="2">
        <v>7</v>
      </c>
      <c r="CK397" s="2">
        <v>1.3</v>
      </c>
      <c r="CL397" s="2">
        <v>0.7</v>
      </c>
      <c r="CM397" s="2">
        <v>11.5</v>
      </c>
      <c r="CN397" s="2">
        <v>10.9</v>
      </c>
      <c r="CP397" s="2">
        <v>0.4</v>
      </c>
      <c r="CQ397" s="2">
        <v>3.6</v>
      </c>
      <c r="CR397" s="2">
        <v>4.0999999999999996</v>
      </c>
      <c r="CS397" s="2">
        <v>7.9000000000000001E-2</v>
      </c>
      <c r="CU397" s="2">
        <v>-2.5</v>
      </c>
      <c r="CV397" s="2">
        <v>1.4</v>
      </c>
      <c r="CW397" s="2">
        <v>-1.1000000000000001</v>
      </c>
      <c r="CX397" s="2">
        <v>0.6</v>
      </c>
    </row>
    <row r="398" spans="1:102" x14ac:dyDescent="0.2">
      <c r="B398" s="1" t="s">
        <v>116</v>
      </c>
      <c r="C398" s="1">
        <v>2007</v>
      </c>
      <c r="D398" s="1" t="s">
        <v>787</v>
      </c>
      <c r="F398" s="2">
        <v>45</v>
      </c>
      <c r="G398" s="2" t="s">
        <v>915</v>
      </c>
      <c r="H398" s="2" t="s">
        <v>552</v>
      </c>
      <c r="I398" s="4" t="s">
        <v>595</v>
      </c>
      <c r="J398" s="16">
        <f>_xlfn.XLOOKUP($I398,DASHBOARD!$I$2:$I$27,DASHBOARD!$J$2:$J$27,"",0)</f>
        <v>82</v>
      </c>
      <c r="K398" s="23">
        <f>J398/DASHBOARD!$C$3</f>
        <v>2.0828041656083314</v>
      </c>
      <c r="L398" s="2">
        <v>250</v>
      </c>
      <c r="M398" s="26">
        <f>L398/DASHBOARD!$C$4</f>
        <v>113.37868480725623</v>
      </c>
      <c r="N398" s="26">
        <f t="shared" si="76"/>
        <v>26.135724267894741</v>
      </c>
      <c r="O398" s="5">
        <v>31116</v>
      </c>
      <c r="P398" s="23">
        <f>YEARFRAC(O398,_xlfn.XLOOKUP($B398,DASHBOARD!$Q$2:$Q$40,DASHBOARD!$U$2:$U$40,"",0))</f>
        <v>22.261111111111113</v>
      </c>
      <c r="Q398" s="2" t="s">
        <v>557</v>
      </c>
      <c r="R398" s="2" t="str">
        <f>_xlfn.XLOOKUP($Q398,DASHBOARD!$L$2:$L$150,DASHBOARD!M$2:M$150,"",0)</f>
        <v>United States</v>
      </c>
      <c r="S398" s="2" t="str">
        <f>_xlfn.XLOOKUP($Q398,DASHBOARD!$L$2:$L$150,DASHBOARD!N$2:N$150,"",0)</f>
        <v>North America</v>
      </c>
      <c r="T398" s="2" t="str">
        <f>_xlfn.XLOOKUP($Q398,DASHBOARD!$L$2:$L$150,DASHBOARD!O$2:O$150,"",0)</f>
        <v>Americas</v>
      </c>
      <c r="U398" s="2">
        <v>2</v>
      </c>
      <c r="Z398" s="2" t="str">
        <f t="shared" si="77"/>
        <v/>
      </c>
      <c r="AA398" s="6">
        <f>_xlfn.XLOOKUP($G398,$AU$395:$AU$416,$AV$395:$AV$416,0,0)</f>
        <v>2200000</v>
      </c>
      <c r="AB398" s="43">
        <f>AA398/$AC$417</f>
        <v>3.3508838413070154E-2</v>
      </c>
      <c r="AD398" s="65">
        <v>1627.5</v>
      </c>
      <c r="AE398" s="65" cm="1">
        <f t="array" ref="AE398">_xlfn.XLOOKUP($G398&amp;$C398,$BY$1:$BY$845&amp;$C$1:$C$845,$CB$1:$CB$845,"",0)</f>
        <v>103</v>
      </c>
      <c r="AF398" s="65">
        <v>16.600000000000001</v>
      </c>
      <c r="AG398" s="65">
        <f>IFERROR(($AD398/SUM(AD395:AD416))*$AF398,"")</f>
        <v>1.3552566893742541</v>
      </c>
      <c r="AH398" s="65" cm="1">
        <f t="array" ref="AH398">_xlfn.XLOOKUP($G398&amp;$C398,$BY$1:$BY$845&amp;$C$1:$C$845,$BD$1:$BD$845,"",0)</f>
        <v>21</v>
      </c>
      <c r="AI398" s="65" cm="1">
        <f t="array" ref="AI398">_xlfn.XLOOKUP($G398&amp;$C398,$BY$1:$BY$845&amp;$C$1:$C$845,$CP$1:$CP$845,"",0)</f>
        <v>-0.1</v>
      </c>
      <c r="AJ398" s="65" cm="1">
        <f t="array" ref="AJ398">_xlfn.XLOOKUP($G398&amp;$C398,$BY$1:$BY$845&amp;$C$1:$C$845,$CQ$1:$CQ$845,"",0)</f>
        <v>0.2</v>
      </c>
      <c r="AK398" s="65" cm="1">
        <f t="array" ref="AK398">_xlfn.XLOOKUP($G398&amp;$C398,$BY$1:$BY$845&amp;$C$1:$C$845,$CR$1:$CR$845,"",0)</f>
        <v>0.1</v>
      </c>
      <c r="AL398" s="65" cm="1">
        <f t="array" ref="AL398">_xlfn.XLOOKUP($G398&amp;$C398,$BY$1:$BY$845&amp;$C$1:$C$845,$CM$1:$CM$845,"",0)</f>
        <v>20.2</v>
      </c>
      <c r="AM398" s="78" cm="1">
        <f t="array" ref="AM398">_xlfn.XLOOKUP($G398&amp;$C398,$BY$1:$BY$845&amp;$C$1:$C$845,BG$1:BG$845,"",0)</f>
        <v>0</v>
      </c>
      <c r="AN398" s="78" cm="1">
        <f t="array" ref="AN398">_xlfn.XLOOKUP($G398&amp;$C398,$BY$1:$BY$845&amp;$C$1:$C$845,BH$1:BH$845,"",0)</f>
        <v>0</v>
      </c>
      <c r="AO398" s="78" cm="1">
        <f t="array" ref="AO398">_xlfn.XLOOKUP($G398&amp;$C398,$BY$1:$BY$845&amp;$C$1:$C$845,BI$1:BI$845,"",0)</f>
        <v>0</v>
      </c>
      <c r="AP398" s="78" cm="1">
        <f t="array" ref="AP398">_xlfn.XLOOKUP($G398&amp;$C398,$BY$1:$BY$845&amp;$C$1:$C$845,BJ$1:BJ$845,"",0)</f>
        <v>0.4</v>
      </c>
      <c r="AQ398" s="78" cm="1">
        <f t="array" ref="AQ398">_xlfn.XLOOKUP($G398&amp;$C398,$BY$1:$BY$845&amp;$C$1:$C$845,BK$1:BK$845,"",0)</f>
        <v>0.6</v>
      </c>
      <c r="AR398" s="78">
        <f t="shared" si="78"/>
        <v>1</v>
      </c>
      <c r="AT398" s="1">
        <v>4</v>
      </c>
      <c r="AU398" s="2" t="s">
        <v>912</v>
      </c>
      <c r="AV398" s="6">
        <v>5117880</v>
      </c>
      <c r="AW398" s="6">
        <v>5117880</v>
      </c>
      <c r="BB398">
        <v>4</v>
      </c>
      <c r="BC398" t="s">
        <v>802</v>
      </c>
      <c r="BD398">
        <v>29</v>
      </c>
      <c r="BE398">
        <v>75</v>
      </c>
      <c r="BF398" s="2">
        <v>2060</v>
      </c>
      <c r="BH398" s="58">
        <v>0.75</v>
      </c>
      <c r="BI398" s="58">
        <v>0.25</v>
      </c>
      <c r="BL398" s="2">
        <v>13.4</v>
      </c>
      <c r="BM398" s="2">
        <v>8.6999999999999993</v>
      </c>
      <c r="BN398" s="2">
        <v>84</v>
      </c>
      <c r="BO398" s="2">
        <v>42</v>
      </c>
      <c r="BP398" s="2">
        <v>58</v>
      </c>
      <c r="BQ398" s="2">
        <v>17</v>
      </c>
      <c r="BR398" s="2">
        <v>149</v>
      </c>
      <c r="BS398" s="2">
        <v>33</v>
      </c>
      <c r="BT398" s="2">
        <v>588</v>
      </c>
      <c r="BU398" s="2">
        <v>37</v>
      </c>
      <c r="BV398" s="2">
        <v>40</v>
      </c>
      <c r="BX398" s="2">
        <v>4</v>
      </c>
      <c r="BY398" s="2" t="s">
        <v>802</v>
      </c>
      <c r="BZ398" s="2">
        <v>29</v>
      </c>
      <c r="CA398" s="2">
        <v>75</v>
      </c>
      <c r="CB398" s="2">
        <v>2060</v>
      </c>
      <c r="CC398" s="2">
        <v>24.1</v>
      </c>
      <c r="CD398" s="2">
        <v>0.60899999999999999</v>
      </c>
      <c r="CE398" s="2">
        <v>0.378</v>
      </c>
      <c r="CF398" s="2">
        <v>0.436</v>
      </c>
      <c r="CG398" s="2">
        <v>3.6</v>
      </c>
      <c r="CH398" s="2">
        <v>15.1</v>
      </c>
      <c r="CI398" s="2">
        <v>9.6</v>
      </c>
      <c r="CJ398" s="2">
        <v>22.6</v>
      </c>
      <c r="CK398" s="2">
        <v>2.8</v>
      </c>
      <c r="CL398" s="2">
        <v>1</v>
      </c>
      <c r="CM398" s="2">
        <v>13.4</v>
      </c>
      <c r="CN398" s="2">
        <v>27.1</v>
      </c>
      <c r="CP398" s="2">
        <v>6.3</v>
      </c>
      <c r="CQ398" s="2">
        <v>4.3</v>
      </c>
      <c r="CR398" s="2">
        <v>10.6</v>
      </c>
      <c r="CS398" s="2">
        <v>0.246</v>
      </c>
      <c r="CU398" s="2">
        <v>5.3</v>
      </c>
      <c r="CV398" s="2">
        <v>2.5</v>
      </c>
      <c r="CW398" s="2">
        <v>7.8</v>
      </c>
      <c r="CX398" s="2">
        <v>5.0999999999999996</v>
      </c>
    </row>
    <row r="399" spans="1:102" x14ac:dyDescent="0.2">
      <c r="B399" s="1" t="s">
        <v>116</v>
      </c>
      <c r="C399" s="1">
        <v>2007</v>
      </c>
      <c r="D399" s="1" t="s">
        <v>787</v>
      </c>
      <c r="F399" s="2">
        <v>21</v>
      </c>
      <c r="G399" s="2" t="s">
        <v>800</v>
      </c>
      <c r="H399" s="2" t="s">
        <v>552</v>
      </c>
      <c r="I399" s="4" t="s">
        <v>1148</v>
      </c>
      <c r="J399" s="16">
        <f>_xlfn.XLOOKUP($I399,DASHBOARD!$I$2:$I$27,DASHBOARD!$J$2:$J$27,"",0)</f>
        <v>83</v>
      </c>
      <c r="K399" s="23">
        <f>J399/DASHBOARD!$C$3</f>
        <v>2.1082042164084331</v>
      </c>
      <c r="L399" s="2">
        <v>250</v>
      </c>
      <c r="M399" s="26">
        <f>L399/DASHBOARD!$C$4</f>
        <v>113.37868480725623</v>
      </c>
      <c r="N399" s="26">
        <f t="shared" si="76"/>
        <v>25.509741613779099</v>
      </c>
      <c r="O399" s="5">
        <v>27875</v>
      </c>
      <c r="P399" s="23">
        <f>YEARFRAC(O399,_xlfn.XLOOKUP($B399,DASHBOARD!$Q$2:$Q$40,DASHBOARD!$U$2:$U$40,"",0))</f>
        <v>31.136111111111113</v>
      </c>
      <c r="Q399" s="2" t="s">
        <v>801</v>
      </c>
      <c r="R399" s="2" t="str">
        <f>_xlfn.XLOOKUP($Q399,DASHBOARD!$L$2:$L$150,DASHBOARD!M$2:M$150,"",0)</f>
        <v>Virgin Islands (US)</v>
      </c>
      <c r="S399" s="2" t="str">
        <f>_xlfn.XLOOKUP($Q399,DASHBOARD!$L$2:$L$150,DASHBOARD!N$2:N$150,"",0)</f>
        <v>North America</v>
      </c>
      <c r="T399" s="2" t="str">
        <f>_xlfn.XLOOKUP($Q399,DASHBOARD!$L$2:$L$150,DASHBOARD!O$2:O$150,"",0)</f>
        <v>Caribbean</v>
      </c>
      <c r="U399" s="2">
        <v>9</v>
      </c>
      <c r="W399" s="2" t="s">
        <v>642</v>
      </c>
      <c r="X399" s="2" t="s">
        <v>642</v>
      </c>
      <c r="Z399" s="2" t="str">
        <f t="shared" si="77"/>
        <v/>
      </c>
      <c r="AA399" s="6">
        <f>_xlfn.XLOOKUP($G399,$AU$395:$AU$416,$AV$395:$AV$416,0,0)</f>
        <v>17429672</v>
      </c>
      <c r="AB399" s="43">
        <f>AA399/$AC$417</f>
        <v>0.26547639210946056</v>
      </c>
      <c r="AD399" s="65">
        <v>2460</v>
      </c>
      <c r="AE399" s="65" cm="1">
        <f t="array" ref="AE399">_xlfn.XLOOKUP($G399&amp;$C399,$BY$1:$BY$845&amp;$C$1:$C$845,$CB$1:$CB$845,"",0)</f>
        <v>2726</v>
      </c>
      <c r="AF399" s="65">
        <v>7.1</v>
      </c>
      <c r="AG399" s="65">
        <f>IFERROR(($AD399/SUM(AD395:AD416))*$AF399,"")</f>
        <v>0.87616505974536729</v>
      </c>
      <c r="AH399" s="65" cm="1">
        <f t="array" ref="AH399">_xlfn.XLOOKUP($G399&amp;$C399,$BY$1:$BY$845&amp;$C$1:$C$845,$BD$1:$BD$845,"",0)</f>
        <v>30</v>
      </c>
      <c r="AI399" s="65" cm="1">
        <f t="array" ref="AI399">_xlfn.XLOOKUP($G399&amp;$C399,$BY$1:$BY$845&amp;$C$1:$C$845,$CP$1:$CP$845,"",0)</f>
        <v>6.3</v>
      </c>
      <c r="AJ399" s="65" cm="1">
        <f t="array" ref="AJ399">_xlfn.XLOOKUP($G399&amp;$C399,$BY$1:$BY$845&amp;$C$1:$C$845,$CQ$1:$CQ$845,"",0)</f>
        <v>6.8</v>
      </c>
      <c r="AK399" s="65" cm="1">
        <f t="array" ref="AK399">_xlfn.XLOOKUP($G399&amp;$C399,$BY$1:$BY$845&amp;$C$1:$C$845,$CR$1:$CR$845,"",0)</f>
        <v>13</v>
      </c>
      <c r="AL399" s="65" cm="1">
        <f t="array" ref="AL399">_xlfn.XLOOKUP($G399&amp;$C399,$BY$1:$BY$845&amp;$C$1:$C$845,$CM$1:$CM$845,"",0)</f>
        <v>14</v>
      </c>
      <c r="AM399" s="78" cm="1">
        <f t="array" ref="AM399">_xlfn.XLOOKUP($G399&amp;$C399,$BY$1:$BY$845&amp;$C$1:$C$845,BG$1:BG$845,"",0)</f>
        <v>0</v>
      </c>
      <c r="AN399" s="78" cm="1">
        <f t="array" ref="AN399">_xlfn.XLOOKUP($G399&amp;$C399,$BY$1:$BY$845&amp;$C$1:$C$845,BH$1:BH$845,"",0)</f>
        <v>0</v>
      </c>
      <c r="AO399" s="78" cm="1">
        <f t="array" ref="AO399">_xlfn.XLOOKUP($G399&amp;$C399,$BY$1:$BY$845&amp;$C$1:$C$845,BI$1:BI$845,"",0)</f>
        <v>0</v>
      </c>
      <c r="AP399" s="78" cm="1">
        <f t="array" ref="AP399">_xlfn.XLOOKUP($G399&amp;$C399,$BY$1:$BY$845&amp;$C$1:$C$845,BJ$1:BJ$845,"",0)</f>
        <v>0.28999999999999998</v>
      </c>
      <c r="AQ399" s="78" cm="1">
        <f t="array" ref="AQ399">_xlfn.XLOOKUP($G399&amp;$C399,$BY$1:$BY$845&amp;$C$1:$C$845,BK$1:BK$845,"",0)</f>
        <v>0.71</v>
      </c>
      <c r="AR399" s="78">
        <f t="shared" si="78"/>
        <v>1</v>
      </c>
      <c r="AT399" s="1">
        <v>5</v>
      </c>
      <c r="AU399" s="2" t="s">
        <v>913</v>
      </c>
      <c r="AV399" s="6">
        <v>3750000</v>
      </c>
      <c r="AW399" s="6">
        <v>3750000</v>
      </c>
      <c r="BB399">
        <v>5</v>
      </c>
      <c r="BC399" t="s">
        <v>920</v>
      </c>
      <c r="BD399">
        <v>33</v>
      </c>
      <c r="BE399">
        <v>82</v>
      </c>
      <c r="BF399" s="2">
        <v>1823</v>
      </c>
      <c r="BH399" s="58">
        <v>0.01</v>
      </c>
      <c r="BI399" s="58">
        <v>0.76</v>
      </c>
      <c r="BJ399" s="58">
        <v>0.24</v>
      </c>
      <c r="BL399" s="2">
        <v>4.5999999999999996</v>
      </c>
      <c r="BM399" s="2">
        <v>-8.6</v>
      </c>
      <c r="BN399" s="2">
        <v>19</v>
      </c>
      <c r="BO399" s="2">
        <v>15</v>
      </c>
      <c r="BP399" s="2">
        <v>45</v>
      </c>
      <c r="BQ399" s="2">
        <v>7</v>
      </c>
      <c r="BR399" s="2">
        <v>26</v>
      </c>
      <c r="BS399" s="2">
        <v>2</v>
      </c>
      <c r="BT399" s="2">
        <v>256</v>
      </c>
      <c r="BU399" s="2">
        <v>6</v>
      </c>
      <c r="BV399" s="2">
        <v>7</v>
      </c>
      <c r="BX399" s="2">
        <v>5</v>
      </c>
      <c r="BY399" s="2" t="s">
        <v>920</v>
      </c>
      <c r="BZ399" s="2">
        <v>33</v>
      </c>
      <c r="CA399" s="2">
        <v>82</v>
      </c>
      <c r="CB399" s="2">
        <v>1823</v>
      </c>
      <c r="CC399" s="2">
        <v>13.7</v>
      </c>
      <c r="CD399" s="2">
        <v>0.52400000000000002</v>
      </c>
      <c r="CE399" s="2">
        <v>0.43099999999999999</v>
      </c>
      <c r="CF399" s="2">
        <v>0.14799999999999999</v>
      </c>
      <c r="CG399" s="2">
        <v>2.2999999999999998</v>
      </c>
      <c r="CH399" s="2">
        <v>12</v>
      </c>
      <c r="CI399" s="2">
        <v>7.4</v>
      </c>
      <c r="CJ399" s="2">
        <v>9.6999999999999993</v>
      </c>
      <c r="CK399" s="2">
        <v>0.9</v>
      </c>
      <c r="CL399" s="2">
        <v>0.6</v>
      </c>
      <c r="CM399" s="2">
        <v>6.1</v>
      </c>
      <c r="CN399" s="2">
        <v>19.600000000000001</v>
      </c>
      <c r="CP399" s="2">
        <v>2.1</v>
      </c>
      <c r="CQ399" s="2">
        <v>2.6</v>
      </c>
      <c r="CR399" s="2">
        <v>4.7</v>
      </c>
      <c r="CS399" s="2">
        <v>0.125</v>
      </c>
      <c r="CU399" s="2">
        <v>0.8</v>
      </c>
      <c r="CV399" s="2">
        <v>-0.1</v>
      </c>
      <c r="CW399" s="2">
        <v>0.7</v>
      </c>
      <c r="CX399" s="2">
        <v>1.2</v>
      </c>
    </row>
    <row r="400" spans="1:102" x14ac:dyDescent="0.2">
      <c r="B400" s="1" t="s">
        <v>116</v>
      </c>
      <c r="C400" s="1">
        <v>2007</v>
      </c>
      <c r="D400" s="1" t="s">
        <v>787</v>
      </c>
      <c r="F400" s="2">
        <v>16</v>
      </c>
      <c r="G400" s="2" t="s">
        <v>916</v>
      </c>
      <c r="H400" s="2" t="s">
        <v>552</v>
      </c>
      <c r="I400" s="4" t="s">
        <v>1150</v>
      </c>
      <c r="J400" s="16">
        <f>_xlfn.XLOOKUP($I400,DASHBOARD!$I$2:$I$27,DASHBOARD!$J$2:$J$27,"",0)</f>
        <v>85</v>
      </c>
      <c r="K400" s="23">
        <f>J400/DASHBOARD!$C$3</f>
        <v>2.1590043180086362</v>
      </c>
      <c r="L400" s="2">
        <v>235</v>
      </c>
      <c r="M400" s="26">
        <f>L400/DASHBOARD!$C$4</f>
        <v>106.57596371882086</v>
      </c>
      <c r="N400" s="26">
        <f t="shared" si="76"/>
        <v>22.864001851721074</v>
      </c>
      <c r="O400" s="5">
        <v>27818</v>
      </c>
      <c r="P400" s="23">
        <f>YEARFRAC(O400,_xlfn.XLOOKUP($B400,DASHBOARD!$Q$2:$Q$40,DASHBOARD!$U$2:$U$40,"",0))</f>
        <v>31.294444444444444</v>
      </c>
      <c r="Q400" s="2" t="s">
        <v>917</v>
      </c>
      <c r="R400" s="2" t="str">
        <f>_xlfn.XLOOKUP($Q400,DASHBOARD!$L$2:$L$150,DASHBOARD!M$2:M$150,"",0)</f>
        <v>Netherlands</v>
      </c>
      <c r="S400" s="2" t="str">
        <f>_xlfn.XLOOKUP($Q400,DASHBOARD!$L$2:$L$150,DASHBOARD!N$2:N$150,"",0)</f>
        <v>Europe</v>
      </c>
      <c r="T400" s="2" t="str">
        <f>_xlfn.XLOOKUP($Q400,DASHBOARD!$L$2:$L$150,DASHBOARD!O$2:O$150,"",0)</f>
        <v>Eurasia</v>
      </c>
      <c r="U400" s="2">
        <v>3</v>
      </c>
      <c r="W400" s="2" t="s">
        <v>860</v>
      </c>
      <c r="X400" s="2" t="s">
        <v>860</v>
      </c>
      <c r="Z400" s="2" t="str">
        <f t="shared" si="77"/>
        <v/>
      </c>
      <c r="AA400" s="6">
        <f>_xlfn.XLOOKUP($G400,$AU$395:$AU$416,$AV$395:$AV$416,0,0)</f>
        <v>3000000</v>
      </c>
      <c r="AB400" s="43">
        <f>AA400/$AC$417</f>
        <v>4.5693870563277478E-2</v>
      </c>
      <c r="AD400" s="65">
        <v>1122</v>
      </c>
      <c r="AE400" s="65" cm="1">
        <f t="array" ref="AE400">_xlfn.XLOOKUP($G400&amp;$C400,$BY$1:$BY$845&amp;$C$1:$C$845,$CB$1:$CB$845,"",0)</f>
        <v>1332</v>
      </c>
      <c r="AF400" s="65">
        <v>11.9</v>
      </c>
      <c r="AG400" s="65">
        <f>IFERROR(($AD400/SUM(AD395:AD416))*$AF400,"")</f>
        <v>0.6697801811924996</v>
      </c>
      <c r="AH400" s="65" cm="1">
        <f t="array" ref="AH400">_xlfn.XLOOKUP($G400&amp;$C400,$BY$1:$BY$845&amp;$C$1:$C$845,$BD$1:$BD$845,"",0)</f>
        <v>30</v>
      </c>
      <c r="AI400" s="65" cm="1">
        <f t="array" ref="AI400">_xlfn.XLOOKUP($G400&amp;$C400,$BY$1:$BY$845&amp;$C$1:$C$845,$CP$1:$CP$845,"",0)</f>
        <v>0.2</v>
      </c>
      <c r="AJ400" s="65" cm="1">
        <f t="array" ref="AJ400">_xlfn.XLOOKUP($G400&amp;$C400,$BY$1:$BY$845&amp;$C$1:$C$845,$CQ$1:$CQ$845,"",0)</f>
        <v>2.9</v>
      </c>
      <c r="AK400" s="65" cm="1">
        <f t="array" ref="AK400">_xlfn.XLOOKUP($G400&amp;$C400,$BY$1:$BY$845&amp;$C$1:$C$845,$CR$1:$CR$845,"",0)</f>
        <v>3.1</v>
      </c>
      <c r="AL400" s="65" cm="1">
        <f t="array" ref="AL400">_xlfn.XLOOKUP($G400&amp;$C400,$BY$1:$BY$845&amp;$C$1:$C$845,$CM$1:$CM$845,"",0)</f>
        <v>21.3</v>
      </c>
      <c r="AM400" s="78" cm="1">
        <f t="array" ref="AM400">_xlfn.XLOOKUP($G400&amp;$C400,$BY$1:$BY$845&amp;$C$1:$C$845,BG$1:BG$845,"",0)</f>
        <v>0</v>
      </c>
      <c r="AN400" s="78" cm="1">
        <f t="array" ref="AN400">_xlfn.XLOOKUP($G400&amp;$C400,$BY$1:$BY$845&amp;$C$1:$C$845,BH$1:BH$845,"",0)</f>
        <v>0</v>
      </c>
      <c r="AO400" s="78" cm="1">
        <f t="array" ref="AO400">_xlfn.XLOOKUP($G400&amp;$C400,$BY$1:$BY$845&amp;$C$1:$C$845,BI$1:BI$845,"",0)</f>
        <v>0</v>
      </c>
      <c r="AP400" s="78" cm="1">
        <f t="array" ref="AP400">_xlfn.XLOOKUP($G400&amp;$C400,$BY$1:$BY$845&amp;$C$1:$C$845,BJ$1:BJ$845,"",0)</f>
        <v>0</v>
      </c>
      <c r="AQ400" s="78" cm="1">
        <f t="array" ref="AQ400">_xlfn.XLOOKUP($G400&amp;$C400,$BY$1:$BY$845&amp;$C$1:$C$845,BK$1:BK$845,"",0)</f>
        <v>1</v>
      </c>
      <c r="AR400" s="78">
        <f t="shared" si="78"/>
        <v>1</v>
      </c>
      <c r="AT400" s="1">
        <v>6</v>
      </c>
      <c r="AU400" s="2" t="s">
        <v>922</v>
      </c>
      <c r="AV400" s="6">
        <v>3315000</v>
      </c>
      <c r="AW400" s="6">
        <v>3315000</v>
      </c>
      <c r="BB400">
        <v>6</v>
      </c>
      <c r="BC400" t="s">
        <v>912</v>
      </c>
      <c r="BD400">
        <v>35</v>
      </c>
      <c r="BE400">
        <v>75</v>
      </c>
      <c r="BF400" s="2">
        <v>1631</v>
      </c>
      <c r="BH400" s="58">
        <v>0.94</v>
      </c>
      <c r="BI400" s="58">
        <v>0.06</v>
      </c>
      <c r="BL400" s="2">
        <v>6.6</v>
      </c>
      <c r="BM400" s="2">
        <v>-4.5999999999999996</v>
      </c>
      <c r="BN400" s="2">
        <v>32</v>
      </c>
      <c r="BO400" s="2">
        <v>16</v>
      </c>
      <c r="BP400" s="2">
        <v>48</v>
      </c>
      <c r="BQ400" s="2">
        <v>8</v>
      </c>
      <c r="BR400" s="2">
        <v>35</v>
      </c>
      <c r="BS400" s="2">
        <v>10</v>
      </c>
      <c r="BT400" s="2">
        <v>305</v>
      </c>
      <c r="BU400" s="2">
        <v>7</v>
      </c>
      <c r="BV400" s="2">
        <v>12</v>
      </c>
      <c r="BX400" s="2">
        <v>6</v>
      </c>
      <c r="BY400" s="2" t="s">
        <v>912</v>
      </c>
      <c r="BZ400" s="2">
        <v>35</v>
      </c>
      <c r="CA400" s="2">
        <v>75</v>
      </c>
      <c r="CB400" s="2">
        <v>1631</v>
      </c>
      <c r="CC400" s="2">
        <v>16.600000000000001</v>
      </c>
      <c r="CD400" s="2">
        <v>0.66600000000000004</v>
      </c>
      <c r="CE400" s="2">
        <v>0.67500000000000004</v>
      </c>
      <c r="CF400" s="2">
        <v>0.27500000000000002</v>
      </c>
      <c r="CG400" s="2">
        <v>1.3</v>
      </c>
      <c r="CH400" s="2">
        <v>10.199999999999999</v>
      </c>
      <c r="CI400" s="2">
        <v>5.9</v>
      </c>
      <c r="CJ400" s="2">
        <v>13.3</v>
      </c>
      <c r="CK400" s="2">
        <v>1.8</v>
      </c>
      <c r="CL400" s="2">
        <v>0.5</v>
      </c>
      <c r="CM400" s="2">
        <v>11.3</v>
      </c>
      <c r="CN400" s="2">
        <v>15.6</v>
      </c>
      <c r="CP400" s="2">
        <v>4.2</v>
      </c>
      <c r="CQ400" s="2">
        <v>2.6</v>
      </c>
      <c r="CR400" s="2">
        <v>6.8</v>
      </c>
      <c r="CS400" s="2">
        <v>0.20100000000000001</v>
      </c>
      <c r="CU400" s="2">
        <v>2.7</v>
      </c>
      <c r="CV400" s="2">
        <v>1.6</v>
      </c>
      <c r="CW400" s="2">
        <v>4.3</v>
      </c>
      <c r="CX400" s="2">
        <v>2.6</v>
      </c>
    </row>
    <row r="401" spans="2:102" x14ac:dyDescent="0.2">
      <c r="B401" s="1" t="s">
        <v>116</v>
      </c>
      <c r="C401" s="1">
        <v>2007</v>
      </c>
      <c r="D401" s="1" t="s">
        <v>787</v>
      </c>
      <c r="F401" s="2">
        <v>2</v>
      </c>
      <c r="G401" s="2" t="s">
        <v>918</v>
      </c>
      <c r="H401" s="2" t="s">
        <v>552</v>
      </c>
      <c r="I401" s="4" t="s">
        <v>595</v>
      </c>
      <c r="J401" s="16">
        <f>_xlfn.XLOOKUP($I401,DASHBOARD!$I$2:$I$27,DASHBOARD!$J$2:$J$27,"",0)</f>
        <v>82</v>
      </c>
      <c r="K401" s="23">
        <f>J401/DASHBOARD!$C$3</f>
        <v>2.0828041656083314</v>
      </c>
      <c r="L401" s="2">
        <v>260</v>
      </c>
      <c r="M401" s="26">
        <f>L401/DASHBOARD!$C$4</f>
        <v>117.91383219954648</v>
      </c>
      <c r="N401" s="26">
        <f t="shared" si="76"/>
        <v>27.181153238610527</v>
      </c>
      <c r="O401" s="5">
        <v>28612</v>
      </c>
      <c r="P401" s="23">
        <f>YEARFRAC(O401,_xlfn.XLOOKUP($B401,DASHBOARD!$Q$2:$Q$40,DASHBOARD!$U$2:$U$40,"",0))</f>
        <v>29.116666666666667</v>
      </c>
      <c r="Q401" s="2" t="s">
        <v>557</v>
      </c>
      <c r="R401" s="2" t="str">
        <f>_xlfn.XLOOKUP($Q401,DASHBOARD!$L$2:$L$150,DASHBOARD!M$2:M$150,"",0)</f>
        <v>United States</v>
      </c>
      <c r="S401" s="2" t="str">
        <f>_xlfn.XLOOKUP($Q401,DASHBOARD!$L$2:$L$150,DASHBOARD!N$2:N$150,"",0)</f>
        <v>North America</v>
      </c>
      <c r="T401" s="2" t="str">
        <f>_xlfn.XLOOKUP($Q401,DASHBOARD!$L$2:$L$150,DASHBOARD!O$2:O$150,"",0)</f>
        <v>Americas</v>
      </c>
      <c r="U401" s="2">
        <v>4</v>
      </c>
      <c r="W401" s="2" t="s">
        <v>919</v>
      </c>
      <c r="X401" s="2" t="s">
        <v>919</v>
      </c>
      <c r="Z401" s="2" t="str">
        <f t="shared" si="77"/>
        <v/>
      </c>
      <c r="AA401" s="6">
        <f>_xlfn.XLOOKUP($G401,$AU$395:$AU$416,$AV$395:$AV$416,0,0)</f>
        <v>3303813</v>
      </c>
      <c r="AB401" s="43">
        <f>AA401/$AC$417</f>
        <v>5.0321334529091155E-2</v>
      </c>
      <c r="AD401" s="65">
        <v>309</v>
      </c>
      <c r="AE401" s="65" cm="1">
        <f t="array" ref="AE401">_xlfn.XLOOKUP($G401&amp;$C401,$BY$1:$BY$845&amp;$C$1:$C$845,$CB$1:$CB$845,"",0)</f>
        <v>65</v>
      </c>
      <c r="AF401" s="65">
        <v>5.2</v>
      </c>
      <c r="AG401" s="65">
        <f>IFERROR(($AD401/SUM(AD395:AD416))*$AF401,"")</f>
        <v>8.0603573685953084E-2</v>
      </c>
      <c r="AH401" s="65" cm="1">
        <f t="array" ref="AH401">_xlfn.XLOOKUP($G401&amp;$C401,$BY$1:$BY$845&amp;$C$1:$C$845,$BD$1:$BD$845,"",0)</f>
        <v>28</v>
      </c>
      <c r="AI401" s="65" cm="1">
        <f t="array" ref="AI401">_xlfn.XLOOKUP($G401&amp;$C401,$BY$1:$BY$845&amp;$C$1:$C$845,$CP$1:$CP$845,"",0)</f>
        <v>-0.2</v>
      </c>
      <c r="AJ401" s="65" cm="1">
        <f t="array" ref="AJ401">_xlfn.XLOOKUP($G401&amp;$C401,$BY$1:$BY$845&amp;$C$1:$C$845,$CQ$1:$CQ$845,"",0)</f>
        <v>0.2</v>
      </c>
      <c r="AK401" s="65" cm="1">
        <f t="array" ref="AK401">_xlfn.XLOOKUP($G401&amp;$C401,$BY$1:$BY$845&amp;$C$1:$C$845,$CR$1:$CR$845,"",0)</f>
        <v>0</v>
      </c>
      <c r="AL401" s="65" cm="1">
        <f t="array" ref="AL401">_xlfn.XLOOKUP($G401&amp;$C401,$BY$1:$BY$845&amp;$C$1:$C$845,$CM$1:$CM$845,"",0)</f>
        <v>16.5</v>
      </c>
      <c r="AM401" s="78" cm="1">
        <f t="array" ref="AM401">_xlfn.XLOOKUP($G401&amp;$C401,$BY$1:$BY$845&amp;$C$1:$C$845,BG$1:BG$845,"",0)</f>
        <v>0</v>
      </c>
      <c r="AN401" s="78" cm="1">
        <f t="array" ref="AN401">_xlfn.XLOOKUP($G401&amp;$C401,$BY$1:$BY$845&amp;$C$1:$C$845,BH$1:BH$845,"",0)</f>
        <v>0</v>
      </c>
      <c r="AO401" s="78" cm="1">
        <f t="array" ref="AO401">_xlfn.XLOOKUP($G401&amp;$C401,$BY$1:$BY$845&amp;$C$1:$C$845,BI$1:BI$845,"",0)</f>
        <v>0</v>
      </c>
      <c r="AP401" s="78" cm="1">
        <f t="array" ref="AP401">_xlfn.XLOOKUP($G401&amp;$C401,$BY$1:$BY$845&amp;$C$1:$C$845,BJ$1:BJ$845,"",0)</f>
        <v>0.08</v>
      </c>
      <c r="AQ401" s="78" cm="1">
        <f t="array" ref="AQ401">_xlfn.XLOOKUP($G401&amp;$C401,$BY$1:$BY$845&amp;$C$1:$C$845,BK$1:BK$845,"",0)</f>
        <v>0.93</v>
      </c>
      <c r="AR401" s="78">
        <f t="shared" si="78"/>
        <v>1.01</v>
      </c>
      <c r="AT401" s="1">
        <v>7</v>
      </c>
      <c r="AU401" s="2" t="s">
        <v>918</v>
      </c>
      <c r="AV401" s="6">
        <v>3303813</v>
      </c>
      <c r="AW401" s="6">
        <v>3303813</v>
      </c>
      <c r="BB401">
        <v>7</v>
      </c>
      <c r="BC401" t="s">
        <v>923</v>
      </c>
      <c r="BD401">
        <v>31</v>
      </c>
      <c r="BE401">
        <v>79</v>
      </c>
      <c r="BF401" s="2">
        <v>1365</v>
      </c>
      <c r="BJ401" s="58">
        <v>0.61</v>
      </c>
      <c r="BK401" s="58">
        <v>0.39</v>
      </c>
      <c r="BL401" s="2">
        <v>8.8000000000000007</v>
      </c>
      <c r="BM401" s="2">
        <v>-0.8</v>
      </c>
      <c r="BN401" s="2">
        <v>23</v>
      </c>
      <c r="BO401" s="2">
        <v>16</v>
      </c>
      <c r="BP401" s="2">
        <v>117</v>
      </c>
      <c r="BQ401" s="2">
        <v>17</v>
      </c>
      <c r="BR401" s="2">
        <v>26</v>
      </c>
      <c r="BS401" s="2">
        <v>31</v>
      </c>
      <c r="BT401" s="2">
        <v>153</v>
      </c>
      <c r="BU401" s="2">
        <v>9</v>
      </c>
      <c r="BV401" s="2">
        <v>26</v>
      </c>
      <c r="BX401" s="2">
        <v>7</v>
      </c>
      <c r="BY401" s="2" t="s">
        <v>923</v>
      </c>
      <c r="BZ401" s="2">
        <v>31</v>
      </c>
      <c r="CA401" s="2">
        <v>79</v>
      </c>
      <c r="CB401" s="2">
        <v>1365</v>
      </c>
      <c r="CC401" s="2">
        <v>11.9</v>
      </c>
      <c r="CD401" s="2">
        <v>0.57499999999999996</v>
      </c>
      <c r="CE401" s="2">
        <v>0</v>
      </c>
      <c r="CF401" s="2">
        <v>0.18099999999999999</v>
      </c>
      <c r="CG401" s="2">
        <v>12.1</v>
      </c>
      <c r="CH401" s="2">
        <v>20.2</v>
      </c>
      <c r="CI401" s="2">
        <v>16.3</v>
      </c>
      <c r="CJ401" s="2">
        <v>7.8</v>
      </c>
      <c r="CK401" s="2">
        <v>1</v>
      </c>
      <c r="CL401" s="2">
        <v>1.3</v>
      </c>
      <c r="CM401" s="2">
        <v>18.5</v>
      </c>
      <c r="CN401" s="2">
        <v>12.9</v>
      </c>
      <c r="CP401" s="2">
        <v>1.6</v>
      </c>
      <c r="CQ401" s="2">
        <v>2.5</v>
      </c>
      <c r="CR401" s="2">
        <v>4.0999999999999996</v>
      </c>
      <c r="CS401" s="2">
        <v>0.14399999999999999</v>
      </c>
      <c r="CU401" s="2">
        <v>-2.5</v>
      </c>
      <c r="CV401" s="2">
        <v>1.1000000000000001</v>
      </c>
      <c r="CW401" s="2">
        <v>-1.3</v>
      </c>
      <c r="CX401" s="2">
        <v>0.2</v>
      </c>
    </row>
    <row r="402" spans="2:102" x14ac:dyDescent="0.2">
      <c r="B402" s="1" t="s">
        <v>116</v>
      </c>
      <c r="C402" s="1">
        <v>2007</v>
      </c>
      <c r="D402" s="1" t="s">
        <v>787</v>
      </c>
      <c r="F402" s="2">
        <v>4</v>
      </c>
      <c r="G402" s="2" t="s">
        <v>920</v>
      </c>
      <c r="H402" s="2" t="s">
        <v>570</v>
      </c>
      <c r="I402" s="4" t="s">
        <v>604</v>
      </c>
      <c r="J402" s="16">
        <f>_xlfn.XLOOKUP($I402,DASHBOARD!$I$2:$I$27,DASHBOARD!$J$2:$J$27,"",0)</f>
        <v>79</v>
      </c>
      <c r="K402" s="23">
        <f>J402/DASHBOARD!$C$3</f>
        <v>2.0066040132080265</v>
      </c>
      <c r="L402" s="2">
        <v>215</v>
      </c>
      <c r="M402" s="26">
        <f>L402/DASHBOARD!$C$4</f>
        <v>97.505668934240362</v>
      </c>
      <c r="N402" s="26">
        <f t="shared" si="76"/>
        <v>24.216228902499413</v>
      </c>
      <c r="O402" s="5">
        <v>26729</v>
      </c>
      <c r="P402" s="23">
        <f>YEARFRAC(O402,_xlfn.XLOOKUP($B402,DASHBOARD!$Q$2:$Q$40,DASHBOARD!$U$2:$U$40,"",0))</f>
        <v>34.272222222222226</v>
      </c>
      <c r="Q402" s="2" t="s">
        <v>557</v>
      </c>
      <c r="R402" s="2" t="str">
        <f>_xlfn.XLOOKUP($Q402,DASHBOARD!$L$2:$L$150,DASHBOARD!M$2:M$150,"",0)</f>
        <v>United States</v>
      </c>
      <c r="S402" s="2" t="str">
        <f>_xlfn.XLOOKUP($Q402,DASHBOARD!$L$2:$L$150,DASHBOARD!N$2:N$150,"",0)</f>
        <v>North America</v>
      </c>
      <c r="T402" s="2" t="str">
        <f>_xlfn.XLOOKUP($Q402,DASHBOARD!$L$2:$L$150,DASHBOARD!O$2:O$150,"",0)</f>
        <v>Americas</v>
      </c>
      <c r="U402" s="2">
        <v>11</v>
      </c>
      <c r="W402" s="2" t="s">
        <v>921</v>
      </c>
      <c r="X402" s="2" t="s">
        <v>921</v>
      </c>
      <c r="Z402" s="2" t="str">
        <f t="shared" si="77"/>
        <v/>
      </c>
      <c r="AA402" s="6">
        <f>_xlfn.XLOOKUP($G402,$AU$395:$AU$416,$AV$395:$AV$416,0,0)</f>
        <v>2889000</v>
      </c>
      <c r="AB402" s="43">
        <f>AA402/$AC$417</f>
        <v>4.4003197352436213E-2</v>
      </c>
      <c r="AD402" s="65">
        <v>1330</v>
      </c>
      <c r="AE402" s="65" cm="1">
        <f t="array" ref="AE402">_xlfn.XLOOKUP($G402&amp;$C402,$BY$1:$BY$845&amp;$C$1:$C$845,$CB$1:$CB$845,"",0)</f>
        <v>1823</v>
      </c>
      <c r="AF402" s="65">
        <v>11.2</v>
      </c>
      <c r="AG402" s="65">
        <f>IFERROR(($AD402/SUM(AD395:AD416))*$AF402,"")</f>
        <v>0.74724348619987369</v>
      </c>
      <c r="AH402" s="65" cm="1">
        <f t="array" ref="AH402">_xlfn.XLOOKUP($G402&amp;$C402,$BY$1:$BY$845&amp;$C$1:$C$845,$BD$1:$BD$845,"",0)</f>
        <v>33</v>
      </c>
      <c r="AI402" s="65" cm="1">
        <f t="array" ref="AI402">_xlfn.XLOOKUP($G402&amp;$C402,$BY$1:$BY$845&amp;$C$1:$C$845,$CP$1:$CP$845,"",0)</f>
        <v>2.1</v>
      </c>
      <c r="AJ402" s="65" cm="1">
        <f t="array" ref="AJ402">_xlfn.XLOOKUP($G402&amp;$C402,$BY$1:$BY$845&amp;$C$1:$C$845,$CQ$1:$CQ$845,"",0)</f>
        <v>2.6</v>
      </c>
      <c r="AK402" s="65" cm="1">
        <f t="array" ref="AK402">_xlfn.XLOOKUP($G402&amp;$C402,$BY$1:$BY$845&amp;$C$1:$C$845,$CR$1:$CR$845,"",0)</f>
        <v>4.7</v>
      </c>
      <c r="AL402" s="65" cm="1">
        <f t="array" ref="AL402">_xlfn.XLOOKUP($G402&amp;$C402,$BY$1:$BY$845&amp;$C$1:$C$845,$CM$1:$CM$845,"",0)</f>
        <v>6.1</v>
      </c>
      <c r="AM402" s="78" cm="1">
        <f t="array" ref="AM402">_xlfn.XLOOKUP($G402&amp;$C402,$BY$1:$BY$845&amp;$C$1:$C$845,BG$1:BG$845,"",0)</f>
        <v>0</v>
      </c>
      <c r="AN402" s="78" cm="1">
        <f t="array" ref="AN402">_xlfn.XLOOKUP($G402&amp;$C402,$BY$1:$BY$845&amp;$C$1:$C$845,BH$1:BH$845,"",0)</f>
        <v>0.01</v>
      </c>
      <c r="AO402" s="78" cm="1">
        <f t="array" ref="AO402">_xlfn.XLOOKUP($G402&amp;$C402,$BY$1:$BY$845&amp;$C$1:$C$845,BI$1:BI$845,"",0)</f>
        <v>0.76</v>
      </c>
      <c r="AP402" s="78" cm="1">
        <f t="array" ref="AP402">_xlfn.XLOOKUP($G402&amp;$C402,$BY$1:$BY$845&amp;$C$1:$C$845,BJ$1:BJ$845,"",0)</f>
        <v>0.24</v>
      </c>
      <c r="AQ402" s="78" cm="1">
        <f t="array" ref="AQ402">_xlfn.XLOOKUP($G402&amp;$C402,$BY$1:$BY$845&amp;$C$1:$C$845,BK$1:BK$845,"",0)</f>
        <v>0</v>
      </c>
      <c r="AR402" s="78">
        <f t="shared" si="78"/>
        <v>1.01</v>
      </c>
      <c r="AT402" s="1">
        <v>8</v>
      </c>
      <c r="AU402" s="2" t="s">
        <v>916</v>
      </c>
      <c r="AV402" s="6">
        <v>3000000</v>
      </c>
      <c r="AW402" s="6">
        <v>3000000</v>
      </c>
      <c r="BB402">
        <v>8</v>
      </c>
      <c r="BC402" t="s">
        <v>916</v>
      </c>
      <c r="BD402">
        <v>30</v>
      </c>
      <c r="BE402">
        <v>70</v>
      </c>
      <c r="BF402" s="2">
        <v>1332</v>
      </c>
      <c r="BK402" s="58">
        <v>1</v>
      </c>
      <c r="BL402" s="2">
        <v>7.1</v>
      </c>
      <c r="BM402" s="2">
        <v>-3.3</v>
      </c>
      <c r="BN402" s="2">
        <v>29</v>
      </c>
      <c r="BO402" s="2">
        <v>21</v>
      </c>
      <c r="BP402" s="2">
        <v>106</v>
      </c>
      <c r="BQ402" s="2">
        <v>16</v>
      </c>
      <c r="BR402" s="2">
        <v>36</v>
      </c>
      <c r="BS402" s="2">
        <v>19</v>
      </c>
      <c r="BT402" s="2">
        <v>130</v>
      </c>
      <c r="BU402" s="2">
        <v>8</v>
      </c>
      <c r="BV402" s="2">
        <v>27</v>
      </c>
      <c r="BX402" s="2">
        <v>8</v>
      </c>
      <c r="BY402" s="2" t="s">
        <v>916</v>
      </c>
      <c r="BZ402" s="2">
        <v>30</v>
      </c>
      <c r="CA402" s="2">
        <v>70</v>
      </c>
      <c r="CB402" s="2">
        <v>1332</v>
      </c>
      <c r="CC402" s="2">
        <v>11.2</v>
      </c>
      <c r="CD402" s="2">
        <v>0.55200000000000005</v>
      </c>
      <c r="CE402" s="2">
        <v>7.0000000000000001E-3</v>
      </c>
      <c r="CF402" s="2">
        <v>0.28399999999999997</v>
      </c>
      <c r="CG402" s="2">
        <v>7.7</v>
      </c>
      <c r="CH402" s="2">
        <v>22.2</v>
      </c>
      <c r="CI402" s="2">
        <v>15.2</v>
      </c>
      <c r="CJ402" s="2">
        <v>6.4</v>
      </c>
      <c r="CK402" s="2">
        <v>1.2</v>
      </c>
      <c r="CL402" s="2">
        <v>3.3</v>
      </c>
      <c r="CM402" s="2">
        <v>21.3</v>
      </c>
      <c r="CN402" s="2">
        <v>14.4</v>
      </c>
      <c r="CP402" s="2">
        <v>0.2</v>
      </c>
      <c r="CQ402" s="2">
        <v>2.9</v>
      </c>
      <c r="CR402" s="2">
        <v>3.1</v>
      </c>
      <c r="CS402" s="2">
        <v>0.111</v>
      </c>
      <c r="CU402" s="2">
        <v>-3.7</v>
      </c>
      <c r="CV402" s="2">
        <v>2.1</v>
      </c>
      <c r="CW402" s="2">
        <v>-1.6</v>
      </c>
      <c r="CX402" s="2">
        <v>0.1</v>
      </c>
    </row>
    <row r="403" spans="2:102" x14ac:dyDescent="0.2">
      <c r="B403" s="1" t="s">
        <v>116</v>
      </c>
      <c r="C403" s="1">
        <v>2007</v>
      </c>
      <c r="D403" s="1" t="s">
        <v>787</v>
      </c>
      <c r="F403" s="2">
        <v>20</v>
      </c>
      <c r="G403" s="2" t="s">
        <v>802</v>
      </c>
      <c r="H403" s="2" t="s">
        <v>576</v>
      </c>
      <c r="I403" s="4" t="s">
        <v>599</v>
      </c>
      <c r="J403" s="16">
        <f>_xlfn.XLOOKUP($I403,DASHBOARD!$I$2:$I$27,DASHBOARD!$J$2:$J$27,"",0)</f>
        <v>78</v>
      </c>
      <c r="K403" s="23">
        <f>J403/DASHBOARD!$C$3</f>
        <v>1.981203962407925</v>
      </c>
      <c r="L403" s="2">
        <v>205</v>
      </c>
      <c r="M403" s="26">
        <f>L403/DASHBOARD!$C$4</f>
        <v>92.970521541950106</v>
      </c>
      <c r="N403" s="26">
        <f t="shared" si="76"/>
        <v>23.685736387476311</v>
      </c>
      <c r="O403" s="5">
        <v>28334</v>
      </c>
      <c r="P403" s="23">
        <f>YEARFRAC(O403,_xlfn.XLOOKUP($B403,DASHBOARD!$Q$2:$Q$40,DASHBOARD!$U$2:$U$40,"",0))</f>
        <v>29.877777777777776</v>
      </c>
      <c r="Q403" s="2" t="s">
        <v>803</v>
      </c>
      <c r="R403" s="2" t="str">
        <f>_xlfn.XLOOKUP($Q403,DASHBOARD!$L$2:$L$150,DASHBOARD!M$2:M$150,"",0)</f>
        <v>Argentina</v>
      </c>
      <c r="S403" s="2" t="str">
        <f>_xlfn.XLOOKUP($Q403,DASHBOARD!$L$2:$L$150,DASHBOARD!N$2:N$150,"",0)</f>
        <v>South America</v>
      </c>
      <c r="T403" s="2" t="str">
        <f>_xlfn.XLOOKUP($Q403,DASHBOARD!$L$2:$L$150,DASHBOARD!O$2:O$150,"",0)</f>
        <v>Americas</v>
      </c>
      <c r="U403" s="2">
        <v>4</v>
      </c>
      <c r="Z403" s="2" t="str">
        <f t="shared" si="77"/>
        <v/>
      </c>
      <c r="AA403" s="6">
        <f>_xlfn.XLOOKUP($G403,$AU$395:$AU$416,$AV$395:$AV$416,0,0)</f>
        <v>8254375</v>
      </c>
      <c r="AB403" s="43">
        <f>AA403/$AC$417</f>
        <v>0.12572478094358452</v>
      </c>
      <c r="AD403" s="65">
        <v>1820.3999999999999</v>
      </c>
      <c r="AE403" s="65" cm="1">
        <f t="array" ref="AE403">_xlfn.XLOOKUP($G403&amp;$C403,$BY$1:$BY$845&amp;$C$1:$C$845,$CB$1:$CB$845,"",0)</f>
        <v>2060</v>
      </c>
      <c r="AF403" s="65">
        <v>13.7</v>
      </c>
      <c r="AG403" s="65">
        <f>IFERROR(($AD403/SUM(AD395:AD416))*$AF403,"")</f>
        <v>1.2510649824927513</v>
      </c>
      <c r="AH403" s="65" cm="1">
        <f t="array" ref="AH403">_xlfn.XLOOKUP($G403&amp;$C403,$BY$1:$BY$845&amp;$C$1:$C$845,$BD$1:$BD$845,"",0)</f>
        <v>29</v>
      </c>
      <c r="AI403" s="65" cm="1">
        <f t="array" ref="AI403">_xlfn.XLOOKUP($G403&amp;$C403,$BY$1:$BY$845&amp;$C$1:$C$845,$CP$1:$CP$845,"",0)</f>
        <v>6.3</v>
      </c>
      <c r="AJ403" s="65" cm="1">
        <f t="array" ref="AJ403">_xlfn.XLOOKUP($G403&amp;$C403,$BY$1:$BY$845&amp;$C$1:$C$845,$CQ$1:$CQ$845,"",0)</f>
        <v>4.3</v>
      </c>
      <c r="AK403" s="65" cm="1">
        <f t="array" ref="AK403">_xlfn.XLOOKUP($G403&amp;$C403,$BY$1:$BY$845&amp;$C$1:$C$845,$CR$1:$CR$845,"",0)</f>
        <v>10.6</v>
      </c>
      <c r="AL403" s="65" cm="1">
        <f t="array" ref="AL403">_xlfn.XLOOKUP($G403&amp;$C403,$BY$1:$BY$845&amp;$C$1:$C$845,$CM$1:$CM$845,"",0)</f>
        <v>13.4</v>
      </c>
      <c r="AM403" s="78" cm="1">
        <f t="array" ref="AM403">_xlfn.XLOOKUP($G403&amp;$C403,$BY$1:$BY$845&amp;$C$1:$C$845,BG$1:BG$845,"",0)</f>
        <v>0</v>
      </c>
      <c r="AN403" s="78" cm="1">
        <f t="array" ref="AN403">_xlfn.XLOOKUP($G403&amp;$C403,$BY$1:$BY$845&amp;$C$1:$C$845,BH$1:BH$845,"",0)</f>
        <v>0.75</v>
      </c>
      <c r="AO403" s="78" cm="1">
        <f t="array" ref="AO403">_xlfn.XLOOKUP($G403&amp;$C403,$BY$1:$BY$845&amp;$C$1:$C$845,BI$1:BI$845,"",0)</f>
        <v>0.25</v>
      </c>
      <c r="AP403" s="78" cm="1">
        <f t="array" ref="AP403">_xlfn.XLOOKUP($G403&amp;$C403,$BY$1:$BY$845&amp;$C$1:$C$845,BJ$1:BJ$845,"",0)</f>
        <v>0</v>
      </c>
      <c r="AQ403" s="78" cm="1">
        <f t="array" ref="AQ403">_xlfn.XLOOKUP($G403&amp;$C403,$BY$1:$BY$845&amp;$C$1:$C$845,BK$1:BK$845,"",0)</f>
        <v>0</v>
      </c>
      <c r="AR403" s="78">
        <f t="shared" si="78"/>
        <v>1</v>
      </c>
      <c r="AT403" s="1">
        <v>9</v>
      </c>
      <c r="AU403" s="2" t="s">
        <v>920</v>
      </c>
      <c r="AV403" s="6">
        <v>2889000</v>
      </c>
      <c r="AW403" s="6">
        <v>2889000</v>
      </c>
      <c r="BB403">
        <v>9</v>
      </c>
      <c r="BC403" t="s">
        <v>922</v>
      </c>
      <c r="BD403">
        <v>36</v>
      </c>
      <c r="BE403">
        <v>68</v>
      </c>
      <c r="BF403" s="2">
        <v>1124</v>
      </c>
      <c r="BJ403" s="58">
        <v>0.99</v>
      </c>
      <c r="BK403" s="58">
        <v>0.01</v>
      </c>
      <c r="BL403" s="2">
        <v>8.3000000000000007</v>
      </c>
      <c r="BM403" s="2">
        <v>-1.4</v>
      </c>
      <c r="BN403" s="2">
        <v>26</v>
      </c>
      <c r="BO403" s="2">
        <v>5</v>
      </c>
      <c r="BP403" s="2">
        <v>53</v>
      </c>
      <c r="BQ403" s="2">
        <v>9</v>
      </c>
      <c r="BR403" s="2">
        <v>17</v>
      </c>
      <c r="BS403" s="2">
        <v>11</v>
      </c>
      <c r="BT403" s="2">
        <v>180</v>
      </c>
      <c r="BU403" s="2">
        <v>3</v>
      </c>
      <c r="BV403" s="2">
        <v>4</v>
      </c>
      <c r="BX403" s="2">
        <v>9</v>
      </c>
      <c r="BY403" s="2" t="s">
        <v>922</v>
      </c>
      <c r="BZ403" s="2">
        <v>36</v>
      </c>
      <c r="CA403" s="2">
        <v>68</v>
      </c>
      <c r="CB403" s="2">
        <v>1124</v>
      </c>
      <c r="CC403" s="2">
        <v>11.9</v>
      </c>
      <c r="CD403" s="2">
        <v>0.48</v>
      </c>
      <c r="CE403" s="2">
        <v>0.59399999999999997</v>
      </c>
      <c r="CF403" s="2">
        <v>0.255</v>
      </c>
      <c r="CG403" s="2">
        <v>8.1999999999999993</v>
      </c>
      <c r="CH403" s="2">
        <v>16.100000000000001</v>
      </c>
      <c r="CI403" s="2">
        <v>12.3</v>
      </c>
      <c r="CJ403" s="2">
        <v>10.1</v>
      </c>
      <c r="CK403" s="2">
        <v>2.1</v>
      </c>
      <c r="CL403" s="2">
        <v>2.7</v>
      </c>
      <c r="CM403" s="2">
        <v>13.6</v>
      </c>
      <c r="CN403" s="2">
        <v>13.6</v>
      </c>
      <c r="CP403" s="2">
        <v>0.6</v>
      </c>
      <c r="CQ403" s="2">
        <v>2.4</v>
      </c>
      <c r="CR403" s="2">
        <v>2.9</v>
      </c>
      <c r="CS403" s="2">
        <v>0.125</v>
      </c>
      <c r="CU403" s="2">
        <v>-0.5</v>
      </c>
      <c r="CV403" s="2">
        <v>2.7</v>
      </c>
      <c r="CW403" s="2">
        <v>2.1</v>
      </c>
      <c r="CX403" s="2">
        <v>1.2</v>
      </c>
    </row>
    <row r="404" spans="2:102" x14ac:dyDescent="0.2">
      <c r="B404" s="1" t="s">
        <v>116</v>
      </c>
      <c r="C404" s="1">
        <v>2007</v>
      </c>
      <c r="D404" s="1" t="s">
        <v>787</v>
      </c>
      <c r="F404" s="2">
        <v>5</v>
      </c>
      <c r="G404" s="2" t="s">
        <v>922</v>
      </c>
      <c r="H404" s="2" t="s">
        <v>566</v>
      </c>
      <c r="I404" s="4" t="s">
        <v>595</v>
      </c>
      <c r="J404" s="16">
        <f>_xlfn.XLOOKUP($I404,DASHBOARD!$I$2:$I$27,DASHBOARD!$J$2:$J$27,"",0)</f>
        <v>82</v>
      </c>
      <c r="K404" s="23">
        <f>J404/DASHBOARD!$C$3</f>
        <v>2.0828041656083314</v>
      </c>
      <c r="L404" s="2">
        <v>240</v>
      </c>
      <c r="M404" s="26">
        <f>L404/DASHBOARD!$C$4</f>
        <v>108.84353741496598</v>
      </c>
      <c r="N404" s="26">
        <f t="shared" si="76"/>
        <v>25.090295297178951</v>
      </c>
      <c r="O404" s="5">
        <v>25805</v>
      </c>
      <c r="P404" s="23">
        <f>YEARFRAC(O404,_xlfn.XLOOKUP($B404,DASHBOARD!$Q$2:$Q$40,DASHBOARD!$U$2:$U$40,"",0))</f>
        <v>36.802777777777777</v>
      </c>
      <c r="Q404" s="2" t="s">
        <v>557</v>
      </c>
      <c r="R404" s="2" t="str">
        <f>_xlfn.XLOOKUP($Q404,DASHBOARD!$L$2:$L$150,DASHBOARD!M$2:M$150,"",0)</f>
        <v>United States</v>
      </c>
      <c r="S404" s="2" t="str">
        <f>_xlfn.XLOOKUP($Q404,DASHBOARD!$L$2:$L$150,DASHBOARD!N$2:N$150,"",0)</f>
        <v>North America</v>
      </c>
      <c r="T404" s="2" t="str">
        <f>_xlfn.XLOOKUP($Q404,DASHBOARD!$L$2:$L$150,DASHBOARD!O$2:O$150,"",0)</f>
        <v>Americas</v>
      </c>
      <c r="U404" s="2">
        <v>14</v>
      </c>
      <c r="W404" s="2" t="s">
        <v>769</v>
      </c>
      <c r="X404" s="2" t="s">
        <v>769</v>
      </c>
      <c r="Z404" s="2" t="str">
        <f t="shared" si="77"/>
        <v/>
      </c>
      <c r="AA404" s="6">
        <f>_xlfn.XLOOKUP($G404,$AU$395:$AU$416,$AV$395:$AV$416,0,0)</f>
        <v>3315000</v>
      </c>
      <c r="AB404" s="43">
        <f>AA404/$AC$417</f>
        <v>5.0491726972421616E-2</v>
      </c>
      <c r="AD404" s="65">
        <v>1366.7</v>
      </c>
      <c r="AE404" s="65" cm="1">
        <f t="array" ref="AE404">_xlfn.XLOOKUP($G404&amp;$C404,$BY$1:$BY$845&amp;$C$1:$C$845,$CB$1:$CB$845,"",0)</f>
        <v>1124</v>
      </c>
      <c r="AF404" s="65">
        <v>11.9</v>
      </c>
      <c r="AG404" s="65">
        <f>IFERROR(($AD404/SUM(AD395:AD416))*$AF404,"")</f>
        <v>0.81585434370391186</v>
      </c>
      <c r="AH404" s="65" cm="1">
        <f t="array" ref="AH404">_xlfn.XLOOKUP($G404&amp;$C404,$BY$1:$BY$845&amp;$C$1:$C$845,$BD$1:$BD$845,"",0)</f>
        <v>36</v>
      </c>
      <c r="AI404" s="65" cm="1">
        <f t="array" ref="AI404">_xlfn.XLOOKUP($G404&amp;$C404,$BY$1:$BY$845&amp;$C$1:$C$845,$CP$1:$CP$845,"",0)</f>
        <v>0.6</v>
      </c>
      <c r="AJ404" s="65" cm="1">
        <f t="array" ref="AJ404">_xlfn.XLOOKUP($G404&amp;$C404,$BY$1:$BY$845&amp;$C$1:$C$845,$CQ$1:$CQ$845,"",0)</f>
        <v>2.4</v>
      </c>
      <c r="AK404" s="65" cm="1">
        <f t="array" ref="AK404">_xlfn.XLOOKUP($G404&amp;$C404,$BY$1:$BY$845&amp;$C$1:$C$845,$CR$1:$CR$845,"",0)</f>
        <v>2.9</v>
      </c>
      <c r="AL404" s="65" cm="1">
        <f t="array" ref="AL404">_xlfn.XLOOKUP($G404&amp;$C404,$BY$1:$BY$845&amp;$C$1:$C$845,$CM$1:$CM$845,"",0)</f>
        <v>13.6</v>
      </c>
      <c r="AM404" s="78" cm="1">
        <f t="array" ref="AM404">_xlfn.XLOOKUP($G404&amp;$C404,$BY$1:$BY$845&amp;$C$1:$C$845,BG$1:BG$845,"",0)</f>
        <v>0</v>
      </c>
      <c r="AN404" s="78" cm="1">
        <f t="array" ref="AN404">_xlfn.XLOOKUP($G404&amp;$C404,$BY$1:$BY$845&amp;$C$1:$C$845,BH$1:BH$845,"",0)</f>
        <v>0</v>
      </c>
      <c r="AO404" s="78" cm="1">
        <f t="array" ref="AO404">_xlfn.XLOOKUP($G404&amp;$C404,$BY$1:$BY$845&amp;$C$1:$C$845,BI$1:BI$845,"",0)</f>
        <v>0</v>
      </c>
      <c r="AP404" s="78" cm="1">
        <f t="array" ref="AP404">_xlfn.XLOOKUP($G404&amp;$C404,$BY$1:$BY$845&amp;$C$1:$C$845,BJ$1:BJ$845,"",0)</f>
        <v>0.99</v>
      </c>
      <c r="AQ404" s="78" cm="1">
        <f t="array" ref="AQ404">_xlfn.XLOOKUP($G404&amp;$C404,$BY$1:$BY$845&amp;$C$1:$C$845,BK$1:BK$845,"",0)</f>
        <v>0.01</v>
      </c>
      <c r="AR404" s="78">
        <f t="shared" si="78"/>
        <v>1</v>
      </c>
      <c r="AT404" s="1">
        <v>10</v>
      </c>
      <c r="AU404" s="2" t="s">
        <v>923</v>
      </c>
      <c r="AV404" s="6">
        <v>2500000</v>
      </c>
      <c r="AW404" s="6">
        <v>2500000</v>
      </c>
      <c r="BB404">
        <v>10</v>
      </c>
      <c r="BC404" t="s">
        <v>924</v>
      </c>
      <c r="BD404">
        <v>24</v>
      </c>
      <c r="BE404">
        <v>73</v>
      </c>
      <c r="BF404" s="2">
        <v>948</v>
      </c>
      <c r="BG404" s="58">
        <v>0.76</v>
      </c>
      <c r="BH404" s="58">
        <v>0.24</v>
      </c>
      <c r="BL404" s="2">
        <v>2.1</v>
      </c>
      <c r="BM404" s="2">
        <v>-9.4</v>
      </c>
      <c r="BN404" s="2">
        <v>24</v>
      </c>
      <c r="BO404" s="2">
        <v>21</v>
      </c>
      <c r="BP404" s="2">
        <v>37</v>
      </c>
      <c r="BQ404" s="2">
        <v>5</v>
      </c>
      <c r="BR404" s="2">
        <v>18</v>
      </c>
      <c r="BS404" s="2">
        <v>6</v>
      </c>
      <c r="BT404" s="2">
        <v>286</v>
      </c>
      <c r="BU404" s="2">
        <v>3</v>
      </c>
      <c r="BV404" s="2">
        <v>19</v>
      </c>
      <c r="BX404" s="2">
        <v>10</v>
      </c>
      <c r="BY404" s="2" t="s">
        <v>924</v>
      </c>
      <c r="BZ404" s="2">
        <v>24</v>
      </c>
      <c r="CA404" s="2">
        <v>73</v>
      </c>
      <c r="CB404" s="2">
        <v>948</v>
      </c>
      <c r="CC404" s="2">
        <v>10.3</v>
      </c>
      <c r="CD404" s="2">
        <v>0.45900000000000002</v>
      </c>
      <c r="CE404" s="2">
        <v>0.33400000000000002</v>
      </c>
      <c r="CF404" s="2">
        <v>0.17399999999999999</v>
      </c>
      <c r="CG404" s="2">
        <v>1.5</v>
      </c>
      <c r="CH404" s="2">
        <v>8.6999999999999993</v>
      </c>
      <c r="CI404" s="2">
        <v>5.2</v>
      </c>
      <c r="CJ404" s="2">
        <v>20.6</v>
      </c>
      <c r="CK404" s="2">
        <v>1.5</v>
      </c>
      <c r="CL404" s="2">
        <v>0.1</v>
      </c>
      <c r="CM404" s="2">
        <v>13.1</v>
      </c>
      <c r="CN404" s="2">
        <v>21.3</v>
      </c>
      <c r="CP404" s="2">
        <v>-0.3</v>
      </c>
      <c r="CQ404" s="2">
        <v>1.4</v>
      </c>
      <c r="CR404" s="2">
        <v>1</v>
      </c>
      <c r="CS404" s="2">
        <v>5.2999999999999999E-2</v>
      </c>
      <c r="CU404" s="2">
        <v>-2.8</v>
      </c>
      <c r="CV404" s="2">
        <v>-0.3</v>
      </c>
      <c r="CW404" s="2">
        <v>-3</v>
      </c>
      <c r="CX404" s="2">
        <v>-0.2</v>
      </c>
    </row>
    <row r="405" spans="2:102" x14ac:dyDescent="0.2">
      <c r="B405" s="1" t="s">
        <v>116</v>
      </c>
      <c r="C405" s="1">
        <v>2007</v>
      </c>
      <c r="D405" s="1" t="s">
        <v>787</v>
      </c>
      <c r="F405" s="2">
        <v>7</v>
      </c>
      <c r="G405" s="2" t="s">
        <v>923</v>
      </c>
      <c r="H405" s="2" t="s">
        <v>552</v>
      </c>
      <c r="I405" s="4" t="s">
        <v>595</v>
      </c>
      <c r="J405" s="16">
        <f>_xlfn.XLOOKUP($I405,DASHBOARD!$I$2:$I$27,DASHBOARD!$J$2:$J$27,"",0)</f>
        <v>82</v>
      </c>
      <c r="K405" s="23">
        <f>J405/DASHBOARD!$C$3</f>
        <v>2.0828041656083314</v>
      </c>
      <c r="L405" s="2">
        <v>245</v>
      </c>
      <c r="M405" s="26">
        <f>L405/DASHBOARD!$C$4</f>
        <v>111.11111111111111</v>
      </c>
      <c r="N405" s="26">
        <f t="shared" si="76"/>
        <v>25.613009782536846</v>
      </c>
      <c r="O405" s="5">
        <v>27474</v>
      </c>
      <c r="P405" s="23">
        <f>YEARFRAC(O405,_xlfn.XLOOKUP($B405,DASHBOARD!$Q$2:$Q$40,DASHBOARD!$U$2:$U$40,"",0))</f>
        <v>32.230555555555554</v>
      </c>
      <c r="Q405" s="2" t="s">
        <v>803</v>
      </c>
      <c r="R405" s="2" t="str">
        <f>_xlfn.XLOOKUP($Q405,DASHBOARD!$L$2:$L$150,DASHBOARD!M$2:M$150,"",0)</f>
        <v>Argentina</v>
      </c>
      <c r="S405" s="2" t="str">
        <f>_xlfn.XLOOKUP($Q405,DASHBOARD!$L$2:$L$150,DASHBOARD!N$2:N$150,"",0)</f>
        <v>South America</v>
      </c>
      <c r="T405" s="2" t="str">
        <f>_xlfn.XLOOKUP($Q405,DASHBOARD!$L$2:$L$150,DASHBOARD!O$2:O$150,"",0)</f>
        <v>Americas</v>
      </c>
      <c r="U405" s="2">
        <v>1</v>
      </c>
      <c r="Z405" s="2" t="str">
        <f t="shared" si="77"/>
        <v/>
      </c>
      <c r="AA405" s="6">
        <f>_xlfn.XLOOKUP($G405,$AU$395:$AU$416,$AV$395:$AV$416,0,0)</f>
        <v>2500000</v>
      </c>
      <c r="AB405" s="43">
        <f>AA405/$AC$417</f>
        <v>3.8078225469397903E-2</v>
      </c>
      <c r="AD405" s="65">
        <v>103.4</v>
      </c>
      <c r="AE405" s="65" cm="1">
        <f t="array" ref="AE405">_xlfn.XLOOKUP($G405&amp;$C405,$BY$1:$BY$845&amp;$C$1:$C$845,$CB$1:$CB$845,"",0)</f>
        <v>1365</v>
      </c>
      <c r="AF405" s="65">
        <v>9.6</v>
      </c>
      <c r="AG405" s="65">
        <f>IFERROR(($AD405/SUM(AD395:AD416))*$AF405,"")</f>
        <v>4.9794829091128E-2</v>
      </c>
      <c r="AH405" s="65" cm="1">
        <f t="array" ref="AH405">_xlfn.XLOOKUP($G405&amp;$C405,$BY$1:$BY$845&amp;$C$1:$C$845,$BD$1:$BD$845,"",0)</f>
        <v>31</v>
      </c>
      <c r="AI405" s="65" cm="1">
        <f t="array" ref="AI405">_xlfn.XLOOKUP($G405&amp;$C405,$BY$1:$BY$845&amp;$C$1:$C$845,$CP$1:$CP$845,"",0)</f>
        <v>1.6</v>
      </c>
      <c r="AJ405" s="65" cm="1">
        <f t="array" ref="AJ405">_xlfn.XLOOKUP($G405&amp;$C405,$BY$1:$BY$845&amp;$C$1:$C$845,$CQ$1:$CQ$845,"",0)</f>
        <v>2.5</v>
      </c>
      <c r="AK405" s="65" cm="1">
        <f t="array" ref="AK405">_xlfn.XLOOKUP($G405&amp;$C405,$BY$1:$BY$845&amp;$C$1:$C$845,$CR$1:$CR$845,"",0)</f>
        <v>4.0999999999999996</v>
      </c>
      <c r="AL405" s="65" cm="1">
        <f t="array" ref="AL405">_xlfn.XLOOKUP($G405&amp;$C405,$BY$1:$BY$845&amp;$C$1:$C$845,$CM$1:$CM$845,"",0)</f>
        <v>18.5</v>
      </c>
      <c r="AM405" s="78" cm="1">
        <f t="array" ref="AM405">_xlfn.XLOOKUP($G405&amp;$C405,$BY$1:$BY$845&amp;$C$1:$C$845,BG$1:BG$845,"",0)</f>
        <v>0</v>
      </c>
      <c r="AN405" s="78" cm="1">
        <f t="array" ref="AN405">_xlfn.XLOOKUP($G405&amp;$C405,$BY$1:$BY$845&amp;$C$1:$C$845,BH$1:BH$845,"",0)</f>
        <v>0</v>
      </c>
      <c r="AO405" s="78" cm="1">
        <f t="array" ref="AO405">_xlfn.XLOOKUP($G405&amp;$C405,$BY$1:$BY$845&amp;$C$1:$C$845,BI$1:BI$845,"",0)</f>
        <v>0</v>
      </c>
      <c r="AP405" s="78" cm="1">
        <f t="array" ref="AP405">_xlfn.XLOOKUP($G405&amp;$C405,$BY$1:$BY$845&amp;$C$1:$C$845,BJ$1:BJ$845,"",0)</f>
        <v>0.61</v>
      </c>
      <c r="AQ405" s="78" cm="1">
        <f t="array" ref="AQ405">_xlfn.XLOOKUP($G405&amp;$C405,$BY$1:$BY$845&amp;$C$1:$C$845,BK$1:BK$845,"",0)</f>
        <v>0.39</v>
      </c>
      <c r="AR405" s="78">
        <f t="shared" si="78"/>
        <v>1</v>
      </c>
      <c r="AT405" s="1">
        <v>11</v>
      </c>
      <c r="AU405" s="2" t="s">
        <v>915</v>
      </c>
      <c r="AV405" s="6">
        <v>2200000</v>
      </c>
      <c r="AW405" s="6">
        <v>2200000</v>
      </c>
      <c r="BB405">
        <v>11</v>
      </c>
      <c r="BC405" t="s">
        <v>925</v>
      </c>
      <c r="BD405">
        <v>31</v>
      </c>
      <c r="BE405">
        <v>64</v>
      </c>
      <c r="BF405" s="2">
        <v>760</v>
      </c>
      <c r="BG405" s="58">
        <v>1</v>
      </c>
      <c r="BL405" s="2">
        <v>12.9</v>
      </c>
      <c r="BM405" s="2">
        <v>4.5</v>
      </c>
      <c r="BN405" s="2">
        <v>19</v>
      </c>
      <c r="BO405" s="2">
        <v>7</v>
      </c>
      <c r="BP405" s="2">
        <v>23</v>
      </c>
      <c r="BQ405" s="2">
        <v>6</v>
      </c>
      <c r="BR405" s="2">
        <v>19</v>
      </c>
      <c r="BS405" s="2">
        <v>9</v>
      </c>
      <c r="BT405" s="2">
        <v>302</v>
      </c>
      <c r="BU405" s="2">
        <v>3</v>
      </c>
      <c r="BV405" s="2">
        <v>12</v>
      </c>
      <c r="BX405" s="2">
        <v>11</v>
      </c>
      <c r="BY405" s="2" t="s">
        <v>925</v>
      </c>
      <c r="BZ405" s="2">
        <v>31</v>
      </c>
      <c r="CA405" s="2">
        <v>64</v>
      </c>
      <c r="CB405" s="2">
        <v>760</v>
      </c>
      <c r="CC405" s="2">
        <v>10.9</v>
      </c>
      <c r="CD405" s="2">
        <v>0.49099999999999999</v>
      </c>
      <c r="CE405" s="2">
        <v>1.2E-2</v>
      </c>
      <c r="CF405" s="2">
        <v>0.38900000000000001</v>
      </c>
      <c r="CG405" s="2">
        <v>1.3</v>
      </c>
      <c r="CH405" s="2">
        <v>9.1999999999999993</v>
      </c>
      <c r="CI405" s="2">
        <v>5.4</v>
      </c>
      <c r="CJ405" s="2">
        <v>25.9</v>
      </c>
      <c r="CK405" s="2">
        <v>1.7</v>
      </c>
      <c r="CL405" s="2">
        <v>0.2</v>
      </c>
      <c r="CM405" s="2">
        <v>17</v>
      </c>
      <c r="CN405" s="2">
        <v>14.7</v>
      </c>
      <c r="CP405" s="2">
        <v>0.6</v>
      </c>
      <c r="CQ405" s="2">
        <v>1.2</v>
      </c>
      <c r="CR405" s="2">
        <v>1.7</v>
      </c>
      <c r="CS405" s="2">
        <v>0.107</v>
      </c>
      <c r="CU405" s="2">
        <v>-3.2</v>
      </c>
      <c r="CV405" s="2">
        <v>0.9</v>
      </c>
      <c r="CW405" s="2">
        <v>-2.2999999999999998</v>
      </c>
      <c r="CX405" s="2">
        <v>0</v>
      </c>
    </row>
    <row r="406" spans="2:102" x14ac:dyDescent="0.2">
      <c r="B406" s="1" t="s">
        <v>116</v>
      </c>
      <c r="C406" s="1">
        <v>2007</v>
      </c>
      <c r="D406" s="1" t="s">
        <v>787</v>
      </c>
      <c r="F406" s="2">
        <v>9</v>
      </c>
      <c r="G406" s="2" t="s">
        <v>809</v>
      </c>
      <c r="H406" s="2" t="s">
        <v>556</v>
      </c>
      <c r="I406" s="4" t="s">
        <v>597</v>
      </c>
      <c r="J406" s="16">
        <f>_xlfn.XLOOKUP($I406,DASHBOARD!$I$2:$I$27,DASHBOARD!$J$2:$J$27,"",0)</f>
        <v>74</v>
      </c>
      <c r="K406" s="23">
        <f>J406/DASHBOARD!$C$3</f>
        <v>1.8796037592075185</v>
      </c>
      <c r="L406" s="2">
        <v>185</v>
      </c>
      <c r="M406" s="26">
        <f>L406/DASHBOARD!$C$4</f>
        <v>83.900226757369609</v>
      </c>
      <c r="N406" s="26">
        <f t="shared" si="76"/>
        <v>23.748190537476248</v>
      </c>
      <c r="O406" s="5">
        <v>30088</v>
      </c>
      <c r="P406" s="23">
        <f>YEARFRAC(O406,_xlfn.XLOOKUP($B406,DASHBOARD!$Q$2:$Q$40,DASHBOARD!$U$2:$U$40,"",0))</f>
        <v>25.074999999999999</v>
      </c>
      <c r="Q406" s="2" t="s">
        <v>810</v>
      </c>
      <c r="R406" s="2" t="str">
        <f>_xlfn.XLOOKUP($Q406,DASHBOARD!$L$2:$L$150,DASHBOARD!M$2:M$150,"",0)</f>
        <v>Belgium</v>
      </c>
      <c r="S406" s="2" t="str">
        <f>_xlfn.XLOOKUP($Q406,DASHBOARD!$L$2:$L$150,DASHBOARD!N$2:N$150,"",0)</f>
        <v>Europe</v>
      </c>
      <c r="T406" s="2" t="str">
        <f>_xlfn.XLOOKUP($Q406,DASHBOARD!$L$2:$L$150,DASHBOARD!O$2:O$150,"",0)</f>
        <v>Eurasia</v>
      </c>
      <c r="U406" s="2">
        <v>5</v>
      </c>
      <c r="Z406" s="2" t="str">
        <f t="shared" si="77"/>
        <v/>
      </c>
      <c r="AA406" s="6">
        <f>_xlfn.XLOOKUP($G406,$AU$395:$AU$416,$AV$395:$AV$416,0,0)</f>
        <v>9450000</v>
      </c>
      <c r="AB406" s="43">
        <f>AA406/$AC$417</f>
        <v>0.14393569227432407</v>
      </c>
      <c r="AD406" s="65">
        <v>655.19999999999993</v>
      </c>
      <c r="AE406" s="65" cm="1">
        <f t="array" ref="AE406">_xlfn.XLOOKUP($G406&amp;$C406,$BY$1:$BY$845&amp;$C$1:$C$845,$CB$1:$CB$845,"",0)</f>
        <v>2499</v>
      </c>
      <c r="AF406" s="65">
        <v>16.399999999999999</v>
      </c>
      <c r="AG406" s="65">
        <f>IFERROR(($AD406/SUM(AD395:AD416))*$AF406,"")</f>
        <v>0.53902661703771326</v>
      </c>
      <c r="AH406" s="65" cm="1">
        <f t="array" ref="AH406">_xlfn.XLOOKUP($G406&amp;$C406,$BY$1:$BY$845&amp;$C$1:$C$845,$BD$1:$BD$845,"",0)</f>
        <v>24</v>
      </c>
      <c r="AI406" s="65" cm="1">
        <f t="array" ref="AI406">_xlfn.XLOOKUP($G406&amp;$C406,$BY$1:$BY$845&amp;$C$1:$C$845,$CP$1:$CP$845,"",0)</f>
        <v>5.8</v>
      </c>
      <c r="AJ406" s="65" cm="1">
        <f t="array" ref="AJ406">_xlfn.XLOOKUP($G406&amp;$C406,$BY$1:$BY$845&amp;$C$1:$C$845,$CQ$1:$CQ$845,"",0)</f>
        <v>3.9</v>
      </c>
      <c r="AK406" s="65" cm="1">
        <f t="array" ref="AK406">_xlfn.XLOOKUP($G406&amp;$C406,$BY$1:$BY$845&amp;$C$1:$C$845,$CR$1:$CR$845,"",0)</f>
        <v>9.6</v>
      </c>
      <c r="AL406" s="65" cm="1">
        <f t="array" ref="AL406">_xlfn.XLOOKUP($G406&amp;$C406,$BY$1:$BY$845&amp;$C$1:$C$845,$CM$1:$CM$845,"",0)</f>
        <v>13.3</v>
      </c>
      <c r="AM406" s="78" cm="1">
        <f t="array" ref="AM406">_xlfn.XLOOKUP($G406&amp;$C406,$BY$1:$BY$845&amp;$C$1:$C$845,BG$1:BG$845,"",0)</f>
        <v>0.99</v>
      </c>
      <c r="AN406" s="78" cm="1">
        <f t="array" ref="AN406">_xlfn.XLOOKUP($G406&amp;$C406,$BY$1:$BY$845&amp;$C$1:$C$845,BH$1:BH$845,"",0)</f>
        <v>0.01</v>
      </c>
      <c r="AO406" s="78" cm="1">
        <f t="array" ref="AO406">_xlfn.XLOOKUP($G406&amp;$C406,$BY$1:$BY$845&amp;$C$1:$C$845,BI$1:BI$845,"",0)</f>
        <v>0</v>
      </c>
      <c r="AP406" s="78" cm="1">
        <f t="array" ref="AP406">_xlfn.XLOOKUP($G406&amp;$C406,$BY$1:$BY$845&amp;$C$1:$C$845,BJ$1:BJ$845,"",0)</f>
        <v>0</v>
      </c>
      <c r="AQ406" s="78" cm="1">
        <f t="array" ref="AQ406">_xlfn.XLOOKUP($G406&amp;$C406,$BY$1:$BY$845&amp;$C$1:$C$845,BK$1:BK$845,"",0)</f>
        <v>0</v>
      </c>
      <c r="AR406" s="78">
        <f t="shared" si="78"/>
        <v>1</v>
      </c>
      <c r="AT406" s="1">
        <v>12</v>
      </c>
      <c r="AU406" s="2" t="s">
        <v>795</v>
      </c>
      <c r="AV406" s="6">
        <v>2000000</v>
      </c>
      <c r="AW406" s="6">
        <v>2000000</v>
      </c>
      <c r="BB406">
        <v>12</v>
      </c>
      <c r="BC406" t="s">
        <v>795</v>
      </c>
      <c r="BD406">
        <v>26</v>
      </c>
      <c r="BE406">
        <v>56</v>
      </c>
      <c r="BF406" s="2">
        <v>653</v>
      </c>
      <c r="BI406" s="58">
        <v>7.0000000000000007E-2</v>
      </c>
      <c r="BJ406" s="58">
        <v>0.92</v>
      </c>
      <c r="BK406" s="58">
        <v>0.02</v>
      </c>
      <c r="BL406" s="2">
        <v>2.2999999999999998</v>
      </c>
      <c r="BM406" s="2">
        <v>-8.3000000000000007</v>
      </c>
      <c r="BN406" s="2">
        <v>8</v>
      </c>
      <c r="BO406" s="2">
        <v>3</v>
      </c>
      <c r="BP406" s="2">
        <v>34</v>
      </c>
      <c r="BQ406" s="2">
        <v>4</v>
      </c>
      <c r="BR406" s="2">
        <v>14</v>
      </c>
      <c r="BS406" s="2">
        <v>1</v>
      </c>
      <c r="BT406" s="2">
        <v>52</v>
      </c>
      <c r="BU406" s="2">
        <v>4</v>
      </c>
      <c r="BV406" s="2">
        <v>7</v>
      </c>
      <c r="BX406" s="2">
        <v>12</v>
      </c>
      <c r="BY406" s="2" t="s">
        <v>795</v>
      </c>
      <c r="BZ406" s="2">
        <v>26</v>
      </c>
      <c r="CA406" s="2">
        <v>56</v>
      </c>
      <c r="CB406" s="2">
        <v>653</v>
      </c>
      <c r="CC406" s="2">
        <v>16.399999999999999</v>
      </c>
      <c r="CD406" s="2">
        <v>0.54200000000000004</v>
      </c>
      <c r="CE406" s="2">
        <v>0.39700000000000002</v>
      </c>
      <c r="CF406" s="2">
        <v>0.16</v>
      </c>
      <c r="CG406" s="2">
        <v>12.3</v>
      </c>
      <c r="CH406" s="2">
        <v>16.399999999999999</v>
      </c>
      <c r="CI406" s="2">
        <v>14.4</v>
      </c>
      <c r="CJ406" s="2">
        <v>5.7</v>
      </c>
      <c r="CK406" s="2">
        <v>1.4</v>
      </c>
      <c r="CL406" s="2">
        <v>1.2</v>
      </c>
      <c r="CM406" s="2">
        <v>9</v>
      </c>
      <c r="CN406" s="2">
        <v>20.3</v>
      </c>
      <c r="CP406" s="2">
        <v>1.1000000000000001</v>
      </c>
      <c r="CQ406" s="2">
        <v>1.2</v>
      </c>
      <c r="CR406" s="2">
        <v>2.2000000000000002</v>
      </c>
      <c r="CS406" s="2">
        <v>0.16300000000000001</v>
      </c>
      <c r="CU406" s="2">
        <v>0.9</v>
      </c>
      <c r="CV406" s="2">
        <v>-0.7</v>
      </c>
      <c r="CW406" s="2">
        <v>0.2</v>
      </c>
      <c r="CX406" s="2">
        <v>0.4</v>
      </c>
    </row>
    <row r="407" spans="2:102" x14ac:dyDescent="0.2">
      <c r="B407" s="1" t="s">
        <v>116</v>
      </c>
      <c r="C407" s="1">
        <v>2007</v>
      </c>
      <c r="D407" s="1" t="s">
        <v>787</v>
      </c>
      <c r="F407" s="2">
        <v>14</v>
      </c>
      <c r="G407" s="2" t="s">
        <v>924</v>
      </c>
      <c r="H407" s="2" t="s">
        <v>556</v>
      </c>
      <c r="I407" s="4" t="s">
        <v>598</v>
      </c>
      <c r="J407" s="16">
        <f>_xlfn.XLOOKUP($I407,DASHBOARD!$I$2:$I$27,DASHBOARD!$J$2:$J$27,"",0)</f>
        <v>75</v>
      </c>
      <c r="K407" s="23">
        <f>J407/DASHBOARD!$C$3</f>
        <v>1.9050038100076201</v>
      </c>
      <c r="L407" s="2">
        <v>205</v>
      </c>
      <c r="M407" s="26">
        <f>L407/DASHBOARD!$C$4</f>
        <v>92.970521541950106</v>
      </c>
      <c r="N407" s="26">
        <f t="shared" si="76"/>
        <v>25.618492476694374</v>
      </c>
      <c r="O407" s="5">
        <v>30137</v>
      </c>
      <c r="P407" s="23">
        <f>YEARFRAC(O407,_xlfn.XLOOKUP($B407,DASHBOARD!$Q$2:$Q$40,DASHBOARD!$U$2:$U$40,"",0))</f>
        <v>24.941666666666666</v>
      </c>
      <c r="Q407" s="2" t="s">
        <v>884</v>
      </c>
      <c r="R407" s="2" t="str">
        <f>_xlfn.XLOOKUP($Q407,DASHBOARD!$L$2:$L$150,DASHBOARD!M$2:M$150,"",0)</f>
        <v>Slovenia</v>
      </c>
      <c r="S407" s="2" t="str">
        <f>_xlfn.XLOOKUP($Q407,DASHBOARD!$L$2:$L$150,DASHBOARD!N$2:N$150,"",0)</f>
        <v>Europe</v>
      </c>
      <c r="T407" s="2" t="str">
        <f>_xlfn.XLOOKUP($Q407,DASHBOARD!$L$2:$L$150,DASHBOARD!O$2:O$150,"",0)</f>
        <v>Eurasia</v>
      </c>
      <c r="U407" s="2">
        <v>2</v>
      </c>
      <c r="Z407" s="2" t="str">
        <f t="shared" si="77"/>
        <v/>
      </c>
      <c r="AA407" s="6">
        <f>_xlfn.XLOOKUP($G407,$AU$395:$AU$416,$AV$395:$AV$416,0,0)</f>
        <v>967920</v>
      </c>
      <c r="AB407" s="43">
        <f>AA407/$AC$417</f>
        <v>1.4742670398535846E-2</v>
      </c>
      <c r="AD407" s="65">
        <v>761.6</v>
      </c>
      <c r="AE407" s="65" cm="1">
        <f t="array" ref="AE407">_xlfn.XLOOKUP($G407&amp;$C407,$BY$1:$BY$845&amp;$C$1:$C$845,$CB$1:$CB$845,"",0)</f>
        <v>948</v>
      </c>
      <c r="AF407" s="65">
        <v>10.9</v>
      </c>
      <c r="AG407" s="65">
        <f>IFERROR(($AD407/SUM(AD395:AD416))*$AF407,"")</f>
        <v>0.41643373832432062</v>
      </c>
      <c r="AH407" s="65" cm="1">
        <f t="array" ref="AH407">_xlfn.XLOOKUP($G407&amp;$C407,$BY$1:$BY$845&amp;$C$1:$C$845,$BD$1:$BD$845,"",0)</f>
        <v>24</v>
      </c>
      <c r="AI407" s="65" cm="1">
        <f t="array" ref="AI407">_xlfn.XLOOKUP($G407&amp;$C407,$BY$1:$BY$845&amp;$C$1:$C$845,$CP$1:$CP$845,"",0)</f>
        <v>-0.3</v>
      </c>
      <c r="AJ407" s="65" cm="1">
        <f t="array" ref="AJ407">_xlfn.XLOOKUP($G407&amp;$C407,$BY$1:$BY$845&amp;$C$1:$C$845,$CQ$1:$CQ$845,"",0)</f>
        <v>1.4</v>
      </c>
      <c r="AK407" s="65" cm="1">
        <f t="array" ref="AK407">_xlfn.XLOOKUP($G407&amp;$C407,$BY$1:$BY$845&amp;$C$1:$C$845,$CR$1:$CR$845,"",0)</f>
        <v>1</v>
      </c>
      <c r="AL407" s="65" cm="1">
        <f t="array" ref="AL407">_xlfn.XLOOKUP($G407&amp;$C407,$BY$1:$BY$845&amp;$C$1:$C$845,$CM$1:$CM$845,"",0)</f>
        <v>13.1</v>
      </c>
      <c r="AM407" s="78" cm="1">
        <f t="array" ref="AM407">_xlfn.XLOOKUP($G407&amp;$C407,$BY$1:$BY$845&amp;$C$1:$C$845,BG$1:BG$845,"",0)</f>
        <v>0.76</v>
      </c>
      <c r="AN407" s="78" cm="1">
        <f t="array" ref="AN407">_xlfn.XLOOKUP($G407&amp;$C407,$BY$1:$BY$845&amp;$C$1:$C$845,BH$1:BH$845,"",0)</f>
        <v>0.24</v>
      </c>
      <c r="AO407" s="78" cm="1">
        <f t="array" ref="AO407">_xlfn.XLOOKUP($G407&amp;$C407,$BY$1:$BY$845&amp;$C$1:$C$845,BI$1:BI$845,"",0)</f>
        <v>0</v>
      </c>
      <c r="AP407" s="78" cm="1">
        <f t="array" ref="AP407">_xlfn.XLOOKUP($G407&amp;$C407,$BY$1:$BY$845&amp;$C$1:$C$845,BJ$1:BJ$845,"",0)</f>
        <v>0</v>
      </c>
      <c r="AQ407" s="78" cm="1">
        <f t="array" ref="AQ407">_xlfn.XLOOKUP($G407&amp;$C407,$BY$1:$BY$845&amp;$C$1:$C$845,BK$1:BK$845,"",0)</f>
        <v>0</v>
      </c>
      <c r="AR407" s="78">
        <f t="shared" si="78"/>
        <v>1</v>
      </c>
      <c r="AT407" s="1">
        <v>13</v>
      </c>
      <c r="AU407" s="2" t="s">
        <v>925</v>
      </c>
      <c r="AV407" s="6">
        <v>1071225</v>
      </c>
      <c r="AW407" s="6">
        <v>1071225</v>
      </c>
      <c r="BB407">
        <v>13</v>
      </c>
      <c r="BC407" t="s">
        <v>926</v>
      </c>
      <c r="BD407">
        <v>24</v>
      </c>
      <c r="BE407">
        <v>6</v>
      </c>
      <c r="BF407" s="2">
        <v>137</v>
      </c>
      <c r="BH407" s="58">
        <v>0.52</v>
      </c>
      <c r="BI407" s="58">
        <v>0.47</v>
      </c>
      <c r="BJ407" s="58">
        <v>0.02</v>
      </c>
      <c r="BL407" s="2">
        <v>-7.9</v>
      </c>
      <c r="BM407" s="2">
        <v>-17.7</v>
      </c>
      <c r="BN407" s="2">
        <v>2</v>
      </c>
      <c r="BO407" s="2">
        <v>2</v>
      </c>
      <c r="BP407" s="2">
        <v>2</v>
      </c>
      <c r="BQ407" s="2">
        <v>0</v>
      </c>
      <c r="BR407" s="2">
        <v>7</v>
      </c>
      <c r="BS407" s="2">
        <v>3</v>
      </c>
      <c r="BT407" s="2">
        <v>12</v>
      </c>
      <c r="BU407" s="2">
        <v>1</v>
      </c>
      <c r="BV407" s="2">
        <v>3</v>
      </c>
      <c r="BX407" s="2">
        <v>13</v>
      </c>
      <c r="BY407" s="2" t="s">
        <v>926</v>
      </c>
      <c r="BZ407" s="2">
        <v>24</v>
      </c>
      <c r="CA407" s="2">
        <v>6</v>
      </c>
      <c r="CB407" s="2">
        <v>137</v>
      </c>
      <c r="CC407" s="2">
        <v>12.1</v>
      </c>
      <c r="CD407" s="2">
        <v>0.52500000000000002</v>
      </c>
      <c r="CE407" s="2">
        <v>0.17100000000000001</v>
      </c>
      <c r="CF407" s="2">
        <v>0.36599999999999999</v>
      </c>
      <c r="CG407" s="2">
        <v>2.8</v>
      </c>
      <c r="CH407" s="2">
        <v>14.4</v>
      </c>
      <c r="CI407" s="2">
        <v>8.8000000000000007</v>
      </c>
      <c r="CJ407" s="2">
        <v>5.8</v>
      </c>
      <c r="CK407" s="2">
        <v>1.2</v>
      </c>
      <c r="CL407" s="2">
        <v>0.5</v>
      </c>
      <c r="CM407" s="2">
        <v>9.5</v>
      </c>
      <c r="CN407" s="2">
        <v>18.2</v>
      </c>
      <c r="CP407" s="2">
        <v>0.1</v>
      </c>
      <c r="CQ407" s="2">
        <v>0.2</v>
      </c>
      <c r="CR407" s="2">
        <v>0.3</v>
      </c>
      <c r="CS407" s="2">
        <v>0.108</v>
      </c>
      <c r="CU407" s="2">
        <v>-2.7</v>
      </c>
      <c r="CV407" s="2">
        <v>-1.3</v>
      </c>
      <c r="CW407" s="2">
        <v>-4</v>
      </c>
      <c r="CX407" s="2">
        <v>-0.1</v>
      </c>
    </row>
    <row r="408" spans="2:102" x14ac:dyDescent="0.2">
      <c r="B408" s="1" t="s">
        <v>116</v>
      </c>
      <c r="C408" s="1">
        <v>2007</v>
      </c>
      <c r="D408" s="1" t="s">
        <v>787</v>
      </c>
      <c r="F408" s="2">
        <v>11</v>
      </c>
      <c r="G408" s="2" t="s">
        <v>925</v>
      </c>
      <c r="H408" s="2" t="s">
        <v>556</v>
      </c>
      <c r="I408" s="4" t="s">
        <v>1149</v>
      </c>
      <c r="J408" s="16">
        <f>_xlfn.XLOOKUP($I408,DASHBOARD!$I$2:$I$27,DASHBOARD!$J$2:$J$27,"",0)</f>
        <v>73</v>
      </c>
      <c r="K408" s="23">
        <f>J408/DASHBOARD!$C$3</f>
        <v>1.854203708407417</v>
      </c>
      <c r="L408" s="2">
        <v>190</v>
      </c>
      <c r="M408" s="26">
        <f>L408/DASHBOARD!$C$4</f>
        <v>86.167800453514729</v>
      </c>
      <c r="N408" s="26">
        <f t="shared" si="76"/>
        <v>25.062830471526816</v>
      </c>
      <c r="O408" s="5">
        <v>27436</v>
      </c>
      <c r="P408" s="23">
        <f>YEARFRAC(O408,_xlfn.XLOOKUP($B408,DASHBOARD!$Q$2:$Q$40,DASHBOARD!$U$2:$U$40,"",0))</f>
        <v>32.341666666666669</v>
      </c>
      <c r="Q408" s="2" t="s">
        <v>557</v>
      </c>
      <c r="R408" s="2" t="str">
        <f>_xlfn.XLOOKUP($Q408,DASHBOARD!$L$2:$L$150,DASHBOARD!M$2:M$150,"",0)</f>
        <v>United States</v>
      </c>
      <c r="S408" s="2" t="str">
        <f>_xlfn.XLOOKUP($Q408,DASHBOARD!$L$2:$L$150,DASHBOARD!N$2:N$150,"",0)</f>
        <v>North America</v>
      </c>
      <c r="T408" s="2" t="str">
        <f>_xlfn.XLOOKUP($Q408,DASHBOARD!$L$2:$L$150,DASHBOARD!O$2:O$150,"",0)</f>
        <v>Americas</v>
      </c>
      <c r="U408" s="2">
        <v>9</v>
      </c>
      <c r="W408" s="2" t="s">
        <v>594</v>
      </c>
      <c r="X408" s="2" t="s">
        <v>594</v>
      </c>
      <c r="Z408" s="2" t="str">
        <f t="shared" si="77"/>
        <v/>
      </c>
      <c r="AA408" s="6">
        <f>_xlfn.XLOOKUP($G408,$AU$395:$AU$416,$AV$395:$AV$416,0,0)</f>
        <v>1071225</v>
      </c>
      <c r="AB408" s="43">
        <f>AA408/$AC$417</f>
        <v>1.6316138831382308E-2</v>
      </c>
      <c r="AD408" s="65">
        <v>949</v>
      </c>
      <c r="AE408" s="65" cm="1">
        <f t="array" ref="AE408">_xlfn.XLOOKUP($G408&amp;$C408,$BY$1:$BY$845&amp;$C$1:$C$845,$CB$1:$CB$845,"",0)</f>
        <v>760</v>
      </c>
      <c r="AF408" s="65">
        <v>10.3</v>
      </c>
      <c r="AG408" s="65">
        <f>IFERROR(($AD408/SUM(AD395:AD416))*$AF408,"")</f>
        <v>0.49033840658954786</v>
      </c>
      <c r="AH408" s="65" cm="1">
        <f t="array" ref="AH408">_xlfn.XLOOKUP($G408&amp;$C408,$BY$1:$BY$845&amp;$C$1:$C$845,$BD$1:$BD$845,"",0)</f>
        <v>31</v>
      </c>
      <c r="AI408" s="65" cm="1">
        <f t="array" ref="AI408">_xlfn.XLOOKUP($G408&amp;$C408,$BY$1:$BY$845&amp;$C$1:$C$845,$CP$1:$CP$845,"",0)</f>
        <v>0.6</v>
      </c>
      <c r="AJ408" s="65" cm="1">
        <f t="array" ref="AJ408">_xlfn.XLOOKUP($G408&amp;$C408,$BY$1:$BY$845&amp;$C$1:$C$845,$CQ$1:$CQ$845,"",0)</f>
        <v>1.2</v>
      </c>
      <c r="AK408" s="65" cm="1">
        <f t="array" ref="AK408">_xlfn.XLOOKUP($G408&amp;$C408,$BY$1:$BY$845&amp;$C$1:$C$845,$CR$1:$CR$845,"",0)</f>
        <v>1.7</v>
      </c>
      <c r="AL408" s="65" cm="1">
        <f t="array" ref="AL408">_xlfn.XLOOKUP($G408&amp;$C408,$BY$1:$BY$845&amp;$C$1:$C$845,$CM$1:$CM$845,"",0)</f>
        <v>17</v>
      </c>
      <c r="AM408" s="78" cm="1">
        <f t="array" ref="AM408">_xlfn.XLOOKUP($G408&amp;$C408,$BY$1:$BY$845&amp;$C$1:$C$845,BG$1:BG$845,"",0)</f>
        <v>1</v>
      </c>
      <c r="AN408" s="78" cm="1">
        <f t="array" ref="AN408">_xlfn.XLOOKUP($G408&amp;$C408,$BY$1:$BY$845&amp;$C$1:$C$845,BH$1:BH$845,"",0)</f>
        <v>0</v>
      </c>
      <c r="AO408" s="78" cm="1">
        <f t="array" ref="AO408">_xlfn.XLOOKUP($G408&amp;$C408,$BY$1:$BY$845&amp;$C$1:$C$845,BI$1:BI$845,"",0)</f>
        <v>0</v>
      </c>
      <c r="AP408" s="78" cm="1">
        <f t="array" ref="AP408">_xlfn.XLOOKUP($G408&amp;$C408,$BY$1:$BY$845&amp;$C$1:$C$845,BJ$1:BJ$845,"",0)</f>
        <v>0</v>
      </c>
      <c r="AQ408" s="78" cm="1">
        <f t="array" ref="AQ408">_xlfn.XLOOKUP($G408&amp;$C408,$BY$1:$BY$845&amp;$C$1:$C$845,BK$1:BK$845,"",0)</f>
        <v>0</v>
      </c>
      <c r="AR408" s="78">
        <f t="shared" si="78"/>
        <v>1</v>
      </c>
      <c r="AT408" s="1">
        <v>14</v>
      </c>
      <c r="AU408" s="2" t="s">
        <v>924</v>
      </c>
      <c r="AV408" s="6">
        <v>967920</v>
      </c>
      <c r="AW408" s="6">
        <v>967920</v>
      </c>
      <c r="BB408">
        <v>14</v>
      </c>
      <c r="BC408" t="s">
        <v>915</v>
      </c>
      <c r="BD408">
        <v>21</v>
      </c>
      <c r="BE408">
        <v>11</v>
      </c>
      <c r="BF408" s="2">
        <v>103</v>
      </c>
      <c r="BJ408" s="58">
        <v>0.4</v>
      </c>
      <c r="BK408" s="58">
        <v>0.6</v>
      </c>
      <c r="BL408" s="2">
        <v>-17.3</v>
      </c>
      <c r="BM408" s="2">
        <v>-27.3</v>
      </c>
      <c r="BN408" s="2">
        <v>2</v>
      </c>
      <c r="BO408" s="2">
        <v>2</v>
      </c>
      <c r="BP408" s="2">
        <v>11</v>
      </c>
      <c r="BQ408" s="2">
        <v>3</v>
      </c>
      <c r="BR408" s="2">
        <v>5</v>
      </c>
      <c r="BS408" s="2">
        <v>1</v>
      </c>
      <c r="BT408" s="2">
        <v>10</v>
      </c>
      <c r="BU408" s="2">
        <v>2</v>
      </c>
      <c r="BV408" s="2">
        <v>2</v>
      </c>
      <c r="BX408" s="2">
        <v>14</v>
      </c>
      <c r="BY408" s="2" t="s">
        <v>915</v>
      </c>
      <c r="BZ408" s="2">
        <v>21</v>
      </c>
      <c r="CA408" s="2">
        <v>11</v>
      </c>
      <c r="CB408" s="2">
        <v>103</v>
      </c>
      <c r="CC408" s="2">
        <v>9.6</v>
      </c>
      <c r="CD408" s="2">
        <v>0.52</v>
      </c>
      <c r="CE408" s="2">
        <v>0</v>
      </c>
      <c r="CF408" s="2">
        <v>0.28599999999999998</v>
      </c>
      <c r="CG408" s="2">
        <v>7.3</v>
      </c>
      <c r="CH408" s="2">
        <v>18</v>
      </c>
      <c r="CI408" s="2">
        <v>12.9</v>
      </c>
      <c r="CJ408" s="2">
        <v>8.1</v>
      </c>
      <c r="CK408" s="2">
        <v>1</v>
      </c>
      <c r="CL408" s="2">
        <v>0</v>
      </c>
      <c r="CM408" s="2">
        <v>20.2</v>
      </c>
      <c r="CN408" s="2">
        <v>22.8</v>
      </c>
      <c r="CP408" s="2">
        <v>-0.1</v>
      </c>
      <c r="CQ408" s="2">
        <v>0.2</v>
      </c>
      <c r="CR408" s="2">
        <v>0.1</v>
      </c>
      <c r="CS408" s="2">
        <v>4.7E-2</v>
      </c>
      <c r="CU408" s="2">
        <v>-6.6</v>
      </c>
      <c r="CV408" s="2">
        <v>-1.8</v>
      </c>
      <c r="CW408" s="2">
        <v>-8.4</v>
      </c>
      <c r="CX408" s="2">
        <v>-0.2</v>
      </c>
    </row>
    <row r="409" spans="2:102" x14ac:dyDescent="0.2">
      <c r="B409" s="1" t="s">
        <v>116</v>
      </c>
      <c r="C409" s="1">
        <v>2007</v>
      </c>
      <c r="D409" s="1" t="s">
        <v>787</v>
      </c>
      <c r="F409" s="2">
        <v>33</v>
      </c>
      <c r="G409" s="2" t="s">
        <v>926</v>
      </c>
      <c r="H409" s="2" t="s">
        <v>576</v>
      </c>
      <c r="I409" s="4" t="s">
        <v>604</v>
      </c>
      <c r="J409" s="16">
        <f>_xlfn.XLOOKUP($I409,DASHBOARD!$I$2:$I$27,DASHBOARD!$J$2:$J$27,"",0)</f>
        <v>79</v>
      </c>
      <c r="K409" s="23">
        <f>J409/DASHBOARD!$C$3</f>
        <v>2.0066040132080265</v>
      </c>
      <c r="L409" s="2">
        <v>200</v>
      </c>
      <c r="M409" s="26">
        <f>L409/DASHBOARD!$C$4</f>
        <v>90.702947845804985</v>
      </c>
      <c r="N409" s="26">
        <f t="shared" si="76"/>
        <v>22.526724560464572</v>
      </c>
      <c r="O409" s="5">
        <v>30245</v>
      </c>
      <c r="P409" s="23">
        <f>YEARFRAC(O409,_xlfn.XLOOKUP($B409,DASHBOARD!$Q$2:$Q$40,DASHBOARD!$U$2:$U$40,"",0))</f>
        <v>24.647222222222222</v>
      </c>
      <c r="Q409" s="2" t="s">
        <v>557</v>
      </c>
      <c r="R409" s="2" t="str">
        <f>_xlfn.XLOOKUP($Q409,DASHBOARD!$L$2:$L$150,DASHBOARD!M$2:M$150,"",0)</f>
        <v>United States</v>
      </c>
      <c r="S409" s="2" t="str">
        <f>_xlfn.XLOOKUP($Q409,DASHBOARD!$L$2:$L$150,DASHBOARD!N$2:N$150,"",0)</f>
        <v>North America</v>
      </c>
      <c r="T409" s="2" t="str">
        <f>_xlfn.XLOOKUP($Q409,DASHBOARD!$L$2:$L$150,DASHBOARD!O$2:O$150,"",0)</f>
        <v>Americas</v>
      </c>
      <c r="U409" s="2" t="s">
        <v>563</v>
      </c>
      <c r="W409" s="2" t="s">
        <v>927</v>
      </c>
      <c r="X409" s="2" t="s">
        <v>1245</v>
      </c>
      <c r="Y409" s="2" t="s">
        <v>558</v>
      </c>
      <c r="Z409" s="2" t="str">
        <f t="shared" si="77"/>
        <v>X</v>
      </c>
      <c r="AA409" s="6">
        <f>_xlfn.XLOOKUP($G409,$AU$395:$AU$416,$AV$395:$AV$416,0,0)</f>
        <v>405435</v>
      </c>
      <c r="AB409" s="43">
        <f>AA409/$AC$417</f>
        <v>6.1752981372741348E-3</v>
      </c>
      <c r="AD409" s="65">
        <v>136.80000000000001</v>
      </c>
      <c r="AE409" s="65" cm="1">
        <f t="array" ref="AE409">_xlfn.XLOOKUP($G409&amp;$C409,$BY$1:$BY$845&amp;$C$1:$C$845,$CB$1:$CB$845,"",0)</f>
        <v>137</v>
      </c>
      <c r="AF409" s="65">
        <v>12.1</v>
      </c>
      <c r="AG409" s="65">
        <f>IFERROR(($AD409/SUM(AD395:AD416))*$AF409,"")</f>
        <v>8.30355261705778E-2</v>
      </c>
      <c r="AH409" s="65" cm="1">
        <f t="array" ref="AH409">_xlfn.XLOOKUP($G409&amp;$C409,$BY$1:$BY$845&amp;$C$1:$C$845,$BD$1:$BD$845,"",0)</f>
        <v>24</v>
      </c>
      <c r="AI409" s="65" cm="1">
        <f t="array" ref="AI409">_xlfn.XLOOKUP($G409&amp;$C409,$BY$1:$BY$845&amp;$C$1:$C$845,$CP$1:$CP$845,"",0)</f>
        <v>0.1</v>
      </c>
      <c r="AJ409" s="65" cm="1">
        <f t="array" ref="AJ409">_xlfn.XLOOKUP($G409&amp;$C409,$BY$1:$BY$845&amp;$C$1:$C$845,$CQ$1:$CQ$845,"",0)</f>
        <v>0.2</v>
      </c>
      <c r="AK409" s="65" cm="1">
        <f t="array" ref="AK409">_xlfn.XLOOKUP($G409&amp;$C409,$BY$1:$BY$845&amp;$C$1:$C$845,$CR$1:$CR$845,"",0)</f>
        <v>0.3</v>
      </c>
      <c r="AL409" s="65" cm="1">
        <f t="array" ref="AL409">_xlfn.XLOOKUP($G409&amp;$C409,$BY$1:$BY$845&amp;$C$1:$C$845,$CM$1:$CM$845,"",0)</f>
        <v>9.5</v>
      </c>
      <c r="AM409" s="78" cm="1">
        <f t="array" ref="AM409">_xlfn.XLOOKUP($G409&amp;$C409,$BY$1:$BY$845&amp;$C$1:$C$845,BG$1:BG$845,"",0)</f>
        <v>0</v>
      </c>
      <c r="AN409" s="78" cm="1">
        <f t="array" ref="AN409">_xlfn.XLOOKUP($G409&amp;$C409,$BY$1:$BY$845&amp;$C$1:$C$845,BH$1:BH$845,"",0)</f>
        <v>0.52</v>
      </c>
      <c r="AO409" s="78" cm="1">
        <f t="array" ref="AO409">_xlfn.XLOOKUP($G409&amp;$C409,$BY$1:$BY$845&amp;$C$1:$C$845,BI$1:BI$845,"",0)</f>
        <v>0.47</v>
      </c>
      <c r="AP409" s="78" cm="1">
        <f t="array" ref="AP409">_xlfn.XLOOKUP($G409&amp;$C409,$BY$1:$BY$845&amp;$C$1:$C$845,BJ$1:BJ$845,"",0)</f>
        <v>0.02</v>
      </c>
      <c r="AQ409" s="78" cm="1">
        <f t="array" ref="AQ409">_xlfn.XLOOKUP($G409&amp;$C409,$BY$1:$BY$845&amp;$C$1:$C$845,BK$1:BK$845,"",0)</f>
        <v>0</v>
      </c>
      <c r="AR409" s="78">
        <f t="shared" si="78"/>
        <v>1.01</v>
      </c>
      <c r="AT409" s="1">
        <v>15</v>
      </c>
      <c r="AU409" s="2" t="s">
        <v>926</v>
      </c>
      <c r="AV409" s="6">
        <v>405435</v>
      </c>
      <c r="AW409" s="6">
        <v>405435</v>
      </c>
      <c r="BB409">
        <v>15</v>
      </c>
      <c r="BC409" t="s">
        <v>928</v>
      </c>
      <c r="BD409">
        <v>34</v>
      </c>
      <c r="BE409">
        <v>16</v>
      </c>
      <c r="BF409" s="2">
        <v>88</v>
      </c>
      <c r="BH409" s="58">
        <v>0.09</v>
      </c>
      <c r="BI409" s="58">
        <v>0.53</v>
      </c>
      <c r="BJ409" s="58">
        <v>0.32</v>
      </c>
      <c r="BK409" s="58">
        <v>0.06</v>
      </c>
      <c r="BL409" s="2">
        <v>3</v>
      </c>
      <c r="BM409" s="2">
        <v>-6.4</v>
      </c>
      <c r="BN409" s="2">
        <v>1</v>
      </c>
      <c r="BO409" s="2">
        <v>1</v>
      </c>
      <c r="BP409" s="2">
        <v>4</v>
      </c>
      <c r="BQ409" s="2">
        <v>1</v>
      </c>
      <c r="BR409" s="2">
        <v>4</v>
      </c>
      <c r="BS409" s="2">
        <v>0</v>
      </c>
      <c r="BT409" s="2">
        <v>13</v>
      </c>
      <c r="BU409" s="2">
        <v>1</v>
      </c>
      <c r="BV409" s="2">
        <v>2</v>
      </c>
      <c r="BX409" s="2">
        <v>15</v>
      </c>
      <c r="BY409" s="2" t="s">
        <v>928</v>
      </c>
      <c r="BZ409" s="2">
        <v>34</v>
      </c>
      <c r="CA409" s="2">
        <v>16</v>
      </c>
      <c r="CB409" s="2">
        <v>88</v>
      </c>
      <c r="CC409" s="2">
        <v>14.8</v>
      </c>
      <c r="CD409" s="2">
        <v>0.56599999999999995</v>
      </c>
      <c r="CE409" s="2">
        <v>0.5</v>
      </c>
      <c r="CF409" s="2">
        <v>0.20599999999999999</v>
      </c>
      <c r="CG409" s="2">
        <v>1.4</v>
      </c>
      <c r="CH409" s="2">
        <v>17.2</v>
      </c>
      <c r="CI409" s="2">
        <v>9.6</v>
      </c>
      <c r="CJ409" s="2">
        <v>11.6</v>
      </c>
      <c r="CK409" s="2">
        <v>1.2</v>
      </c>
      <c r="CL409" s="2">
        <v>0</v>
      </c>
      <c r="CM409" s="2">
        <v>11.9</v>
      </c>
      <c r="CN409" s="2">
        <v>22.7</v>
      </c>
      <c r="CP409" s="2">
        <v>0.1</v>
      </c>
      <c r="CQ409" s="2">
        <v>0.1</v>
      </c>
      <c r="CR409" s="2">
        <v>0.2</v>
      </c>
      <c r="CS409" s="2">
        <v>0.12</v>
      </c>
      <c r="CU409" s="2">
        <v>0.1</v>
      </c>
      <c r="CV409" s="2">
        <v>-0.6</v>
      </c>
      <c r="CW409" s="2">
        <v>-0.5</v>
      </c>
      <c r="CX409" s="2">
        <v>0</v>
      </c>
    </row>
    <row r="410" spans="2:102" x14ac:dyDescent="0.2">
      <c r="B410" s="1" t="s">
        <v>116</v>
      </c>
      <c r="C410" s="1">
        <v>2007</v>
      </c>
      <c r="D410" s="1" t="s">
        <v>787</v>
      </c>
      <c r="F410" s="2">
        <v>55</v>
      </c>
      <c r="G410" s="2" t="s">
        <v>928</v>
      </c>
      <c r="H410" s="2" t="s">
        <v>570</v>
      </c>
      <c r="I410" s="4" t="s">
        <v>600</v>
      </c>
      <c r="J410" s="16">
        <f>_xlfn.XLOOKUP($I410,DASHBOARD!$I$2:$I$27,DASHBOARD!$J$2:$J$27,"",0)</f>
        <v>80</v>
      </c>
      <c r="K410" s="23">
        <f>J410/DASHBOARD!$C$3</f>
        <v>2.0320040640081283</v>
      </c>
      <c r="L410" s="2">
        <v>220</v>
      </c>
      <c r="M410" s="26">
        <f>L410/DASHBOARD!$C$4</f>
        <v>99.773242630385482</v>
      </c>
      <c r="N410" s="26">
        <f t="shared" si="76"/>
        <v>24.163783871882082</v>
      </c>
      <c r="O410" s="5">
        <v>26497</v>
      </c>
      <c r="P410" s="23">
        <f>YEARFRAC(O410,_xlfn.XLOOKUP($B410,DASHBOARD!$Q$2:$Q$40,DASHBOARD!$U$2:$U$40,"",0))</f>
        <v>34.908333333333331</v>
      </c>
      <c r="Q410" s="2" t="s">
        <v>557</v>
      </c>
      <c r="R410" s="2" t="str">
        <f>_xlfn.XLOOKUP($Q410,DASHBOARD!$L$2:$L$150,DASHBOARD!M$2:M$150,"",0)</f>
        <v>United States</v>
      </c>
      <c r="S410" s="2" t="str">
        <f>_xlfn.XLOOKUP($Q410,DASHBOARD!$L$2:$L$150,DASHBOARD!N$2:N$150,"",0)</f>
        <v>North America</v>
      </c>
      <c r="T410" s="2" t="str">
        <f>_xlfn.XLOOKUP($Q410,DASHBOARD!$L$2:$L$150,DASHBOARD!O$2:O$150,"",0)</f>
        <v>Americas</v>
      </c>
      <c r="U410" s="2">
        <v>11</v>
      </c>
      <c r="W410" s="2" t="s">
        <v>929</v>
      </c>
      <c r="X410" s="2" t="s">
        <v>1074</v>
      </c>
      <c r="Y410" s="2" t="s">
        <v>1244</v>
      </c>
      <c r="Z410" s="2" t="str">
        <f t="shared" si="77"/>
        <v>X</v>
      </c>
      <c r="AA410" s="6">
        <f>_xlfn.XLOOKUP($G410,$AU$395:$AU$416,$AV$395:$AV$416,0,0)</f>
        <v>0</v>
      </c>
      <c r="AB410" s="43">
        <f>AA410/$AC$417</f>
        <v>0</v>
      </c>
      <c r="AD410" s="65" t="s">
        <v>1484</v>
      </c>
      <c r="AE410" s="65" cm="1">
        <f t="array" ref="AE410">_xlfn.XLOOKUP($G410&amp;$C410,$BY$1:$BY$845&amp;$C$1:$C$845,$CB$1:$CB$845,"",0)</f>
        <v>88</v>
      </c>
      <c r="AF410" s="65" t="s">
        <v>1484</v>
      </c>
      <c r="AG410" s="65" t="str">
        <f>IFERROR(($AD410/SUM(AD395:AD416))*$AF410,"")</f>
        <v/>
      </c>
      <c r="AH410" s="65" cm="1">
        <f t="array" ref="AH410">_xlfn.XLOOKUP($G410&amp;$C410,$BY$1:$BY$845&amp;$C$1:$C$845,$BD$1:$BD$845,"",0)</f>
        <v>34</v>
      </c>
      <c r="AI410" s="65" cm="1">
        <f t="array" ref="AI410">_xlfn.XLOOKUP($G410&amp;$C410,$BY$1:$BY$845&amp;$C$1:$C$845,$CP$1:$CP$845,"",0)</f>
        <v>0.1</v>
      </c>
      <c r="AJ410" s="65" cm="1">
        <f t="array" ref="AJ410">_xlfn.XLOOKUP($G410&amp;$C410,$BY$1:$BY$845&amp;$C$1:$C$845,$CQ$1:$CQ$845,"",0)</f>
        <v>0.1</v>
      </c>
      <c r="AK410" s="65" cm="1">
        <f t="array" ref="AK410">_xlfn.XLOOKUP($G410&amp;$C410,$BY$1:$BY$845&amp;$C$1:$C$845,$CR$1:$CR$845,"",0)</f>
        <v>0.2</v>
      </c>
      <c r="AL410" s="65" cm="1">
        <f t="array" ref="AL410">_xlfn.XLOOKUP($G410&amp;$C410,$BY$1:$BY$845&amp;$C$1:$C$845,$CM$1:$CM$845,"",0)</f>
        <v>11.9</v>
      </c>
      <c r="AM410" s="78" cm="1">
        <f t="array" ref="AM410">_xlfn.XLOOKUP($G410&amp;$C410,$BY$1:$BY$845&amp;$C$1:$C$845,BG$1:BG$845,"",0)</f>
        <v>0</v>
      </c>
      <c r="AN410" s="78" cm="1">
        <f t="array" ref="AN410">_xlfn.XLOOKUP($G410&amp;$C410,$BY$1:$BY$845&amp;$C$1:$C$845,BH$1:BH$845,"",0)</f>
        <v>0.09</v>
      </c>
      <c r="AO410" s="78" cm="1">
        <f t="array" ref="AO410">_xlfn.XLOOKUP($G410&amp;$C410,$BY$1:$BY$845&amp;$C$1:$C$845,BI$1:BI$845,"",0)</f>
        <v>0.53</v>
      </c>
      <c r="AP410" s="78" cm="1">
        <f t="array" ref="AP410">_xlfn.XLOOKUP($G410&amp;$C410,$BY$1:$BY$845&amp;$C$1:$C$845,BJ$1:BJ$845,"",0)</f>
        <v>0.32</v>
      </c>
      <c r="AQ410" s="78" cm="1">
        <f t="array" ref="AQ410">_xlfn.XLOOKUP($G410&amp;$C410,$BY$1:$BY$845&amp;$C$1:$C$845,BK$1:BK$845,"",0)</f>
        <v>0.06</v>
      </c>
      <c r="AR410" s="78">
        <f t="shared" si="78"/>
        <v>1</v>
      </c>
      <c r="AT410" s="1">
        <v>16</v>
      </c>
      <c r="AV410" s="6"/>
      <c r="AW410" s="6" t="s">
        <v>1484</v>
      </c>
      <c r="BB410">
        <v>16</v>
      </c>
      <c r="BC410" t="s">
        <v>918</v>
      </c>
      <c r="BD410">
        <v>28</v>
      </c>
      <c r="BE410">
        <v>6</v>
      </c>
      <c r="BF410" s="2">
        <v>65</v>
      </c>
      <c r="BJ410" s="58">
        <v>0.08</v>
      </c>
      <c r="BK410" s="58">
        <v>0.93</v>
      </c>
      <c r="BL410" s="2">
        <v>-18.2</v>
      </c>
      <c r="BM410" s="2">
        <v>-28</v>
      </c>
      <c r="BN410" s="2">
        <v>1</v>
      </c>
      <c r="BO410" s="2">
        <v>2</v>
      </c>
      <c r="BP410" s="2">
        <v>7</v>
      </c>
      <c r="BQ410" s="2">
        <v>1</v>
      </c>
      <c r="BR410" s="2">
        <v>2</v>
      </c>
      <c r="BS410" s="2">
        <v>1</v>
      </c>
      <c r="BT410" s="2">
        <v>8</v>
      </c>
      <c r="BU410" s="2">
        <v>0</v>
      </c>
      <c r="BV410" s="2">
        <v>2</v>
      </c>
      <c r="BX410" s="2">
        <v>16</v>
      </c>
      <c r="BY410" s="2" t="s">
        <v>918</v>
      </c>
      <c r="BZ410" s="2">
        <v>28</v>
      </c>
      <c r="CA410" s="2">
        <v>6</v>
      </c>
      <c r="CB410" s="2">
        <v>65</v>
      </c>
      <c r="CC410" s="2">
        <v>6.7</v>
      </c>
      <c r="CD410" s="2">
        <v>0.376</v>
      </c>
      <c r="CE410" s="2">
        <v>0</v>
      </c>
      <c r="CF410" s="2">
        <v>0.6</v>
      </c>
      <c r="CG410" s="2">
        <v>5.8</v>
      </c>
      <c r="CH410" s="2">
        <v>19.7</v>
      </c>
      <c r="CI410" s="2">
        <v>13</v>
      </c>
      <c r="CJ410" s="2">
        <v>9.1999999999999993</v>
      </c>
      <c r="CK410" s="2">
        <v>3.3</v>
      </c>
      <c r="CL410" s="2">
        <v>2.2999999999999998</v>
      </c>
      <c r="CM410" s="2">
        <v>16.5</v>
      </c>
      <c r="CN410" s="2">
        <v>22.1</v>
      </c>
      <c r="CP410" s="2">
        <v>-0.2</v>
      </c>
      <c r="CQ410" s="2">
        <v>0.2</v>
      </c>
      <c r="CR410" s="2">
        <v>0</v>
      </c>
      <c r="CS410" s="2">
        <v>-8.9999999999999993E-3</v>
      </c>
      <c r="CU410" s="2">
        <v>-8.8000000000000007</v>
      </c>
      <c r="CV410" s="2">
        <v>1.1000000000000001</v>
      </c>
      <c r="CW410" s="2">
        <v>-7.8</v>
      </c>
      <c r="CX410" s="2">
        <v>-0.1</v>
      </c>
    </row>
    <row r="411" spans="2:102" x14ac:dyDescent="0.2">
      <c r="B411" s="1" t="s">
        <v>116</v>
      </c>
      <c r="C411" s="1">
        <v>2007</v>
      </c>
      <c r="D411" s="1" t="s">
        <v>787</v>
      </c>
      <c r="I411" s="4"/>
      <c r="O411" s="5"/>
      <c r="Z411" s="2" t="str">
        <f t="shared" si="77"/>
        <v/>
      </c>
      <c r="AA411" s="6">
        <f>_xlfn.XLOOKUP($G411,$AU$395:$AU$416,$AV$395:$AV$416,0,0)</f>
        <v>0</v>
      </c>
      <c r="AB411" s="43">
        <f>AA411/$AC$417</f>
        <v>0</v>
      </c>
      <c r="AD411" s="65" t="s">
        <v>1484</v>
      </c>
      <c r="AE411" s="65" cm="1">
        <f t="array" ref="AE411">_xlfn.XLOOKUP($G411&amp;$C411,$BY$1:$BY$845&amp;$C$1:$C$845,$CB$1:$CB$845,"",0)</f>
        <v>0</v>
      </c>
      <c r="AF411" s="65" t="s">
        <v>1484</v>
      </c>
      <c r="AG411" s="65" t="str">
        <f>IFERROR(($AD411/SUM(AD395:AD416))*$AF411,"")</f>
        <v/>
      </c>
      <c r="AH411" s="65" cm="1">
        <f t="array" ref="AH411">_xlfn.XLOOKUP($G411&amp;$C411,$BY$1:$BY$845&amp;$C$1:$C$845,$BD$1:$BD$845,"",0)</f>
        <v>0</v>
      </c>
      <c r="AI411" s="65" cm="1">
        <f t="array" ref="AI411">_xlfn.XLOOKUP($G411&amp;$C411,$BY$1:$BY$845&amp;$C$1:$C$845,$CP$1:$CP$845,"",0)</f>
        <v>0</v>
      </c>
      <c r="AJ411" s="65" cm="1">
        <f t="array" ref="AJ411">_xlfn.XLOOKUP($G411&amp;$C411,$BY$1:$BY$845&amp;$C$1:$C$845,$CQ$1:$CQ$845,"",0)</f>
        <v>0</v>
      </c>
      <c r="AK411" s="65" cm="1">
        <f t="array" ref="AK411">_xlfn.XLOOKUP($G411&amp;$C411,$BY$1:$BY$845&amp;$C$1:$C$845,$CR$1:$CR$845,"",0)</f>
        <v>0</v>
      </c>
      <c r="AL411" s="65" cm="1">
        <f t="array" ref="AL411">_xlfn.XLOOKUP($G411&amp;$C411,$BY$1:$BY$845&amp;$C$1:$C$845,$CM$1:$CM$845,"",0)</f>
        <v>0</v>
      </c>
      <c r="AM411" s="78" cm="1">
        <f t="array" ref="AM411">_xlfn.XLOOKUP($G411&amp;$C411,$BY$1:$BY$845&amp;$C$1:$C$845,BG$1:BG$845,"",0)</f>
        <v>0</v>
      </c>
      <c r="AN411" s="78" cm="1">
        <f t="array" ref="AN411">_xlfn.XLOOKUP($G411&amp;$C411,$BY$1:$BY$845&amp;$C$1:$C$845,BH$1:BH$845,"",0)</f>
        <v>0</v>
      </c>
      <c r="AO411" s="78" cm="1">
        <f t="array" ref="AO411">_xlfn.XLOOKUP($G411&amp;$C411,$BY$1:$BY$845&amp;$C$1:$C$845,BI$1:BI$845,"",0)</f>
        <v>0</v>
      </c>
      <c r="AP411" s="78" cm="1">
        <f t="array" ref="AP411">_xlfn.XLOOKUP($G411&amp;$C411,$BY$1:$BY$845&amp;$C$1:$C$845,BJ$1:BJ$845,"",0)</f>
        <v>0</v>
      </c>
      <c r="AQ411" s="78" cm="1">
        <f t="array" ref="AQ411">_xlfn.XLOOKUP($G411&amp;$C411,$BY$1:$BY$845&amp;$C$1:$C$845,BK$1:BK$845,"",0)</f>
        <v>0</v>
      </c>
      <c r="AR411" s="78">
        <f t="shared" si="78"/>
        <v>0</v>
      </c>
      <c r="AT411" s="1">
        <v>17</v>
      </c>
      <c r="AV411" s="6"/>
      <c r="AW411" s="6" t="s">
        <v>1484</v>
      </c>
    </row>
    <row r="412" spans="2:102" x14ac:dyDescent="0.2">
      <c r="B412" s="1" t="s">
        <v>116</v>
      </c>
      <c r="C412" s="1">
        <v>2007</v>
      </c>
      <c r="D412" s="1" t="s">
        <v>787</v>
      </c>
      <c r="I412" s="4"/>
      <c r="O412" s="5"/>
      <c r="Z412" s="2" t="str">
        <f t="shared" si="77"/>
        <v/>
      </c>
      <c r="AA412" s="6">
        <f>_xlfn.XLOOKUP($G412,$AU$395:$AU$416,$AV$395:$AV$416,0,0)</f>
        <v>0</v>
      </c>
      <c r="AB412" s="43">
        <f>AA412/$AC$417</f>
        <v>0</v>
      </c>
      <c r="AD412" s="65" t="s">
        <v>1484</v>
      </c>
      <c r="AE412" s="65" cm="1">
        <f t="array" ref="AE412">_xlfn.XLOOKUP($G412&amp;$C412,$BY$1:$BY$845&amp;$C$1:$C$845,$CB$1:$CB$845,"",0)</f>
        <v>0</v>
      </c>
      <c r="AF412" s="65" t="s">
        <v>1484</v>
      </c>
      <c r="AG412" s="65" t="str">
        <f>IFERROR(($AD412/SUM(AD395:AD416))*$AF412,"")</f>
        <v/>
      </c>
      <c r="AH412" s="65" cm="1">
        <f t="array" ref="AH412">_xlfn.XLOOKUP($G412&amp;$C412,$BY$1:$BY$845&amp;$C$1:$C$845,$BD$1:$BD$845,"",0)</f>
        <v>0</v>
      </c>
      <c r="AI412" s="65" cm="1">
        <f t="array" ref="AI412">_xlfn.XLOOKUP($G412&amp;$C412,$BY$1:$BY$845&amp;$C$1:$C$845,$CP$1:$CP$845,"",0)</f>
        <v>0</v>
      </c>
      <c r="AJ412" s="65" cm="1">
        <f t="array" ref="AJ412">_xlfn.XLOOKUP($G412&amp;$C412,$BY$1:$BY$845&amp;$C$1:$C$845,$CQ$1:$CQ$845,"",0)</f>
        <v>0</v>
      </c>
      <c r="AK412" s="65" cm="1">
        <f t="array" ref="AK412">_xlfn.XLOOKUP($G412&amp;$C412,$BY$1:$BY$845&amp;$C$1:$C$845,$CR$1:$CR$845,"",0)</f>
        <v>0</v>
      </c>
      <c r="AL412" s="65" cm="1">
        <f t="array" ref="AL412">_xlfn.XLOOKUP($G412&amp;$C412,$BY$1:$BY$845&amp;$C$1:$C$845,$CM$1:$CM$845,"",0)</f>
        <v>0</v>
      </c>
      <c r="AM412" s="78" cm="1">
        <f t="array" ref="AM412">_xlfn.XLOOKUP($G412&amp;$C412,$BY$1:$BY$845&amp;$C$1:$C$845,BG$1:BG$845,"",0)</f>
        <v>0</v>
      </c>
      <c r="AN412" s="78" cm="1">
        <f t="array" ref="AN412">_xlfn.XLOOKUP($G412&amp;$C412,$BY$1:$BY$845&amp;$C$1:$C$845,BH$1:BH$845,"",0)</f>
        <v>0</v>
      </c>
      <c r="AO412" s="78" cm="1">
        <f t="array" ref="AO412">_xlfn.XLOOKUP($G412&amp;$C412,$BY$1:$BY$845&amp;$C$1:$C$845,BI$1:BI$845,"",0)</f>
        <v>0</v>
      </c>
      <c r="AP412" s="78" cm="1">
        <f t="array" ref="AP412">_xlfn.XLOOKUP($G412&amp;$C412,$BY$1:$BY$845&amp;$C$1:$C$845,BJ$1:BJ$845,"",0)</f>
        <v>0</v>
      </c>
      <c r="AQ412" s="78" cm="1">
        <f t="array" ref="AQ412">_xlfn.XLOOKUP($G412&amp;$C412,$BY$1:$BY$845&amp;$C$1:$C$845,BK$1:BK$845,"",0)</f>
        <v>0</v>
      </c>
      <c r="AR412" s="78">
        <f t="shared" si="78"/>
        <v>0</v>
      </c>
      <c r="AT412" s="1">
        <v>18</v>
      </c>
      <c r="AV412" s="6"/>
      <c r="AW412" s="6" t="s">
        <v>1484</v>
      </c>
    </row>
    <row r="413" spans="2:102" x14ac:dyDescent="0.2">
      <c r="B413" s="1" t="s">
        <v>116</v>
      </c>
      <c r="C413" s="1">
        <v>2007</v>
      </c>
      <c r="D413" s="1" t="s">
        <v>787</v>
      </c>
      <c r="I413" s="4"/>
      <c r="O413" s="5"/>
      <c r="Z413" s="2" t="str">
        <f t="shared" si="77"/>
        <v/>
      </c>
      <c r="AA413" s="6">
        <f>_xlfn.XLOOKUP($G413,$AU$395:$AU$416,$AV$395:$AV$416,0,0)</f>
        <v>0</v>
      </c>
      <c r="AB413" s="43">
        <f>AA413/$AC$417</f>
        <v>0</v>
      </c>
      <c r="AD413" s="65" t="s">
        <v>1484</v>
      </c>
      <c r="AE413" s="65" cm="1">
        <f t="array" ref="AE413">_xlfn.XLOOKUP($G413&amp;$C413,$BY$1:$BY$845&amp;$C$1:$C$845,$CB$1:$CB$845,"",0)</f>
        <v>0</v>
      </c>
      <c r="AF413" s="65" t="s">
        <v>1484</v>
      </c>
      <c r="AG413" s="65" t="str">
        <f>IFERROR(($AD413/SUM(AD395:AD416))*$AF413,"")</f>
        <v/>
      </c>
      <c r="AH413" s="65" cm="1">
        <f t="array" ref="AH413">_xlfn.XLOOKUP($G413&amp;$C413,$BY$1:$BY$845&amp;$C$1:$C$845,$BD$1:$BD$845,"",0)</f>
        <v>0</v>
      </c>
      <c r="AI413" s="65" cm="1">
        <f t="array" ref="AI413">_xlfn.XLOOKUP($G413&amp;$C413,$BY$1:$BY$845&amp;$C$1:$C$845,$CP$1:$CP$845,"",0)</f>
        <v>0</v>
      </c>
      <c r="AJ413" s="65" cm="1">
        <f t="array" ref="AJ413">_xlfn.XLOOKUP($G413&amp;$C413,$BY$1:$BY$845&amp;$C$1:$C$845,$CQ$1:$CQ$845,"",0)</f>
        <v>0</v>
      </c>
      <c r="AK413" s="65" cm="1">
        <f t="array" ref="AK413">_xlfn.XLOOKUP($G413&amp;$C413,$BY$1:$BY$845&amp;$C$1:$C$845,$CR$1:$CR$845,"",0)</f>
        <v>0</v>
      </c>
      <c r="AL413" s="65" cm="1">
        <f t="array" ref="AL413">_xlfn.XLOOKUP($G413&amp;$C413,$BY$1:$BY$845&amp;$C$1:$C$845,$CM$1:$CM$845,"",0)</f>
        <v>0</v>
      </c>
      <c r="AM413" s="78" cm="1">
        <f t="array" ref="AM413">_xlfn.XLOOKUP($G413&amp;$C413,$BY$1:$BY$845&amp;$C$1:$C$845,BG$1:BG$845,"",0)</f>
        <v>0</v>
      </c>
      <c r="AN413" s="78" cm="1">
        <f t="array" ref="AN413">_xlfn.XLOOKUP($G413&amp;$C413,$BY$1:$BY$845&amp;$C$1:$C$845,BH$1:BH$845,"",0)</f>
        <v>0</v>
      </c>
      <c r="AO413" s="78" cm="1">
        <f t="array" ref="AO413">_xlfn.XLOOKUP($G413&amp;$C413,$BY$1:$BY$845&amp;$C$1:$C$845,BI$1:BI$845,"",0)</f>
        <v>0</v>
      </c>
      <c r="AP413" s="78" cm="1">
        <f t="array" ref="AP413">_xlfn.XLOOKUP($G413&amp;$C413,$BY$1:$BY$845&amp;$C$1:$C$845,BJ$1:BJ$845,"",0)</f>
        <v>0</v>
      </c>
      <c r="AQ413" s="78" cm="1">
        <f t="array" ref="AQ413">_xlfn.XLOOKUP($G413&amp;$C413,$BY$1:$BY$845&amp;$C$1:$C$845,BK$1:BK$845,"",0)</f>
        <v>0</v>
      </c>
      <c r="AR413" s="78">
        <f t="shared" si="78"/>
        <v>0</v>
      </c>
      <c r="AT413" s="1">
        <v>19</v>
      </c>
      <c r="AV413" s="6"/>
      <c r="AW413" s="6" t="s">
        <v>1484</v>
      </c>
    </row>
    <row r="414" spans="2:102" x14ac:dyDescent="0.2">
      <c r="B414" s="1" t="s">
        <v>116</v>
      </c>
      <c r="C414" s="1">
        <v>2007</v>
      </c>
      <c r="D414" s="1" t="s">
        <v>787</v>
      </c>
      <c r="I414" s="4"/>
      <c r="O414" s="5"/>
      <c r="Z414" s="2" t="str">
        <f t="shared" si="77"/>
        <v/>
      </c>
      <c r="AA414" s="6">
        <f>_xlfn.XLOOKUP($G414,$AU$395:$AU$416,$AV$395:$AV$416,0,0)</f>
        <v>0</v>
      </c>
      <c r="AB414" s="43">
        <f>AA414/$AC$417</f>
        <v>0</v>
      </c>
      <c r="AD414" s="65" t="s">
        <v>1484</v>
      </c>
      <c r="AE414" s="65" cm="1">
        <f t="array" ref="AE414">_xlfn.XLOOKUP($G414&amp;$C414,$BY$1:$BY$845&amp;$C$1:$C$845,$CB$1:$CB$845,"",0)</f>
        <v>0</v>
      </c>
      <c r="AF414" s="65" t="s">
        <v>1484</v>
      </c>
      <c r="AG414" s="65" t="str">
        <f>IFERROR(($AD414/SUM(AD395:AD416))*$AF414,"")</f>
        <v/>
      </c>
      <c r="AH414" s="65" cm="1">
        <f t="array" ref="AH414">_xlfn.XLOOKUP($G414&amp;$C414,$BY$1:$BY$845&amp;$C$1:$C$845,$BD$1:$BD$845,"",0)</f>
        <v>0</v>
      </c>
      <c r="AI414" s="65" cm="1">
        <f t="array" ref="AI414">_xlfn.XLOOKUP($G414&amp;$C414,$BY$1:$BY$845&amp;$C$1:$C$845,$CP$1:$CP$845,"",0)</f>
        <v>0</v>
      </c>
      <c r="AJ414" s="65" cm="1">
        <f t="array" ref="AJ414">_xlfn.XLOOKUP($G414&amp;$C414,$BY$1:$BY$845&amp;$C$1:$C$845,$CQ$1:$CQ$845,"",0)</f>
        <v>0</v>
      </c>
      <c r="AK414" s="65" cm="1">
        <f t="array" ref="AK414">_xlfn.XLOOKUP($G414&amp;$C414,$BY$1:$BY$845&amp;$C$1:$C$845,$CR$1:$CR$845,"",0)</f>
        <v>0</v>
      </c>
      <c r="AL414" s="65" cm="1">
        <f t="array" ref="AL414">_xlfn.XLOOKUP($G414&amp;$C414,$BY$1:$BY$845&amp;$C$1:$C$845,$CM$1:$CM$845,"",0)</f>
        <v>0</v>
      </c>
      <c r="AM414" s="78" cm="1">
        <f t="array" ref="AM414">_xlfn.XLOOKUP($G414&amp;$C414,$BY$1:$BY$845&amp;$C$1:$C$845,BG$1:BG$845,"",0)</f>
        <v>0</v>
      </c>
      <c r="AN414" s="78" cm="1">
        <f t="array" ref="AN414">_xlfn.XLOOKUP($G414&amp;$C414,$BY$1:$BY$845&amp;$C$1:$C$845,BH$1:BH$845,"",0)</f>
        <v>0</v>
      </c>
      <c r="AO414" s="78" cm="1">
        <f t="array" ref="AO414">_xlfn.XLOOKUP($G414&amp;$C414,$BY$1:$BY$845&amp;$C$1:$C$845,BI$1:BI$845,"",0)</f>
        <v>0</v>
      </c>
      <c r="AP414" s="78" cm="1">
        <f t="array" ref="AP414">_xlfn.XLOOKUP($G414&amp;$C414,$BY$1:$BY$845&amp;$C$1:$C$845,BJ$1:BJ$845,"",0)</f>
        <v>0</v>
      </c>
      <c r="AQ414" s="78" cm="1">
        <f t="array" ref="AQ414">_xlfn.XLOOKUP($G414&amp;$C414,$BY$1:$BY$845&amp;$C$1:$C$845,BK$1:BK$845,"",0)</f>
        <v>0</v>
      </c>
      <c r="AR414" s="78">
        <f t="shared" si="78"/>
        <v>0</v>
      </c>
      <c r="AT414" s="1">
        <v>20</v>
      </c>
      <c r="AV414" s="6"/>
      <c r="AW414" s="6" t="s">
        <v>1484</v>
      </c>
    </row>
    <row r="415" spans="2:102" x14ac:dyDescent="0.2">
      <c r="B415" s="1" t="s">
        <v>116</v>
      </c>
      <c r="C415" s="1">
        <v>2007</v>
      </c>
      <c r="D415" s="1" t="s">
        <v>787</v>
      </c>
      <c r="I415" s="4"/>
      <c r="O415" s="5"/>
      <c r="Z415" s="2" t="str">
        <f t="shared" si="77"/>
        <v/>
      </c>
      <c r="AA415" s="6">
        <f>_xlfn.XLOOKUP($G415,$AU$395:$AU$416,$AV$395:$AV$416,0,0)</f>
        <v>0</v>
      </c>
      <c r="AB415" s="43">
        <f>AA415/$AC$417</f>
        <v>0</v>
      </c>
      <c r="AD415" s="65" t="s">
        <v>1484</v>
      </c>
      <c r="AE415" s="65" cm="1">
        <f t="array" ref="AE415">_xlfn.XLOOKUP($G415&amp;$C415,$BY$1:$BY$845&amp;$C$1:$C$845,$CB$1:$CB$845,"",0)</f>
        <v>0</v>
      </c>
      <c r="AF415" s="65" t="s">
        <v>1484</v>
      </c>
      <c r="AG415" s="65" t="str">
        <f>IFERROR(($AD415/SUM(AD395:AD416))*$AF415,"")</f>
        <v/>
      </c>
      <c r="AH415" s="65" cm="1">
        <f t="array" ref="AH415">_xlfn.XLOOKUP($G415&amp;$C415,$BY$1:$BY$845&amp;$C$1:$C$845,$BD$1:$BD$845,"",0)</f>
        <v>0</v>
      </c>
      <c r="AI415" s="65" cm="1">
        <f t="array" ref="AI415">_xlfn.XLOOKUP($G415&amp;$C415,$BY$1:$BY$845&amp;$C$1:$C$845,$CP$1:$CP$845,"",0)</f>
        <v>0</v>
      </c>
      <c r="AJ415" s="65" cm="1">
        <f t="array" ref="AJ415">_xlfn.XLOOKUP($G415&amp;$C415,$BY$1:$BY$845&amp;$C$1:$C$845,$CQ$1:$CQ$845,"",0)</f>
        <v>0</v>
      </c>
      <c r="AK415" s="65" cm="1">
        <f t="array" ref="AK415">_xlfn.XLOOKUP($G415&amp;$C415,$BY$1:$BY$845&amp;$C$1:$C$845,$CR$1:$CR$845,"",0)</f>
        <v>0</v>
      </c>
      <c r="AL415" s="65" cm="1">
        <f t="array" ref="AL415">_xlfn.XLOOKUP($G415&amp;$C415,$BY$1:$BY$845&amp;$C$1:$C$845,$CM$1:$CM$845,"",0)</f>
        <v>0</v>
      </c>
      <c r="AM415" s="78" cm="1">
        <f t="array" ref="AM415">_xlfn.XLOOKUP($G415&amp;$C415,$BY$1:$BY$845&amp;$C$1:$C$845,BG$1:BG$845,"",0)</f>
        <v>0</v>
      </c>
      <c r="AN415" s="78" cm="1">
        <f t="array" ref="AN415">_xlfn.XLOOKUP($G415&amp;$C415,$BY$1:$BY$845&amp;$C$1:$C$845,BH$1:BH$845,"",0)</f>
        <v>0</v>
      </c>
      <c r="AO415" s="78" cm="1">
        <f t="array" ref="AO415">_xlfn.XLOOKUP($G415&amp;$C415,$BY$1:$BY$845&amp;$C$1:$C$845,BI$1:BI$845,"",0)</f>
        <v>0</v>
      </c>
      <c r="AP415" s="78" cm="1">
        <f t="array" ref="AP415">_xlfn.XLOOKUP($G415&amp;$C415,$BY$1:$BY$845&amp;$C$1:$C$845,BJ$1:BJ$845,"",0)</f>
        <v>0</v>
      </c>
      <c r="AQ415" s="78" cm="1">
        <f t="array" ref="AQ415">_xlfn.XLOOKUP($G415&amp;$C415,$BY$1:$BY$845&amp;$C$1:$C$845,BK$1:BK$845,"",0)</f>
        <v>0</v>
      </c>
      <c r="AR415" s="78">
        <f t="shared" si="78"/>
        <v>0</v>
      </c>
      <c r="AT415" s="1">
        <v>21</v>
      </c>
      <c r="AW415" s="6" t="s">
        <v>1484</v>
      </c>
    </row>
    <row r="416" spans="2:102" x14ac:dyDescent="0.2">
      <c r="B416" s="1" t="s">
        <v>116</v>
      </c>
      <c r="C416" s="1">
        <v>2007</v>
      </c>
      <c r="D416" s="1" t="s">
        <v>787</v>
      </c>
      <c r="I416" s="4"/>
      <c r="O416" s="5"/>
      <c r="Z416" s="2" t="str">
        <f t="shared" si="77"/>
        <v/>
      </c>
      <c r="AA416" s="6">
        <f>_xlfn.XLOOKUP($G416,$AU$395:$AU$416,$AV$395:$AV$416,0,0)</f>
        <v>0</v>
      </c>
      <c r="AB416" s="43">
        <f>AA416/$AC$417</f>
        <v>0</v>
      </c>
      <c r="AD416" s="65" t="s">
        <v>1484</v>
      </c>
      <c r="AE416" s="65" cm="1">
        <f t="array" ref="AE416">_xlfn.XLOOKUP($G416&amp;$C416,$BY$1:$BY$845&amp;$C$1:$C$845,$CB$1:$CB$845,"",0)</f>
        <v>0</v>
      </c>
      <c r="AF416" s="65" t="s">
        <v>1484</v>
      </c>
      <c r="AG416" s="65" t="str">
        <f>IFERROR(($AD416/SUM(AD395:AD416))*$AF416,"")</f>
        <v/>
      </c>
      <c r="AH416" s="65" cm="1">
        <f t="array" ref="AH416">_xlfn.XLOOKUP($G416&amp;$C416,$BY$1:$BY$845&amp;$C$1:$C$845,$BD$1:$BD$845,"",0)</f>
        <v>0</v>
      </c>
      <c r="AI416" s="65" cm="1">
        <f t="array" ref="AI416">_xlfn.XLOOKUP($G416&amp;$C416,$BY$1:$BY$845&amp;$C$1:$C$845,$CP$1:$CP$845,"",0)</f>
        <v>0</v>
      </c>
      <c r="AJ416" s="65" cm="1">
        <f t="array" ref="AJ416">_xlfn.XLOOKUP($G416&amp;$C416,$BY$1:$BY$845&amp;$C$1:$C$845,$CQ$1:$CQ$845,"",0)</f>
        <v>0</v>
      </c>
      <c r="AK416" s="65" cm="1">
        <f t="array" ref="AK416">_xlfn.XLOOKUP($G416&amp;$C416,$BY$1:$BY$845&amp;$C$1:$C$845,$CR$1:$CR$845,"",0)</f>
        <v>0</v>
      </c>
      <c r="AL416" s="65" cm="1">
        <f t="array" ref="AL416">_xlfn.XLOOKUP($G416&amp;$C416,$BY$1:$BY$845&amp;$C$1:$C$845,$CM$1:$CM$845,"",0)</f>
        <v>0</v>
      </c>
      <c r="AM416" s="78" cm="1">
        <f t="array" ref="AM416">_xlfn.XLOOKUP($G416&amp;$C416,$BY$1:$BY$845&amp;$C$1:$C$845,BG$1:BG$845,"",0)</f>
        <v>0</v>
      </c>
      <c r="AN416" s="78" cm="1">
        <f t="array" ref="AN416">_xlfn.XLOOKUP($G416&amp;$C416,$BY$1:$BY$845&amp;$C$1:$C$845,BH$1:BH$845,"",0)</f>
        <v>0</v>
      </c>
      <c r="AO416" s="78" cm="1">
        <f t="array" ref="AO416">_xlfn.XLOOKUP($G416&amp;$C416,$BY$1:$BY$845&amp;$C$1:$C$845,BI$1:BI$845,"",0)</f>
        <v>0</v>
      </c>
      <c r="AP416" s="78" cm="1">
        <f t="array" ref="AP416">_xlfn.XLOOKUP($G416&amp;$C416,$BY$1:$BY$845&amp;$C$1:$C$845,BJ$1:BJ$845,"",0)</f>
        <v>0</v>
      </c>
      <c r="AQ416" s="78" cm="1">
        <f t="array" ref="AQ416">_xlfn.XLOOKUP($G416&amp;$C416,$BY$1:$BY$845&amp;$C$1:$C$845,BK$1:BK$845,"",0)</f>
        <v>0</v>
      </c>
      <c r="AR416" s="78">
        <f t="shared" si="78"/>
        <v>0</v>
      </c>
      <c r="AT416" s="1">
        <v>22</v>
      </c>
      <c r="AW416" s="6" t="s">
        <v>1484</v>
      </c>
    </row>
    <row r="417" spans="1:102" x14ac:dyDescent="0.2">
      <c r="B417" s="1" t="s">
        <v>116</v>
      </c>
      <c r="C417" s="1">
        <v>2007</v>
      </c>
      <c r="D417" s="1" t="s">
        <v>787</v>
      </c>
      <c r="E417" s="1"/>
      <c r="F417" s="1"/>
      <c r="G417" s="1">
        <f>$G393</f>
        <v>0</v>
      </c>
      <c r="H417" s="1"/>
      <c r="I417" s="1"/>
      <c r="J417" s="36"/>
      <c r="K417" s="36"/>
      <c r="L417" s="1"/>
      <c r="M417" s="1"/>
      <c r="N417" s="1"/>
      <c r="O417" s="1"/>
      <c r="P417" s="36"/>
      <c r="Q417" s="1"/>
      <c r="R417" s="1"/>
      <c r="S417" s="1"/>
      <c r="T417" s="1"/>
      <c r="U417" s="1"/>
      <c r="V417" s="1"/>
      <c r="W417" s="1"/>
      <c r="X417" s="1"/>
      <c r="Y417" s="1"/>
      <c r="Z417" s="1"/>
      <c r="AB417" s="41">
        <f>SUM(AB395:AB416)</f>
        <v>0.99999999999999978</v>
      </c>
      <c r="AC417" s="37">
        <f>SUM(AA395:AA416)</f>
        <v>65654320</v>
      </c>
      <c r="AD417" s="66">
        <v>19934.599999999999</v>
      </c>
      <c r="AE417" s="66">
        <f>SUM(AE395:AE416)</f>
        <v>19778</v>
      </c>
      <c r="AF417" s="66">
        <v>208.5</v>
      </c>
      <c r="AG417" s="66">
        <f>SUM(AG395:AG416)</f>
        <v>16.126242814001788</v>
      </c>
      <c r="AH417" s="66">
        <f>SUMPRODUCT(AH395:AH416,AE395:AE416)/AE417</f>
        <v>30.401051673576703</v>
      </c>
      <c r="AI417" s="66">
        <f>SUM(AI395:AI416)</f>
        <v>28.800000000000008</v>
      </c>
      <c r="AJ417" s="66">
        <f>SUM(AJ395:AJ416)</f>
        <v>36.100000000000009</v>
      </c>
      <c r="AK417" s="66">
        <f>SUM(AK395:AK416)</f>
        <v>64.400000000000006</v>
      </c>
      <c r="AL417" s="66">
        <f>SUM(AL395:AL416)</f>
        <v>220.20000000000002</v>
      </c>
      <c r="AM417" s="80">
        <f>SUM(AM395:AM416)</f>
        <v>2.75</v>
      </c>
      <c r="AN417" s="80">
        <f>SUM(AN395:AN416)</f>
        <v>2.77</v>
      </c>
      <c r="AO417" s="80">
        <f>SUM(AO395:AO416)</f>
        <v>2.88</v>
      </c>
      <c r="AP417" s="80">
        <f>SUM(AP395:AP416)</f>
        <v>3.92</v>
      </c>
      <c r="AQ417" s="80">
        <f>SUM(AQ395:AQ416)</f>
        <v>3.72</v>
      </c>
      <c r="AR417" s="80">
        <f>SUM(AR395:AR416)</f>
        <v>16.04</v>
      </c>
      <c r="AS417" s="1"/>
      <c r="AU417" s="37">
        <f>AW417-AV417</f>
        <v>0</v>
      </c>
      <c r="AV417" s="37">
        <f>SUM(AV395:AV416)</f>
        <v>65654320</v>
      </c>
      <c r="AW417" s="37">
        <v>65654320</v>
      </c>
    </row>
    <row r="419" spans="1:102" ht="17" thickBot="1" x14ac:dyDescent="0.25"/>
    <row r="420" spans="1:102" ht="17" thickBot="1" x14ac:dyDescent="0.25">
      <c r="A420" s="3">
        <v>17</v>
      </c>
      <c r="B420" s="1" t="str">
        <f>B$1</f>
        <v>YEAR</v>
      </c>
      <c r="C420" s="1" t="str">
        <f>C$1</f>
        <v>YEAR</v>
      </c>
      <c r="D420" s="1" t="str">
        <f>D$1</f>
        <v>TEAM</v>
      </c>
      <c r="F420" s="1" t="str">
        <f t="shared" ref="F420:AA420" si="79">F$1</f>
        <v>NUMBER</v>
      </c>
      <c r="G420" s="1" t="str">
        <f t="shared" si="79"/>
        <v>PLAYER</v>
      </c>
      <c r="H420" s="1" t="str">
        <f t="shared" si="79"/>
        <v>POS</v>
      </c>
      <c r="I420" s="1" t="str">
        <f t="shared" si="79"/>
        <v>HEIGHT</v>
      </c>
      <c r="J420" s="1" t="str">
        <f t="shared" si="79"/>
        <v>HEIGHT (IN)</v>
      </c>
      <c r="K420" s="1" t="str">
        <f t="shared" si="79"/>
        <v>HEIGHT (M)</v>
      </c>
      <c r="L420" s="1" t="str">
        <f t="shared" si="79"/>
        <v>WEIGHT (LBS)</v>
      </c>
      <c r="M420" s="1" t="str">
        <f t="shared" si="79"/>
        <v>WEIGHT (KG)</v>
      </c>
      <c r="N420" s="1" t="str">
        <f t="shared" si="79"/>
        <v>BMI</v>
      </c>
      <c r="O420" s="1" t="str">
        <f t="shared" si="79"/>
        <v>BIRTH DATE</v>
      </c>
      <c r="P420" s="1" t="str">
        <f t="shared" si="79"/>
        <v>AGE</v>
      </c>
      <c r="Q420" s="1" t="str">
        <f t="shared" si="79"/>
        <v>NATION</v>
      </c>
      <c r="R420" s="1" t="str">
        <f t="shared" si="79"/>
        <v>COUNTRY</v>
      </c>
      <c r="S420" s="1" t="str">
        <f t="shared" si="79"/>
        <v>CONTINENT</v>
      </c>
      <c r="T420" s="1" t="str">
        <f t="shared" si="79"/>
        <v>GLOBAL REGION</v>
      </c>
      <c r="U420" s="1" t="str">
        <f t="shared" si="79"/>
        <v>EXPERIENCE</v>
      </c>
      <c r="V420" s="1"/>
      <c r="W420" s="1" t="str">
        <f t="shared" si="79"/>
        <v>COLLEGE</v>
      </c>
      <c r="X420" s="1" t="str">
        <f t="shared" si="79"/>
        <v>COLLEGE1</v>
      </c>
      <c r="Y420" s="1" t="str">
        <f t="shared" si="79"/>
        <v>COLLEGE2</v>
      </c>
      <c r="Z420" s="1" t="str">
        <f t="shared" si="79"/>
        <v>TRANSFER</v>
      </c>
      <c r="AA420" s="1" t="str">
        <f t="shared" si="79"/>
        <v>SALARY</v>
      </c>
      <c r="AB420" s="1" t="s">
        <v>1262</v>
      </c>
      <c r="AD420" s="64" t="s">
        <v>1496</v>
      </c>
      <c r="AE420" s="64" t="str">
        <f>AE$1</f>
        <v>MP</v>
      </c>
      <c r="AF420" s="64" t="s">
        <v>1424</v>
      </c>
      <c r="AG420" s="64" t="str">
        <f>AG$1</f>
        <v>WTD-MP-PER</v>
      </c>
      <c r="AH420" s="64" t="str">
        <f t="shared" ref="AH420:AR420" si="80">AH$1</f>
        <v>AGE</v>
      </c>
      <c r="AI420" s="64" t="str">
        <f t="shared" si="80"/>
        <v>D-WS</v>
      </c>
      <c r="AJ420" s="64" t="str">
        <f t="shared" si="80"/>
        <v>O-WS</v>
      </c>
      <c r="AK420" s="64" t="str">
        <f t="shared" si="80"/>
        <v>WS</v>
      </c>
      <c r="AL420" s="64" t="str">
        <f t="shared" si="80"/>
        <v>USG%</v>
      </c>
      <c r="AM420" s="64" t="str">
        <f t="shared" si="80"/>
        <v>PG%</v>
      </c>
      <c r="AN420" s="64" t="str">
        <f t="shared" si="80"/>
        <v>SG%</v>
      </c>
      <c r="AO420" s="64" t="str">
        <f t="shared" si="80"/>
        <v>SF%</v>
      </c>
      <c r="AP420" s="64" t="str">
        <f t="shared" si="80"/>
        <v>PF%</v>
      </c>
      <c r="AQ420" s="64" t="str">
        <f t="shared" si="80"/>
        <v>C%</v>
      </c>
      <c r="AR420" s="64" t="str">
        <f t="shared" si="80"/>
        <v>TTL%</v>
      </c>
      <c r="AT420" s="1" t="str">
        <f>AT$1</f>
        <v>Rk</v>
      </c>
      <c r="AU420" s="1" t="str">
        <f>AU$1</f>
        <v>PLAYER</v>
      </c>
      <c r="AV420" s="1" t="str">
        <f>AV$1</f>
        <v>SALARY - BR</v>
      </c>
      <c r="AW420" s="1" t="s">
        <v>1495</v>
      </c>
      <c r="BB420" t="s">
        <v>550</v>
      </c>
      <c r="BC420" t="s">
        <v>1376</v>
      </c>
      <c r="BD420" t="s">
        <v>1377</v>
      </c>
      <c r="BE420" t="s">
        <v>1340</v>
      </c>
      <c r="BF420" s="2" t="s">
        <v>1378</v>
      </c>
      <c r="BG420" s="2" t="s">
        <v>1379</v>
      </c>
      <c r="BH420" s="2" t="s">
        <v>1380</v>
      </c>
      <c r="BI420" s="2" t="s">
        <v>1381</v>
      </c>
      <c r="BJ420" s="2" t="s">
        <v>1382</v>
      </c>
      <c r="BK420" s="2" t="s">
        <v>1383</v>
      </c>
      <c r="BL420" s="2" t="s">
        <v>1384</v>
      </c>
      <c r="BM420" s="2" t="s">
        <v>1385</v>
      </c>
      <c r="BN420" s="2" t="s">
        <v>1386</v>
      </c>
      <c r="BO420" s="2" t="s">
        <v>1387</v>
      </c>
      <c r="BP420" s="2" t="s">
        <v>1388</v>
      </c>
      <c r="BQ420" s="2" t="s">
        <v>1389</v>
      </c>
      <c r="BR420" s="2" t="s">
        <v>1388</v>
      </c>
      <c r="BS420" s="2" t="s">
        <v>1389</v>
      </c>
      <c r="BT420" s="2" t="s">
        <v>1390</v>
      </c>
      <c r="BU420" s="2" t="s">
        <v>1391</v>
      </c>
      <c r="BV420" s="2" t="s">
        <v>1392</v>
      </c>
      <c r="BX420" s="2" t="s">
        <v>550</v>
      </c>
      <c r="BY420" s="2" t="s">
        <v>1376</v>
      </c>
      <c r="BZ420" s="2" t="s">
        <v>1377</v>
      </c>
      <c r="CA420" s="2" t="s">
        <v>1340</v>
      </c>
      <c r="CB420" s="2" t="s">
        <v>1378</v>
      </c>
      <c r="CC420" s="2" t="s">
        <v>1424</v>
      </c>
      <c r="CD420" s="2" t="s">
        <v>1425</v>
      </c>
      <c r="CE420" s="2" t="s">
        <v>1426</v>
      </c>
      <c r="CF420" s="2" t="s">
        <v>1427</v>
      </c>
      <c r="CG420" s="2" t="s">
        <v>1428</v>
      </c>
      <c r="CH420" s="2" t="s">
        <v>1429</v>
      </c>
      <c r="CI420" s="2" t="s">
        <v>1430</v>
      </c>
      <c r="CJ420" s="2" t="s">
        <v>1431</v>
      </c>
      <c r="CK420" s="2" t="s">
        <v>1432</v>
      </c>
      <c r="CL420" s="2" t="s">
        <v>1433</v>
      </c>
      <c r="CM420" s="2" t="s">
        <v>1434</v>
      </c>
      <c r="CN420" s="2" t="s">
        <v>1435</v>
      </c>
      <c r="CO420" s="2" t="s">
        <v>1376</v>
      </c>
      <c r="CP420" s="2" t="s">
        <v>1436</v>
      </c>
      <c r="CQ420" s="2" t="s">
        <v>1437</v>
      </c>
      <c r="CR420" s="2" t="s">
        <v>1438</v>
      </c>
      <c r="CS420" s="2" t="s">
        <v>1439</v>
      </c>
      <c r="CT420" s="2" t="s">
        <v>1376</v>
      </c>
      <c r="CU420" s="2" t="s">
        <v>1440</v>
      </c>
      <c r="CV420" s="2" t="s">
        <v>1441</v>
      </c>
      <c r="CW420" s="2" t="s">
        <v>1442</v>
      </c>
      <c r="CX420" s="2" t="s">
        <v>1443</v>
      </c>
    </row>
    <row r="421" spans="1:102" ht="17" thickBot="1" x14ac:dyDescent="0.25">
      <c r="A421" s="3" t="s">
        <v>814</v>
      </c>
      <c r="B421" s="1" t="s">
        <v>123</v>
      </c>
      <c r="C421" s="1">
        <v>2006</v>
      </c>
      <c r="D421" s="1" t="s">
        <v>814</v>
      </c>
      <c r="F421" s="2">
        <v>5</v>
      </c>
      <c r="G421" s="2" t="s">
        <v>931</v>
      </c>
      <c r="H421" s="2" t="s">
        <v>576</v>
      </c>
      <c r="I421" s="4" t="s">
        <v>601</v>
      </c>
      <c r="J421" s="16">
        <f>_xlfn.XLOOKUP($I421,DASHBOARD!$I$2:$I$27,DASHBOARD!$J$2:$J$27,"",0)</f>
        <v>77</v>
      </c>
      <c r="K421" s="23">
        <f>J421/DASHBOARD!$C$3</f>
        <v>1.9558039116078234</v>
      </c>
      <c r="L421" s="2">
        <v>194</v>
      </c>
      <c r="M421" s="26">
        <f>L421/DASHBOARD!$C$4</f>
        <v>87.981859410430843</v>
      </c>
      <c r="N421" s="26">
        <f t="shared" ref="N421:N437" si="81">M421/(K421^2)</f>
        <v>23.000777423242305</v>
      </c>
      <c r="O421" s="5">
        <v>27228</v>
      </c>
      <c r="P421" s="23">
        <f>YEARFRAC(O421,_xlfn.XLOOKUP($B421,DASHBOARD!$Q$2:$Q$40,DASHBOARD!$U$2:$U$40,"",0))</f>
        <v>31.922222222222221</v>
      </c>
      <c r="Q421" s="2" t="s">
        <v>557</v>
      </c>
      <c r="R421" s="2" t="str">
        <f>_xlfn.XLOOKUP($Q421,DASHBOARD!$L$2:$L$150,DASHBOARD!M$2:M$150,"",0)</f>
        <v>United States</v>
      </c>
      <c r="S421" s="2" t="str">
        <f>_xlfn.XLOOKUP($Q421,DASHBOARD!$L$2:$L$150,DASHBOARD!N$2:N$150,"",0)</f>
        <v>North America</v>
      </c>
      <c r="T421" s="2" t="str">
        <f>_xlfn.XLOOKUP($Q421,DASHBOARD!$L$2:$L$150,DASHBOARD!O$2:O$150,"",0)</f>
        <v>Americas</v>
      </c>
      <c r="U421" s="2">
        <v>8</v>
      </c>
      <c r="W421" s="2" t="s">
        <v>932</v>
      </c>
      <c r="X421" s="2" t="s">
        <v>676</v>
      </c>
      <c r="Y421" s="2" t="s">
        <v>1115</v>
      </c>
      <c r="Z421" s="2" t="str">
        <f t="shared" ref="Z421:Z442" si="82">IF(Y421="","","X")</f>
        <v>X</v>
      </c>
      <c r="AA421" s="6">
        <f>_xlfn.XLOOKUP($G421,$AU$421:$AU$442,$AV$421:$AV$442,0,0)</f>
        <v>2401748</v>
      </c>
      <c r="AB421" s="43">
        <f>AA421/$AC$443</f>
        <v>3.954636970692374E-2</v>
      </c>
      <c r="AC421" s="6"/>
      <c r="AD421" s="65">
        <v>1805.4</v>
      </c>
      <c r="AE421" s="65" cm="1">
        <f t="array" ref="AE421">_xlfn.XLOOKUP($G421&amp;$C421,$BY$1:$BY$845&amp;$C$1:$C$845,$CB$1:$CB$845,"",0)</f>
        <v>465</v>
      </c>
      <c r="AF421" s="65">
        <v>24.4</v>
      </c>
      <c r="AG421" s="65">
        <f>IFERROR(($AD421/SUM(AD421:AD442))*$AF421,"")</f>
        <v>2.288248585809789</v>
      </c>
      <c r="AH421" s="65" cm="1">
        <f t="array" ref="AH421">_xlfn.XLOOKUP($G421&amp;$C421,$BY$1:$BY$845&amp;$C$1:$C$845,$BD$1:$BD$845,"",0)</f>
        <v>31</v>
      </c>
      <c r="AI421" s="65" cm="1">
        <f t="array" ref="AI421">_xlfn.XLOOKUP($G421&amp;$C421,$BY$1:$BY$845&amp;$C$1:$C$845,$CP$1:$CP$845,"",0)</f>
        <v>0.2</v>
      </c>
      <c r="AJ421" s="65" cm="1">
        <f t="array" ref="AJ421">_xlfn.XLOOKUP($G421&amp;$C421,$BY$1:$BY$845&amp;$C$1:$C$845,$CQ$1:$CQ$845,"",0)</f>
        <v>0.4</v>
      </c>
      <c r="AK421" s="65" cm="1">
        <f t="array" ref="AK421">_xlfn.XLOOKUP($G421&amp;$C421,$BY$1:$BY$845&amp;$C$1:$C$845,$CR$1:$CR$845,"",0)</f>
        <v>0.6</v>
      </c>
      <c r="AL421" s="65" cm="1">
        <f t="array" ref="AL421">_xlfn.XLOOKUP($G421&amp;$C421,$BY$1:$BY$845&amp;$C$1:$C$845,$CM$1:$CM$845,"",0)</f>
        <v>10.4</v>
      </c>
      <c r="AM421" s="78" cm="1">
        <f t="array" ref="AM421">_xlfn.XLOOKUP($G421&amp;$C421,$BY$1:$BY$845&amp;$C$1:$C$845,BG$1:BG$845,"",0)</f>
        <v>0.32</v>
      </c>
      <c r="AN421" s="78" cm="1">
        <f t="array" ref="AN421">_xlfn.XLOOKUP($G421&amp;$C421,$BY$1:$BY$845&amp;$C$1:$C$845,BH$1:BH$845,"",0)</f>
        <v>0.62</v>
      </c>
      <c r="AO421" s="78" cm="1">
        <f t="array" ref="AO421">_xlfn.XLOOKUP($G421&amp;$C421,$BY$1:$BY$845&amp;$C$1:$C$845,BI$1:BI$845,"",0)</f>
        <v>7.0000000000000007E-2</v>
      </c>
      <c r="AP421" s="78" cm="1">
        <f t="array" ref="AP421">_xlfn.XLOOKUP($G421&amp;$C421,$BY$1:$BY$845&amp;$C$1:$C$845,BJ$1:BJ$845,"",0)</f>
        <v>0</v>
      </c>
      <c r="AQ421" s="78" cm="1">
        <f t="array" ref="AQ421">_xlfn.XLOOKUP($G421&amp;$C421,$BY$1:$BY$845&amp;$C$1:$C$845,BK$1:BK$845,"",0)</f>
        <v>0</v>
      </c>
      <c r="AR421" s="78">
        <f>SUM(AM421:AQ421)</f>
        <v>1.01</v>
      </c>
      <c r="AS421" s="6"/>
      <c r="AT421" s="1">
        <v>1</v>
      </c>
      <c r="AU421" s="2" t="s">
        <v>940</v>
      </c>
      <c r="AV421" s="6">
        <v>20000000</v>
      </c>
      <c r="AW421" s="6">
        <v>20000000</v>
      </c>
      <c r="BB421">
        <v>1</v>
      </c>
      <c r="BC421" t="s">
        <v>834</v>
      </c>
      <c r="BD421">
        <v>24</v>
      </c>
      <c r="BE421">
        <v>75</v>
      </c>
      <c r="BF421" s="2">
        <v>2892</v>
      </c>
      <c r="BG421" s="58">
        <v>0.02</v>
      </c>
      <c r="BH421" s="58">
        <v>0.87</v>
      </c>
      <c r="BI421" s="58">
        <v>0.12</v>
      </c>
      <c r="BL421" s="2">
        <v>8.3000000000000007</v>
      </c>
      <c r="BM421" s="2">
        <v>15.2</v>
      </c>
      <c r="BN421" s="2">
        <v>111</v>
      </c>
      <c r="BO421" s="2">
        <v>75</v>
      </c>
      <c r="BP421" s="2">
        <v>83</v>
      </c>
      <c r="BQ421" s="2">
        <v>45</v>
      </c>
      <c r="BR421" s="2">
        <v>336</v>
      </c>
      <c r="BS421" s="2">
        <v>18</v>
      </c>
      <c r="BT421" s="2">
        <v>1167</v>
      </c>
      <c r="BU421" s="2">
        <v>70</v>
      </c>
      <c r="BV421" s="2">
        <v>67</v>
      </c>
      <c r="BX421" s="2">
        <v>1</v>
      </c>
      <c r="BY421" s="2" t="s">
        <v>834</v>
      </c>
      <c r="BZ421" s="2">
        <v>24</v>
      </c>
      <c r="CA421" s="2">
        <v>75</v>
      </c>
      <c r="CB421" s="2">
        <v>2892</v>
      </c>
      <c r="CC421" s="2">
        <v>27.6</v>
      </c>
      <c r="CD421" s="2">
        <v>0.57699999999999996</v>
      </c>
      <c r="CE421" s="2">
        <v>5.3999999999999999E-2</v>
      </c>
      <c r="CF421" s="2">
        <v>0.56799999999999995</v>
      </c>
      <c r="CG421" s="2">
        <v>4.5</v>
      </c>
      <c r="CH421" s="2">
        <v>12.6</v>
      </c>
      <c r="CI421" s="2">
        <v>8.6999999999999993</v>
      </c>
      <c r="CJ421" s="2">
        <v>33</v>
      </c>
      <c r="CK421" s="2">
        <v>2.6</v>
      </c>
      <c r="CL421" s="2">
        <v>1.5</v>
      </c>
      <c r="CM421" s="2">
        <v>13.2</v>
      </c>
      <c r="CN421" s="2">
        <v>32.5</v>
      </c>
      <c r="CP421" s="2">
        <v>10.199999999999999</v>
      </c>
      <c r="CQ421" s="2">
        <v>4.2</v>
      </c>
      <c r="CR421" s="2">
        <v>14.4</v>
      </c>
      <c r="CS421" s="2">
        <v>0.23899999999999999</v>
      </c>
      <c r="CU421" s="2">
        <v>5.9</v>
      </c>
      <c r="CV421" s="2">
        <v>1.8</v>
      </c>
      <c r="CW421" s="2">
        <v>7.7</v>
      </c>
      <c r="CX421" s="2">
        <v>7.1</v>
      </c>
    </row>
    <row r="422" spans="1:102" x14ac:dyDescent="0.2">
      <c r="B422" s="1" t="s">
        <v>123</v>
      </c>
      <c r="C422" s="1">
        <v>2006</v>
      </c>
      <c r="D422" s="1" t="s">
        <v>814</v>
      </c>
      <c r="F422" s="2">
        <v>49</v>
      </c>
      <c r="G422" s="2" t="s">
        <v>933</v>
      </c>
      <c r="H422" s="2" t="s">
        <v>570</v>
      </c>
      <c r="I422" s="4" t="s">
        <v>599</v>
      </c>
      <c r="J422" s="16">
        <f>_xlfn.XLOOKUP($I422,DASHBOARD!$I$2:$I$27,DASHBOARD!$J$2:$J$27,"",0)</f>
        <v>78</v>
      </c>
      <c r="K422" s="23">
        <f>J422/DASHBOARD!$C$3</f>
        <v>1.981203962407925</v>
      </c>
      <c r="L422" s="2">
        <v>208</v>
      </c>
      <c r="M422" s="26">
        <f>L422/DASHBOARD!$C$4</f>
        <v>94.331065759637184</v>
      </c>
      <c r="N422" s="26">
        <f t="shared" si="81"/>
        <v>24.032356919975964</v>
      </c>
      <c r="O422" s="5">
        <v>27029</v>
      </c>
      <c r="P422" s="23">
        <f>YEARFRAC(O422,_xlfn.XLOOKUP($B422,DASHBOARD!$Q$2:$Q$40,DASHBOARD!$U$2:$U$40,"",0))</f>
        <v>32.472222222222221</v>
      </c>
      <c r="Q422" s="2" t="s">
        <v>557</v>
      </c>
      <c r="R422" s="2" t="str">
        <f>_xlfn.XLOOKUP($Q422,DASHBOARD!$L$2:$L$150,DASHBOARD!M$2:M$150,"",0)</f>
        <v>United States</v>
      </c>
      <c r="S422" s="2" t="str">
        <f>_xlfn.XLOOKUP($Q422,DASHBOARD!$L$2:$L$150,DASHBOARD!N$2:N$150,"",0)</f>
        <v>North America</v>
      </c>
      <c r="T422" s="2" t="str">
        <f>_xlfn.XLOOKUP($Q422,DASHBOARD!$L$2:$L$150,DASHBOARD!O$2:O$150,"",0)</f>
        <v>Americas</v>
      </c>
      <c r="U422" s="2">
        <v>9</v>
      </c>
      <c r="W422" s="2" t="s">
        <v>672</v>
      </c>
      <c r="X422" s="2" t="s">
        <v>672</v>
      </c>
      <c r="Z422" s="2" t="str">
        <f t="shared" si="82"/>
        <v/>
      </c>
      <c r="AA422" s="6">
        <f>_xlfn.XLOOKUP($G422,$AU$421:$AU$442,$AV$421:$AV$442,0,0)</f>
        <v>1035000</v>
      </c>
      <c r="AB422" s="43">
        <f>AA422/$AC$443</f>
        <v>1.7041959708789627E-2</v>
      </c>
      <c r="AC422" s="6"/>
      <c r="AD422" s="65">
        <v>1876.2</v>
      </c>
      <c r="AE422" s="65" cm="1">
        <f t="array" ref="AE422">_xlfn.XLOOKUP($G422&amp;$C422,$BY$1:$BY$845&amp;$C$1:$C$845,$CB$1:$CB$845,"",0)</f>
        <v>638</v>
      </c>
      <c r="AF422" s="65">
        <v>15</v>
      </c>
      <c r="AG422" s="65">
        <f>IFERROR(($AD422/SUM(AD421:AD442))*$AF422,"")</f>
        <v>1.4618753019276618</v>
      </c>
      <c r="AH422" s="65" cm="1">
        <f t="array" ref="AH422">_xlfn.XLOOKUP($G422&amp;$C422,$BY$1:$BY$845&amp;$C$1:$C$845,$BD$1:$BD$845,"",0)</f>
        <v>32</v>
      </c>
      <c r="AI422" s="65" cm="1">
        <f t="array" ref="AI422">_xlfn.XLOOKUP($G422&amp;$C422,$BY$1:$BY$845&amp;$C$1:$C$845,$CP$1:$CP$845,"",0)</f>
        <v>-0.1</v>
      </c>
      <c r="AJ422" s="65" cm="1">
        <f t="array" ref="AJ422">_xlfn.XLOOKUP($G422&amp;$C422,$BY$1:$BY$845&amp;$C$1:$C$845,$CQ$1:$CQ$845,"",0)</f>
        <v>0.7</v>
      </c>
      <c r="AK422" s="65" cm="1">
        <f t="array" ref="AK422">_xlfn.XLOOKUP($G422&amp;$C422,$BY$1:$BY$845&amp;$C$1:$C$845,$CR$1:$CR$845,"",0)</f>
        <v>0.5</v>
      </c>
      <c r="AL422" s="65" cm="1">
        <f t="array" ref="AL422">_xlfn.XLOOKUP($G422&amp;$C422,$BY$1:$BY$845&amp;$C$1:$C$845,$CM$1:$CM$845,"",0)</f>
        <v>15.2</v>
      </c>
      <c r="AM422" s="78" cm="1">
        <f t="array" ref="AM422">_xlfn.XLOOKUP($G422&amp;$C422,$BY$1:$BY$845&amp;$C$1:$C$845,BG$1:BG$845,"",0)</f>
        <v>0.01</v>
      </c>
      <c r="AN422" s="78" cm="1">
        <f t="array" ref="AN422">_xlfn.XLOOKUP($G422&amp;$C422,$BY$1:$BY$845&amp;$C$1:$C$845,BH$1:BH$845,"",0)</f>
        <v>0.23</v>
      </c>
      <c r="AO422" s="78" cm="1">
        <f t="array" ref="AO422">_xlfn.XLOOKUP($G422&amp;$C422,$BY$1:$BY$845&amp;$C$1:$C$845,BI$1:BI$845,"",0)</f>
        <v>0.76</v>
      </c>
      <c r="AP422" s="78" cm="1">
        <f t="array" ref="AP422">_xlfn.XLOOKUP($G422&amp;$C422,$BY$1:$BY$845&amp;$C$1:$C$845,BJ$1:BJ$845,"",0)</f>
        <v>0</v>
      </c>
      <c r="AQ422" s="78" cm="1">
        <f t="array" ref="AQ422">_xlfn.XLOOKUP($G422&amp;$C422,$BY$1:$BY$845&amp;$C$1:$C$845,BK$1:BK$845,"",0)</f>
        <v>0</v>
      </c>
      <c r="AR422" s="78">
        <f t="shared" ref="AR422:AR442" si="83">SUM(AM422:AQ422)</f>
        <v>1</v>
      </c>
      <c r="AS422" s="6"/>
      <c r="AT422" s="1">
        <v>2</v>
      </c>
      <c r="AU422" s="2" t="s">
        <v>945</v>
      </c>
      <c r="AV422" s="6">
        <v>7562500</v>
      </c>
      <c r="AW422" s="6">
        <v>7562500</v>
      </c>
      <c r="BB422">
        <v>2</v>
      </c>
      <c r="BC422" t="s">
        <v>828</v>
      </c>
      <c r="BD422">
        <v>25</v>
      </c>
      <c r="BE422">
        <v>81</v>
      </c>
      <c r="BF422" s="2">
        <v>2491</v>
      </c>
      <c r="BJ422" s="58">
        <v>0.9</v>
      </c>
      <c r="BK422" s="58">
        <v>0.1</v>
      </c>
      <c r="BL422" s="2">
        <v>6.5</v>
      </c>
      <c r="BM422" s="2">
        <v>5.9</v>
      </c>
      <c r="BN422" s="2">
        <v>33</v>
      </c>
      <c r="BO422" s="2">
        <v>20</v>
      </c>
      <c r="BP422" s="2">
        <v>84</v>
      </c>
      <c r="BQ422" s="2">
        <v>13</v>
      </c>
      <c r="BR422" s="2">
        <v>70</v>
      </c>
      <c r="BS422" s="2">
        <v>36</v>
      </c>
      <c r="BT422" s="2">
        <v>215</v>
      </c>
      <c r="BU422" s="2">
        <v>11</v>
      </c>
      <c r="BV422" s="2">
        <v>25</v>
      </c>
      <c r="BX422" s="2">
        <v>2</v>
      </c>
      <c r="BY422" s="2" t="s">
        <v>828</v>
      </c>
      <c r="BZ422" s="2">
        <v>25</v>
      </c>
      <c r="CA422" s="2">
        <v>81</v>
      </c>
      <c r="CB422" s="2">
        <v>2491</v>
      </c>
      <c r="CC422" s="2">
        <v>13.7</v>
      </c>
      <c r="CD422" s="2">
        <v>0.55800000000000005</v>
      </c>
      <c r="CE422" s="2">
        <v>3.0000000000000001E-3</v>
      </c>
      <c r="CF422" s="2">
        <v>0.33700000000000002</v>
      </c>
      <c r="CG422" s="2">
        <v>8.1999999999999993</v>
      </c>
      <c r="CH422" s="2">
        <v>21.2</v>
      </c>
      <c r="CI422" s="2">
        <v>15</v>
      </c>
      <c r="CJ422" s="2">
        <v>5.9</v>
      </c>
      <c r="CK422" s="2">
        <v>1.1000000000000001</v>
      </c>
      <c r="CL422" s="2">
        <v>0.5</v>
      </c>
      <c r="CM422" s="2">
        <v>10.5</v>
      </c>
      <c r="CN422" s="2">
        <v>14.1</v>
      </c>
      <c r="CP422" s="2">
        <v>3.9</v>
      </c>
      <c r="CQ422" s="2">
        <v>3.1</v>
      </c>
      <c r="CR422" s="2">
        <v>7</v>
      </c>
      <c r="CS422" s="2">
        <v>0.13400000000000001</v>
      </c>
      <c r="CU422" s="2">
        <v>-0.4</v>
      </c>
      <c r="CV422" s="2">
        <v>-0.1</v>
      </c>
      <c r="CW422" s="2">
        <v>-0.5</v>
      </c>
      <c r="CX422" s="2">
        <v>0.9</v>
      </c>
    </row>
    <row r="423" spans="1:102" x14ac:dyDescent="0.2">
      <c r="B423" s="1" t="s">
        <v>123</v>
      </c>
      <c r="C423" s="1">
        <v>2006</v>
      </c>
      <c r="D423" s="1" t="s">
        <v>814</v>
      </c>
      <c r="F423" s="2">
        <v>30</v>
      </c>
      <c r="G423" s="2" t="s">
        <v>934</v>
      </c>
      <c r="H423" s="2" t="s">
        <v>552</v>
      </c>
      <c r="I423" s="4" t="s">
        <v>1150</v>
      </c>
      <c r="J423" s="16">
        <f>_xlfn.XLOOKUP($I423,DASHBOARD!$I$2:$I$27,DASHBOARD!$J$2:$J$27,"",0)</f>
        <v>85</v>
      </c>
      <c r="K423" s="23">
        <f>J423/DASHBOARD!$C$3</f>
        <v>2.1590043180086362</v>
      </c>
      <c r="L423" s="2">
        <v>250</v>
      </c>
      <c r="M423" s="26">
        <f>L423/DASHBOARD!$C$4</f>
        <v>113.37868480725623</v>
      </c>
      <c r="N423" s="26">
        <f t="shared" si="81"/>
        <v>24.323406225235185</v>
      </c>
      <c r="O423" s="5">
        <v>29812</v>
      </c>
      <c r="P423" s="23">
        <f>YEARFRAC(O423,_xlfn.XLOOKUP($B423,DASHBOARD!$Q$2:$Q$40,DASHBOARD!$U$2:$U$40,"",0))</f>
        <v>24.85</v>
      </c>
      <c r="Q423" s="2" t="s">
        <v>557</v>
      </c>
      <c r="R423" s="2" t="str">
        <f>_xlfn.XLOOKUP($Q423,DASHBOARD!$L$2:$L$150,DASHBOARD!M$2:M$150,"",0)</f>
        <v>United States</v>
      </c>
      <c r="S423" s="2" t="str">
        <f>_xlfn.XLOOKUP($Q423,DASHBOARD!$L$2:$L$150,DASHBOARD!N$2:N$150,"",0)</f>
        <v>North America</v>
      </c>
      <c r="T423" s="2" t="str">
        <f>_xlfn.XLOOKUP($Q423,DASHBOARD!$L$2:$L$150,DASHBOARD!O$2:O$150,"",0)</f>
        <v>Americas</v>
      </c>
      <c r="U423" s="2" t="s">
        <v>563</v>
      </c>
      <c r="W423" s="2" t="s">
        <v>935</v>
      </c>
      <c r="X423" s="2" t="s">
        <v>935</v>
      </c>
      <c r="Z423" s="2" t="str">
        <f t="shared" si="82"/>
        <v/>
      </c>
      <c r="AA423" s="6">
        <f>_xlfn.XLOOKUP($G423,$AU$421:$AU$442,$AV$421:$AV$442,0,0)</f>
        <v>398762</v>
      </c>
      <c r="AB423" s="43">
        <f>AA423/$AC$443</f>
        <v>6.5658801327501152E-3</v>
      </c>
      <c r="AC423" s="6"/>
      <c r="AD423" s="65">
        <v>2197.6</v>
      </c>
      <c r="AE423" s="65" cm="1">
        <f t="array" ref="AE423">_xlfn.XLOOKUP($G423&amp;$C423,$BY$1:$BY$845&amp;$C$1:$C$845,$CB$1:$CB$845,"",0)</f>
        <v>45</v>
      </c>
      <c r="AF423" s="65">
        <v>14.4</v>
      </c>
      <c r="AG423" s="65">
        <f>IFERROR(($AD423/SUM(AD421:AD442))*$AF423,"")</f>
        <v>1.6438079506319052</v>
      </c>
      <c r="AH423" s="65" cm="1">
        <f t="array" ref="AH423">_xlfn.XLOOKUP($G423&amp;$C423,$BY$1:$BY$845&amp;$C$1:$C$845,$BD$1:$BD$845,"",0)</f>
        <v>24</v>
      </c>
      <c r="AI423" s="65" cm="1">
        <f t="array" ref="AI423">_xlfn.XLOOKUP($G423&amp;$C423,$BY$1:$BY$845&amp;$C$1:$C$845,$CP$1:$CP$845,"",0)</f>
        <v>-0.2</v>
      </c>
      <c r="AJ423" s="65" cm="1">
        <f t="array" ref="AJ423">_xlfn.XLOOKUP($G423&amp;$C423,$BY$1:$BY$845&amp;$C$1:$C$845,$CQ$1:$CQ$845,"",0)</f>
        <v>0</v>
      </c>
      <c r="AK423" s="65" cm="1">
        <f t="array" ref="AK423">_xlfn.XLOOKUP($G423&amp;$C423,$BY$1:$BY$845&amp;$C$1:$C$845,$CR$1:$CR$845,"",0)</f>
        <v>-0.2</v>
      </c>
      <c r="AL423" s="65" cm="1">
        <f t="array" ref="AL423">_xlfn.XLOOKUP($G423&amp;$C423,$BY$1:$BY$845&amp;$C$1:$C$845,$CM$1:$CM$845,"",0)</f>
        <v>22</v>
      </c>
      <c r="AM423" s="78" cm="1">
        <f t="array" ref="AM423">_xlfn.XLOOKUP($G423&amp;$C423,$BY$1:$BY$845&amp;$C$1:$C$845,BG$1:BG$845,"",0)</f>
        <v>0</v>
      </c>
      <c r="AN423" s="78" cm="1">
        <f t="array" ref="AN423">_xlfn.XLOOKUP($G423&amp;$C423,$BY$1:$BY$845&amp;$C$1:$C$845,BH$1:BH$845,"",0)</f>
        <v>0</v>
      </c>
      <c r="AO423" s="78" cm="1">
        <f t="array" ref="AO423">_xlfn.XLOOKUP($G423&amp;$C423,$BY$1:$BY$845&amp;$C$1:$C$845,BI$1:BI$845,"",0)</f>
        <v>0</v>
      </c>
      <c r="AP423" s="78" cm="1">
        <f t="array" ref="AP423">_xlfn.XLOOKUP($G423&amp;$C423,$BY$1:$BY$845&amp;$C$1:$C$845,BJ$1:BJ$845,"",0)</f>
        <v>0</v>
      </c>
      <c r="AQ423" s="78" cm="1">
        <f t="array" ref="AQ423">_xlfn.XLOOKUP($G423&amp;$C423,$BY$1:$BY$845&amp;$C$1:$C$845,BK$1:BK$845,"",0)</f>
        <v>1</v>
      </c>
      <c r="AR423" s="78">
        <f t="shared" si="83"/>
        <v>1</v>
      </c>
      <c r="AS423" s="6"/>
      <c r="AT423" s="1">
        <v>3</v>
      </c>
      <c r="AU423" s="2" t="s">
        <v>943</v>
      </c>
      <c r="AV423" s="6">
        <v>6880000</v>
      </c>
      <c r="AW423" s="6">
        <v>6880000</v>
      </c>
      <c r="BB423">
        <v>3</v>
      </c>
      <c r="BC423" t="s">
        <v>941</v>
      </c>
      <c r="BD423">
        <v>37</v>
      </c>
      <c r="BE423">
        <v>81</v>
      </c>
      <c r="BF423" s="2">
        <v>2305</v>
      </c>
      <c r="BG423" s="58">
        <v>0.7</v>
      </c>
      <c r="BH423" s="58">
        <v>0.3</v>
      </c>
      <c r="BL423" s="2">
        <v>3</v>
      </c>
      <c r="BM423" s="2">
        <v>-3</v>
      </c>
      <c r="BN423" s="2">
        <v>52</v>
      </c>
      <c r="BO423" s="2">
        <v>20</v>
      </c>
      <c r="BP423" s="2">
        <v>65</v>
      </c>
      <c r="BQ423" s="2">
        <v>10</v>
      </c>
      <c r="BR423" s="2">
        <v>27</v>
      </c>
      <c r="BS423" s="2">
        <v>14</v>
      </c>
      <c r="BT423" s="2">
        <v>588</v>
      </c>
      <c r="BU423" s="2">
        <v>7</v>
      </c>
      <c r="BV423" s="2">
        <v>24</v>
      </c>
      <c r="BX423" s="2">
        <v>3</v>
      </c>
      <c r="BY423" s="2" t="s">
        <v>941</v>
      </c>
      <c r="BZ423" s="2">
        <v>37</v>
      </c>
      <c r="CA423" s="2">
        <v>81</v>
      </c>
      <c r="CB423" s="2">
        <v>2305</v>
      </c>
      <c r="CC423" s="2">
        <v>10.7</v>
      </c>
      <c r="CD423" s="2">
        <v>0.52</v>
      </c>
      <c r="CE423" s="2">
        <v>0.42</v>
      </c>
      <c r="CF423" s="2">
        <v>0.23</v>
      </c>
      <c r="CG423" s="2">
        <v>1.8</v>
      </c>
      <c r="CH423" s="2">
        <v>9.6999999999999993</v>
      </c>
      <c r="CI423" s="2">
        <v>5.9</v>
      </c>
      <c r="CJ423" s="2">
        <v>16.7</v>
      </c>
      <c r="CK423" s="2">
        <v>1.6</v>
      </c>
      <c r="CL423" s="2">
        <v>0.3</v>
      </c>
      <c r="CM423" s="2">
        <v>14.5</v>
      </c>
      <c r="CN423" s="2">
        <v>14.1</v>
      </c>
      <c r="CP423" s="2">
        <v>1.8</v>
      </c>
      <c r="CQ423" s="2">
        <v>2.2999999999999998</v>
      </c>
      <c r="CR423" s="2">
        <v>4.0999999999999996</v>
      </c>
      <c r="CS423" s="2">
        <v>8.5000000000000006E-2</v>
      </c>
      <c r="CU423" s="2">
        <v>-1.4</v>
      </c>
      <c r="CV423" s="2">
        <v>0.5</v>
      </c>
      <c r="CW423" s="2">
        <v>-0.9</v>
      </c>
      <c r="CX423" s="2">
        <v>0.6</v>
      </c>
    </row>
    <row r="424" spans="1:102" x14ac:dyDescent="0.2">
      <c r="B424" s="1" t="s">
        <v>123</v>
      </c>
      <c r="C424" s="1">
        <v>2006</v>
      </c>
      <c r="D424" s="1" t="s">
        <v>814</v>
      </c>
      <c r="F424" s="2">
        <v>51</v>
      </c>
      <c r="G424" s="2" t="s">
        <v>936</v>
      </c>
      <c r="H424" s="2" t="s">
        <v>552</v>
      </c>
      <c r="I424" s="4" t="s">
        <v>1148</v>
      </c>
      <c r="J424" s="16">
        <f>_xlfn.XLOOKUP($I424,DASHBOARD!$I$2:$I$27,DASHBOARD!$J$2:$J$27,"",0)</f>
        <v>83</v>
      </c>
      <c r="K424" s="23">
        <f>J424/DASHBOARD!$C$3</f>
        <v>2.1082042164084331</v>
      </c>
      <c r="L424" s="2">
        <v>262</v>
      </c>
      <c r="M424" s="26">
        <f>L424/DASHBOARD!$C$4</f>
        <v>118.82086167800453</v>
      </c>
      <c r="N424" s="26">
        <f t="shared" si="81"/>
        <v>26.734209211240497</v>
      </c>
      <c r="O424" s="5">
        <v>28291</v>
      </c>
      <c r="P424" s="23">
        <f>YEARFRAC(O424,_xlfn.XLOOKUP($B424,DASHBOARD!$Q$2:$Q$40,DASHBOARD!$U$2:$U$40,"",0))</f>
        <v>29.013888888888889</v>
      </c>
      <c r="Q424" s="2" t="s">
        <v>557</v>
      </c>
      <c r="R424" s="2" t="str">
        <f>_xlfn.XLOOKUP($Q424,DASHBOARD!$L$2:$L$150,DASHBOARD!M$2:M$150,"",0)</f>
        <v>United States</v>
      </c>
      <c r="S424" s="2" t="str">
        <f>_xlfn.XLOOKUP($Q424,DASHBOARD!$L$2:$L$150,DASHBOARD!N$2:N$150,"",0)</f>
        <v>North America</v>
      </c>
      <c r="T424" s="2" t="str">
        <f>_xlfn.XLOOKUP($Q424,DASHBOARD!$L$2:$L$150,DASHBOARD!O$2:O$150,"",0)</f>
        <v>Americas</v>
      </c>
      <c r="U424" s="2">
        <v>7</v>
      </c>
      <c r="W424" s="2" t="s">
        <v>679</v>
      </c>
      <c r="X424" s="2" t="s">
        <v>679</v>
      </c>
      <c r="Z424" s="2" t="str">
        <f t="shared" si="82"/>
        <v/>
      </c>
      <c r="AA424" s="6">
        <f>_xlfn.XLOOKUP($G424,$AU$421:$AU$442,$AV$421:$AV$442,0,0)</f>
        <v>2640000</v>
      </c>
      <c r="AB424" s="43">
        <f>AA424/$AC$443</f>
        <v>4.3469346503579337E-2</v>
      </c>
      <c r="AC424" s="6"/>
      <c r="AD424" s="65">
        <v>1916.2</v>
      </c>
      <c r="AE424" s="65" cm="1">
        <f t="array" ref="AE424">_xlfn.XLOOKUP($G424&amp;$C424,$BY$1:$BY$845&amp;$C$1:$C$845,$CB$1:$CB$845,"",0)</f>
        <v>371</v>
      </c>
      <c r="AF424" s="65">
        <v>9.8000000000000007</v>
      </c>
      <c r="AG424" s="65">
        <f>IFERROR(($AD424/SUM(AD421:AD442))*$AF424,"")</f>
        <v>0.97545412517596208</v>
      </c>
      <c r="AH424" s="65" cm="1">
        <f t="array" ref="AH424">_xlfn.XLOOKUP($G424&amp;$C424,$BY$1:$BY$845&amp;$C$1:$C$845,$BD$1:$BD$845,"",0)</f>
        <v>28</v>
      </c>
      <c r="AI424" s="65" cm="1">
        <f t="array" ref="AI424">_xlfn.XLOOKUP($G424&amp;$C424,$BY$1:$BY$845&amp;$C$1:$C$845,$CP$1:$CP$845,"",0)</f>
        <v>0.1</v>
      </c>
      <c r="AJ424" s="65" cm="1">
        <f t="array" ref="AJ424">_xlfn.XLOOKUP($G424&amp;$C424,$BY$1:$BY$845&amp;$C$1:$C$845,$CQ$1:$CQ$845,"",0)</f>
        <v>0.5</v>
      </c>
      <c r="AK424" s="65" cm="1">
        <f t="array" ref="AK424">_xlfn.XLOOKUP($G424&amp;$C424,$BY$1:$BY$845&amp;$C$1:$C$845,$CR$1:$CR$845,"",0)</f>
        <v>0.6</v>
      </c>
      <c r="AL424" s="65" cm="1">
        <f t="array" ref="AL424">_xlfn.XLOOKUP($G424&amp;$C424,$BY$1:$BY$845&amp;$C$1:$C$845,$CM$1:$CM$845,"",0)</f>
        <v>12.2</v>
      </c>
      <c r="AM424" s="78" cm="1">
        <f t="array" ref="AM424">_xlfn.XLOOKUP($G424&amp;$C424,$BY$1:$BY$845&amp;$C$1:$C$845,BG$1:BG$845,"",0)</f>
        <v>0</v>
      </c>
      <c r="AN424" s="78" cm="1">
        <f t="array" ref="AN424">_xlfn.XLOOKUP($G424&amp;$C424,$BY$1:$BY$845&amp;$C$1:$C$845,BH$1:BH$845,"",0)</f>
        <v>0</v>
      </c>
      <c r="AO424" s="78" cm="1">
        <f t="array" ref="AO424">_xlfn.XLOOKUP($G424&amp;$C424,$BY$1:$BY$845&amp;$C$1:$C$845,BI$1:BI$845,"",0)</f>
        <v>0</v>
      </c>
      <c r="AP424" s="78" cm="1">
        <f t="array" ref="AP424">_xlfn.XLOOKUP($G424&amp;$C424,$BY$1:$BY$845&amp;$C$1:$C$845,BJ$1:BJ$845,"",0)</f>
        <v>0.04</v>
      </c>
      <c r="AQ424" s="78" cm="1">
        <f t="array" ref="AQ424">_xlfn.XLOOKUP($G424&amp;$C424,$BY$1:$BY$845&amp;$C$1:$C$845,BK$1:BK$845,"",0)</f>
        <v>0.97</v>
      </c>
      <c r="AR424" s="78">
        <f t="shared" si="83"/>
        <v>1.01</v>
      </c>
      <c r="AS424" s="6"/>
      <c r="AT424" s="1">
        <v>4</v>
      </c>
      <c r="AU424" s="2" t="s">
        <v>907</v>
      </c>
      <c r="AV424" s="6">
        <v>5900400</v>
      </c>
      <c r="AW424" s="6">
        <v>5900400</v>
      </c>
      <c r="BB424">
        <v>4</v>
      </c>
      <c r="BC424" t="s">
        <v>943</v>
      </c>
      <c r="BD424">
        <v>29</v>
      </c>
      <c r="BE424">
        <v>82</v>
      </c>
      <c r="BF424" s="2">
        <v>2199</v>
      </c>
      <c r="BI424" s="58">
        <v>0.33</v>
      </c>
      <c r="BJ424" s="58">
        <v>0.66</v>
      </c>
      <c r="BL424" s="2">
        <v>2.9</v>
      </c>
      <c r="BM424" s="2">
        <v>-3.2</v>
      </c>
      <c r="BN424" s="2">
        <v>59</v>
      </c>
      <c r="BO424" s="2">
        <v>47</v>
      </c>
      <c r="BP424" s="2">
        <v>83</v>
      </c>
      <c r="BQ424" s="2">
        <v>20</v>
      </c>
      <c r="BR424" s="2">
        <v>58</v>
      </c>
      <c r="BS424" s="2">
        <v>7</v>
      </c>
      <c r="BT424" s="2">
        <v>361</v>
      </c>
      <c r="BU424" s="2">
        <v>19</v>
      </c>
      <c r="BV424" s="2">
        <v>38</v>
      </c>
      <c r="BX424" s="2">
        <v>4</v>
      </c>
      <c r="BY424" s="2" t="s">
        <v>943</v>
      </c>
      <c r="BZ424" s="2">
        <v>29</v>
      </c>
      <c r="CA424" s="2">
        <v>82</v>
      </c>
      <c r="CB424" s="2">
        <v>2199</v>
      </c>
      <c r="CC424" s="2">
        <v>14.4</v>
      </c>
      <c r="CD424" s="2">
        <v>0.52400000000000002</v>
      </c>
      <c r="CE424" s="2">
        <v>0.42699999999999999</v>
      </c>
      <c r="CF424" s="2">
        <v>0.14399999999999999</v>
      </c>
      <c r="CG424" s="2">
        <v>5.8</v>
      </c>
      <c r="CH424" s="2">
        <v>16.3</v>
      </c>
      <c r="CI424" s="2">
        <v>11.3</v>
      </c>
      <c r="CJ424" s="2">
        <v>12.8</v>
      </c>
      <c r="CK424" s="2">
        <v>1.1000000000000001</v>
      </c>
      <c r="CL424" s="2">
        <v>1</v>
      </c>
      <c r="CM424" s="2">
        <v>13.6</v>
      </c>
      <c r="CN424" s="2">
        <v>23.2</v>
      </c>
      <c r="CP424" s="2">
        <v>1.1000000000000001</v>
      </c>
      <c r="CQ424" s="2">
        <v>2.5</v>
      </c>
      <c r="CR424" s="2">
        <v>3.6</v>
      </c>
      <c r="CS424" s="2">
        <v>0.08</v>
      </c>
      <c r="CU424" s="2">
        <v>1.1000000000000001</v>
      </c>
      <c r="CV424" s="2">
        <v>-0.7</v>
      </c>
      <c r="CW424" s="2">
        <v>0.4</v>
      </c>
      <c r="CX424" s="2">
        <v>1.3</v>
      </c>
    </row>
    <row r="425" spans="1:102" x14ac:dyDescent="0.2">
      <c r="B425" s="1" t="s">
        <v>123</v>
      </c>
      <c r="C425" s="1">
        <v>2006</v>
      </c>
      <c r="D425" s="1" t="s">
        <v>814</v>
      </c>
      <c r="F425" s="2">
        <v>4</v>
      </c>
      <c r="G425" s="2" t="s">
        <v>937</v>
      </c>
      <c r="H425" s="2" t="s">
        <v>556</v>
      </c>
      <c r="I425" s="4" t="s">
        <v>598</v>
      </c>
      <c r="J425" s="16">
        <f>_xlfn.XLOOKUP($I425,DASHBOARD!$I$2:$I$27,DASHBOARD!$J$2:$J$27,"",0)</f>
        <v>75</v>
      </c>
      <c r="K425" s="23">
        <f>J425/DASHBOARD!$C$3</f>
        <v>1.9050038100076201</v>
      </c>
      <c r="L425" s="2">
        <v>188</v>
      </c>
      <c r="M425" s="26">
        <f>L425/DASHBOARD!$C$4</f>
        <v>85.260770975056687</v>
      </c>
      <c r="N425" s="26">
        <f t="shared" si="81"/>
        <v>23.494032124968502</v>
      </c>
      <c r="O425" s="5">
        <v>30175</v>
      </c>
      <c r="P425" s="23">
        <f>YEARFRAC(O425,_xlfn.XLOOKUP($B425,DASHBOARD!$Q$2:$Q$40,DASHBOARD!$U$2:$U$40,"",0))</f>
        <v>23.855555555555554</v>
      </c>
      <c r="Q425" s="2" t="s">
        <v>557</v>
      </c>
      <c r="R425" s="2" t="str">
        <f>_xlfn.XLOOKUP($Q425,DASHBOARD!$L$2:$L$150,DASHBOARD!M$2:M$150,"",0)</f>
        <v>United States</v>
      </c>
      <c r="S425" s="2" t="str">
        <f>_xlfn.XLOOKUP($Q425,DASHBOARD!$L$2:$L$150,DASHBOARD!N$2:N$150,"",0)</f>
        <v>North America</v>
      </c>
      <c r="T425" s="2" t="str">
        <f>_xlfn.XLOOKUP($Q425,DASHBOARD!$L$2:$L$150,DASHBOARD!O$2:O$150,"",0)</f>
        <v>Americas</v>
      </c>
      <c r="U425" s="2" t="s">
        <v>563</v>
      </c>
      <c r="W425" s="2" t="s">
        <v>676</v>
      </c>
      <c r="X425" s="2" t="s">
        <v>676</v>
      </c>
      <c r="Z425" s="2" t="str">
        <f t="shared" si="82"/>
        <v/>
      </c>
      <c r="AA425" s="6">
        <f>_xlfn.XLOOKUP($G425,$AU$421:$AU$442,$AV$421:$AV$442,0,0)</f>
        <v>359858</v>
      </c>
      <c r="AB425" s="43">
        <f>AA425/$AC$443</f>
        <v>5.9253000356382776E-3</v>
      </c>
      <c r="AC425" s="6"/>
      <c r="AD425" s="65">
        <v>2494.8000000000002</v>
      </c>
      <c r="AE425" s="65" cm="1">
        <f t="array" ref="AE425">_xlfn.XLOOKUP($G425&amp;$C425,$BY$1:$BY$845&amp;$C$1:$C$845,$CB$1:$CB$845,"",0)</f>
        <v>239</v>
      </c>
      <c r="AF425" s="65">
        <v>13.7</v>
      </c>
      <c r="AG425" s="65">
        <f>IFERROR(($AD425/SUM(AD421:AD442))*$AF425,"")</f>
        <v>1.7754001028501969</v>
      </c>
      <c r="AH425" s="65" cm="1">
        <f t="array" ref="AH425">_xlfn.XLOOKUP($G425&amp;$C425,$BY$1:$BY$845&amp;$C$1:$C$845,$BD$1:$BD$845,"",0)</f>
        <v>23</v>
      </c>
      <c r="AI425" s="65" cm="1">
        <f t="array" ref="AI425">_xlfn.XLOOKUP($G425&amp;$C425,$BY$1:$BY$845&amp;$C$1:$C$845,$CP$1:$CP$845,"",0)</f>
        <v>-0.1</v>
      </c>
      <c r="AJ425" s="65" cm="1">
        <f t="array" ref="AJ425">_xlfn.XLOOKUP($G425&amp;$C425,$BY$1:$BY$845&amp;$C$1:$C$845,$CQ$1:$CQ$845,"",0)</f>
        <v>0.3</v>
      </c>
      <c r="AK425" s="65" cm="1">
        <f t="array" ref="AK425">_xlfn.XLOOKUP($G425&amp;$C425,$BY$1:$BY$845&amp;$C$1:$C$845,$CR$1:$CR$845,"",0)</f>
        <v>0.1</v>
      </c>
      <c r="AL425" s="65" cm="1">
        <f t="array" ref="AL425">_xlfn.XLOOKUP($G425&amp;$C425,$BY$1:$BY$845&amp;$C$1:$C$845,$CM$1:$CM$845,"",0)</f>
        <v>13.1</v>
      </c>
      <c r="AM425" s="78" cm="1">
        <f t="array" ref="AM425">_xlfn.XLOOKUP($G425&amp;$C425,$BY$1:$BY$845&amp;$C$1:$C$845,BG$1:BG$845,"",0)</f>
        <v>0.99</v>
      </c>
      <c r="AN425" s="78" cm="1">
        <f t="array" ref="AN425">_xlfn.XLOOKUP($G425&amp;$C425,$BY$1:$BY$845&amp;$C$1:$C$845,BH$1:BH$845,"",0)</f>
        <v>0.01</v>
      </c>
      <c r="AO425" s="78" cm="1">
        <f t="array" ref="AO425">_xlfn.XLOOKUP($G425&amp;$C425,$BY$1:$BY$845&amp;$C$1:$C$845,BI$1:BI$845,"",0)</f>
        <v>0</v>
      </c>
      <c r="AP425" s="78" cm="1">
        <f t="array" ref="AP425">_xlfn.XLOOKUP($G425&amp;$C425,$BY$1:$BY$845&amp;$C$1:$C$845,BJ$1:BJ$845,"",0)</f>
        <v>0</v>
      </c>
      <c r="AQ425" s="78" cm="1">
        <f t="array" ref="AQ425">_xlfn.XLOOKUP($G425&amp;$C425,$BY$1:$BY$845&amp;$C$1:$C$845,BK$1:BK$845,"",0)</f>
        <v>0</v>
      </c>
      <c r="AR425" s="78">
        <f t="shared" si="83"/>
        <v>1</v>
      </c>
      <c r="AS425" s="6"/>
      <c r="AT425" s="1">
        <v>5</v>
      </c>
      <c r="AU425" s="2" t="s">
        <v>828</v>
      </c>
      <c r="AV425" s="6">
        <v>5000000</v>
      </c>
      <c r="AW425" s="6">
        <v>5000000</v>
      </c>
      <c r="BB425">
        <v>5</v>
      </c>
      <c r="BC425" t="s">
        <v>907</v>
      </c>
      <c r="BD425">
        <v>29</v>
      </c>
      <c r="BE425">
        <v>67</v>
      </c>
      <c r="BF425" s="2">
        <v>1914</v>
      </c>
      <c r="BH425" s="58">
        <v>0.03</v>
      </c>
      <c r="BI425" s="58">
        <v>0.97</v>
      </c>
      <c r="BL425" s="2">
        <v>5.7</v>
      </c>
      <c r="BM425" s="2">
        <v>2.8</v>
      </c>
      <c r="BN425" s="2">
        <v>32</v>
      </c>
      <c r="BO425" s="2">
        <v>9</v>
      </c>
      <c r="BP425" s="2">
        <v>80</v>
      </c>
      <c r="BQ425" s="2">
        <v>9</v>
      </c>
      <c r="BR425" s="2">
        <v>16</v>
      </c>
      <c r="BS425" s="2">
        <v>31</v>
      </c>
      <c r="BT425" s="2">
        <v>208</v>
      </c>
      <c r="BU425" s="2">
        <v>5</v>
      </c>
      <c r="BV425" s="2">
        <v>10</v>
      </c>
      <c r="BX425" s="2">
        <v>5</v>
      </c>
      <c r="BY425" s="2" t="s">
        <v>907</v>
      </c>
      <c r="BZ425" s="2">
        <v>29</v>
      </c>
      <c r="CA425" s="2">
        <v>67</v>
      </c>
      <c r="CB425" s="2">
        <v>1914</v>
      </c>
      <c r="CC425" s="2">
        <v>9.8000000000000007</v>
      </c>
      <c r="CD425" s="2">
        <v>0.57199999999999995</v>
      </c>
      <c r="CE425" s="2">
        <v>0.73399999999999999</v>
      </c>
      <c r="CF425" s="2">
        <v>0.154</v>
      </c>
      <c r="CG425" s="2">
        <v>2.1</v>
      </c>
      <c r="CH425" s="2">
        <v>16.899999999999999</v>
      </c>
      <c r="CI425" s="2">
        <v>9.8000000000000007</v>
      </c>
      <c r="CJ425" s="2">
        <v>6.8</v>
      </c>
      <c r="CK425" s="2">
        <v>1.5</v>
      </c>
      <c r="CL425" s="2">
        <v>0.8</v>
      </c>
      <c r="CM425" s="2">
        <v>12.1</v>
      </c>
      <c r="CN425" s="2">
        <v>11.6</v>
      </c>
      <c r="CP425" s="2">
        <v>1.8</v>
      </c>
      <c r="CQ425" s="2">
        <v>2.4</v>
      </c>
      <c r="CR425" s="2">
        <v>4.2</v>
      </c>
      <c r="CS425" s="2">
        <v>0.104</v>
      </c>
      <c r="CU425" s="2">
        <v>-0.8</v>
      </c>
      <c r="CV425" s="2">
        <v>1</v>
      </c>
      <c r="CW425" s="2">
        <v>0.1</v>
      </c>
      <c r="CX425" s="2">
        <v>1</v>
      </c>
    </row>
    <row r="426" spans="1:102" x14ac:dyDescent="0.2">
      <c r="B426" s="1" t="s">
        <v>123</v>
      </c>
      <c r="C426" s="1">
        <v>2006</v>
      </c>
      <c r="D426" s="1" t="s">
        <v>814</v>
      </c>
      <c r="F426" s="2">
        <v>40</v>
      </c>
      <c r="G426" s="2" t="s">
        <v>828</v>
      </c>
      <c r="H426" s="2" t="s">
        <v>566</v>
      </c>
      <c r="I426" s="4" t="s">
        <v>600</v>
      </c>
      <c r="J426" s="16">
        <f>_xlfn.XLOOKUP($I426,DASHBOARD!$I$2:$I$27,DASHBOARD!$J$2:$J$27,"",0)</f>
        <v>80</v>
      </c>
      <c r="K426" s="23">
        <f>J426/DASHBOARD!$C$3</f>
        <v>2.0320040640081283</v>
      </c>
      <c r="L426" s="2">
        <v>235</v>
      </c>
      <c r="M426" s="26">
        <f>L426/DASHBOARD!$C$4</f>
        <v>106.57596371882086</v>
      </c>
      <c r="N426" s="26">
        <f t="shared" si="81"/>
        <v>25.811314590419496</v>
      </c>
      <c r="O426" s="5">
        <v>29381</v>
      </c>
      <c r="P426" s="23">
        <f>YEARFRAC(O426,_xlfn.XLOOKUP($B426,DASHBOARD!$Q$2:$Q$40,DASHBOARD!$U$2:$U$40,"",0))</f>
        <v>26.030555555555555</v>
      </c>
      <c r="Q426" s="2" t="s">
        <v>557</v>
      </c>
      <c r="R426" s="2" t="str">
        <f>_xlfn.XLOOKUP($Q426,DASHBOARD!$L$2:$L$150,DASHBOARD!M$2:M$150,"",0)</f>
        <v>United States</v>
      </c>
      <c r="S426" s="2" t="str">
        <f>_xlfn.XLOOKUP($Q426,DASHBOARD!$L$2:$L$150,DASHBOARD!N$2:N$150,"",0)</f>
        <v>North America</v>
      </c>
      <c r="T426" s="2" t="str">
        <f>_xlfn.XLOOKUP($Q426,DASHBOARD!$L$2:$L$150,DASHBOARD!O$2:O$150,"",0)</f>
        <v>Americas</v>
      </c>
      <c r="U426" s="2">
        <v>2</v>
      </c>
      <c r="W426" s="2" t="s">
        <v>558</v>
      </c>
      <c r="X426" s="2" t="s">
        <v>558</v>
      </c>
      <c r="Z426" s="2" t="str">
        <f t="shared" si="82"/>
        <v/>
      </c>
      <c r="AA426" s="6">
        <f>_xlfn.XLOOKUP($G426,$AU$421:$AU$442,$AV$421:$AV$442,0,0)</f>
        <v>5000000</v>
      </c>
      <c r="AB426" s="43">
        <f>AA426/$AC$443</f>
        <v>8.2328307771930564E-2</v>
      </c>
      <c r="AC426" s="6"/>
      <c r="AD426" s="65">
        <v>2895</v>
      </c>
      <c r="AE426" s="65" cm="1">
        <f t="array" ref="AE426">_xlfn.XLOOKUP($G426&amp;$C426,$BY$1:$BY$845&amp;$C$1:$C$845,$CB$1:$CB$845,"",0)</f>
        <v>2491</v>
      </c>
      <c r="AF426" s="65">
        <v>27.6</v>
      </c>
      <c r="AG426" s="65">
        <f>IFERROR(($AD426/SUM(AD421:AD442))*$AF426,"")</f>
        <v>4.1504729550731634</v>
      </c>
      <c r="AH426" s="65" cm="1">
        <f t="array" ref="AH426">_xlfn.XLOOKUP($G426&amp;$C426,$BY$1:$BY$845&amp;$C$1:$C$845,$BD$1:$BD$845,"",0)</f>
        <v>25</v>
      </c>
      <c r="AI426" s="65" cm="1">
        <f t="array" ref="AI426">_xlfn.XLOOKUP($G426&amp;$C426,$BY$1:$BY$845&amp;$C$1:$C$845,$CP$1:$CP$845,"",0)</f>
        <v>3.9</v>
      </c>
      <c r="AJ426" s="65" cm="1">
        <f t="array" ref="AJ426">_xlfn.XLOOKUP($G426&amp;$C426,$BY$1:$BY$845&amp;$C$1:$C$845,$CQ$1:$CQ$845,"",0)</f>
        <v>3.1</v>
      </c>
      <c r="AK426" s="65" cm="1">
        <f t="array" ref="AK426">_xlfn.XLOOKUP($G426&amp;$C426,$BY$1:$BY$845&amp;$C$1:$C$845,$CR$1:$CR$845,"",0)</f>
        <v>7</v>
      </c>
      <c r="AL426" s="65" cm="1">
        <f t="array" ref="AL426">_xlfn.XLOOKUP($G426&amp;$C426,$BY$1:$BY$845&amp;$C$1:$C$845,$CM$1:$CM$845,"",0)</f>
        <v>10.5</v>
      </c>
      <c r="AM426" s="78" cm="1">
        <f t="array" ref="AM426">_xlfn.XLOOKUP($G426&amp;$C426,$BY$1:$BY$845&amp;$C$1:$C$845,BG$1:BG$845,"",0)</f>
        <v>0</v>
      </c>
      <c r="AN426" s="78" cm="1">
        <f t="array" ref="AN426">_xlfn.XLOOKUP($G426&amp;$C426,$BY$1:$BY$845&amp;$C$1:$C$845,BH$1:BH$845,"",0)</f>
        <v>0</v>
      </c>
      <c r="AO426" s="78" cm="1">
        <f t="array" ref="AO426">_xlfn.XLOOKUP($G426&amp;$C426,$BY$1:$BY$845&amp;$C$1:$C$845,BI$1:BI$845,"",0)</f>
        <v>0</v>
      </c>
      <c r="AP426" s="78" cm="1">
        <f t="array" ref="AP426">_xlfn.XLOOKUP($G426&amp;$C426,$BY$1:$BY$845&amp;$C$1:$C$845,BJ$1:BJ$845,"",0)</f>
        <v>0.9</v>
      </c>
      <c r="AQ426" s="78" cm="1">
        <f t="array" ref="AQ426">_xlfn.XLOOKUP($G426&amp;$C426,$BY$1:$BY$845&amp;$C$1:$C$845,BK$1:BK$845,"",0)</f>
        <v>0.1</v>
      </c>
      <c r="AR426" s="78">
        <f t="shared" si="83"/>
        <v>1</v>
      </c>
      <c r="AS426" s="6"/>
      <c r="AT426" s="1">
        <v>6</v>
      </c>
      <c r="AU426" s="2" t="s">
        <v>834</v>
      </c>
      <c r="AV426" s="6">
        <v>3031920</v>
      </c>
      <c r="AW426" s="6">
        <v>3031920</v>
      </c>
      <c r="BB426">
        <v>6</v>
      </c>
      <c r="BC426" t="s">
        <v>945</v>
      </c>
      <c r="BD426">
        <v>30</v>
      </c>
      <c r="BE426">
        <v>59</v>
      </c>
      <c r="BF426" s="2">
        <v>1874</v>
      </c>
      <c r="BG426" s="58">
        <v>1</v>
      </c>
      <c r="BL426" s="2">
        <v>6</v>
      </c>
      <c r="BM426" s="2">
        <v>3.4</v>
      </c>
      <c r="BN426" s="2">
        <v>68</v>
      </c>
      <c r="BO426" s="2">
        <v>18</v>
      </c>
      <c r="BP426" s="2">
        <v>39</v>
      </c>
      <c r="BQ426" s="2">
        <v>8</v>
      </c>
      <c r="BR426" s="2">
        <v>33</v>
      </c>
      <c r="BS426" s="2">
        <v>9</v>
      </c>
      <c r="BT426" s="2">
        <v>630</v>
      </c>
      <c r="BU426" s="2">
        <v>11</v>
      </c>
      <c r="BV426" s="2">
        <v>21</v>
      </c>
      <c r="BX426" s="2">
        <v>6</v>
      </c>
      <c r="BY426" s="2" t="s">
        <v>945</v>
      </c>
      <c r="BZ426" s="2">
        <v>30</v>
      </c>
      <c r="CA426" s="2">
        <v>59</v>
      </c>
      <c r="CB426" s="2">
        <v>1874</v>
      </c>
      <c r="CC426" s="2">
        <v>15</v>
      </c>
      <c r="CD426" s="2">
        <v>0.56100000000000005</v>
      </c>
      <c r="CE426" s="2">
        <v>0.47499999999999998</v>
      </c>
      <c r="CF426" s="2">
        <v>0.16200000000000001</v>
      </c>
      <c r="CG426" s="2">
        <v>0.4</v>
      </c>
      <c r="CH426" s="2">
        <v>8</v>
      </c>
      <c r="CI426" s="2">
        <v>4.4000000000000004</v>
      </c>
      <c r="CJ426" s="2">
        <v>24.5</v>
      </c>
      <c r="CK426" s="2">
        <v>1.5</v>
      </c>
      <c r="CL426" s="2">
        <v>0.2</v>
      </c>
      <c r="CM426" s="2">
        <v>13.3</v>
      </c>
      <c r="CN426" s="2">
        <v>18.5</v>
      </c>
      <c r="CP426" s="2">
        <v>3.2</v>
      </c>
      <c r="CQ426" s="2">
        <v>1.6</v>
      </c>
      <c r="CR426" s="2">
        <v>4.8</v>
      </c>
      <c r="CS426" s="2">
        <v>0.124</v>
      </c>
      <c r="CU426" s="2">
        <v>1.7</v>
      </c>
      <c r="CV426" s="2">
        <v>-0.5</v>
      </c>
      <c r="CW426" s="2">
        <v>1.1000000000000001</v>
      </c>
      <c r="CX426" s="2">
        <v>1.5</v>
      </c>
    </row>
    <row r="427" spans="1:102" x14ac:dyDescent="0.2">
      <c r="B427" s="1" t="s">
        <v>123</v>
      </c>
      <c r="C427" s="1">
        <v>2006</v>
      </c>
      <c r="D427" s="1" t="s">
        <v>814</v>
      </c>
      <c r="F427" s="2">
        <v>24</v>
      </c>
      <c r="G427" s="2" t="s">
        <v>938</v>
      </c>
      <c r="H427" s="2" t="s">
        <v>570</v>
      </c>
      <c r="I427" s="4" t="s">
        <v>600</v>
      </c>
      <c r="J427" s="16">
        <f>_xlfn.XLOOKUP($I427,DASHBOARD!$I$2:$I$27,DASHBOARD!$J$2:$J$27,"",0)</f>
        <v>80</v>
      </c>
      <c r="K427" s="23">
        <f>J427/DASHBOARD!$C$3</f>
        <v>2.0320040640081283</v>
      </c>
      <c r="L427" s="2">
        <v>213</v>
      </c>
      <c r="M427" s="26">
        <f>L427/DASHBOARD!$C$4</f>
        <v>96.598639455782305</v>
      </c>
      <c r="N427" s="26">
        <f t="shared" si="81"/>
        <v>23.394936203231286</v>
      </c>
      <c r="O427" s="5">
        <v>29621</v>
      </c>
      <c r="P427" s="23">
        <f>YEARFRAC(O427,_xlfn.XLOOKUP($B427,DASHBOARD!$Q$2:$Q$40,DASHBOARD!$U$2:$U$40,"",0))</f>
        <v>25.377777777777776</v>
      </c>
      <c r="Q427" s="2" t="s">
        <v>557</v>
      </c>
      <c r="R427" s="2" t="str">
        <f>_xlfn.XLOOKUP($Q427,DASHBOARD!$L$2:$L$150,DASHBOARD!M$2:M$150,"",0)</f>
        <v>United States</v>
      </c>
      <c r="S427" s="2" t="str">
        <f>_xlfn.XLOOKUP($Q427,DASHBOARD!$L$2:$L$150,DASHBOARD!N$2:N$150,"",0)</f>
        <v>North America</v>
      </c>
      <c r="T427" s="2" t="str">
        <f>_xlfn.XLOOKUP($Q427,DASHBOARD!$L$2:$L$150,DASHBOARD!O$2:O$150,"",0)</f>
        <v>Americas</v>
      </c>
      <c r="U427" s="2">
        <v>2</v>
      </c>
      <c r="W427" s="2" t="s">
        <v>579</v>
      </c>
      <c r="X427" s="2" t="s">
        <v>579</v>
      </c>
      <c r="Z427" s="2" t="str">
        <f t="shared" si="82"/>
        <v/>
      </c>
      <c r="AA427" s="6">
        <f>_xlfn.XLOOKUP($G427,$AU$421:$AU$442,$AV$421:$AV$442,0,0)</f>
        <v>1100000</v>
      </c>
      <c r="AB427" s="43">
        <f>AA427/$AC$443</f>
        <v>1.8112227709824725E-2</v>
      </c>
      <c r="AC427" s="6"/>
      <c r="AD427" s="65">
        <v>372</v>
      </c>
      <c r="AE427" s="65" cm="1">
        <f t="array" ref="AE427">_xlfn.XLOOKUP($G427&amp;$C427,$BY$1:$BY$845&amp;$C$1:$C$845,$CB$1:$CB$845,"",0)</f>
        <v>665</v>
      </c>
      <c r="AF427" s="65">
        <v>9.9</v>
      </c>
      <c r="AG427" s="65">
        <f>IFERROR(($AD427/SUM(AD421:AD442))*$AF427,"")</f>
        <v>0.19130136666095274</v>
      </c>
      <c r="AH427" s="65" cm="1">
        <f t="array" ref="AH427">_xlfn.XLOOKUP($G427&amp;$C427,$BY$1:$BY$845&amp;$C$1:$C$845,$BD$1:$BD$845,"",0)</f>
        <v>24</v>
      </c>
      <c r="AI427" s="65" cm="1">
        <f t="array" ref="AI427">_xlfn.XLOOKUP($G427&amp;$C427,$BY$1:$BY$845&amp;$C$1:$C$845,$CP$1:$CP$845,"",0)</f>
        <v>0.7</v>
      </c>
      <c r="AJ427" s="65" cm="1">
        <f t="array" ref="AJ427">_xlfn.XLOOKUP($G427&amp;$C427,$BY$1:$BY$845&amp;$C$1:$C$845,$CQ$1:$CQ$845,"",0)</f>
        <v>0.5</v>
      </c>
      <c r="AK427" s="65" cm="1">
        <f t="array" ref="AK427">_xlfn.XLOOKUP($G427&amp;$C427,$BY$1:$BY$845&amp;$C$1:$C$845,$CR$1:$CR$845,"",0)</f>
        <v>1.2</v>
      </c>
      <c r="AL427" s="65" cm="1">
        <f t="array" ref="AL427">_xlfn.XLOOKUP($G427&amp;$C427,$BY$1:$BY$845&amp;$C$1:$C$845,$CM$1:$CM$845,"",0)</f>
        <v>9.5</v>
      </c>
      <c r="AM427" s="78" cm="1">
        <f t="array" ref="AM427">_xlfn.XLOOKUP($G427&amp;$C427,$BY$1:$BY$845&amp;$C$1:$C$845,BG$1:BG$845,"",0)</f>
        <v>0.04</v>
      </c>
      <c r="AN427" s="78" cm="1">
        <f t="array" ref="AN427">_xlfn.XLOOKUP($G427&amp;$C427,$BY$1:$BY$845&amp;$C$1:$C$845,BH$1:BH$845,"",0)</f>
        <v>0.35</v>
      </c>
      <c r="AO427" s="78" cm="1">
        <f t="array" ref="AO427">_xlfn.XLOOKUP($G427&amp;$C427,$BY$1:$BY$845&amp;$C$1:$C$845,BI$1:BI$845,"",0)</f>
        <v>0.62</v>
      </c>
      <c r="AP427" s="78" cm="1">
        <f t="array" ref="AP427">_xlfn.XLOOKUP($G427&amp;$C427,$BY$1:$BY$845&amp;$C$1:$C$845,BJ$1:BJ$845,"",0)</f>
        <v>0</v>
      </c>
      <c r="AQ427" s="78" cm="1">
        <f t="array" ref="AQ427">_xlfn.XLOOKUP($G427&amp;$C427,$BY$1:$BY$845&amp;$C$1:$C$845,BK$1:BK$845,"",0)</f>
        <v>0</v>
      </c>
      <c r="AR427" s="78">
        <f t="shared" si="83"/>
        <v>1.01</v>
      </c>
      <c r="AS427" s="6"/>
      <c r="AT427" s="1">
        <v>7</v>
      </c>
      <c r="AU427" s="2" t="s">
        <v>936</v>
      </c>
      <c r="AV427" s="6">
        <v>2640000</v>
      </c>
      <c r="AW427" s="6">
        <v>2640000</v>
      </c>
      <c r="BB427">
        <v>7</v>
      </c>
      <c r="BC427" t="s">
        <v>940</v>
      </c>
      <c r="BD427">
        <v>33</v>
      </c>
      <c r="BE427">
        <v>59</v>
      </c>
      <c r="BF427" s="2">
        <v>1806</v>
      </c>
      <c r="BK427" s="58">
        <v>1</v>
      </c>
      <c r="BL427" s="2">
        <v>7.1</v>
      </c>
      <c r="BM427" s="2">
        <v>5.3</v>
      </c>
      <c r="BN427" s="2">
        <v>32</v>
      </c>
      <c r="BO427" s="2">
        <v>38</v>
      </c>
      <c r="BP427" s="2">
        <v>125</v>
      </c>
      <c r="BQ427" s="2">
        <v>43</v>
      </c>
      <c r="BR427" s="2">
        <v>204</v>
      </c>
      <c r="BS427" s="2">
        <v>6</v>
      </c>
      <c r="BT427" s="2">
        <v>271</v>
      </c>
      <c r="BU427" s="2">
        <v>71</v>
      </c>
      <c r="BV427" s="2">
        <v>34</v>
      </c>
      <c r="BX427" s="2">
        <v>7</v>
      </c>
      <c r="BY427" s="2" t="s">
        <v>940</v>
      </c>
      <c r="BZ427" s="2">
        <v>33</v>
      </c>
      <c r="CA427" s="2">
        <v>59</v>
      </c>
      <c r="CB427" s="2">
        <v>1806</v>
      </c>
      <c r="CC427" s="2">
        <v>24.4</v>
      </c>
      <c r="CD427" s="2">
        <v>0.58599999999999997</v>
      </c>
      <c r="CE427" s="2">
        <v>0</v>
      </c>
      <c r="CF427" s="2">
        <v>0.58899999999999997</v>
      </c>
      <c r="CG427" s="2">
        <v>11.7</v>
      </c>
      <c r="CH427" s="2">
        <v>23.1</v>
      </c>
      <c r="CI427" s="2">
        <v>17.600000000000001</v>
      </c>
      <c r="CJ427" s="2">
        <v>12.4</v>
      </c>
      <c r="CK427" s="2">
        <v>0.7</v>
      </c>
      <c r="CL427" s="2">
        <v>4.4000000000000004</v>
      </c>
      <c r="CM427" s="2">
        <v>14.3</v>
      </c>
      <c r="CN427" s="2">
        <v>30</v>
      </c>
      <c r="CP427" s="2">
        <v>3.3</v>
      </c>
      <c r="CQ427" s="2">
        <v>2.9</v>
      </c>
      <c r="CR427" s="2">
        <v>6.2</v>
      </c>
      <c r="CS427" s="2">
        <v>0.16400000000000001</v>
      </c>
      <c r="CU427" s="2">
        <v>2.4</v>
      </c>
      <c r="CV427" s="2">
        <v>0.3</v>
      </c>
      <c r="CW427" s="2">
        <v>2.7</v>
      </c>
      <c r="CX427" s="2">
        <v>2.1</v>
      </c>
    </row>
    <row r="428" spans="1:102" x14ac:dyDescent="0.2">
      <c r="B428" s="1" t="s">
        <v>123</v>
      </c>
      <c r="C428" s="1">
        <v>2006</v>
      </c>
      <c r="D428" s="1" t="s">
        <v>814</v>
      </c>
      <c r="F428" s="2">
        <v>33</v>
      </c>
      <c r="G428" s="2" t="s">
        <v>939</v>
      </c>
      <c r="H428" s="2" t="s">
        <v>552</v>
      </c>
      <c r="I428" s="4" t="s">
        <v>595</v>
      </c>
      <c r="J428" s="16">
        <f>_xlfn.XLOOKUP($I428,DASHBOARD!$I$2:$I$27,DASHBOARD!$J$2:$J$27,"",0)</f>
        <v>82</v>
      </c>
      <c r="K428" s="23">
        <f>J428/DASHBOARD!$C$3</f>
        <v>2.0828041656083314</v>
      </c>
      <c r="L428" s="2">
        <v>240</v>
      </c>
      <c r="M428" s="26">
        <f>L428/DASHBOARD!$C$4</f>
        <v>108.84353741496598</v>
      </c>
      <c r="N428" s="26">
        <f t="shared" si="81"/>
        <v>25.090295297178951</v>
      </c>
      <c r="O428" s="5">
        <v>25607</v>
      </c>
      <c r="P428" s="23">
        <f>YEARFRAC(O428,_xlfn.XLOOKUP($B428,DASHBOARD!$Q$2:$Q$40,DASHBOARD!$U$2:$U$40,"",0))</f>
        <v>36.366666666666667</v>
      </c>
      <c r="Q428" s="2" t="s">
        <v>557</v>
      </c>
      <c r="R428" s="2" t="str">
        <f>_xlfn.XLOOKUP($Q428,DASHBOARD!$L$2:$L$150,DASHBOARD!M$2:M$150,"",0)</f>
        <v>United States</v>
      </c>
      <c r="S428" s="2" t="str">
        <f>_xlfn.XLOOKUP($Q428,DASHBOARD!$L$2:$L$150,DASHBOARD!N$2:N$150,"",0)</f>
        <v>North America</v>
      </c>
      <c r="T428" s="2" t="str">
        <f>_xlfn.XLOOKUP($Q428,DASHBOARD!$L$2:$L$150,DASHBOARD!O$2:O$150,"",0)</f>
        <v>Americas</v>
      </c>
      <c r="U428" s="2">
        <v>12</v>
      </c>
      <c r="W428" s="2" t="s">
        <v>586</v>
      </c>
      <c r="X428" s="2" t="s">
        <v>586</v>
      </c>
      <c r="Z428" s="2" t="str">
        <f t="shared" si="82"/>
        <v/>
      </c>
      <c r="AA428" s="6">
        <f>_xlfn.XLOOKUP($G428,$AU$421:$AU$442,$AV$421:$AV$442,0,0)</f>
        <v>1138500</v>
      </c>
      <c r="AB428" s="43">
        <f>AA428/$AC$443</f>
        <v>1.8746155679668589E-2</v>
      </c>
      <c r="AC428" s="6"/>
      <c r="AD428" s="65" t="s">
        <v>1484</v>
      </c>
      <c r="AE428" s="65" cm="1">
        <f t="array" ref="AE428">_xlfn.XLOOKUP($G428&amp;$C428,$BY$1:$BY$845&amp;$C$1:$C$845,$CB$1:$CB$845,"",0)</f>
        <v>1302</v>
      </c>
      <c r="AF428" s="65" t="s">
        <v>1484</v>
      </c>
      <c r="AG428" s="65" t="str">
        <f>IFERROR(($AD428/SUM(AD421:AD442))*$AF428,"")</f>
        <v/>
      </c>
      <c r="AH428" s="65" cm="1">
        <f t="array" ref="AH428">_xlfn.XLOOKUP($G428&amp;$C428,$BY$1:$BY$845&amp;$C$1:$C$845,$BD$1:$BD$845,"",0)</f>
        <v>35</v>
      </c>
      <c r="AI428" s="65" cm="1">
        <f t="array" ref="AI428">_xlfn.XLOOKUP($G428&amp;$C428,$BY$1:$BY$845&amp;$C$1:$C$845,$CP$1:$CP$845,"",0)</f>
        <v>2.1</v>
      </c>
      <c r="AJ428" s="65" cm="1">
        <f t="array" ref="AJ428">_xlfn.XLOOKUP($G428&amp;$C428,$BY$1:$BY$845&amp;$C$1:$C$845,$CQ$1:$CQ$845,"",0)</f>
        <v>2.6</v>
      </c>
      <c r="AK428" s="65" cm="1">
        <f t="array" ref="AK428">_xlfn.XLOOKUP($G428&amp;$C428,$BY$1:$BY$845&amp;$C$1:$C$845,$CR$1:$CR$845,"",0)</f>
        <v>4.8</v>
      </c>
      <c r="AL428" s="65" cm="1">
        <f t="array" ref="AL428">_xlfn.XLOOKUP($G428&amp;$C428,$BY$1:$BY$845&amp;$C$1:$C$845,$CM$1:$CM$845,"",0)</f>
        <v>16</v>
      </c>
      <c r="AM428" s="78" cm="1">
        <f t="array" ref="AM428">_xlfn.XLOOKUP($G428&amp;$C428,$BY$1:$BY$845&amp;$C$1:$C$845,BG$1:BG$845,"",0)</f>
        <v>0</v>
      </c>
      <c r="AN428" s="78" cm="1">
        <f t="array" ref="AN428">_xlfn.XLOOKUP($G428&amp;$C428,$BY$1:$BY$845&amp;$C$1:$C$845,BH$1:BH$845,"",0)</f>
        <v>0</v>
      </c>
      <c r="AO428" s="78" cm="1">
        <f t="array" ref="AO428">_xlfn.XLOOKUP($G428&amp;$C428,$BY$1:$BY$845&amp;$C$1:$C$845,BI$1:BI$845,"",0)</f>
        <v>0</v>
      </c>
      <c r="AP428" s="78" cm="1">
        <f t="array" ref="AP428">_xlfn.XLOOKUP($G428&amp;$C428,$BY$1:$BY$845&amp;$C$1:$C$845,BJ$1:BJ$845,"",0)</f>
        <v>0.01</v>
      </c>
      <c r="AQ428" s="78" cm="1">
        <f t="array" ref="AQ428">_xlfn.XLOOKUP($G428&amp;$C428,$BY$1:$BY$845&amp;$C$1:$C$845,BK$1:BK$845,"",0)</f>
        <v>0.99</v>
      </c>
      <c r="AR428" s="78">
        <f t="shared" si="83"/>
        <v>1</v>
      </c>
      <c r="AS428" s="6"/>
      <c r="AT428" s="1">
        <v>8</v>
      </c>
      <c r="AU428" s="2" t="s">
        <v>948</v>
      </c>
      <c r="AV428" s="11">
        <v>1760000</v>
      </c>
      <c r="AW428" s="6" t="s">
        <v>1484</v>
      </c>
      <c r="BB428">
        <v>8</v>
      </c>
      <c r="BC428" t="s">
        <v>939</v>
      </c>
      <c r="BD428">
        <v>35</v>
      </c>
      <c r="BE428">
        <v>65</v>
      </c>
      <c r="BF428" s="2">
        <v>1302</v>
      </c>
      <c r="BJ428" s="58">
        <v>0.01</v>
      </c>
      <c r="BK428" s="58">
        <v>0.99</v>
      </c>
      <c r="BL428" s="2">
        <v>10</v>
      </c>
      <c r="BM428" s="2">
        <v>8.5</v>
      </c>
      <c r="BN428" s="2">
        <v>9</v>
      </c>
      <c r="BO428" s="2">
        <v>15</v>
      </c>
      <c r="BP428" s="2">
        <v>87</v>
      </c>
      <c r="BQ428" s="2">
        <v>26</v>
      </c>
      <c r="BR428" s="2">
        <v>96</v>
      </c>
      <c r="BS428" s="2">
        <v>9</v>
      </c>
      <c r="BT428" s="2">
        <v>25</v>
      </c>
      <c r="BU428" s="2">
        <v>20</v>
      </c>
      <c r="BV428" s="2">
        <v>27</v>
      </c>
      <c r="BX428" s="2">
        <v>8</v>
      </c>
      <c r="BY428" s="2" t="s">
        <v>939</v>
      </c>
      <c r="BZ428" s="2">
        <v>35</v>
      </c>
      <c r="CA428" s="2">
        <v>65</v>
      </c>
      <c r="CB428" s="2">
        <v>1302</v>
      </c>
      <c r="CC428" s="2">
        <v>19.399999999999999</v>
      </c>
      <c r="CD428" s="2">
        <v>0.61499999999999999</v>
      </c>
      <c r="CE428" s="2">
        <v>3.0000000000000001E-3</v>
      </c>
      <c r="CF428" s="2">
        <v>0.71099999999999997</v>
      </c>
      <c r="CG428" s="2">
        <v>11.8</v>
      </c>
      <c r="CH428" s="2">
        <v>20.3</v>
      </c>
      <c r="CI428" s="2">
        <v>16.2</v>
      </c>
      <c r="CJ428" s="2">
        <v>1.4</v>
      </c>
      <c r="CK428" s="2">
        <v>0.5</v>
      </c>
      <c r="CL428" s="2">
        <v>10.199999999999999</v>
      </c>
      <c r="CM428" s="2">
        <v>16</v>
      </c>
      <c r="CN428" s="2">
        <v>17.5</v>
      </c>
      <c r="CP428" s="2">
        <v>2.1</v>
      </c>
      <c r="CQ428" s="2">
        <v>2.6</v>
      </c>
      <c r="CR428" s="2">
        <v>4.8</v>
      </c>
      <c r="CS428" s="2">
        <v>0.17599999999999999</v>
      </c>
      <c r="CU428" s="2">
        <v>-0.7</v>
      </c>
      <c r="CV428" s="2">
        <v>2.5</v>
      </c>
      <c r="CW428" s="2">
        <v>1.8</v>
      </c>
      <c r="CX428" s="2">
        <v>1.2</v>
      </c>
    </row>
    <row r="429" spans="1:102" x14ac:dyDescent="0.2">
      <c r="B429" s="1" t="s">
        <v>123</v>
      </c>
      <c r="C429" s="1">
        <v>2006</v>
      </c>
      <c r="D429" s="1" t="s">
        <v>814</v>
      </c>
      <c r="F429" s="2">
        <v>32</v>
      </c>
      <c r="G429" s="2" t="s">
        <v>940</v>
      </c>
      <c r="H429" s="2" t="s">
        <v>552</v>
      </c>
      <c r="I429" s="4" t="s">
        <v>1150</v>
      </c>
      <c r="J429" s="16">
        <f>_xlfn.XLOOKUP($I429,DASHBOARD!$I$2:$I$27,DASHBOARD!$J$2:$J$27,"",0)</f>
        <v>85</v>
      </c>
      <c r="K429" s="23">
        <f>J429/DASHBOARD!$C$3</f>
        <v>2.1590043180086362</v>
      </c>
      <c r="L429" s="2">
        <v>325</v>
      </c>
      <c r="M429" s="26">
        <f>L429/DASHBOARD!$C$4</f>
        <v>147.3922902494331</v>
      </c>
      <c r="N429" s="26">
        <f t="shared" si="81"/>
        <v>31.620428092805742</v>
      </c>
      <c r="O429" s="5">
        <v>26364</v>
      </c>
      <c r="P429" s="23">
        <f>YEARFRAC(O429,_xlfn.XLOOKUP($B429,DASHBOARD!$Q$2:$Q$40,DASHBOARD!$U$2:$U$40,"",0))</f>
        <v>34.288888888888891</v>
      </c>
      <c r="Q429" s="2" t="s">
        <v>557</v>
      </c>
      <c r="R429" s="2" t="str">
        <f>_xlfn.XLOOKUP($Q429,DASHBOARD!$L$2:$L$150,DASHBOARD!M$2:M$150,"",0)</f>
        <v>United States</v>
      </c>
      <c r="S429" s="2" t="str">
        <f>_xlfn.XLOOKUP($Q429,DASHBOARD!$L$2:$L$150,DASHBOARD!N$2:N$150,"",0)</f>
        <v>North America</v>
      </c>
      <c r="T429" s="2" t="str">
        <f>_xlfn.XLOOKUP($Q429,DASHBOARD!$L$2:$L$150,DASHBOARD!O$2:O$150,"",0)</f>
        <v>Americas</v>
      </c>
      <c r="U429" s="2">
        <v>13</v>
      </c>
      <c r="W429" s="2" t="s">
        <v>901</v>
      </c>
      <c r="X429" s="2" t="s">
        <v>901</v>
      </c>
      <c r="Z429" s="2" t="str">
        <f t="shared" si="82"/>
        <v/>
      </c>
      <c r="AA429" s="6">
        <f>_xlfn.XLOOKUP($G429,$AU$421:$AU$442,$AV$421:$AV$442,0,0)</f>
        <v>20000000</v>
      </c>
      <c r="AB429" s="43">
        <f>AA429/$AC$443</f>
        <v>0.32931323108772226</v>
      </c>
      <c r="AC429" s="6"/>
      <c r="AD429" s="65">
        <v>132</v>
      </c>
      <c r="AE429" s="65" cm="1">
        <f t="array" ref="AE429">_xlfn.XLOOKUP($G429&amp;$C429,$BY$1:$BY$845&amp;$C$1:$C$845,$CB$1:$CB$845,"",0)</f>
        <v>1806</v>
      </c>
      <c r="AF429" s="65">
        <v>13.2</v>
      </c>
      <c r="AG429" s="65">
        <f>IFERROR(($AD429/SUM(AD421:AD442))*$AF429,"")</f>
        <v>9.0508173473999143E-2</v>
      </c>
      <c r="AH429" s="65" cm="1">
        <f t="array" ref="AH429">_xlfn.XLOOKUP($G429&amp;$C429,$BY$1:$BY$845&amp;$C$1:$C$845,$BD$1:$BD$845,"",0)</f>
        <v>33</v>
      </c>
      <c r="AI429" s="65" cm="1">
        <f t="array" ref="AI429">_xlfn.XLOOKUP($G429&amp;$C429,$BY$1:$BY$845&amp;$C$1:$C$845,$CP$1:$CP$845,"",0)</f>
        <v>3.3</v>
      </c>
      <c r="AJ429" s="65" cm="1">
        <f t="array" ref="AJ429">_xlfn.XLOOKUP($G429&amp;$C429,$BY$1:$BY$845&amp;$C$1:$C$845,$CQ$1:$CQ$845,"",0)</f>
        <v>2.9</v>
      </c>
      <c r="AK429" s="65" cm="1">
        <f t="array" ref="AK429">_xlfn.XLOOKUP($G429&amp;$C429,$BY$1:$BY$845&amp;$C$1:$C$845,$CR$1:$CR$845,"",0)</f>
        <v>6.2</v>
      </c>
      <c r="AL429" s="65" cm="1">
        <f t="array" ref="AL429">_xlfn.XLOOKUP($G429&amp;$C429,$BY$1:$BY$845&amp;$C$1:$C$845,$CM$1:$CM$845,"",0)</f>
        <v>14.3</v>
      </c>
      <c r="AM429" s="78" cm="1">
        <f t="array" ref="AM429">_xlfn.XLOOKUP($G429&amp;$C429,$BY$1:$BY$845&amp;$C$1:$C$845,BG$1:BG$845,"",0)</f>
        <v>0</v>
      </c>
      <c r="AN429" s="78" cm="1">
        <f t="array" ref="AN429">_xlfn.XLOOKUP($G429&amp;$C429,$BY$1:$BY$845&amp;$C$1:$C$845,BH$1:BH$845,"",0)</f>
        <v>0</v>
      </c>
      <c r="AO429" s="78" cm="1">
        <f t="array" ref="AO429">_xlfn.XLOOKUP($G429&amp;$C429,$BY$1:$BY$845&amp;$C$1:$C$845,BI$1:BI$845,"",0)</f>
        <v>0</v>
      </c>
      <c r="AP429" s="78" cm="1">
        <f t="array" ref="AP429">_xlfn.XLOOKUP($G429&amp;$C429,$BY$1:$BY$845&amp;$C$1:$C$845,BJ$1:BJ$845,"",0)</f>
        <v>0</v>
      </c>
      <c r="AQ429" s="78" cm="1">
        <f t="array" ref="AQ429">_xlfn.XLOOKUP($G429&amp;$C429,$BY$1:$BY$845&amp;$C$1:$C$845,BK$1:BK$845,"",0)</f>
        <v>1</v>
      </c>
      <c r="AR429" s="78">
        <f t="shared" si="83"/>
        <v>1</v>
      </c>
      <c r="AS429" s="6"/>
      <c r="AT429" s="1">
        <v>9</v>
      </c>
      <c r="AU429" s="2" t="s">
        <v>947</v>
      </c>
      <c r="AV429" s="6">
        <v>1238640</v>
      </c>
      <c r="AW429" s="6">
        <v>1238640</v>
      </c>
      <c r="BB429">
        <v>9</v>
      </c>
      <c r="BC429" t="s">
        <v>938</v>
      </c>
      <c r="BD429">
        <v>24</v>
      </c>
      <c r="BE429">
        <v>51</v>
      </c>
      <c r="BF429" s="2">
        <v>665</v>
      </c>
      <c r="BG429" s="58">
        <v>0.04</v>
      </c>
      <c r="BH429" s="58">
        <v>0.35</v>
      </c>
      <c r="BI429" s="58">
        <v>0.62</v>
      </c>
      <c r="BL429" s="2">
        <v>-7.1</v>
      </c>
      <c r="BM429" s="2">
        <v>-13.7</v>
      </c>
      <c r="BN429" s="2">
        <v>9</v>
      </c>
      <c r="BO429" s="2">
        <v>5</v>
      </c>
      <c r="BP429" s="2">
        <v>42</v>
      </c>
      <c r="BQ429" s="2">
        <v>3</v>
      </c>
      <c r="BR429" s="2">
        <v>8</v>
      </c>
      <c r="BS429" s="2">
        <v>8</v>
      </c>
      <c r="BT429" s="2">
        <v>85</v>
      </c>
      <c r="BU429" s="2">
        <v>1</v>
      </c>
      <c r="BV429" s="2">
        <v>9</v>
      </c>
      <c r="BX429" s="2">
        <v>9</v>
      </c>
      <c r="BY429" s="2" t="s">
        <v>938</v>
      </c>
      <c r="BZ429" s="2">
        <v>24</v>
      </c>
      <c r="CA429" s="2">
        <v>51</v>
      </c>
      <c r="CB429" s="2">
        <v>665</v>
      </c>
      <c r="CC429" s="2">
        <v>9</v>
      </c>
      <c r="CD429" s="2">
        <v>0.54</v>
      </c>
      <c r="CE429" s="2">
        <v>0.29899999999999999</v>
      </c>
      <c r="CF429" s="2">
        <v>0.186</v>
      </c>
      <c r="CG429" s="2">
        <v>2.2000000000000002</v>
      </c>
      <c r="CH429" s="2">
        <v>10</v>
      </c>
      <c r="CI429" s="2">
        <v>6.3</v>
      </c>
      <c r="CJ429" s="2">
        <v>8.6</v>
      </c>
      <c r="CK429" s="2">
        <v>0.6</v>
      </c>
      <c r="CL429" s="2">
        <v>0.3</v>
      </c>
      <c r="CM429" s="2">
        <v>9.5</v>
      </c>
      <c r="CN429" s="2">
        <v>14.7</v>
      </c>
      <c r="CP429" s="2">
        <v>0.7</v>
      </c>
      <c r="CQ429" s="2">
        <v>0.5</v>
      </c>
      <c r="CR429" s="2">
        <v>1.2</v>
      </c>
      <c r="CS429" s="2">
        <v>8.5000000000000006E-2</v>
      </c>
      <c r="CU429" s="2">
        <v>-2.2999999999999998</v>
      </c>
      <c r="CV429" s="2">
        <v>-0.5</v>
      </c>
      <c r="CW429" s="2">
        <v>-2.8</v>
      </c>
      <c r="CX429" s="2">
        <v>-0.1</v>
      </c>
    </row>
    <row r="430" spans="1:102" x14ac:dyDescent="0.2">
      <c r="B430" s="1" t="s">
        <v>123</v>
      </c>
      <c r="C430" s="1">
        <v>2006</v>
      </c>
      <c r="D430" s="1" t="s">
        <v>814</v>
      </c>
      <c r="F430" s="2">
        <v>20</v>
      </c>
      <c r="G430" s="2" t="s">
        <v>941</v>
      </c>
      <c r="H430" s="2" t="s">
        <v>556</v>
      </c>
      <c r="I430" s="4" t="s">
        <v>603</v>
      </c>
      <c r="J430" s="16">
        <f>_xlfn.XLOOKUP($I430,DASHBOARD!$I$2:$I$27,DASHBOARD!$J$2:$J$27,"",0)</f>
        <v>76</v>
      </c>
      <c r="K430" s="23">
        <f>J430/DASHBOARD!$C$3</f>
        <v>1.9304038608077216</v>
      </c>
      <c r="L430" s="2">
        <v>180</v>
      </c>
      <c r="M430" s="26">
        <f>L430/DASHBOARD!$C$4</f>
        <v>81.632653061224488</v>
      </c>
      <c r="N430" s="26">
        <f t="shared" si="81"/>
        <v>21.906225620442083</v>
      </c>
      <c r="O430" s="5">
        <v>25042</v>
      </c>
      <c r="P430" s="23">
        <f>YEARFRAC(O430,_xlfn.XLOOKUP($B430,DASHBOARD!$Q$2:$Q$40,DASHBOARD!$U$2:$U$40,"",0))</f>
        <v>37.908333333333331</v>
      </c>
      <c r="Q430" s="2" t="s">
        <v>557</v>
      </c>
      <c r="R430" s="2" t="str">
        <f>_xlfn.XLOOKUP($Q430,DASHBOARD!$L$2:$L$150,DASHBOARD!M$2:M$150,"",0)</f>
        <v>United States</v>
      </c>
      <c r="S430" s="2" t="str">
        <f>_xlfn.XLOOKUP($Q430,DASHBOARD!$L$2:$L$150,DASHBOARD!N$2:N$150,"",0)</f>
        <v>North America</v>
      </c>
      <c r="T430" s="2" t="str">
        <f>_xlfn.XLOOKUP($Q430,DASHBOARD!$L$2:$L$150,DASHBOARD!O$2:O$150,"",0)</f>
        <v>Americas</v>
      </c>
      <c r="U430" s="2">
        <v>15</v>
      </c>
      <c r="W430" s="2" t="s">
        <v>583</v>
      </c>
      <c r="X430" s="2" t="s">
        <v>583</v>
      </c>
      <c r="Z430" s="2" t="str">
        <f t="shared" si="82"/>
        <v/>
      </c>
      <c r="AA430" s="6">
        <f>_xlfn.XLOOKUP($G430,$AU$421:$AU$442,$AV$421:$AV$442,0,0)</f>
        <v>1138500</v>
      </c>
      <c r="AB430" s="43">
        <f>AA430/$AC$443</f>
        <v>1.8746155679668589E-2</v>
      </c>
      <c r="AC430" s="6"/>
      <c r="AD430" s="65">
        <v>1300</v>
      </c>
      <c r="AE430" s="65" cm="1">
        <f t="array" ref="AE430">_xlfn.XLOOKUP($G430&amp;$C430,$BY$1:$BY$845&amp;$C$1:$C$845,$CB$1:$CB$845,"",0)</f>
        <v>2305</v>
      </c>
      <c r="AF430" s="65">
        <v>19.399999999999999</v>
      </c>
      <c r="AG430" s="65">
        <f>IFERROR(($AD430/SUM(AD421:AD442))*$AF430,"")</f>
        <v>1.3100413998015716</v>
      </c>
      <c r="AH430" s="65" cm="1">
        <f t="array" ref="AH430">_xlfn.XLOOKUP($G430&amp;$C430,$BY$1:$BY$845&amp;$C$1:$C$845,$BD$1:$BD$845,"",0)</f>
        <v>37</v>
      </c>
      <c r="AI430" s="65" cm="1">
        <f t="array" ref="AI430">_xlfn.XLOOKUP($G430&amp;$C430,$BY$1:$BY$845&amp;$C$1:$C$845,$CP$1:$CP$845,"",0)</f>
        <v>1.8</v>
      </c>
      <c r="AJ430" s="65" cm="1">
        <f t="array" ref="AJ430">_xlfn.XLOOKUP($G430&amp;$C430,$BY$1:$BY$845&amp;$C$1:$C$845,$CQ$1:$CQ$845,"",0)</f>
        <v>2.2999999999999998</v>
      </c>
      <c r="AK430" s="65" cm="1">
        <f t="array" ref="AK430">_xlfn.XLOOKUP($G430&amp;$C430,$BY$1:$BY$845&amp;$C$1:$C$845,$CR$1:$CR$845,"",0)</f>
        <v>4.0999999999999996</v>
      </c>
      <c r="AL430" s="65" cm="1">
        <f t="array" ref="AL430">_xlfn.XLOOKUP($G430&amp;$C430,$BY$1:$BY$845&amp;$C$1:$C$845,$CM$1:$CM$845,"",0)</f>
        <v>14.5</v>
      </c>
      <c r="AM430" s="78" cm="1">
        <f t="array" ref="AM430">_xlfn.XLOOKUP($G430&amp;$C430,$BY$1:$BY$845&amp;$C$1:$C$845,BG$1:BG$845,"",0)</f>
        <v>0.7</v>
      </c>
      <c r="AN430" s="78" cm="1">
        <f t="array" ref="AN430">_xlfn.XLOOKUP($G430&amp;$C430,$BY$1:$BY$845&amp;$C$1:$C$845,BH$1:BH$845,"",0)</f>
        <v>0.3</v>
      </c>
      <c r="AO430" s="78" cm="1">
        <f t="array" ref="AO430">_xlfn.XLOOKUP($G430&amp;$C430,$BY$1:$BY$845&amp;$C$1:$C$845,BI$1:BI$845,"",0)</f>
        <v>0</v>
      </c>
      <c r="AP430" s="78" cm="1">
        <f t="array" ref="AP430">_xlfn.XLOOKUP($G430&amp;$C430,$BY$1:$BY$845&amp;$C$1:$C$845,BJ$1:BJ$845,"",0)</f>
        <v>0</v>
      </c>
      <c r="AQ430" s="78" cm="1">
        <f t="array" ref="AQ430">_xlfn.XLOOKUP($G430&amp;$C430,$BY$1:$BY$845&amp;$C$1:$C$845,BK$1:BK$845,"",0)</f>
        <v>0</v>
      </c>
      <c r="AR430" s="78">
        <f t="shared" si="83"/>
        <v>1</v>
      </c>
      <c r="AS430" s="6"/>
      <c r="AT430" s="1">
        <v>10</v>
      </c>
      <c r="AU430" s="2" t="s">
        <v>939</v>
      </c>
      <c r="AV430" s="6">
        <v>1138500</v>
      </c>
      <c r="AW430" s="6">
        <v>4000000</v>
      </c>
      <c r="BB430">
        <v>10</v>
      </c>
      <c r="BC430" t="s">
        <v>933</v>
      </c>
      <c r="BD430">
        <v>32</v>
      </c>
      <c r="BE430">
        <v>48</v>
      </c>
      <c r="BF430" s="2">
        <v>638</v>
      </c>
      <c r="BG430" s="58">
        <v>0.01</v>
      </c>
      <c r="BH430" s="58">
        <v>0.23</v>
      </c>
      <c r="BI430" s="58">
        <v>0.76</v>
      </c>
      <c r="BL430" s="2">
        <v>2.2999999999999998</v>
      </c>
      <c r="BM430" s="2">
        <v>-2.4</v>
      </c>
      <c r="BN430" s="2">
        <v>15</v>
      </c>
      <c r="BO430" s="2">
        <v>8</v>
      </c>
      <c r="BP430" s="2">
        <v>40</v>
      </c>
      <c r="BQ430" s="2">
        <v>0</v>
      </c>
      <c r="BR430" s="2">
        <v>11</v>
      </c>
      <c r="BS430" s="2">
        <v>4</v>
      </c>
      <c r="BT430" s="2">
        <v>69</v>
      </c>
      <c r="BU430" s="2">
        <v>4</v>
      </c>
      <c r="BV430" s="2">
        <v>7</v>
      </c>
      <c r="BX430" s="2">
        <v>10</v>
      </c>
      <c r="BY430" s="2" t="s">
        <v>933</v>
      </c>
      <c r="BZ430" s="2">
        <v>32</v>
      </c>
      <c r="CA430" s="2">
        <v>48</v>
      </c>
      <c r="CB430" s="2">
        <v>638</v>
      </c>
      <c r="CC430" s="2">
        <v>6.2</v>
      </c>
      <c r="CD430" s="2">
        <v>0.47</v>
      </c>
      <c r="CE430" s="2">
        <v>0.151</v>
      </c>
      <c r="CF430" s="2">
        <v>0.14299999999999999</v>
      </c>
      <c r="CG430" s="2">
        <v>3.5</v>
      </c>
      <c r="CH430" s="2">
        <v>11.1</v>
      </c>
      <c r="CI430" s="2">
        <v>7.5</v>
      </c>
      <c r="CJ430" s="2">
        <v>6.9</v>
      </c>
      <c r="CK430" s="2">
        <v>1.4</v>
      </c>
      <c r="CL430" s="2">
        <v>0.7</v>
      </c>
      <c r="CM430" s="2">
        <v>15.2</v>
      </c>
      <c r="CN430" s="2">
        <v>11.4</v>
      </c>
      <c r="CP430" s="2">
        <v>-0.1</v>
      </c>
      <c r="CQ430" s="2">
        <v>0.7</v>
      </c>
      <c r="CR430" s="2">
        <v>0.5</v>
      </c>
      <c r="CS430" s="2">
        <v>3.9E-2</v>
      </c>
      <c r="CU430" s="2">
        <v>-4.0999999999999996</v>
      </c>
      <c r="CV430" s="2">
        <v>0.4</v>
      </c>
      <c r="CW430" s="2">
        <v>-3.7</v>
      </c>
      <c r="CX430" s="2">
        <v>-0.3</v>
      </c>
    </row>
    <row r="431" spans="1:102" x14ac:dyDescent="0.2">
      <c r="B431" s="1" t="s">
        <v>123</v>
      </c>
      <c r="C431" s="1">
        <v>2006</v>
      </c>
      <c r="D431" s="1" t="s">
        <v>814</v>
      </c>
      <c r="F431" s="2">
        <v>42</v>
      </c>
      <c r="G431" s="2" t="s">
        <v>907</v>
      </c>
      <c r="H431" s="2" t="s">
        <v>570</v>
      </c>
      <c r="I431" s="4" t="s">
        <v>600</v>
      </c>
      <c r="J431" s="16">
        <f>_xlfn.XLOOKUP($I431,DASHBOARD!$I$2:$I$27,DASHBOARD!$J$2:$J$27,"",0)</f>
        <v>80</v>
      </c>
      <c r="K431" s="23">
        <f>J431/DASHBOARD!$C$3</f>
        <v>2.0320040640081283</v>
      </c>
      <c r="L431" s="2">
        <v>215</v>
      </c>
      <c r="M431" s="26">
        <f>L431/DASHBOARD!$C$4</f>
        <v>97.505668934240362</v>
      </c>
      <c r="N431" s="26">
        <f t="shared" si="81"/>
        <v>23.614606965702944</v>
      </c>
      <c r="O431" s="5">
        <v>28138</v>
      </c>
      <c r="P431" s="23">
        <f>YEARFRAC(O431,_xlfn.XLOOKUP($B431,DASHBOARD!$Q$2:$Q$40,DASHBOARD!$U$2:$U$40,"",0))</f>
        <v>29.43611111111111</v>
      </c>
      <c r="Q431" s="2" t="s">
        <v>557</v>
      </c>
      <c r="R431" s="2" t="str">
        <f>_xlfn.XLOOKUP($Q431,DASHBOARD!$L$2:$L$150,DASHBOARD!M$2:M$150,"",0)</f>
        <v>United States</v>
      </c>
      <c r="S431" s="2" t="str">
        <f>_xlfn.XLOOKUP($Q431,DASHBOARD!$L$2:$L$150,DASHBOARD!N$2:N$150,"",0)</f>
        <v>North America</v>
      </c>
      <c r="T431" s="2" t="str">
        <f>_xlfn.XLOOKUP($Q431,DASHBOARD!$L$2:$L$150,DASHBOARD!O$2:O$150,"",0)</f>
        <v>Americas</v>
      </c>
      <c r="U431" s="2">
        <v>6</v>
      </c>
      <c r="W431" s="2" t="s">
        <v>732</v>
      </c>
      <c r="X431" s="2" t="s">
        <v>732</v>
      </c>
      <c r="Z431" s="2" t="str">
        <f t="shared" si="82"/>
        <v/>
      </c>
      <c r="AA431" s="6">
        <f>_xlfn.XLOOKUP($G431,$AU$421:$AU$442,$AV$421:$AV$442,0,0)</f>
        <v>5900400</v>
      </c>
      <c r="AB431" s="43">
        <f>AA431/$AC$443</f>
        <v>9.7153989435499827E-2</v>
      </c>
      <c r="AC431" s="6"/>
      <c r="AD431" s="65">
        <v>2308.5</v>
      </c>
      <c r="AE431" s="65" cm="1">
        <f t="array" ref="AE431">_xlfn.XLOOKUP($G431&amp;$C431,$BY$1:$BY$845&amp;$C$1:$C$845,$CB$1:$CB$845,"",0)</f>
        <v>1914</v>
      </c>
      <c r="AF431" s="65">
        <v>10.7</v>
      </c>
      <c r="AG431" s="65">
        <f>IFERROR(($AD431/SUM(AD421:AD442))*$AF431,"")</f>
        <v>1.2830795842358695</v>
      </c>
      <c r="AH431" s="65" cm="1">
        <f t="array" ref="AH431">_xlfn.XLOOKUP($G431&amp;$C431,$BY$1:$BY$845&amp;$C$1:$C$845,$BD$1:$BD$845,"",0)</f>
        <v>29</v>
      </c>
      <c r="AI431" s="65" cm="1">
        <f t="array" ref="AI431">_xlfn.XLOOKUP($G431&amp;$C431,$BY$1:$BY$845&amp;$C$1:$C$845,$CP$1:$CP$845,"",0)</f>
        <v>1.8</v>
      </c>
      <c r="AJ431" s="65" cm="1">
        <f t="array" ref="AJ431">_xlfn.XLOOKUP($G431&amp;$C431,$BY$1:$BY$845&amp;$C$1:$C$845,$CQ$1:$CQ$845,"",0)</f>
        <v>2.4</v>
      </c>
      <c r="AK431" s="65" cm="1">
        <f t="array" ref="AK431">_xlfn.XLOOKUP($G431&amp;$C431,$BY$1:$BY$845&amp;$C$1:$C$845,$CR$1:$CR$845,"",0)</f>
        <v>4.2</v>
      </c>
      <c r="AL431" s="65" cm="1">
        <f t="array" ref="AL431">_xlfn.XLOOKUP($G431&amp;$C431,$BY$1:$BY$845&amp;$C$1:$C$845,$CM$1:$CM$845,"",0)</f>
        <v>12.1</v>
      </c>
      <c r="AM431" s="78" cm="1">
        <f t="array" ref="AM431">_xlfn.XLOOKUP($G431&amp;$C431,$BY$1:$BY$845&amp;$C$1:$C$845,BG$1:BG$845,"",0)</f>
        <v>0</v>
      </c>
      <c r="AN431" s="78" cm="1">
        <f t="array" ref="AN431">_xlfn.XLOOKUP($G431&amp;$C431,$BY$1:$BY$845&amp;$C$1:$C$845,BH$1:BH$845,"",0)</f>
        <v>0.03</v>
      </c>
      <c r="AO431" s="78" cm="1">
        <f t="array" ref="AO431">_xlfn.XLOOKUP($G431&amp;$C431,$BY$1:$BY$845&amp;$C$1:$C$845,BI$1:BI$845,"",0)</f>
        <v>0.97</v>
      </c>
      <c r="AP431" s="78" cm="1">
        <f t="array" ref="AP431">_xlfn.XLOOKUP($G431&amp;$C431,$BY$1:$BY$845&amp;$C$1:$C$845,BJ$1:BJ$845,"",0)</f>
        <v>0</v>
      </c>
      <c r="AQ431" s="78" cm="1">
        <f t="array" ref="AQ431">_xlfn.XLOOKUP($G431&amp;$C431,$BY$1:$BY$845&amp;$C$1:$C$845,BK$1:BK$845,"",0)</f>
        <v>0</v>
      </c>
      <c r="AR431" s="78">
        <f t="shared" si="83"/>
        <v>1</v>
      </c>
      <c r="AS431" s="6"/>
      <c r="AT431" s="1">
        <v>11</v>
      </c>
      <c r="AU431" s="2" t="s">
        <v>941</v>
      </c>
      <c r="AV431" s="6">
        <v>1138500</v>
      </c>
      <c r="AW431" s="6">
        <v>1138500</v>
      </c>
      <c r="BB431">
        <v>11</v>
      </c>
      <c r="BC431" t="s">
        <v>931</v>
      </c>
      <c r="BD431">
        <v>31</v>
      </c>
      <c r="BE431">
        <v>23</v>
      </c>
      <c r="BF431" s="2">
        <v>465</v>
      </c>
      <c r="BG431" s="58">
        <v>0.32</v>
      </c>
      <c r="BH431" s="58">
        <v>0.62</v>
      </c>
      <c r="BI431" s="58">
        <v>7.0000000000000007E-2</v>
      </c>
      <c r="BL431" s="2">
        <v>-3</v>
      </c>
      <c r="BM431" s="2">
        <v>-8.1999999999999993</v>
      </c>
      <c r="BN431" s="2">
        <v>8</v>
      </c>
      <c r="BO431" s="2">
        <v>6</v>
      </c>
      <c r="BP431" s="2">
        <v>20</v>
      </c>
      <c r="BQ431" s="2">
        <v>2</v>
      </c>
      <c r="BR431" s="2">
        <v>10</v>
      </c>
      <c r="BS431" s="2">
        <v>10</v>
      </c>
      <c r="BT431" s="2">
        <v>101</v>
      </c>
      <c r="BU431" s="2">
        <v>0</v>
      </c>
      <c r="BV431" s="2">
        <v>6</v>
      </c>
      <c r="BX431" s="2">
        <v>11</v>
      </c>
      <c r="BY431" s="2" t="s">
        <v>931</v>
      </c>
      <c r="BZ431" s="2">
        <v>31</v>
      </c>
      <c r="CA431" s="2">
        <v>23</v>
      </c>
      <c r="CB431" s="2">
        <v>465</v>
      </c>
      <c r="CC431" s="2">
        <v>8.6999999999999993</v>
      </c>
      <c r="CD431" s="2">
        <v>0.45300000000000001</v>
      </c>
      <c r="CE431" s="2">
        <v>0.51500000000000001</v>
      </c>
      <c r="CF431" s="2">
        <v>0.29199999999999998</v>
      </c>
      <c r="CG431" s="2">
        <v>2.4</v>
      </c>
      <c r="CH431" s="2">
        <v>12.4</v>
      </c>
      <c r="CI431" s="2">
        <v>7.6</v>
      </c>
      <c r="CJ431" s="2">
        <v>15.1</v>
      </c>
      <c r="CK431" s="2">
        <v>0.9</v>
      </c>
      <c r="CL431" s="2">
        <v>0.3</v>
      </c>
      <c r="CM431" s="2">
        <v>10.4</v>
      </c>
      <c r="CN431" s="2">
        <v>16.3</v>
      </c>
      <c r="CP431" s="2">
        <v>0.2</v>
      </c>
      <c r="CQ431" s="2">
        <v>0.4</v>
      </c>
      <c r="CR431" s="2">
        <v>0.6</v>
      </c>
      <c r="CS431" s="2">
        <v>6.0999999999999999E-2</v>
      </c>
      <c r="CU431" s="2">
        <v>-2.4</v>
      </c>
      <c r="CV431" s="2">
        <v>-0.7</v>
      </c>
      <c r="CW431" s="2">
        <v>-3.1</v>
      </c>
      <c r="CX431" s="2">
        <v>-0.1</v>
      </c>
    </row>
    <row r="432" spans="1:102" x14ac:dyDescent="0.2">
      <c r="B432" s="1" t="s">
        <v>123</v>
      </c>
      <c r="C432" s="1">
        <v>2006</v>
      </c>
      <c r="D432" s="1" t="s">
        <v>814</v>
      </c>
      <c r="F432" s="2">
        <v>25</v>
      </c>
      <c r="G432" s="2" t="s">
        <v>942</v>
      </c>
      <c r="H432" s="2" t="s">
        <v>566</v>
      </c>
      <c r="I432" s="4" t="s">
        <v>602</v>
      </c>
      <c r="J432" s="16">
        <f>_xlfn.XLOOKUP($I432,DASHBOARD!$I$2:$I$27,DASHBOARD!$J$2:$J$27,"",0)</f>
        <v>81</v>
      </c>
      <c r="K432" s="23">
        <f>J432/DASHBOARD!$C$3</f>
        <v>2.0574041148082296</v>
      </c>
      <c r="L432" s="2">
        <v>255</v>
      </c>
      <c r="M432" s="26">
        <f>L432/DASHBOARD!$C$4</f>
        <v>115.64625850340136</v>
      </c>
      <c r="N432" s="26">
        <f t="shared" si="81"/>
        <v>27.320734975898603</v>
      </c>
      <c r="O432" s="5">
        <v>30384</v>
      </c>
      <c r="P432" s="23">
        <f>YEARFRAC(O432,_xlfn.XLOOKUP($B432,DASHBOARD!$Q$2:$Q$40,DASHBOARD!$U$2:$U$40,"",0))</f>
        <v>23.280555555555555</v>
      </c>
      <c r="Q432" s="2" t="s">
        <v>557</v>
      </c>
      <c r="R432" s="2" t="str">
        <f>_xlfn.XLOOKUP($Q432,DASHBOARD!$L$2:$L$150,DASHBOARD!M$2:M$150,"",0)</f>
        <v>United States</v>
      </c>
      <c r="S432" s="2" t="str">
        <f>_xlfn.XLOOKUP($Q432,DASHBOARD!$L$2:$L$150,DASHBOARD!N$2:N$150,"",0)</f>
        <v>North America</v>
      </c>
      <c r="T432" s="2" t="str">
        <f>_xlfn.XLOOKUP($Q432,DASHBOARD!$L$2:$L$150,DASHBOARD!O$2:O$150,"",0)</f>
        <v>Americas</v>
      </c>
      <c r="U432" s="2" t="s">
        <v>563</v>
      </c>
      <c r="W432" s="2" t="s">
        <v>594</v>
      </c>
      <c r="X432" s="2" t="s">
        <v>594</v>
      </c>
      <c r="Z432" s="2" t="str">
        <f t="shared" si="82"/>
        <v/>
      </c>
      <c r="AA432" s="6">
        <f>_xlfn.XLOOKUP($G432,$AU$421:$AU$442,$AV$421:$AV$442,0,0)</f>
        <v>867720</v>
      </c>
      <c r="AB432" s="43">
        <f>AA432/$AC$443</f>
        <v>1.4287583843971918E-2</v>
      </c>
      <c r="AC432" s="6"/>
      <c r="AD432" s="65">
        <v>663</v>
      </c>
      <c r="AE432" s="65" cm="1">
        <f t="array" ref="AE432">_xlfn.XLOOKUP($G432&amp;$C432,$BY$1:$BY$845&amp;$C$1:$C$845,$CB$1:$CB$845,"",0)</f>
        <v>414</v>
      </c>
      <c r="AF432" s="65">
        <v>9</v>
      </c>
      <c r="AG432" s="65">
        <f>IFERROR(($AD432/SUM(AD421:AD442))*$AF432,"")</f>
        <v>0.30995309407676358</v>
      </c>
      <c r="AH432" s="65" cm="1">
        <f t="array" ref="AH432">_xlfn.XLOOKUP($G432&amp;$C432,$BY$1:$BY$845&amp;$C$1:$C$845,$BD$1:$BD$845,"",0)</f>
        <v>22</v>
      </c>
      <c r="AI432" s="65" cm="1">
        <f t="array" ref="AI432">_xlfn.XLOOKUP($G432&amp;$C432,$BY$1:$BY$845&amp;$C$1:$C$845,$CP$1:$CP$845,"",0)</f>
        <v>0.4</v>
      </c>
      <c r="AJ432" s="65" cm="1">
        <f t="array" ref="AJ432">_xlfn.XLOOKUP($G432&amp;$C432,$BY$1:$BY$845&amp;$C$1:$C$845,$CQ$1:$CQ$845,"",0)</f>
        <v>0.5</v>
      </c>
      <c r="AK432" s="65" cm="1">
        <f t="array" ref="AK432">_xlfn.XLOOKUP($G432&amp;$C432,$BY$1:$BY$845&amp;$C$1:$C$845,$CR$1:$CR$845,"",0)</f>
        <v>0.8</v>
      </c>
      <c r="AL432" s="65" cm="1">
        <f t="array" ref="AL432">_xlfn.XLOOKUP($G432&amp;$C432,$BY$1:$BY$845&amp;$C$1:$C$845,$CM$1:$CM$845,"",0)</f>
        <v>15.1</v>
      </c>
      <c r="AM432" s="78" cm="1">
        <f t="array" ref="AM432">_xlfn.XLOOKUP($G432&amp;$C432,$BY$1:$BY$845&amp;$C$1:$C$845,BG$1:BG$845,"",0)</f>
        <v>0</v>
      </c>
      <c r="AN432" s="78" cm="1">
        <f t="array" ref="AN432">_xlfn.XLOOKUP($G432&amp;$C432,$BY$1:$BY$845&amp;$C$1:$C$845,BH$1:BH$845,"",0)</f>
        <v>0</v>
      </c>
      <c r="AO432" s="78" cm="1">
        <f t="array" ref="AO432">_xlfn.XLOOKUP($G432&amp;$C432,$BY$1:$BY$845&amp;$C$1:$C$845,BI$1:BI$845,"",0)</f>
        <v>0</v>
      </c>
      <c r="AP432" s="78" cm="1">
        <f t="array" ref="AP432">_xlfn.XLOOKUP($G432&amp;$C432,$BY$1:$BY$845&amp;$C$1:$C$845,BJ$1:BJ$845,"",0)</f>
        <v>0.54</v>
      </c>
      <c r="AQ432" s="78" cm="1">
        <f t="array" ref="AQ432">_xlfn.XLOOKUP($G432&amp;$C432,$BY$1:$BY$845&amp;$C$1:$C$845,BK$1:BK$845,"",0)</f>
        <v>0.46</v>
      </c>
      <c r="AR432" s="78">
        <f t="shared" si="83"/>
        <v>1</v>
      </c>
      <c r="AS432" s="6"/>
      <c r="AT432" s="1">
        <v>12</v>
      </c>
      <c r="AU432" s="2" t="s">
        <v>938</v>
      </c>
      <c r="AV432" s="6">
        <v>1100000</v>
      </c>
      <c r="AW432" s="6">
        <v>1100000</v>
      </c>
      <c r="BB432">
        <v>12</v>
      </c>
      <c r="BC432" t="s">
        <v>942</v>
      </c>
      <c r="BD432">
        <v>22</v>
      </c>
      <c r="BE432">
        <v>43</v>
      </c>
      <c r="BF432" s="2">
        <v>414</v>
      </c>
      <c r="BJ432" s="58">
        <v>0.54</v>
      </c>
      <c r="BK432" s="58">
        <v>0.46</v>
      </c>
      <c r="BL432" s="2">
        <v>-4.2</v>
      </c>
      <c r="BM432" s="2">
        <v>-9.5</v>
      </c>
      <c r="BN432" s="2">
        <v>2</v>
      </c>
      <c r="BO432" s="2">
        <v>9</v>
      </c>
      <c r="BP432" s="2">
        <v>36</v>
      </c>
      <c r="BQ432" s="2">
        <v>7</v>
      </c>
      <c r="BR432" s="2">
        <v>13</v>
      </c>
      <c r="BS432" s="2">
        <v>8</v>
      </c>
      <c r="BT432" s="2">
        <v>15</v>
      </c>
      <c r="BU432" s="2">
        <v>3</v>
      </c>
      <c r="BV432" s="2">
        <v>7</v>
      </c>
      <c r="BX432" s="2">
        <v>12</v>
      </c>
      <c r="BY432" s="2" t="s">
        <v>942</v>
      </c>
      <c r="BZ432" s="2">
        <v>22</v>
      </c>
      <c r="CA432" s="2">
        <v>43</v>
      </c>
      <c r="CB432" s="2">
        <v>414</v>
      </c>
      <c r="CC432" s="2">
        <v>11.5</v>
      </c>
      <c r="CD432" s="2">
        <v>0.54100000000000004</v>
      </c>
      <c r="CE432" s="2">
        <v>0</v>
      </c>
      <c r="CF432" s="2">
        <v>0.28299999999999997</v>
      </c>
      <c r="CG432" s="2">
        <v>11.3</v>
      </c>
      <c r="CH432" s="2">
        <v>13.6</v>
      </c>
      <c r="CI432" s="2">
        <v>12.5</v>
      </c>
      <c r="CJ432" s="2">
        <v>2.7</v>
      </c>
      <c r="CK432" s="2">
        <v>1.6</v>
      </c>
      <c r="CL432" s="2">
        <v>0.2</v>
      </c>
      <c r="CM432" s="2">
        <v>15.1</v>
      </c>
      <c r="CN432" s="2">
        <v>17.7</v>
      </c>
      <c r="CP432" s="2">
        <v>0.4</v>
      </c>
      <c r="CQ432" s="2">
        <v>0.5</v>
      </c>
      <c r="CR432" s="2">
        <v>0.8</v>
      </c>
      <c r="CS432" s="2">
        <v>9.6000000000000002E-2</v>
      </c>
      <c r="CU432" s="2">
        <v>-3.6</v>
      </c>
      <c r="CV432" s="2">
        <v>-0.7</v>
      </c>
      <c r="CW432" s="2">
        <v>-4.3</v>
      </c>
      <c r="CX432" s="2">
        <v>-0.2</v>
      </c>
    </row>
    <row r="433" spans="1:102" x14ac:dyDescent="0.2">
      <c r="B433" s="1" t="s">
        <v>123</v>
      </c>
      <c r="C433" s="1">
        <v>2006</v>
      </c>
      <c r="D433" s="1" t="s">
        <v>814</v>
      </c>
      <c r="F433" s="2">
        <v>3</v>
      </c>
      <c r="G433" s="2" t="s">
        <v>834</v>
      </c>
      <c r="H433" s="2" t="s">
        <v>576</v>
      </c>
      <c r="I433" s="4" t="s">
        <v>603</v>
      </c>
      <c r="J433" s="16">
        <f>_xlfn.XLOOKUP($I433,DASHBOARD!$I$2:$I$27,DASHBOARD!$J$2:$J$27,"",0)</f>
        <v>76</v>
      </c>
      <c r="K433" s="23">
        <f>J433/DASHBOARD!$C$3</f>
        <v>1.9304038608077216</v>
      </c>
      <c r="L433" s="2">
        <v>220</v>
      </c>
      <c r="M433" s="26">
        <f>L433/DASHBOARD!$C$4</f>
        <v>99.773242630385482</v>
      </c>
      <c r="N433" s="26">
        <f t="shared" si="81"/>
        <v>26.774275758318101</v>
      </c>
      <c r="O433" s="5">
        <v>29968</v>
      </c>
      <c r="P433" s="23">
        <f>YEARFRAC(O433,_xlfn.XLOOKUP($B433,DASHBOARD!$Q$2:$Q$40,DASHBOARD!$U$2:$U$40,"",0))</f>
        <v>24.425000000000001</v>
      </c>
      <c r="Q433" s="2" t="s">
        <v>557</v>
      </c>
      <c r="R433" s="2" t="str">
        <f>_xlfn.XLOOKUP($Q433,DASHBOARD!$L$2:$L$150,DASHBOARD!M$2:M$150,"",0)</f>
        <v>United States</v>
      </c>
      <c r="S433" s="2" t="str">
        <f>_xlfn.XLOOKUP($Q433,DASHBOARD!$L$2:$L$150,DASHBOARD!N$2:N$150,"",0)</f>
        <v>North America</v>
      </c>
      <c r="T433" s="2" t="str">
        <f>_xlfn.XLOOKUP($Q433,DASHBOARD!$L$2:$L$150,DASHBOARD!O$2:O$150,"",0)</f>
        <v>Americas</v>
      </c>
      <c r="U433" s="2">
        <v>2</v>
      </c>
      <c r="W433" s="2" t="s">
        <v>589</v>
      </c>
      <c r="X433" s="2" t="s">
        <v>589</v>
      </c>
      <c r="Z433" s="2" t="str">
        <f t="shared" si="82"/>
        <v/>
      </c>
      <c r="AA433" s="6">
        <f>_xlfn.XLOOKUP($G433,$AU$421:$AU$442,$AV$421:$AV$442,0,0)</f>
        <v>3031920</v>
      </c>
      <c r="AB433" s="43">
        <f>AA433/$AC$443</f>
        <v>4.9922568579974347E-2</v>
      </c>
      <c r="AC433" s="6"/>
      <c r="AD433" s="65">
        <v>638.40000000000009</v>
      </c>
      <c r="AE433" s="65" cm="1">
        <f t="array" ref="AE433">_xlfn.XLOOKUP($G433&amp;$C433,$BY$1:$BY$845&amp;$C$1:$C$845,$CB$1:$CB$845,"",0)</f>
        <v>2892</v>
      </c>
      <c r="AF433" s="65">
        <v>6.2</v>
      </c>
      <c r="AG433" s="65">
        <f>IFERROR(($AD433/SUM(AD421:AD442))*$AF433,"")</f>
        <v>0.20560066073459976</v>
      </c>
      <c r="AH433" s="65" cm="1">
        <f t="array" ref="AH433">_xlfn.XLOOKUP($G433&amp;$C433,$BY$1:$BY$845&amp;$C$1:$C$845,$BD$1:$BD$845,"",0)</f>
        <v>24</v>
      </c>
      <c r="AI433" s="65" cm="1">
        <f t="array" ref="AI433">_xlfn.XLOOKUP($G433&amp;$C433,$BY$1:$BY$845&amp;$C$1:$C$845,$CP$1:$CP$845,"",0)</f>
        <v>10.199999999999999</v>
      </c>
      <c r="AJ433" s="65" cm="1">
        <f t="array" ref="AJ433">_xlfn.XLOOKUP($G433&amp;$C433,$BY$1:$BY$845&amp;$C$1:$C$845,$CQ$1:$CQ$845,"",0)</f>
        <v>4.2</v>
      </c>
      <c r="AK433" s="65" cm="1">
        <f t="array" ref="AK433">_xlfn.XLOOKUP($G433&amp;$C433,$BY$1:$BY$845&amp;$C$1:$C$845,$CR$1:$CR$845,"",0)</f>
        <v>14.4</v>
      </c>
      <c r="AL433" s="65" cm="1">
        <f t="array" ref="AL433">_xlfn.XLOOKUP($G433&amp;$C433,$BY$1:$BY$845&amp;$C$1:$C$845,$CM$1:$CM$845,"",0)</f>
        <v>13.2</v>
      </c>
      <c r="AM433" s="78" cm="1">
        <f t="array" ref="AM433">_xlfn.XLOOKUP($G433&amp;$C433,$BY$1:$BY$845&amp;$C$1:$C$845,BG$1:BG$845,"",0)</f>
        <v>0.02</v>
      </c>
      <c r="AN433" s="78" cm="1">
        <f t="array" ref="AN433">_xlfn.XLOOKUP($G433&amp;$C433,$BY$1:$BY$845&amp;$C$1:$C$845,BH$1:BH$845,"",0)</f>
        <v>0.87</v>
      </c>
      <c r="AO433" s="78" cm="1">
        <f t="array" ref="AO433">_xlfn.XLOOKUP($G433&amp;$C433,$BY$1:$BY$845&amp;$C$1:$C$845,BI$1:BI$845,"",0)</f>
        <v>0.12</v>
      </c>
      <c r="AP433" s="78" cm="1">
        <f t="array" ref="AP433">_xlfn.XLOOKUP($G433&amp;$C433,$BY$1:$BY$845&amp;$C$1:$C$845,BJ$1:BJ$845,"",0)</f>
        <v>0</v>
      </c>
      <c r="AQ433" s="78" cm="1">
        <f t="array" ref="AQ433">_xlfn.XLOOKUP($G433&amp;$C433,$BY$1:$BY$845&amp;$C$1:$C$845,BK$1:BK$845,"",0)</f>
        <v>0</v>
      </c>
      <c r="AR433" s="78">
        <f t="shared" si="83"/>
        <v>1.01</v>
      </c>
      <c r="AS433" s="6"/>
      <c r="AT433" s="1">
        <v>13</v>
      </c>
      <c r="AU433" s="2" t="s">
        <v>933</v>
      </c>
      <c r="AV433" s="6">
        <v>1035000</v>
      </c>
      <c r="AW433" s="6">
        <v>7900000</v>
      </c>
      <c r="BB433">
        <v>13</v>
      </c>
      <c r="BC433" t="s">
        <v>936</v>
      </c>
      <c r="BD433">
        <v>28</v>
      </c>
      <c r="BE433">
        <v>31</v>
      </c>
      <c r="BF433" s="2">
        <v>371</v>
      </c>
      <c r="BJ433" s="58">
        <v>0.04</v>
      </c>
      <c r="BK433" s="58">
        <v>0.97</v>
      </c>
      <c r="BL433" s="2">
        <v>-13.1</v>
      </c>
      <c r="BM433" s="2">
        <v>-19.2</v>
      </c>
      <c r="BN433" s="2">
        <v>3</v>
      </c>
      <c r="BO433" s="2">
        <v>4</v>
      </c>
      <c r="BP433" s="2">
        <v>29</v>
      </c>
      <c r="BQ433" s="2">
        <v>2</v>
      </c>
      <c r="BR433" s="2">
        <v>11</v>
      </c>
      <c r="BS433" s="2">
        <v>8</v>
      </c>
      <c r="BT433" s="2">
        <v>16</v>
      </c>
      <c r="BU433" s="2">
        <v>0</v>
      </c>
      <c r="BV433" s="2">
        <v>7</v>
      </c>
      <c r="BX433" s="2">
        <v>13</v>
      </c>
      <c r="BY433" s="2" t="s">
        <v>936</v>
      </c>
      <c r="BZ433" s="2">
        <v>28</v>
      </c>
      <c r="CA433" s="2">
        <v>31</v>
      </c>
      <c r="CB433" s="2">
        <v>371</v>
      </c>
      <c r="CC433" s="2">
        <v>9.9</v>
      </c>
      <c r="CD433" s="2">
        <v>0.48399999999999999</v>
      </c>
      <c r="CE433" s="2">
        <v>0</v>
      </c>
      <c r="CF433" s="2">
        <v>0.34100000000000003</v>
      </c>
      <c r="CG433" s="2">
        <v>7.6</v>
      </c>
      <c r="CH433" s="2">
        <v>18.899999999999999</v>
      </c>
      <c r="CI433" s="2">
        <v>13.5</v>
      </c>
      <c r="CJ433" s="2">
        <v>3.2</v>
      </c>
      <c r="CK433" s="2">
        <v>1.4</v>
      </c>
      <c r="CL433" s="2">
        <v>1.4</v>
      </c>
      <c r="CM433" s="2">
        <v>12.2</v>
      </c>
      <c r="CN433" s="2">
        <v>14.3</v>
      </c>
      <c r="CP433" s="2">
        <v>0.1</v>
      </c>
      <c r="CQ433" s="2">
        <v>0.5</v>
      </c>
      <c r="CR433" s="2">
        <v>0.6</v>
      </c>
      <c r="CS433" s="2">
        <v>7.9000000000000001E-2</v>
      </c>
      <c r="CU433" s="2">
        <v>-3.6</v>
      </c>
      <c r="CV433" s="2">
        <v>-0.4</v>
      </c>
      <c r="CW433" s="2">
        <v>-3.9</v>
      </c>
      <c r="CX433" s="2">
        <v>-0.2</v>
      </c>
    </row>
    <row r="434" spans="1:102" x14ac:dyDescent="0.2">
      <c r="B434" s="1" t="s">
        <v>123</v>
      </c>
      <c r="C434" s="1">
        <v>2006</v>
      </c>
      <c r="D434" s="1" t="s">
        <v>814</v>
      </c>
      <c r="F434" s="2">
        <v>8</v>
      </c>
      <c r="G434" s="2" t="s">
        <v>943</v>
      </c>
      <c r="H434" s="2" t="s">
        <v>566</v>
      </c>
      <c r="I434" s="4" t="s">
        <v>600</v>
      </c>
      <c r="J434" s="16">
        <f>_xlfn.XLOOKUP($I434,DASHBOARD!$I$2:$I$27,DASHBOARD!$J$2:$J$27,"",0)</f>
        <v>80</v>
      </c>
      <c r="K434" s="23">
        <f>J434/DASHBOARD!$C$3</f>
        <v>2.0320040640081283</v>
      </c>
      <c r="L434" s="2">
        <v>224</v>
      </c>
      <c r="M434" s="26">
        <f>L434/DASHBOARD!$C$4</f>
        <v>101.58730158730158</v>
      </c>
      <c r="N434" s="26">
        <f t="shared" si="81"/>
        <v>24.603125396825391</v>
      </c>
      <c r="O434" s="5">
        <v>27984</v>
      </c>
      <c r="P434" s="23">
        <f>YEARFRAC(O434,_xlfn.XLOOKUP($B434,DASHBOARD!$Q$2:$Q$40,DASHBOARD!$U$2:$U$40,"",0))</f>
        <v>29.855555555555554</v>
      </c>
      <c r="Q434" s="2" t="s">
        <v>557</v>
      </c>
      <c r="R434" s="2" t="str">
        <f>_xlfn.XLOOKUP($Q434,DASHBOARD!$L$2:$L$150,DASHBOARD!M$2:M$150,"",0)</f>
        <v>United States</v>
      </c>
      <c r="S434" s="2" t="str">
        <f>_xlfn.XLOOKUP($Q434,DASHBOARD!$L$2:$L$150,DASHBOARD!N$2:N$150,"",0)</f>
        <v>North America</v>
      </c>
      <c r="T434" s="2" t="str">
        <f>_xlfn.XLOOKUP($Q434,DASHBOARD!$L$2:$L$150,DASHBOARD!O$2:O$150,"",0)</f>
        <v>Americas</v>
      </c>
      <c r="U434" s="2">
        <v>9</v>
      </c>
      <c r="W434" s="2" t="s">
        <v>676</v>
      </c>
      <c r="X434" s="2" t="s">
        <v>676</v>
      </c>
      <c r="Z434" s="2" t="str">
        <f t="shared" si="82"/>
        <v/>
      </c>
      <c r="AA434" s="6">
        <f>_xlfn.XLOOKUP($G434,$AU$421:$AU$442,$AV$421:$AV$442,0,0)</f>
        <v>6880000</v>
      </c>
      <c r="AB434" s="43">
        <f>AA434/$AC$443</f>
        <v>0.11328375149417645</v>
      </c>
      <c r="AC434" s="6"/>
      <c r="AD434" s="65">
        <v>412.8</v>
      </c>
      <c r="AE434" s="65" cm="1">
        <f t="array" ref="AE434">_xlfn.XLOOKUP($G434&amp;$C434,$BY$1:$BY$845&amp;$C$1:$C$845,$CB$1:$CB$845,"",0)</f>
        <v>2199</v>
      </c>
      <c r="AF434" s="65">
        <v>11.5</v>
      </c>
      <c r="AG434" s="65">
        <f>IFERROR(($AD434/SUM(AD421:AD442))*$AF434,"")</f>
        <v>0.24659113929968365</v>
      </c>
      <c r="AH434" s="65" cm="1">
        <f t="array" ref="AH434">_xlfn.XLOOKUP($G434&amp;$C434,$BY$1:$BY$845&amp;$C$1:$C$845,$BD$1:$BD$845,"",0)</f>
        <v>29</v>
      </c>
      <c r="AI434" s="65" cm="1">
        <f t="array" ref="AI434">_xlfn.XLOOKUP($G434&amp;$C434,$BY$1:$BY$845&amp;$C$1:$C$845,$CP$1:$CP$845,"",0)</f>
        <v>1.1000000000000001</v>
      </c>
      <c r="AJ434" s="65" cm="1">
        <f t="array" ref="AJ434">_xlfn.XLOOKUP($G434&amp;$C434,$BY$1:$BY$845&amp;$C$1:$C$845,$CQ$1:$CQ$845,"",0)</f>
        <v>2.5</v>
      </c>
      <c r="AK434" s="65" cm="1">
        <f t="array" ref="AK434">_xlfn.XLOOKUP($G434&amp;$C434,$BY$1:$BY$845&amp;$C$1:$C$845,$CR$1:$CR$845,"",0)</f>
        <v>3.6</v>
      </c>
      <c r="AL434" s="65" cm="1">
        <f t="array" ref="AL434">_xlfn.XLOOKUP($G434&amp;$C434,$BY$1:$BY$845&amp;$C$1:$C$845,$CM$1:$CM$845,"",0)</f>
        <v>13.6</v>
      </c>
      <c r="AM434" s="78" cm="1">
        <f t="array" ref="AM434">_xlfn.XLOOKUP($G434&amp;$C434,$BY$1:$BY$845&amp;$C$1:$C$845,BG$1:BG$845,"",0)</f>
        <v>0</v>
      </c>
      <c r="AN434" s="78" cm="1">
        <f t="array" ref="AN434">_xlfn.XLOOKUP($G434&amp;$C434,$BY$1:$BY$845&amp;$C$1:$C$845,BH$1:BH$845,"",0)</f>
        <v>0</v>
      </c>
      <c r="AO434" s="78" cm="1">
        <f t="array" ref="AO434">_xlfn.XLOOKUP($G434&amp;$C434,$BY$1:$BY$845&amp;$C$1:$C$845,BI$1:BI$845,"",0)</f>
        <v>0.33</v>
      </c>
      <c r="AP434" s="78" cm="1">
        <f t="array" ref="AP434">_xlfn.XLOOKUP($G434&amp;$C434,$BY$1:$BY$845&amp;$C$1:$C$845,BJ$1:BJ$845,"",0)</f>
        <v>0.66</v>
      </c>
      <c r="AQ434" s="78" cm="1">
        <f t="array" ref="AQ434">_xlfn.XLOOKUP($G434&amp;$C434,$BY$1:$BY$845&amp;$C$1:$C$845,BK$1:BK$845,"",0)</f>
        <v>0</v>
      </c>
      <c r="AR434" s="78">
        <f t="shared" si="83"/>
        <v>0.99</v>
      </c>
      <c r="AS434" s="6"/>
      <c r="AT434" s="1">
        <v>14</v>
      </c>
      <c r="AU434" s="2" t="s">
        <v>942</v>
      </c>
      <c r="AV434" s="6">
        <v>867720</v>
      </c>
      <c r="AW434" s="6">
        <v>867720</v>
      </c>
      <c r="BB434">
        <v>14</v>
      </c>
      <c r="BC434" t="s">
        <v>937</v>
      </c>
      <c r="BD434">
        <v>23</v>
      </c>
      <c r="BE434">
        <v>18</v>
      </c>
      <c r="BF434" s="2">
        <v>239</v>
      </c>
      <c r="BG434" s="58">
        <v>0.99</v>
      </c>
      <c r="BH434" s="58">
        <v>0.01</v>
      </c>
      <c r="BL434" s="2">
        <v>-1.1000000000000001</v>
      </c>
      <c r="BM434" s="2">
        <v>-5.7</v>
      </c>
      <c r="BN434" s="2">
        <v>12</v>
      </c>
      <c r="BO434" s="2">
        <v>1</v>
      </c>
      <c r="BP434" s="2">
        <v>14</v>
      </c>
      <c r="BQ434" s="2">
        <v>1</v>
      </c>
      <c r="BR434" s="2">
        <v>10</v>
      </c>
      <c r="BS434" s="2">
        <v>0</v>
      </c>
      <c r="BT434" s="2">
        <v>74</v>
      </c>
      <c r="BU434" s="2">
        <v>1</v>
      </c>
      <c r="BV434" s="2">
        <v>12</v>
      </c>
      <c r="BX434" s="2">
        <v>14</v>
      </c>
      <c r="BY434" s="2" t="s">
        <v>937</v>
      </c>
      <c r="BZ434" s="2">
        <v>23</v>
      </c>
      <c r="CA434" s="2">
        <v>18</v>
      </c>
      <c r="CB434" s="2">
        <v>239</v>
      </c>
      <c r="CC434" s="2">
        <v>10.199999999999999</v>
      </c>
      <c r="CD434" s="2">
        <v>0.42399999999999999</v>
      </c>
      <c r="CE434" s="2">
        <v>0.29199999999999998</v>
      </c>
      <c r="CF434" s="2">
        <v>0.25800000000000001</v>
      </c>
      <c r="CG434" s="2">
        <v>3.6</v>
      </c>
      <c r="CH434" s="2">
        <v>10.9</v>
      </c>
      <c r="CI434" s="2">
        <v>7.4</v>
      </c>
      <c r="CJ434" s="2">
        <v>21.5</v>
      </c>
      <c r="CK434" s="2">
        <v>1.5</v>
      </c>
      <c r="CL434" s="2">
        <v>1.6</v>
      </c>
      <c r="CM434" s="2">
        <v>13.1</v>
      </c>
      <c r="CN434" s="2">
        <v>22</v>
      </c>
      <c r="CP434" s="2">
        <v>-0.1</v>
      </c>
      <c r="CQ434" s="2">
        <v>0.3</v>
      </c>
      <c r="CR434" s="2">
        <v>0.1</v>
      </c>
      <c r="CS434" s="2">
        <v>2.5999999999999999E-2</v>
      </c>
      <c r="CU434" s="2">
        <v>-3.2</v>
      </c>
      <c r="CV434" s="2">
        <v>-0.3</v>
      </c>
      <c r="CW434" s="2">
        <v>-3.5</v>
      </c>
      <c r="CX434" s="2">
        <v>-0.1</v>
      </c>
    </row>
    <row r="435" spans="1:102" x14ac:dyDescent="0.2">
      <c r="B435" s="1" t="s">
        <v>123</v>
      </c>
      <c r="C435" s="1">
        <v>2006</v>
      </c>
      <c r="D435" s="1" t="s">
        <v>814</v>
      </c>
      <c r="F435" s="2">
        <v>44</v>
      </c>
      <c r="G435" s="2" t="s">
        <v>944</v>
      </c>
      <c r="H435" s="2" t="s">
        <v>576</v>
      </c>
      <c r="I435" s="4" t="s">
        <v>599</v>
      </c>
      <c r="J435" s="16">
        <f>_xlfn.XLOOKUP($I435,DASHBOARD!$I$2:$I$27,DASHBOARD!$J$2:$J$27,"",0)</f>
        <v>78</v>
      </c>
      <c r="K435" s="23">
        <f>J435/DASHBOARD!$C$3</f>
        <v>1.981203962407925</v>
      </c>
      <c r="L435" s="2">
        <v>205</v>
      </c>
      <c r="M435" s="26">
        <f>L435/DASHBOARD!$C$4</f>
        <v>92.970521541950106</v>
      </c>
      <c r="N435" s="26">
        <f t="shared" si="81"/>
        <v>23.685736387476311</v>
      </c>
      <c r="O435" s="5">
        <v>30287</v>
      </c>
      <c r="P435" s="23">
        <f>YEARFRAC(O435,_xlfn.XLOOKUP($B435,DASHBOARD!$Q$2:$Q$40,DASHBOARD!$U$2:$U$40,"",0))</f>
        <v>23.55</v>
      </c>
      <c r="Q435" s="2" t="s">
        <v>557</v>
      </c>
      <c r="R435" s="2" t="str">
        <f>_xlfn.XLOOKUP($Q435,DASHBOARD!$L$2:$L$150,DASHBOARD!M$2:M$150,"",0)</f>
        <v>United States</v>
      </c>
      <c r="S435" s="2" t="str">
        <f>_xlfn.XLOOKUP($Q435,DASHBOARD!$L$2:$L$150,DASHBOARD!N$2:N$150,"",0)</f>
        <v>North America</v>
      </c>
      <c r="T435" s="2" t="str">
        <f>_xlfn.XLOOKUP($Q435,DASHBOARD!$L$2:$L$150,DASHBOARD!O$2:O$150,"",0)</f>
        <v>Americas</v>
      </c>
      <c r="U435" s="2" t="s">
        <v>563</v>
      </c>
      <c r="W435" s="2" t="s">
        <v>558</v>
      </c>
      <c r="X435" s="2" t="s">
        <v>558</v>
      </c>
      <c r="Z435" s="2" t="str">
        <f t="shared" si="82"/>
        <v/>
      </c>
      <c r="AA435" s="6">
        <f>_xlfn.XLOOKUP($G435,$AU$421:$AU$442,$AV$421:$AV$442,0,0)</f>
        <v>38904</v>
      </c>
      <c r="AB435" s="43">
        <f>AA435/$AC$443</f>
        <v>6.4058009711183731E-4</v>
      </c>
      <c r="AC435" s="6"/>
      <c r="AD435" s="65" t="s">
        <v>1484</v>
      </c>
      <c r="AE435" s="65" cm="1">
        <f t="array" ref="AE435">_xlfn.XLOOKUP($G435&amp;$C435,$BY$1:$BY$845&amp;$C$1:$C$845,$CB$1:$CB$845,"",0)</f>
        <v>3</v>
      </c>
      <c r="AF435" s="65" t="s">
        <v>1484</v>
      </c>
      <c r="AG435" s="65" t="str">
        <f>IFERROR(($AD435/SUM(AD421:AD442))*$AF435,"")</f>
        <v/>
      </c>
      <c r="AH435" s="65" cm="1">
        <f t="array" ref="AH435">_xlfn.XLOOKUP($G435&amp;$C435,$BY$1:$BY$845&amp;$C$1:$C$845,$BD$1:$BD$845,"",0)</f>
        <v>23</v>
      </c>
      <c r="AI435" s="65" cm="1">
        <f t="array" ref="AI435">_xlfn.XLOOKUP($G435&amp;$C435,$BY$1:$BY$845&amp;$C$1:$C$845,$CP$1:$CP$845,"",0)</f>
        <v>0</v>
      </c>
      <c r="AJ435" s="65" cm="1">
        <f t="array" ref="AJ435">_xlfn.XLOOKUP($G435&amp;$C435,$BY$1:$BY$845&amp;$C$1:$C$845,$CQ$1:$CQ$845,"",0)</f>
        <v>0</v>
      </c>
      <c r="AK435" s="65" cm="1">
        <f t="array" ref="AK435">_xlfn.XLOOKUP($G435&amp;$C435,$BY$1:$BY$845&amp;$C$1:$C$845,$CR$1:$CR$845,"",0)</f>
        <v>0</v>
      </c>
      <c r="AL435" s="65" cm="1">
        <f t="array" ref="AL435">_xlfn.XLOOKUP($G435&amp;$C435,$BY$1:$BY$845&amp;$C$1:$C$845,$CM$1:$CM$845,"",0)</f>
        <v>34.700000000000003</v>
      </c>
      <c r="AM435" s="78" cm="1">
        <f t="array" ref="AM435">_xlfn.XLOOKUP($G435&amp;$C435,$BY$1:$BY$845&amp;$C$1:$C$845,BG$1:BG$845,"",0)</f>
        <v>1</v>
      </c>
      <c r="AN435" s="78" cm="1">
        <f t="array" ref="AN435">_xlfn.XLOOKUP($G435&amp;$C435,$BY$1:$BY$845&amp;$C$1:$C$845,BH$1:BH$845,"",0)</f>
        <v>0</v>
      </c>
      <c r="AO435" s="78" cm="1">
        <f t="array" ref="AO435">_xlfn.XLOOKUP($G435&amp;$C435,$BY$1:$BY$845&amp;$C$1:$C$845,BI$1:BI$845,"",0)</f>
        <v>0</v>
      </c>
      <c r="AP435" s="78" cm="1">
        <f t="array" ref="AP435">_xlfn.XLOOKUP($G435&amp;$C435,$BY$1:$BY$845&amp;$C$1:$C$845,BJ$1:BJ$845,"",0)</f>
        <v>0</v>
      </c>
      <c r="AQ435" s="78" cm="1">
        <f t="array" ref="AQ435">_xlfn.XLOOKUP($G435&amp;$C435,$BY$1:$BY$845&amp;$C$1:$C$845,BK$1:BK$845,"",0)</f>
        <v>0</v>
      </c>
      <c r="AR435" s="78">
        <f t="shared" si="83"/>
        <v>1</v>
      </c>
      <c r="AS435" s="6"/>
      <c r="AT435" s="1">
        <v>15</v>
      </c>
      <c r="AU435" s="2" t="s">
        <v>949</v>
      </c>
      <c r="AV435" s="11">
        <v>641748</v>
      </c>
      <c r="AW435" s="6" t="s">
        <v>1484</v>
      </c>
      <c r="BB435">
        <v>15</v>
      </c>
      <c r="BC435" t="s">
        <v>947</v>
      </c>
      <c r="BD435">
        <v>20</v>
      </c>
      <c r="BE435">
        <v>20</v>
      </c>
      <c r="BF435" s="2">
        <v>132</v>
      </c>
      <c r="BH435" s="58">
        <v>0.21</v>
      </c>
      <c r="BI435" s="58">
        <v>0.78</v>
      </c>
      <c r="BJ435" s="58">
        <v>0.01</v>
      </c>
      <c r="BL435" s="2">
        <v>-21.3</v>
      </c>
      <c r="BM435" s="2">
        <v>-26.5</v>
      </c>
      <c r="BN435" s="2">
        <v>7</v>
      </c>
      <c r="BO435" s="2">
        <v>4</v>
      </c>
      <c r="BP435" s="2">
        <v>7</v>
      </c>
      <c r="BQ435" s="2">
        <v>0</v>
      </c>
      <c r="BR435" s="2">
        <v>9</v>
      </c>
      <c r="BS435" s="2">
        <v>0</v>
      </c>
      <c r="BT435" s="2">
        <v>18</v>
      </c>
      <c r="BU435" s="2">
        <v>2</v>
      </c>
      <c r="BV435" s="2">
        <v>3</v>
      </c>
      <c r="BX435" s="2">
        <v>15</v>
      </c>
      <c r="BY435" s="2" t="s">
        <v>947</v>
      </c>
      <c r="BZ435" s="2">
        <v>20</v>
      </c>
      <c r="CA435" s="2">
        <v>20</v>
      </c>
      <c r="CB435" s="2">
        <v>132</v>
      </c>
      <c r="CC435" s="2">
        <v>13.2</v>
      </c>
      <c r="CD435" s="2">
        <v>0.57399999999999995</v>
      </c>
      <c r="CE435" s="2">
        <v>0.14000000000000001</v>
      </c>
      <c r="CF435" s="2">
        <v>0.39500000000000002</v>
      </c>
      <c r="CG435" s="2">
        <v>1.9</v>
      </c>
      <c r="CH435" s="2">
        <v>25.6</v>
      </c>
      <c r="CI435" s="2">
        <v>14.3</v>
      </c>
      <c r="CJ435" s="2">
        <v>9.8000000000000007</v>
      </c>
      <c r="CK435" s="2">
        <v>1.2</v>
      </c>
      <c r="CL435" s="2">
        <v>0.6</v>
      </c>
      <c r="CM435" s="2">
        <v>21.7</v>
      </c>
      <c r="CN435" s="2">
        <v>22.6</v>
      </c>
      <c r="CP435" s="2">
        <v>0</v>
      </c>
      <c r="CQ435" s="2">
        <v>0.2</v>
      </c>
      <c r="CR435" s="2">
        <v>0.2</v>
      </c>
      <c r="CS435" s="2">
        <v>6.4000000000000001E-2</v>
      </c>
      <c r="CU435" s="2">
        <v>-2.6</v>
      </c>
      <c r="CV435" s="2">
        <v>0</v>
      </c>
      <c r="CW435" s="2">
        <v>-2.6</v>
      </c>
      <c r="CX435" s="2">
        <v>0</v>
      </c>
    </row>
    <row r="436" spans="1:102" x14ac:dyDescent="0.2">
      <c r="B436" s="1" t="s">
        <v>123</v>
      </c>
      <c r="C436" s="1">
        <v>2006</v>
      </c>
      <c r="D436" s="1" t="s">
        <v>814</v>
      </c>
      <c r="F436" s="2">
        <v>55</v>
      </c>
      <c r="G436" s="2" t="s">
        <v>945</v>
      </c>
      <c r="H436" s="2" t="s">
        <v>556</v>
      </c>
      <c r="I436" s="4" t="s">
        <v>1149</v>
      </c>
      <c r="J436" s="16">
        <f>_xlfn.XLOOKUP($I436,DASHBOARD!$I$2:$I$27,DASHBOARD!$J$2:$J$27,"",0)</f>
        <v>73</v>
      </c>
      <c r="K436" s="23">
        <f>J436/DASHBOARD!$C$3</f>
        <v>1.854203708407417</v>
      </c>
      <c r="L436" s="2">
        <v>190</v>
      </c>
      <c r="M436" s="26">
        <f>L436/DASHBOARD!$C$4</f>
        <v>86.167800453514729</v>
      </c>
      <c r="N436" s="26">
        <f t="shared" si="81"/>
        <v>25.062830471526816</v>
      </c>
      <c r="O436" s="5">
        <v>27716</v>
      </c>
      <c r="P436" s="23">
        <f>YEARFRAC(O436,_xlfn.XLOOKUP($B436,DASHBOARD!$Q$2:$Q$40,DASHBOARD!$U$2:$U$40,"",0))</f>
        <v>30.588888888888889</v>
      </c>
      <c r="Q436" s="2" t="s">
        <v>557</v>
      </c>
      <c r="R436" s="2" t="str">
        <f>_xlfn.XLOOKUP($Q436,DASHBOARD!$L$2:$L$150,DASHBOARD!M$2:M$150,"",0)</f>
        <v>United States</v>
      </c>
      <c r="S436" s="2" t="str">
        <f>_xlfn.XLOOKUP($Q436,DASHBOARD!$L$2:$L$150,DASHBOARD!N$2:N$150,"",0)</f>
        <v>North America</v>
      </c>
      <c r="T436" s="2" t="str">
        <f>_xlfn.XLOOKUP($Q436,DASHBOARD!$L$2:$L$150,DASHBOARD!O$2:O$150,"",0)</f>
        <v>Americas</v>
      </c>
      <c r="U436" s="2">
        <v>7</v>
      </c>
      <c r="W436" s="2" t="s">
        <v>946</v>
      </c>
      <c r="X436" s="2" t="s">
        <v>558</v>
      </c>
      <c r="Y436" s="2" t="s">
        <v>1246</v>
      </c>
      <c r="Z436" s="2" t="str">
        <f t="shared" si="82"/>
        <v>X</v>
      </c>
      <c r="AA436" s="6">
        <f>_xlfn.XLOOKUP($G436,$AU$421:$AU$442,$AV$421:$AV$442,0,0)</f>
        <v>7562500</v>
      </c>
      <c r="AB436" s="43">
        <f>AA436/$AC$443</f>
        <v>0.12452156550504498</v>
      </c>
      <c r="AC436" s="6"/>
      <c r="AD436" s="65" t="s">
        <v>1484</v>
      </c>
      <c r="AE436" s="65" cm="1">
        <f t="array" ref="AE436">_xlfn.XLOOKUP($G436&amp;$C436,$BY$1:$BY$845&amp;$C$1:$C$845,$CB$1:$CB$845,"",0)</f>
        <v>1874</v>
      </c>
      <c r="AF436" s="65" t="s">
        <v>1484</v>
      </c>
      <c r="AG436" s="65" t="str">
        <f>IFERROR(($AD436/SUM(AD421:AD442))*$AF436,"")</f>
        <v/>
      </c>
      <c r="AH436" s="65" cm="1">
        <f t="array" ref="AH436">_xlfn.XLOOKUP($G436&amp;$C436,$BY$1:$BY$845&amp;$C$1:$C$845,$BD$1:$BD$845,"",0)</f>
        <v>30</v>
      </c>
      <c r="AI436" s="65" cm="1">
        <f t="array" ref="AI436">_xlfn.XLOOKUP($G436&amp;$C436,$BY$1:$BY$845&amp;$C$1:$C$845,$CP$1:$CP$845,"",0)</f>
        <v>3.2</v>
      </c>
      <c r="AJ436" s="65" cm="1">
        <f t="array" ref="AJ436">_xlfn.XLOOKUP($G436&amp;$C436,$BY$1:$BY$845&amp;$C$1:$C$845,$CQ$1:$CQ$845,"",0)</f>
        <v>1.6</v>
      </c>
      <c r="AK436" s="65" cm="1">
        <f t="array" ref="AK436">_xlfn.XLOOKUP($G436&amp;$C436,$BY$1:$BY$845&amp;$C$1:$C$845,$CR$1:$CR$845,"",0)</f>
        <v>4.8</v>
      </c>
      <c r="AL436" s="65" cm="1">
        <f t="array" ref="AL436">_xlfn.XLOOKUP($G436&amp;$C436,$BY$1:$BY$845&amp;$C$1:$C$845,$CM$1:$CM$845,"",0)</f>
        <v>13.3</v>
      </c>
      <c r="AM436" s="78" cm="1">
        <f t="array" ref="AM436">_xlfn.XLOOKUP($G436&amp;$C436,$BY$1:$BY$845&amp;$C$1:$C$845,BG$1:BG$845,"",0)</f>
        <v>1</v>
      </c>
      <c r="AN436" s="78" cm="1">
        <f t="array" ref="AN436">_xlfn.XLOOKUP($G436&amp;$C436,$BY$1:$BY$845&amp;$C$1:$C$845,BH$1:BH$845,"",0)</f>
        <v>0</v>
      </c>
      <c r="AO436" s="78" cm="1">
        <f t="array" ref="AO436">_xlfn.XLOOKUP($G436&amp;$C436,$BY$1:$BY$845&amp;$C$1:$C$845,BI$1:BI$845,"",0)</f>
        <v>0</v>
      </c>
      <c r="AP436" s="78" cm="1">
        <f t="array" ref="AP436">_xlfn.XLOOKUP($G436&amp;$C436,$BY$1:$BY$845&amp;$C$1:$C$845,BJ$1:BJ$845,"",0)</f>
        <v>0</v>
      </c>
      <c r="AQ436" s="78" cm="1">
        <f t="array" ref="AQ436">_xlfn.XLOOKUP($G436&amp;$C436,$BY$1:$BY$845&amp;$C$1:$C$845,BK$1:BK$845,"",0)</f>
        <v>0</v>
      </c>
      <c r="AR436" s="78">
        <f t="shared" si="83"/>
        <v>1</v>
      </c>
      <c r="AS436" s="6"/>
      <c r="AT436" s="1">
        <v>16</v>
      </c>
      <c r="AU436" s="2" t="s">
        <v>934</v>
      </c>
      <c r="AV436" s="6">
        <v>398762</v>
      </c>
      <c r="AW436" s="6" t="s">
        <v>1484</v>
      </c>
      <c r="BB436">
        <v>16</v>
      </c>
      <c r="BC436" t="s">
        <v>934</v>
      </c>
      <c r="BD436">
        <v>24</v>
      </c>
      <c r="BE436">
        <v>8</v>
      </c>
      <c r="BF436" s="2">
        <v>45</v>
      </c>
      <c r="BK436" s="58">
        <v>1</v>
      </c>
      <c r="BL436" s="2">
        <v>-42.1</v>
      </c>
      <c r="BM436" s="2">
        <v>-46.9</v>
      </c>
      <c r="BN436" s="2">
        <v>3</v>
      </c>
      <c r="BO436" s="2">
        <v>1</v>
      </c>
      <c r="BP436" s="2">
        <v>5</v>
      </c>
      <c r="BQ436" s="2">
        <v>0</v>
      </c>
      <c r="BR436" s="2">
        <v>1</v>
      </c>
      <c r="BS436" s="2">
        <v>1</v>
      </c>
      <c r="BT436" s="2">
        <v>0</v>
      </c>
      <c r="BU436" s="2">
        <v>0</v>
      </c>
      <c r="BV436" s="2">
        <v>1</v>
      </c>
      <c r="BX436" s="2">
        <v>16</v>
      </c>
      <c r="BY436" s="2" t="s">
        <v>934</v>
      </c>
      <c r="BZ436" s="2">
        <v>24</v>
      </c>
      <c r="CA436" s="2">
        <v>8</v>
      </c>
      <c r="CB436" s="2">
        <v>45</v>
      </c>
      <c r="CC436" s="2">
        <v>-2.8</v>
      </c>
      <c r="CD436" s="2">
        <v>0.36599999999999999</v>
      </c>
      <c r="CE436" s="2">
        <v>0</v>
      </c>
      <c r="CF436" s="2">
        <v>0.25</v>
      </c>
      <c r="CG436" s="2">
        <v>5.5</v>
      </c>
      <c r="CH436" s="2">
        <v>20.100000000000001</v>
      </c>
      <c r="CI436" s="2">
        <v>13.1</v>
      </c>
      <c r="CJ436" s="2">
        <v>0</v>
      </c>
      <c r="CK436" s="2">
        <v>0</v>
      </c>
      <c r="CL436" s="2">
        <v>0</v>
      </c>
      <c r="CM436" s="2">
        <v>22</v>
      </c>
      <c r="CN436" s="2">
        <v>23.4</v>
      </c>
      <c r="CP436" s="2">
        <v>-0.2</v>
      </c>
      <c r="CQ436" s="2">
        <v>0</v>
      </c>
      <c r="CR436" s="2">
        <v>-0.2</v>
      </c>
      <c r="CS436" s="2">
        <v>-0.16700000000000001</v>
      </c>
      <c r="CU436" s="2">
        <v>-13.4</v>
      </c>
      <c r="CV436" s="2">
        <v>-4.3</v>
      </c>
      <c r="CW436" s="2">
        <v>-17.7</v>
      </c>
      <c r="CX436" s="2">
        <v>-0.2</v>
      </c>
    </row>
    <row r="437" spans="1:102" x14ac:dyDescent="0.2">
      <c r="B437" s="1" t="s">
        <v>123</v>
      </c>
      <c r="C437" s="1">
        <v>2006</v>
      </c>
      <c r="D437" s="1" t="s">
        <v>814</v>
      </c>
      <c r="F437" s="2">
        <v>1</v>
      </c>
      <c r="G437" s="2" t="s">
        <v>947</v>
      </c>
      <c r="H437" s="2" t="s">
        <v>570</v>
      </c>
      <c r="I437" s="4" t="s">
        <v>602</v>
      </c>
      <c r="J437" s="16">
        <f>_xlfn.XLOOKUP($I437,DASHBOARD!$I$2:$I$27,DASHBOARD!$J$2:$J$27,"",0)</f>
        <v>81</v>
      </c>
      <c r="K437" s="23">
        <f>J437/DASHBOARD!$C$3</f>
        <v>2.0574041148082296</v>
      </c>
      <c r="L437" s="2">
        <v>205</v>
      </c>
      <c r="M437" s="26">
        <f>L437/DASHBOARD!$C$4</f>
        <v>92.970521541950106</v>
      </c>
      <c r="N437" s="26">
        <f t="shared" si="81"/>
        <v>21.96372811787927</v>
      </c>
      <c r="O437" s="5">
        <v>31383</v>
      </c>
      <c r="P437" s="23">
        <f>YEARFRAC(O437,_xlfn.XLOOKUP($B437,DASHBOARD!$Q$2:$Q$40,DASHBOARD!$U$2:$U$40,"",0))</f>
        <v>20.55</v>
      </c>
      <c r="Q437" s="2" t="s">
        <v>557</v>
      </c>
      <c r="R437" s="2" t="str">
        <f>_xlfn.XLOOKUP($Q437,DASHBOARD!$L$2:$L$150,DASHBOARD!M$2:M$150,"",0)</f>
        <v>United States</v>
      </c>
      <c r="S437" s="2" t="str">
        <f>_xlfn.XLOOKUP($Q437,DASHBOARD!$L$2:$L$150,DASHBOARD!N$2:N$150,"",0)</f>
        <v>North America</v>
      </c>
      <c r="T437" s="2" t="str">
        <f>_xlfn.XLOOKUP($Q437,DASHBOARD!$L$2:$L$150,DASHBOARD!O$2:O$150,"",0)</f>
        <v>Americas</v>
      </c>
      <c r="U437" s="2">
        <v>1</v>
      </c>
      <c r="Z437" s="2" t="str">
        <f t="shared" si="82"/>
        <v/>
      </c>
      <c r="AA437" s="6">
        <f>_xlfn.XLOOKUP($G437,$AU$421:$AU$442,$AV$421:$AV$442,0,0)</f>
        <v>1238640</v>
      </c>
      <c r="AB437" s="43">
        <f>AA437/$AC$443</f>
        <v>2.0395027027724815E-2</v>
      </c>
      <c r="AC437" s="6"/>
      <c r="AD437" s="65">
        <v>239.4</v>
      </c>
      <c r="AE437" s="65" cm="1">
        <f t="array" ref="AE437">_xlfn.XLOOKUP($G437&amp;$C437,$BY$1:$BY$845&amp;$C$1:$C$845,$CB$1:$CB$845,"",0)</f>
        <v>132</v>
      </c>
      <c r="AF437" s="65">
        <v>10.199999999999999</v>
      </c>
      <c r="AG437" s="65">
        <f>IFERROR(($AD437/SUM(AD421:AD442))*$AF437,"")</f>
        <v>0.12684234311449094</v>
      </c>
      <c r="AH437" s="65" cm="1">
        <f t="array" ref="AH437">_xlfn.XLOOKUP($G437&amp;$C437,$BY$1:$BY$845&amp;$C$1:$C$845,$BD$1:$BD$845,"",0)</f>
        <v>20</v>
      </c>
      <c r="AI437" s="65" cm="1">
        <f t="array" ref="AI437">_xlfn.XLOOKUP($G437&amp;$C437,$BY$1:$BY$845&amp;$C$1:$C$845,$CP$1:$CP$845,"",0)</f>
        <v>0</v>
      </c>
      <c r="AJ437" s="65" cm="1">
        <f t="array" ref="AJ437">_xlfn.XLOOKUP($G437&amp;$C437,$BY$1:$BY$845&amp;$C$1:$C$845,$CQ$1:$CQ$845,"",0)</f>
        <v>0.2</v>
      </c>
      <c r="AK437" s="65" cm="1">
        <f t="array" ref="AK437">_xlfn.XLOOKUP($G437&amp;$C437,$BY$1:$BY$845&amp;$C$1:$C$845,$CR$1:$CR$845,"",0)</f>
        <v>0.2</v>
      </c>
      <c r="AL437" s="65" cm="1">
        <f t="array" ref="AL437">_xlfn.XLOOKUP($G437&amp;$C437,$BY$1:$BY$845&amp;$C$1:$C$845,$CM$1:$CM$845,"",0)</f>
        <v>21.7</v>
      </c>
      <c r="AM437" s="78" cm="1">
        <f t="array" ref="AM437">_xlfn.XLOOKUP($G437&amp;$C437,$BY$1:$BY$845&amp;$C$1:$C$845,BG$1:BG$845,"",0)</f>
        <v>0</v>
      </c>
      <c r="AN437" s="78" cm="1">
        <f t="array" ref="AN437">_xlfn.XLOOKUP($G437&amp;$C437,$BY$1:$BY$845&amp;$C$1:$C$845,BH$1:BH$845,"",0)</f>
        <v>0.21</v>
      </c>
      <c r="AO437" s="78" cm="1">
        <f t="array" ref="AO437">_xlfn.XLOOKUP($G437&amp;$C437,$BY$1:$BY$845&amp;$C$1:$C$845,BI$1:BI$845,"",0)</f>
        <v>0.78</v>
      </c>
      <c r="AP437" s="78" cm="1">
        <f t="array" ref="AP437">_xlfn.XLOOKUP($G437&amp;$C437,$BY$1:$BY$845&amp;$C$1:$C$845,BJ$1:BJ$845,"",0)</f>
        <v>0.01</v>
      </c>
      <c r="AQ437" s="78" cm="1">
        <f t="array" ref="AQ437">_xlfn.XLOOKUP($G437&amp;$C437,$BY$1:$BY$845&amp;$C$1:$C$845,BK$1:BK$845,"",0)</f>
        <v>0</v>
      </c>
      <c r="AR437" s="78">
        <f t="shared" si="83"/>
        <v>1</v>
      </c>
      <c r="AS437" s="6"/>
      <c r="AT437" s="1">
        <v>17</v>
      </c>
      <c r="AU437" s="2" t="s">
        <v>937</v>
      </c>
      <c r="AV437" s="6">
        <v>359858</v>
      </c>
      <c r="AW437" s="6">
        <v>359858</v>
      </c>
      <c r="BB437">
        <v>17</v>
      </c>
      <c r="BC437" t="s">
        <v>944</v>
      </c>
      <c r="BD437">
        <v>23</v>
      </c>
      <c r="BE437">
        <v>2</v>
      </c>
      <c r="BF437" s="2">
        <v>3</v>
      </c>
      <c r="BG437" s="58">
        <v>1</v>
      </c>
      <c r="BL437" s="2">
        <v>-144.4</v>
      </c>
      <c r="BM437" s="2">
        <v>-148.9</v>
      </c>
      <c r="BN437" s="2">
        <v>1</v>
      </c>
      <c r="BO437" s="2">
        <v>0</v>
      </c>
      <c r="BP437" s="2">
        <v>0</v>
      </c>
      <c r="BQ437" s="2">
        <v>0</v>
      </c>
      <c r="BR437" s="2">
        <v>0</v>
      </c>
      <c r="BS437" s="2">
        <v>0</v>
      </c>
      <c r="BT437" s="2">
        <v>0</v>
      </c>
      <c r="BU437" s="2">
        <v>0</v>
      </c>
      <c r="BV437" s="2">
        <v>0</v>
      </c>
      <c r="BX437" s="2">
        <v>17</v>
      </c>
      <c r="BY437" s="2" t="s">
        <v>944</v>
      </c>
      <c r="BZ437" s="2">
        <v>23</v>
      </c>
      <c r="CA437" s="2">
        <v>2</v>
      </c>
      <c r="CB437" s="2">
        <v>3</v>
      </c>
      <c r="CC437" s="2">
        <v>-2.4</v>
      </c>
      <c r="CD437" s="2">
        <v>0.53200000000000003</v>
      </c>
      <c r="CE437" s="2">
        <v>0</v>
      </c>
      <c r="CF437" s="2">
        <v>2</v>
      </c>
      <c r="CG437" s="2">
        <v>0</v>
      </c>
      <c r="CH437" s="2">
        <v>0</v>
      </c>
      <c r="CI437" s="2">
        <v>0</v>
      </c>
      <c r="CJ437" s="2">
        <v>0</v>
      </c>
      <c r="CK437" s="2">
        <v>0</v>
      </c>
      <c r="CL437" s="2">
        <v>0</v>
      </c>
      <c r="CM437" s="2">
        <v>34.700000000000003</v>
      </c>
      <c r="CN437" s="2">
        <v>44.3</v>
      </c>
      <c r="CP437" s="2">
        <v>0</v>
      </c>
      <c r="CQ437" s="2">
        <v>0</v>
      </c>
      <c r="CR437" s="2">
        <v>0</v>
      </c>
      <c r="CS437" s="2">
        <v>-0.64200000000000002</v>
      </c>
      <c r="CU437" s="2">
        <v>-8.8000000000000007</v>
      </c>
      <c r="CV437" s="2">
        <v>-6.9</v>
      </c>
      <c r="CW437" s="2">
        <v>-15.7</v>
      </c>
      <c r="CX437" s="2">
        <v>0</v>
      </c>
    </row>
    <row r="438" spans="1:102" x14ac:dyDescent="0.2">
      <c r="B438" s="1" t="s">
        <v>123</v>
      </c>
      <c r="C438" s="1">
        <v>2006</v>
      </c>
      <c r="D438" s="1" t="s">
        <v>814</v>
      </c>
      <c r="I438" s="4"/>
      <c r="O438" s="5"/>
      <c r="Z438" s="2" t="str">
        <f t="shared" si="82"/>
        <v/>
      </c>
      <c r="AA438" s="6">
        <f>_xlfn.XLOOKUP($G438,$AU$421:$AU$442,$AV$421:$AV$442,0,0)</f>
        <v>0</v>
      </c>
      <c r="AB438" s="43">
        <f>AA438/$AC$443</f>
        <v>0</v>
      </c>
      <c r="AC438" s="6"/>
      <c r="AD438" s="65" t="s">
        <v>1484</v>
      </c>
      <c r="AE438" s="65" cm="1">
        <f t="array" ref="AE438">_xlfn.XLOOKUP($G438&amp;$C438,$BY$1:$BY$845&amp;$C$1:$C$845,$CB$1:$CB$845,"",0)</f>
        <v>0</v>
      </c>
      <c r="AF438" s="65" t="s">
        <v>1484</v>
      </c>
      <c r="AG438" s="65" t="str">
        <f>IFERROR(($AD438/SUM(AD421:AD442))*$AF438,"")</f>
        <v/>
      </c>
      <c r="AH438" s="65" cm="1">
        <f t="array" ref="AH438">_xlfn.XLOOKUP($G438&amp;$C438,$BY$1:$BY$845&amp;$C$1:$C$845,$BD$1:$BD$845,"",0)</f>
        <v>0</v>
      </c>
      <c r="AI438" s="65" cm="1">
        <f t="array" ref="AI438">_xlfn.XLOOKUP($G438&amp;$C438,$BY$1:$BY$845&amp;$C$1:$C$845,$CP$1:$CP$845,"",0)</f>
        <v>0</v>
      </c>
      <c r="AJ438" s="65" cm="1">
        <f t="array" ref="AJ438">_xlfn.XLOOKUP($G438&amp;$C438,$BY$1:$BY$845&amp;$C$1:$C$845,$CQ$1:$CQ$845,"",0)</f>
        <v>0</v>
      </c>
      <c r="AK438" s="65" cm="1">
        <f t="array" ref="AK438">_xlfn.XLOOKUP($G438&amp;$C438,$BY$1:$BY$845&amp;$C$1:$C$845,$CR$1:$CR$845,"",0)</f>
        <v>0</v>
      </c>
      <c r="AL438" s="65" cm="1">
        <f t="array" ref="AL438">_xlfn.XLOOKUP($G438&amp;$C438,$BY$1:$BY$845&amp;$C$1:$C$845,$CM$1:$CM$845,"",0)</f>
        <v>0</v>
      </c>
      <c r="AM438" s="78" cm="1">
        <f t="array" ref="AM438">_xlfn.XLOOKUP($G438&amp;$C438,$BY$1:$BY$845&amp;$C$1:$C$845,BG$1:BG$845,"",0)</f>
        <v>0</v>
      </c>
      <c r="AN438" s="78" cm="1">
        <f t="array" ref="AN438">_xlfn.XLOOKUP($G438&amp;$C438,$BY$1:$BY$845&amp;$C$1:$C$845,BH$1:BH$845,"",0)</f>
        <v>0</v>
      </c>
      <c r="AO438" s="78" cm="1">
        <f t="array" ref="AO438">_xlfn.XLOOKUP($G438&amp;$C438,$BY$1:$BY$845&amp;$C$1:$C$845,BI$1:BI$845,"",0)</f>
        <v>0</v>
      </c>
      <c r="AP438" s="78" cm="1">
        <f t="array" ref="AP438">_xlfn.XLOOKUP($G438&amp;$C438,$BY$1:$BY$845&amp;$C$1:$C$845,BJ$1:BJ$845,"",0)</f>
        <v>0</v>
      </c>
      <c r="AQ438" s="78" cm="1">
        <f t="array" ref="AQ438">_xlfn.XLOOKUP($G438&amp;$C438,$BY$1:$BY$845&amp;$C$1:$C$845,BK$1:BK$845,"",0)</f>
        <v>0</v>
      </c>
      <c r="AR438" s="78">
        <f t="shared" si="83"/>
        <v>0</v>
      </c>
      <c r="AS438" s="6"/>
      <c r="AT438" s="1">
        <v>18</v>
      </c>
      <c r="AU438" s="2" t="s">
        <v>944</v>
      </c>
      <c r="AV438" s="6">
        <v>38904</v>
      </c>
      <c r="AW438" s="6" t="s">
        <v>1484</v>
      </c>
    </row>
    <row r="439" spans="1:102" x14ac:dyDescent="0.2">
      <c r="B439" s="1" t="s">
        <v>123</v>
      </c>
      <c r="C439" s="1">
        <v>2006</v>
      </c>
      <c r="D439" s="1" t="s">
        <v>814</v>
      </c>
      <c r="I439" s="4"/>
      <c r="O439" s="5"/>
      <c r="Z439" s="2" t="str">
        <f t="shared" si="82"/>
        <v/>
      </c>
      <c r="AA439" s="6">
        <f>_xlfn.XLOOKUP($G439,$AU$421:$AU$442,$AV$421:$AV$442,0,0)</f>
        <v>0</v>
      </c>
      <c r="AB439" s="43">
        <f>AA439/$AC$443</f>
        <v>0</v>
      </c>
      <c r="AC439" s="6"/>
      <c r="AD439" s="65" t="s">
        <v>1484</v>
      </c>
      <c r="AE439" s="65" cm="1">
        <f t="array" ref="AE439">_xlfn.XLOOKUP($G439&amp;$C439,$BY$1:$BY$845&amp;$C$1:$C$845,$CB$1:$CB$845,"",0)</f>
        <v>0</v>
      </c>
      <c r="AF439" s="65" t="s">
        <v>1484</v>
      </c>
      <c r="AG439" s="65" t="str">
        <f>IFERROR(($AD439/SUM(AD421:AD442))*$AF439,"")</f>
        <v/>
      </c>
      <c r="AH439" s="65" cm="1">
        <f t="array" ref="AH439">_xlfn.XLOOKUP($G439&amp;$C439,$BY$1:$BY$845&amp;$C$1:$C$845,$BD$1:$BD$845,"",0)</f>
        <v>0</v>
      </c>
      <c r="AI439" s="65" cm="1">
        <f t="array" ref="AI439">_xlfn.XLOOKUP($G439&amp;$C439,$BY$1:$BY$845&amp;$C$1:$C$845,$CP$1:$CP$845,"",0)</f>
        <v>0</v>
      </c>
      <c r="AJ439" s="65" cm="1">
        <f t="array" ref="AJ439">_xlfn.XLOOKUP($G439&amp;$C439,$BY$1:$BY$845&amp;$C$1:$C$845,$CQ$1:$CQ$845,"",0)</f>
        <v>0</v>
      </c>
      <c r="AK439" s="65" cm="1">
        <f t="array" ref="AK439">_xlfn.XLOOKUP($G439&amp;$C439,$BY$1:$BY$845&amp;$C$1:$C$845,$CR$1:$CR$845,"",0)</f>
        <v>0</v>
      </c>
      <c r="AL439" s="65" cm="1">
        <f t="array" ref="AL439">_xlfn.XLOOKUP($G439&amp;$C439,$BY$1:$BY$845&amp;$C$1:$C$845,$CM$1:$CM$845,"",0)</f>
        <v>0</v>
      </c>
      <c r="AM439" s="78" cm="1">
        <f t="array" ref="AM439">_xlfn.XLOOKUP($G439&amp;$C439,$BY$1:$BY$845&amp;$C$1:$C$845,BG$1:BG$845,"",0)</f>
        <v>0</v>
      </c>
      <c r="AN439" s="78" cm="1">
        <f t="array" ref="AN439">_xlfn.XLOOKUP($G439&amp;$C439,$BY$1:$BY$845&amp;$C$1:$C$845,BH$1:BH$845,"",0)</f>
        <v>0</v>
      </c>
      <c r="AO439" s="78" cm="1">
        <f t="array" ref="AO439">_xlfn.XLOOKUP($G439&amp;$C439,$BY$1:$BY$845&amp;$C$1:$C$845,BI$1:BI$845,"",0)</f>
        <v>0</v>
      </c>
      <c r="AP439" s="78" cm="1">
        <f t="array" ref="AP439">_xlfn.XLOOKUP($G439&amp;$C439,$BY$1:$BY$845&amp;$C$1:$C$845,BJ$1:BJ$845,"",0)</f>
        <v>0</v>
      </c>
      <c r="AQ439" s="78" cm="1">
        <f t="array" ref="AQ439">_xlfn.XLOOKUP($G439&amp;$C439,$BY$1:$BY$845&amp;$C$1:$C$845,BK$1:BK$845,"",0)</f>
        <v>0</v>
      </c>
      <c r="AR439" s="78">
        <f t="shared" si="83"/>
        <v>0</v>
      </c>
      <c r="AS439" s="6"/>
      <c r="AT439" s="1">
        <v>19</v>
      </c>
      <c r="AU439" s="2" t="s">
        <v>931</v>
      </c>
      <c r="AV439" s="10">
        <v>2401748</v>
      </c>
      <c r="AW439" s="6" t="s">
        <v>1484</v>
      </c>
    </row>
    <row r="440" spans="1:102" x14ac:dyDescent="0.2">
      <c r="B440" s="1" t="s">
        <v>123</v>
      </c>
      <c r="C440" s="1">
        <v>2006</v>
      </c>
      <c r="D440" s="1" t="s">
        <v>814</v>
      </c>
      <c r="I440" s="4"/>
      <c r="O440" s="5"/>
      <c r="Z440" s="2" t="str">
        <f t="shared" si="82"/>
        <v/>
      </c>
      <c r="AA440" s="6">
        <f>_xlfn.XLOOKUP($G440,$AU$421:$AU$442,$AV$421:$AV$442,0,0)</f>
        <v>0</v>
      </c>
      <c r="AB440" s="43">
        <f>AA440/$AC$443</f>
        <v>0</v>
      </c>
      <c r="AC440" s="6"/>
      <c r="AD440" s="65" t="s">
        <v>1484</v>
      </c>
      <c r="AE440" s="65" cm="1">
        <f t="array" ref="AE440">_xlfn.XLOOKUP($G440&amp;$C440,$BY$1:$BY$845&amp;$C$1:$C$845,$CB$1:$CB$845,"",0)</f>
        <v>0</v>
      </c>
      <c r="AF440" s="65" t="s">
        <v>1484</v>
      </c>
      <c r="AG440" s="65" t="str">
        <f>IFERROR(($AD440/SUM(AD421:AD442))*$AF440,"")</f>
        <v/>
      </c>
      <c r="AH440" s="65" cm="1">
        <f t="array" ref="AH440">_xlfn.XLOOKUP($G440&amp;$C440,$BY$1:$BY$845&amp;$C$1:$C$845,$BD$1:$BD$845,"",0)</f>
        <v>0</v>
      </c>
      <c r="AI440" s="65" cm="1">
        <f t="array" ref="AI440">_xlfn.XLOOKUP($G440&amp;$C440,$BY$1:$BY$845&amp;$C$1:$C$845,$CP$1:$CP$845,"",0)</f>
        <v>0</v>
      </c>
      <c r="AJ440" s="65" cm="1">
        <f t="array" ref="AJ440">_xlfn.XLOOKUP($G440&amp;$C440,$BY$1:$BY$845&amp;$C$1:$C$845,$CQ$1:$CQ$845,"",0)</f>
        <v>0</v>
      </c>
      <c r="AK440" s="65" cm="1">
        <f t="array" ref="AK440">_xlfn.XLOOKUP($G440&amp;$C440,$BY$1:$BY$845&amp;$C$1:$C$845,$CR$1:$CR$845,"",0)</f>
        <v>0</v>
      </c>
      <c r="AL440" s="65" cm="1">
        <f t="array" ref="AL440">_xlfn.XLOOKUP($G440&amp;$C440,$BY$1:$BY$845&amp;$C$1:$C$845,$CM$1:$CM$845,"",0)</f>
        <v>0</v>
      </c>
      <c r="AM440" s="78" cm="1">
        <f t="array" ref="AM440">_xlfn.XLOOKUP($G440&amp;$C440,$BY$1:$BY$845&amp;$C$1:$C$845,BG$1:BG$845,"",0)</f>
        <v>0</v>
      </c>
      <c r="AN440" s="78" cm="1">
        <f t="array" ref="AN440">_xlfn.XLOOKUP($G440&amp;$C440,$BY$1:$BY$845&amp;$C$1:$C$845,BH$1:BH$845,"",0)</f>
        <v>0</v>
      </c>
      <c r="AO440" s="78" cm="1">
        <f t="array" ref="AO440">_xlfn.XLOOKUP($G440&amp;$C440,$BY$1:$BY$845&amp;$C$1:$C$845,BI$1:BI$845,"",0)</f>
        <v>0</v>
      </c>
      <c r="AP440" s="78" cm="1">
        <f t="array" ref="AP440">_xlfn.XLOOKUP($G440&amp;$C440,$BY$1:$BY$845&amp;$C$1:$C$845,BJ$1:BJ$845,"",0)</f>
        <v>0</v>
      </c>
      <c r="AQ440" s="78" cm="1">
        <f t="array" ref="AQ440">_xlfn.XLOOKUP($G440&amp;$C440,$BY$1:$BY$845&amp;$C$1:$C$845,BK$1:BK$845,"",0)</f>
        <v>0</v>
      </c>
      <c r="AR440" s="78">
        <f t="shared" si="83"/>
        <v>0</v>
      </c>
      <c r="AS440" s="6"/>
      <c r="AT440" s="1">
        <v>20</v>
      </c>
      <c r="AV440" s="6"/>
      <c r="AW440" s="6" t="s">
        <v>1484</v>
      </c>
    </row>
    <row r="441" spans="1:102" x14ac:dyDescent="0.2">
      <c r="B441" s="1" t="s">
        <v>123</v>
      </c>
      <c r="C441" s="1">
        <v>2006</v>
      </c>
      <c r="D441" s="1" t="s">
        <v>814</v>
      </c>
      <c r="I441" s="4"/>
      <c r="O441" s="5"/>
      <c r="Z441" s="2" t="str">
        <f t="shared" si="82"/>
        <v/>
      </c>
      <c r="AA441" s="6">
        <f>_xlfn.XLOOKUP($G441,$AU$421:$AU$442,$AV$421:$AV$442,0,0)</f>
        <v>0</v>
      </c>
      <c r="AB441" s="43">
        <f>AA441/$AC$443</f>
        <v>0</v>
      </c>
      <c r="AC441" s="6"/>
      <c r="AD441" s="65" t="s">
        <v>1484</v>
      </c>
      <c r="AE441" s="65" cm="1">
        <f t="array" ref="AE441">_xlfn.XLOOKUP($G441&amp;$C441,$BY$1:$BY$845&amp;$C$1:$C$845,$CB$1:$CB$845,"",0)</f>
        <v>0</v>
      </c>
      <c r="AF441" s="65" t="s">
        <v>1484</v>
      </c>
      <c r="AG441" s="65" t="str">
        <f>IFERROR(($AD441/SUM(AD421:AD442))*$AF441,"")</f>
        <v/>
      </c>
      <c r="AH441" s="65" cm="1">
        <f t="array" ref="AH441">_xlfn.XLOOKUP($G441&amp;$C441,$BY$1:$BY$845&amp;$C$1:$C$845,$BD$1:$BD$845,"",0)</f>
        <v>0</v>
      </c>
      <c r="AI441" s="65" cm="1">
        <f t="array" ref="AI441">_xlfn.XLOOKUP($G441&amp;$C441,$BY$1:$BY$845&amp;$C$1:$C$845,$CP$1:$CP$845,"",0)</f>
        <v>0</v>
      </c>
      <c r="AJ441" s="65" cm="1">
        <f t="array" ref="AJ441">_xlfn.XLOOKUP($G441&amp;$C441,$BY$1:$BY$845&amp;$C$1:$C$845,$CQ$1:$CQ$845,"",0)</f>
        <v>0</v>
      </c>
      <c r="AK441" s="65" cm="1">
        <f t="array" ref="AK441">_xlfn.XLOOKUP($G441&amp;$C441,$BY$1:$BY$845&amp;$C$1:$C$845,$CR$1:$CR$845,"",0)</f>
        <v>0</v>
      </c>
      <c r="AL441" s="65" cm="1">
        <f t="array" ref="AL441">_xlfn.XLOOKUP($G441&amp;$C441,$BY$1:$BY$845&amp;$C$1:$C$845,$CM$1:$CM$845,"",0)</f>
        <v>0</v>
      </c>
      <c r="AM441" s="78" cm="1">
        <f t="array" ref="AM441">_xlfn.XLOOKUP($G441&amp;$C441,$BY$1:$BY$845&amp;$C$1:$C$845,BG$1:BG$845,"",0)</f>
        <v>0</v>
      </c>
      <c r="AN441" s="78" cm="1">
        <f t="array" ref="AN441">_xlfn.XLOOKUP($G441&amp;$C441,$BY$1:$BY$845&amp;$C$1:$C$845,BH$1:BH$845,"",0)</f>
        <v>0</v>
      </c>
      <c r="AO441" s="78" cm="1">
        <f t="array" ref="AO441">_xlfn.XLOOKUP($G441&amp;$C441,$BY$1:$BY$845&amp;$C$1:$C$845,BI$1:BI$845,"",0)</f>
        <v>0</v>
      </c>
      <c r="AP441" s="78" cm="1">
        <f t="array" ref="AP441">_xlfn.XLOOKUP($G441&amp;$C441,$BY$1:$BY$845&amp;$C$1:$C$845,BJ$1:BJ$845,"",0)</f>
        <v>0</v>
      </c>
      <c r="AQ441" s="78" cm="1">
        <f t="array" ref="AQ441">_xlfn.XLOOKUP($G441&amp;$C441,$BY$1:$BY$845&amp;$C$1:$C$845,BK$1:BK$845,"",0)</f>
        <v>0</v>
      </c>
      <c r="AR441" s="78">
        <f t="shared" si="83"/>
        <v>0</v>
      </c>
      <c r="AS441" s="6"/>
      <c r="AT441" s="1">
        <v>21</v>
      </c>
      <c r="AV441" s="6"/>
      <c r="AW441" s="6" t="s">
        <v>1484</v>
      </c>
    </row>
    <row r="442" spans="1:102" x14ac:dyDescent="0.2">
      <c r="B442" s="1" t="s">
        <v>123</v>
      </c>
      <c r="C442" s="1">
        <v>2006</v>
      </c>
      <c r="D442" s="1" t="s">
        <v>814</v>
      </c>
      <c r="I442" s="4"/>
      <c r="O442" s="5"/>
      <c r="Z442" s="2" t="str">
        <f t="shared" si="82"/>
        <v/>
      </c>
      <c r="AA442" s="6">
        <f>_xlfn.XLOOKUP($G442,$AU$421:$AU$442,$AV$421:$AV$442,0,0)</f>
        <v>0</v>
      </c>
      <c r="AB442" s="43">
        <f>AA442/$AC$443</f>
        <v>0</v>
      </c>
      <c r="AC442" s="6"/>
      <c r="AD442" s="65" t="s">
        <v>1484</v>
      </c>
      <c r="AE442" s="65" cm="1">
        <f t="array" ref="AE442">_xlfn.XLOOKUP($G442&amp;$C442,$BY$1:$BY$845&amp;$C$1:$C$845,$CB$1:$CB$845,"",0)</f>
        <v>0</v>
      </c>
      <c r="AF442" s="65" t="s">
        <v>1484</v>
      </c>
      <c r="AG442" s="65" t="str">
        <f>IFERROR(($AD442/SUM(AD421:AD442))*$AF442,"")</f>
        <v/>
      </c>
      <c r="AH442" s="65" cm="1">
        <f t="array" ref="AH442">_xlfn.XLOOKUP($G442&amp;$C442,$BY$1:$BY$845&amp;$C$1:$C$845,$BD$1:$BD$845,"",0)</f>
        <v>0</v>
      </c>
      <c r="AI442" s="65" cm="1">
        <f t="array" ref="AI442">_xlfn.XLOOKUP($G442&amp;$C442,$BY$1:$BY$845&amp;$C$1:$C$845,$CP$1:$CP$845,"",0)</f>
        <v>0</v>
      </c>
      <c r="AJ442" s="65" cm="1">
        <f t="array" ref="AJ442">_xlfn.XLOOKUP($G442&amp;$C442,$BY$1:$BY$845&amp;$C$1:$C$845,$CQ$1:$CQ$845,"",0)</f>
        <v>0</v>
      </c>
      <c r="AK442" s="65" cm="1">
        <f t="array" ref="AK442">_xlfn.XLOOKUP($G442&amp;$C442,$BY$1:$BY$845&amp;$C$1:$C$845,$CR$1:$CR$845,"",0)</f>
        <v>0</v>
      </c>
      <c r="AL442" s="65" cm="1">
        <f t="array" ref="AL442">_xlfn.XLOOKUP($G442&amp;$C442,$BY$1:$BY$845&amp;$C$1:$C$845,$CM$1:$CM$845,"",0)</f>
        <v>0</v>
      </c>
      <c r="AM442" s="78" cm="1">
        <f t="array" ref="AM442">_xlfn.XLOOKUP($G442&amp;$C442,$BY$1:$BY$845&amp;$C$1:$C$845,BG$1:BG$845,"",0)</f>
        <v>0</v>
      </c>
      <c r="AN442" s="78" cm="1">
        <f t="array" ref="AN442">_xlfn.XLOOKUP($G442&amp;$C442,$BY$1:$BY$845&amp;$C$1:$C$845,BH$1:BH$845,"",0)</f>
        <v>0</v>
      </c>
      <c r="AO442" s="78" cm="1">
        <f t="array" ref="AO442">_xlfn.XLOOKUP($G442&amp;$C442,$BY$1:$BY$845&amp;$C$1:$C$845,BI$1:BI$845,"",0)</f>
        <v>0</v>
      </c>
      <c r="AP442" s="78" cm="1">
        <f t="array" ref="AP442">_xlfn.XLOOKUP($G442&amp;$C442,$BY$1:$BY$845&amp;$C$1:$C$845,BJ$1:BJ$845,"",0)</f>
        <v>0</v>
      </c>
      <c r="AQ442" s="78" cm="1">
        <f t="array" ref="AQ442">_xlfn.XLOOKUP($G442&amp;$C442,$BY$1:$BY$845&amp;$C$1:$C$845,BK$1:BK$845,"",0)</f>
        <v>0</v>
      </c>
      <c r="AR442" s="78">
        <f t="shared" si="83"/>
        <v>0</v>
      </c>
      <c r="AS442" s="6"/>
      <c r="AT442" s="1">
        <v>22</v>
      </c>
      <c r="AW442" s="6" t="s">
        <v>1484</v>
      </c>
    </row>
    <row r="443" spans="1:102" x14ac:dyDescent="0.2">
      <c r="B443" s="1" t="s">
        <v>123</v>
      </c>
      <c r="C443" s="1">
        <v>2006</v>
      </c>
      <c r="D443" s="1" t="s">
        <v>814</v>
      </c>
      <c r="E443" s="1"/>
      <c r="F443" s="1"/>
      <c r="G443" s="1">
        <f>$G419</f>
        <v>0</v>
      </c>
      <c r="H443" s="1"/>
      <c r="I443" s="1"/>
      <c r="J443" s="36"/>
      <c r="K443" s="36"/>
      <c r="L443" s="1"/>
      <c r="M443" s="1"/>
      <c r="N443" s="1"/>
      <c r="O443" s="1"/>
      <c r="P443" s="36"/>
      <c r="Q443" s="1"/>
      <c r="R443" s="1"/>
      <c r="S443" s="1"/>
      <c r="T443" s="1"/>
      <c r="U443" s="1"/>
      <c r="V443" s="1"/>
      <c r="W443" s="1"/>
      <c r="X443" s="1"/>
      <c r="Y443" s="1"/>
      <c r="Z443" s="1"/>
      <c r="AB443" s="41">
        <f>SUM(AB421:AB442)</f>
        <v>1</v>
      </c>
      <c r="AC443" s="37">
        <f>SUM(AA421:AA442)</f>
        <v>60732452</v>
      </c>
      <c r="AD443" s="66">
        <v>19251.300000000003</v>
      </c>
      <c r="AE443" s="66">
        <f>SUM(AE421:AE442)</f>
        <v>19755</v>
      </c>
      <c r="AF443" s="66">
        <v>194.99999999999997</v>
      </c>
      <c r="AG443" s="66">
        <f>SUM(AG421:AG442)</f>
        <v>16.059176782866608</v>
      </c>
      <c r="AH443" s="66">
        <f>SUMPRODUCT(AH421:AH442,AE421:AE442)/AE443</f>
        <v>29.218223234624144</v>
      </c>
      <c r="AI443" s="66">
        <f>SUM(AI421:AI442)</f>
        <v>28.400000000000002</v>
      </c>
      <c r="AJ443" s="66">
        <f>SUM(AJ421:AJ442)</f>
        <v>24.700000000000003</v>
      </c>
      <c r="AK443" s="66">
        <f>SUM(AK421:AK442)</f>
        <v>52.9</v>
      </c>
      <c r="AL443" s="66">
        <f>SUM(AL421:AL442)</f>
        <v>261.39999999999998</v>
      </c>
      <c r="AM443" s="80">
        <f>SUM(AM421:AM442)</f>
        <v>4.08</v>
      </c>
      <c r="AN443" s="80">
        <f>SUM(AN421:AN442)</f>
        <v>2.62</v>
      </c>
      <c r="AO443" s="80">
        <f>SUM(AO421:AO442)</f>
        <v>3.6500000000000004</v>
      </c>
      <c r="AP443" s="80">
        <f>SUM(AP421:AP442)</f>
        <v>2.16</v>
      </c>
      <c r="AQ443" s="80">
        <f>SUM(AQ421:AQ442)</f>
        <v>4.5199999999999996</v>
      </c>
      <c r="AR443" s="80">
        <f>SUM(AR421:AR442)</f>
        <v>17.03</v>
      </c>
      <c r="AS443" s="1"/>
      <c r="AU443" s="37">
        <f>AW443-AV443</f>
        <v>6887086</v>
      </c>
      <c r="AV443" s="37">
        <f>SUM(AV421:AV442)-SUM(AV428,AV435)</f>
        <v>60732452</v>
      </c>
      <c r="AW443" s="37">
        <v>67619538</v>
      </c>
    </row>
    <row r="446" spans="1:102" ht="17" thickBot="1" x14ac:dyDescent="0.25"/>
    <row r="447" spans="1:102" ht="17" thickBot="1" x14ac:dyDescent="0.25">
      <c r="A447" s="3">
        <v>18</v>
      </c>
      <c r="B447" s="1" t="str">
        <f>B$1</f>
        <v>YEAR</v>
      </c>
      <c r="C447" s="1" t="str">
        <f>C$1</f>
        <v>YEAR</v>
      </c>
      <c r="D447" s="1" t="str">
        <f>D$1</f>
        <v>TEAM</v>
      </c>
      <c r="F447" s="1" t="str">
        <f t="shared" ref="F447:AA447" si="84">F$1</f>
        <v>NUMBER</v>
      </c>
      <c r="G447" s="1" t="str">
        <f t="shared" si="84"/>
        <v>PLAYER</v>
      </c>
      <c r="H447" s="1" t="str">
        <f t="shared" si="84"/>
        <v>POS</v>
      </c>
      <c r="I447" s="1" t="str">
        <f t="shared" si="84"/>
        <v>HEIGHT</v>
      </c>
      <c r="J447" s="1" t="str">
        <f t="shared" si="84"/>
        <v>HEIGHT (IN)</v>
      </c>
      <c r="K447" s="1" t="str">
        <f t="shared" si="84"/>
        <v>HEIGHT (M)</v>
      </c>
      <c r="L447" s="1" t="str">
        <f t="shared" si="84"/>
        <v>WEIGHT (LBS)</v>
      </c>
      <c r="M447" s="1" t="str">
        <f t="shared" si="84"/>
        <v>WEIGHT (KG)</v>
      </c>
      <c r="N447" s="1" t="str">
        <f t="shared" si="84"/>
        <v>BMI</v>
      </c>
      <c r="O447" s="1" t="str">
        <f t="shared" si="84"/>
        <v>BIRTH DATE</v>
      </c>
      <c r="P447" s="1" t="str">
        <f t="shared" si="84"/>
        <v>AGE</v>
      </c>
      <c r="Q447" s="1" t="str">
        <f t="shared" si="84"/>
        <v>NATION</v>
      </c>
      <c r="R447" s="1" t="str">
        <f t="shared" si="84"/>
        <v>COUNTRY</v>
      </c>
      <c r="S447" s="1" t="str">
        <f t="shared" si="84"/>
        <v>CONTINENT</v>
      </c>
      <c r="T447" s="1" t="str">
        <f t="shared" si="84"/>
        <v>GLOBAL REGION</v>
      </c>
      <c r="U447" s="1" t="str">
        <f t="shared" si="84"/>
        <v>EXPERIENCE</v>
      </c>
      <c r="V447" s="1"/>
      <c r="W447" s="1" t="str">
        <f t="shared" si="84"/>
        <v>COLLEGE</v>
      </c>
      <c r="X447" s="1" t="str">
        <f t="shared" si="84"/>
        <v>COLLEGE1</v>
      </c>
      <c r="Y447" s="1" t="str">
        <f t="shared" si="84"/>
        <v>COLLEGE2</v>
      </c>
      <c r="Z447" s="1" t="str">
        <f t="shared" si="84"/>
        <v>TRANSFER</v>
      </c>
      <c r="AA447" s="1" t="str">
        <f t="shared" si="84"/>
        <v>SALARY</v>
      </c>
      <c r="AB447" s="1" t="s">
        <v>1262</v>
      </c>
      <c r="AD447" s="64" t="s">
        <v>1496</v>
      </c>
      <c r="AE447" s="64" t="str">
        <f>AE$1</f>
        <v>MP</v>
      </c>
      <c r="AF447" s="64" t="s">
        <v>1424</v>
      </c>
      <c r="AG447" s="64" t="str">
        <f>AG$1</f>
        <v>WTD-MP-PER</v>
      </c>
      <c r="AH447" s="64" t="str">
        <f t="shared" ref="AH447:AR447" si="85">AH$1</f>
        <v>AGE</v>
      </c>
      <c r="AI447" s="64" t="str">
        <f t="shared" si="85"/>
        <v>D-WS</v>
      </c>
      <c r="AJ447" s="64" t="str">
        <f t="shared" si="85"/>
        <v>O-WS</v>
      </c>
      <c r="AK447" s="64" t="str">
        <f t="shared" si="85"/>
        <v>WS</v>
      </c>
      <c r="AL447" s="64" t="str">
        <f t="shared" si="85"/>
        <v>USG%</v>
      </c>
      <c r="AM447" s="64" t="str">
        <f t="shared" si="85"/>
        <v>PG%</v>
      </c>
      <c r="AN447" s="64" t="str">
        <f t="shared" si="85"/>
        <v>SG%</v>
      </c>
      <c r="AO447" s="64" t="str">
        <f t="shared" si="85"/>
        <v>SF%</v>
      </c>
      <c r="AP447" s="64" t="str">
        <f t="shared" si="85"/>
        <v>PF%</v>
      </c>
      <c r="AQ447" s="64" t="str">
        <f t="shared" si="85"/>
        <v>C%</v>
      </c>
      <c r="AR447" s="64" t="str">
        <f t="shared" si="85"/>
        <v>TTL%</v>
      </c>
      <c r="AT447" s="1" t="str">
        <f>AT$1</f>
        <v>Rk</v>
      </c>
      <c r="AU447" s="1" t="str">
        <f>AU$1</f>
        <v>PLAYER</v>
      </c>
      <c r="AV447" s="1" t="str">
        <f>AV$1</f>
        <v>SALARY - BR</v>
      </c>
      <c r="AW447" s="1" t="s">
        <v>1495</v>
      </c>
      <c r="BB447" t="s">
        <v>550</v>
      </c>
      <c r="BC447" t="s">
        <v>1376</v>
      </c>
      <c r="BD447" t="s">
        <v>1377</v>
      </c>
      <c r="BE447" t="s">
        <v>1340</v>
      </c>
      <c r="BF447" s="2" t="s">
        <v>1378</v>
      </c>
      <c r="BG447" s="2" t="s">
        <v>1379</v>
      </c>
      <c r="BH447" s="2" t="s">
        <v>1380</v>
      </c>
      <c r="BI447" s="2" t="s">
        <v>1381</v>
      </c>
      <c r="BJ447" s="2" t="s">
        <v>1382</v>
      </c>
      <c r="BK447" s="2" t="s">
        <v>1383</v>
      </c>
      <c r="BL447" s="2" t="s">
        <v>1384</v>
      </c>
      <c r="BM447" s="2" t="s">
        <v>1385</v>
      </c>
      <c r="BN447" s="2" t="s">
        <v>1386</v>
      </c>
      <c r="BO447" s="2" t="s">
        <v>1387</v>
      </c>
      <c r="BP447" s="2" t="s">
        <v>1388</v>
      </c>
      <c r="BQ447" s="2" t="s">
        <v>1389</v>
      </c>
      <c r="BR447" s="2" t="s">
        <v>1388</v>
      </c>
      <c r="BS447" s="2" t="s">
        <v>1389</v>
      </c>
      <c r="BT447" s="2" t="s">
        <v>1390</v>
      </c>
      <c r="BU447" s="2" t="s">
        <v>1391</v>
      </c>
      <c r="BV447" s="2" t="s">
        <v>1392</v>
      </c>
      <c r="BX447" s="2" t="s">
        <v>550</v>
      </c>
      <c r="BY447" s="2" t="s">
        <v>1376</v>
      </c>
      <c r="BZ447" s="2" t="s">
        <v>1377</v>
      </c>
      <c r="CA447" s="2" t="s">
        <v>1340</v>
      </c>
      <c r="CB447" s="2" t="s">
        <v>1378</v>
      </c>
      <c r="CC447" s="2" t="s">
        <v>1424</v>
      </c>
      <c r="CD447" s="2" t="s">
        <v>1425</v>
      </c>
      <c r="CE447" s="2" t="s">
        <v>1426</v>
      </c>
      <c r="CF447" s="2" t="s">
        <v>1427</v>
      </c>
      <c r="CG447" s="2" t="s">
        <v>1428</v>
      </c>
      <c r="CH447" s="2" t="s">
        <v>1429</v>
      </c>
      <c r="CI447" s="2" t="s">
        <v>1430</v>
      </c>
      <c r="CJ447" s="2" t="s">
        <v>1431</v>
      </c>
      <c r="CK447" s="2" t="s">
        <v>1432</v>
      </c>
      <c r="CL447" s="2" t="s">
        <v>1433</v>
      </c>
      <c r="CM447" s="2" t="s">
        <v>1434</v>
      </c>
      <c r="CN447" s="2" t="s">
        <v>1435</v>
      </c>
      <c r="CO447" s="2" t="s">
        <v>1376</v>
      </c>
      <c r="CP447" s="2" t="s">
        <v>1436</v>
      </c>
      <c r="CQ447" s="2" t="s">
        <v>1437</v>
      </c>
      <c r="CR447" s="2" t="s">
        <v>1438</v>
      </c>
      <c r="CS447" s="2" t="s">
        <v>1439</v>
      </c>
      <c r="CT447" s="2" t="s">
        <v>1376</v>
      </c>
      <c r="CU447" s="2" t="s">
        <v>1440</v>
      </c>
      <c r="CV447" s="2" t="s">
        <v>1441</v>
      </c>
      <c r="CW447" s="2" t="s">
        <v>1442</v>
      </c>
      <c r="CX447" s="2" t="s">
        <v>1443</v>
      </c>
    </row>
    <row r="448" spans="1:102" ht="17" thickBot="1" x14ac:dyDescent="0.25">
      <c r="A448" s="3" t="s">
        <v>787</v>
      </c>
      <c r="B448" s="1" t="s">
        <v>130</v>
      </c>
      <c r="C448" s="1">
        <v>2005</v>
      </c>
      <c r="D448" s="1" t="s">
        <v>787</v>
      </c>
      <c r="F448" s="2">
        <v>17</v>
      </c>
      <c r="G448" s="2" t="s">
        <v>912</v>
      </c>
      <c r="H448" s="2" t="s">
        <v>576</v>
      </c>
      <c r="I448" s="4" t="s">
        <v>599</v>
      </c>
      <c r="J448" s="16">
        <f>_xlfn.XLOOKUP($I448,DASHBOARD!$I$2:$I$27,DASHBOARD!$J$2:$J$27,"",0)</f>
        <v>78</v>
      </c>
      <c r="K448" s="23">
        <f>J448/DASHBOARD!$C$3</f>
        <v>1.981203962407925</v>
      </c>
      <c r="L448" s="2">
        <v>185</v>
      </c>
      <c r="M448" s="26">
        <f>L448/DASHBOARD!$C$4</f>
        <v>83.900226757369609</v>
      </c>
      <c r="N448" s="26">
        <f t="shared" ref="N448:N464" si="86">M448/(K448^2)</f>
        <v>21.374932837478621</v>
      </c>
      <c r="O448" s="5">
        <v>26298</v>
      </c>
      <c r="P448" s="23">
        <f>YEARFRAC(O448,_xlfn.XLOOKUP($B448,DASHBOARD!$Q$2:$Q$40,DASHBOARD!$U$2:$U$40,"",0))</f>
        <v>33.480555555555554</v>
      </c>
      <c r="Q448" s="2" t="s">
        <v>557</v>
      </c>
      <c r="R448" s="2" t="str">
        <f>_xlfn.XLOOKUP($Q448,DASHBOARD!$L$2:$L$150,DASHBOARD!M$2:M$150,"",0)</f>
        <v>United States</v>
      </c>
      <c r="S448" s="2" t="str">
        <f>_xlfn.XLOOKUP($Q448,DASHBOARD!$L$2:$L$150,DASHBOARD!N$2:N$150,"",0)</f>
        <v>North America</v>
      </c>
      <c r="T448" s="2" t="str">
        <f>_xlfn.XLOOKUP($Q448,DASHBOARD!$L$2:$L$150,DASHBOARD!O$2:O$150,"",0)</f>
        <v>Americas</v>
      </c>
      <c r="U448" s="2">
        <v>9</v>
      </c>
      <c r="W448" s="2" t="s">
        <v>583</v>
      </c>
      <c r="X448" s="2" t="s">
        <v>583</v>
      </c>
      <c r="Z448" s="2" t="str">
        <f t="shared" ref="Z448:Z469" si="87">IF(Y448="","","X")</f>
        <v/>
      </c>
      <c r="AA448" s="6">
        <f>_xlfn.XLOOKUP($G448,$AU$448:$AU$469,$AV$448:$AV$469,0,0)</f>
        <v>4264900</v>
      </c>
      <c r="AB448" s="43">
        <f>AA448/$AC$470</f>
        <v>8.9779575553894556E-2</v>
      </c>
      <c r="AD448" s="65">
        <v>2204.4</v>
      </c>
      <c r="AE448" s="65" cm="1">
        <f t="array" ref="AE448">_xlfn.XLOOKUP($G448&amp;$C448,$BY$1:$BY$845&amp;$C$1:$C$845,$CB$1:$CB$845,"",0)</f>
        <v>1742</v>
      </c>
      <c r="AF448" s="65">
        <v>27</v>
      </c>
      <c r="AG448" s="65">
        <f>IFERROR(($AD448/SUM(AD448:AD469))*$AF448,"")</f>
        <v>3.0008772902822449</v>
      </c>
      <c r="AH448" s="65" cm="1">
        <f t="array" ref="AH448">_xlfn.XLOOKUP($G448&amp;$C448,$BY$1:$BY$845&amp;$C$1:$C$845,$BD$1:$BD$845,"",0)</f>
        <v>33</v>
      </c>
      <c r="AI448" s="65" cm="1">
        <f t="array" ref="AI448">_xlfn.XLOOKUP($G448&amp;$C448,$BY$1:$BY$845&amp;$C$1:$C$845,$CP$1:$CP$845,"",0)</f>
        <v>3.5</v>
      </c>
      <c r="AJ448" s="65" cm="1">
        <f t="array" ref="AJ448">_xlfn.XLOOKUP($G448&amp;$C448,$BY$1:$BY$845&amp;$C$1:$C$845,$CQ$1:$CQ$845,"",0)</f>
        <v>2.7</v>
      </c>
      <c r="AK448" s="65" cm="1">
        <f t="array" ref="AK448">_xlfn.XLOOKUP($G448&amp;$C448,$BY$1:$BY$845&amp;$C$1:$C$845,$CR$1:$CR$845,"",0)</f>
        <v>6.1</v>
      </c>
      <c r="AL448" s="65" cm="1">
        <f t="array" ref="AL448">_xlfn.XLOOKUP($G448&amp;$C448,$BY$1:$BY$845&amp;$C$1:$C$845,$CM$1:$CM$845,"",0)</f>
        <v>11</v>
      </c>
      <c r="AM448" s="78" cm="1">
        <f t="array" ref="AM448">_xlfn.XLOOKUP($G448&amp;$C448,$BY$1:$BY$845&amp;$C$1:$C$845,BG$1:BG$845,"",0)</f>
        <v>0.01</v>
      </c>
      <c r="AN448" s="78" cm="1">
        <f t="array" ref="AN448">_xlfn.XLOOKUP($G448&amp;$C448,$BY$1:$BY$845&amp;$C$1:$C$845,BH$1:BH$845,"",0)</f>
        <v>0.96</v>
      </c>
      <c r="AO448" s="78" cm="1">
        <f t="array" ref="AO448">_xlfn.XLOOKUP($G448&amp;$C448,$BY$1:$BY$845&amp;$C$1:$C$845,BI$1:BI$845,"",0)</f>
        <v>0.04</v>
      </c>
      <c r="AP448" s="78" cm="1">
        <f t="array" ref="AP448">_xlfn.XLOOKUP($G448&amp;$C448,$BY$1:$BY$845&amp;$C$1:$C$845,BJ$1:BJ$845,"",0)</f>
        <v>0</v>
      </c>
      <c r="AQ448" s="78" cm="1">
        <f t="array" ref="AQ448">_xlfn.XLOOKUP($G448&amp;$C448,$BY$1:$BY$845&amp;$C$1:$C$845,BK$1:BK$845,"",0)</f>
        <v>0</v>
      </c>
      <c r="AR448" s="78">
        <f>SUM(AM448:AQ448)</f>
        <v>1.01</v>
      </c>
      <c r="AT448" s="1">
        <v>1</v>
      </c>
      <c r="AU448" s="2" t="s">
        <v>800</v>
      </c>
      <c r="AV448" s="6">
        <v>14260641</v>
      </c>
      <c r="AW448" s="6">
        <v>14260641</v>
      </c>
      <c r="BB448">
        <v>1</v>
      </c>
      <c r="BC448" t="s">
        <v>809</v>
      </c>
      <c r="BD448">
        <v>22</v>
      </c>
      <c r="BE448">
        <v>80</v>
      </c>
      <c r="BF448" s="2">
        <v>2735</v>
      </c>
      <c r="BG448" s="58">
        <v>0.99</v>
      </c>
      <c r="BH448" s="58">
        <v>0.01</v>
      </c>
      <c r="BL448" s="2">
        <v>9.5</v>
      </c>
      <c r="BM448" s="2">
        <v>1.7</v>
      </c>
      <c r="BN448" s="2">
        <v>92</v>
      </c>
      <c r="BO448" s="2">
        <v>71</v>
      </c>
      <c r="BP448" s="2">
        <v>55</v>
      </c>
      <c r="BQ448" s="2">
        <v>21</v>
      </c>
      <c r="BR448" s="2">
        <v>114</v>
      </c>
      <c r="BT448" s="2">
        <v>1134</v>
      </c>
      <c r="BU448" s="2">
        <v>31</v>
      </c>
      <c r="BV448" s="2">
        <v>77</v>
      </c>
      <c r="BX448" s="2">
        <v>1</v>
      </c>
      <c r="BY448" s="2" t="s">
        <v>809</v>
      </c>
      <c r="BZ448" s="2">
        <v>22</v>
      </c>
      <c r="CA448" s="2">
        <v>80</v>
      </c>
      <c r="CB448" s="2">
        <v>2735</v>
      </c>
      <c r="CC448" s="2">
        <v>18</v>
      </c>
      <c r="CD448" s="2">
        <v>0.52800000000000002</v>
      </c>
      <c r="CE448" s="2">
        <v>0.14000000000000001</v>
      </c>
      <c r="CF448" s="58">
        <v>0.28899999999999998</v>
      </c>
      <c r="CG448" s="58">
        <v>2</v>
      </c>
      <c r="CH448" s="2">
        <v>10.7</v>
      </c>
      <c r="CI448" s="2">
        <v>6.4</v>
      </c>
      <c r="CJ448" s="2">
        <v>33.200000000000003</v>
      </c>
      <c r="CK448" s="2">
        <v>1.9</v>
      </c>
      <c r="CL448" s="2">
        <v>0.1</v>
      </c>
      <c r="CM448" s="2">
        <v>14.6</v>
      </c>
      <c r="CN448" s="2">
        <v>25.1</v>
      </c>
      <c r="CP448" s="2">
        <v>3.6</v>
      </c>
      <c r="CQ448" s="2">
        <v>4.5</v>
      </c>
      <c r="CR448" s="2">
        <v>8.1</v>
      </c>
      <c r="CS448" s="2">
        <v>0.14099999999999999</v>
      </c>
      <c r="CU448" s="2">
        <v>1.4</v>
      </c>
      <c r="CV448" s="2">
        <v>0.6</v>
      </c>
      <c r="CW448" s="2">
        <v>2</v>
      </c>
      <c r="CX448" s="2">
        <v>2.8</v>
      </c>
    </row>
    <row r="449" spans="2:102" x14ac:dyDescent="0.2">
      <c r="B449" s="1" t="s">
        <v>130</v>
      </c>
      <c r="C449" s="1">
        <v>2005</v>
      </c>
      <c r="D449" s="1" t="s">
        <v>787</v>
      </c>
      <c r="F449" s="2">
        <v>12</v>
      </c>
      <c r="G449" s="2" t="s">
        <v>913</v>
      </c>
      <c r="H449" s="2" t="s">
        <v>570</v>
      </c>
      <c r="I449" s="4" t="s">
        <v>604</v>
      </c>
      <c r="J449" s="16">
        <f>_xlfn.XLOOKUP($I449,DASHBOARD!$I$2:$I$27,DASHBOARD!$J$2:$J$27,"",0)</f>
        <v>79</v>
      </c>
      <c r="K449" s="23">
        <f>J449/DASHBOARD!$C$3</f>
        <v>2.0066040132080265</v>
      </c>
      <c r="L449" s="2">
        <v>185</v>
      </c>
      <c r="M449" s="26">
        <f>L449/DASHBOARD!$C$4</f>
        <v>83.900226757369609</v>
      </c>
      <c r="N449" s="26">
        <f t="shared" si="86"/>
        <v>20.837220218429728</v>
      </c>
      <c r="O449" s="5">
        <v>26098</v>
      </c>
      <c r="P449" s="23">
        <f>YEARFRAC(O449,_xlfn.XLOOKUP($B449,DASHBOARD!$Q$2:$Q$40,DASHBOARD!$U$2:$U$40,"",0))</f>
        <v>34.024999999999999</v>
      </c>
      <c r="Q449" s="2" t="s">
        <v>557</v>
      </c>
      <c r="R449" s="2" t="str">
        <f>_xlfn.XLOOKUP($Q449,DASHBOARD!$L$2:$L$150,DASHBOARD!M$2:M$150,"",0)</f>
        <v>United States</v>
      </c>
      <c r="S449" s="2" t="str">
        <f>_xlfn.XLOOKUP($Q449,DASHBOARD!$L$2:$L$150,DASHBOARD!N$2:N$150,"",0)</f>
        <v>North America</v>
      </c>
      <c r="T449" s="2" t="str">
        <f>_xlfn.XLOOKUP($Q449,DASHBOARD!$L$2:$L$150,DASHBOARD!O$2:O$150,"",0)</f>
        <v>Americas</v>
      </c>
      <c r="U449" s="2">
        <v>8</v>
      </c>
      <c r="W449" s="2" t="s">
        <v>914</v>
      </c>
      <c r="X449" s="2" t="s">
        <v>914</v>
      </c>
      <c r="Z449" s="2" t="str">
        <f t="shared" si="87"/>
        <v/>
      </c>
      <c r="AA449" s="6">
        <f>_xlfn.XLOOKUP($G449,$AU$448:$AU$469,$AV$448:$AV$469,0,0)</f>
        <v>3000000</v>
      </c>
      <c r="AB449" s="43">
        <f>AA449/$AC$470</f>
        <v>6.3152413107384384E-2</v>
      </c>
      <c r="AD449" s="65">
        <v>2190.4</v>
      </c>
      <c r="AE449" s="65" cm="1">
        <f t="array" ref="AE449">_xlfn.XLOOKUP($G449&amp;$C449,$BY$1:$BY$845&amp;$C$1:$C$845,$CB$1:$CB$845,"",0)</f>
        <v>2627</v>
      </c>
      <c r="AF449" s="65">
        <v>22.3</v>
      </c>
      <c r="AG449" s="65">
        <f>IFERROR(($AD449/SUM(AD448:AD469))*$AF449,"")</f>
        <v>2.4627615484677667</v>
      </c>
      <c r="AH449" s="65" cm="1">
        <f t="array" ref="AH449">_xlfn.XLOOKUP($G449&amp;$C449,$BY$1:$BY$845&amp;$C$1:$C$845,$BD$1:$BD$845,"",0)</f>
        <v>33</v>
      </c>
      <c r="AI449" s="65" cm="1">
        <f t="array" ref="AI449">_xlfn.XLOOKUP($G449&amp;$C449,$BY$1:$BY$845&amp;$C$1:$C$845,$CP$1:$CP$845,"",0)</f>
        <v>2.1</v>
      </c>
      <c r="AJ449" s="65" cm="1">
        <f t="array" ref="AJ449">_xlfn.XLOOKUP($G449&amp;$C449,$BY$1:$BY$845&amp;$C$1:$C$845,$CQ$1:$CQ$845,"",0)</f>
        <v>4</v>
      </c>
      <c r="AK449" s="65" cm="1">
        <f t="array" ref="AK449">_xlfn.XLOOKUP($G449&amp;$C449,$BY$1:$BY$845&amp;$C$1:$C$845,$CR$1:$CR$845,"",0)</f>
        <v>6.1</v>
      </c>
      <c r="AL449" s="65" cm="1">
        <f t="array" ref="AL449">_xlfn.XLOOKUP($G449&amp;$C449,$BY$1:$BY$845&amp;$C$1:$C$845,$CM$1:$CM$845,"",0)</f>
        <v>8.1</v>
      </c>
      <c r="AM449" s="78" cm="1">
        <f t="array" ref="AM449">_xlfn.XLOOKUP($G449&amp;$C449,$BY$1:$BY$845&amp;$C$1:$C$845,BG$1:BG$845,"",0)</f>
        <v>0</v>
      </c>
      <c r="AN449" s="78" cm="1">
        <f t="array" ref="AN449">_xlfn.XLOOKUP($G449&amp;$C449,$BY$1:$BY$845&amp;$C$1:$C$845,BH$1:BH$845,"",0)</f>
        <v>0.02</v>
      </c>
      <c r="AO449" s="78" cm="1">
        <f t="array" ref="AO449">_xlfn.XLOOKUP($G449&amp;$C449,$BY$1:$BY$845&amp;$C$1:$C$845,BI$1:BI$845,"",0)</f>
        <v>0.91</v>
      </c>
      <c r="AP449" s="78" cm="1">
        <f t="array" ref="AP449">_xlfn.XLOOKUP($G449&amp;$C449,$BY$1:$BY$845&amp;$C$1:$C$845,BJ$1:BJ$845,"",0)</f>
        <v>7.0000000000000007E-2</v>
      </c>
      <c r="AQ449" s="78" cm="1">
        <f t="array" ref="AQ449">_xlfn.XLOOKUP($G449&amp;$C449,$BY$1:$BY$845&amp;$C$1:$C$845,BK$1:BK$845,"",0)</f>
        <v>0</v>
      </c>
      <c r="AR449" s="78">
        <f t="shared" ref="AR449:AR469" si="88">SUM(AM449:AQ449)</f>
        <v>1</v>
      </c>
      <c r="AT449" s="1">
        <v>2</v>
      </c>
      <c r="AU449" s="2" t="s">
        <v>802</v>
      </c>
      <c r="AV449" s="6">
        <v>6603500</v>
      </c>
      <c r="AW449" s="6">
        <v>6603500</v>
      </c>
      <c r="BB449">
        <v>2</v>
      </c>
      <c r="BC449" t="s">
        <v>913</v>
      </c>
      <c r="BD449">
        <v>33</v>
      </c>
      <c r="BE449">
        <v>82</v>
      </c>
      <c r="BF449" s="2">
        <v>2627</v>
      </c>
      <c r="BH449" s="58">
        <v>0.02</v>
      </c>
      <c r="BI449" s="58">
        <v>0.91</v>
      </c>
      <c r="BJ449" s="58">
        <v>7.0000000000000007E-2</v>
      </c>
      <c r="BL449" s="2">
        <v>9.1</v>
      </c>
      <c r="BM449" s="2">
        <v>0.4</v>
      </c>
      <c r="BN449" s="2">
        <v>31</v>
      </c>
      <c r="BO449" s="2">
        <v>15</v>
      </c>
      <c r="BP449" s="2">
        <v>62</v>
      </c>
      <c r="BQ449" s="2">
        <v>7</v>
      </c>
      <c r="BR449" s="2">
        <v>43</v>
      </c>
      <c r="BT449" s="2">
        <v>296</v>
      </c>
      <c r="BU449" s="2">
        <v>4</v>
      </c>
      <c r="BV449" s="2">
        <v>34</v>
      </c>
      <c r="BX449" s="2">
        <v>2</v>
      </c>
      <c r="BY449" s="2" t="s">
        <v>913</v>
      </c>
      <c r="BZ449" s="2">
        <v>33</v>
      </c>
      <c r="CA449" s="2">
        <v>82</v>
      </c>
      <c r="CB449" s="2">
        <v>2627</v>
      </c>
      <c r="CC449" s="2">
        <v>9.5</v>
      </c>
      <c r="CD449" s="58">
        <v>0.52100000000000002</v>
      </c>
      <c r="CE449" s="58">
        <v>0.42299999999999999</v>
      </c>
      <c r="CF449" s="2">
        <v>0.187</v>
      </c>
      <c r="CG449" s="2">
        <v>2.2000000000000002</v>
      </c>
      <c r="CH449" s="2">
        <v>10.5</v>
      </c>
      <c r="CI449" s="2">
        <v>6.3</v>
      </c>
      <c r="CJ449" s="2">
        <v>7.5</v>
      </c>
      <c r="CK449" s="2">
        <v>1.1000000000000001</v>
      </c>
      <c r="CL449" s="2">
        <v>1.1000000000000001</v>
      </c>
      <c r="CM449" s="2">
        <v>8.1</v>
      </c>
      <c r="CN449" s="2">
        <v>12.5</v>
      </c>
      <c r="CP449" s="2">
        <v>2.1</v>
      </c>
      <c r="CQ449" s="2">
        <v>4</v>
      </c>
      <c r="CR449" s="2">
        <v>6.1</v>
      </c>
      <c r="CS449" s="2">
        <v>0.111</v>
      </c>
      <c r="CU449" s="2">
        <v>-1.4</v>
      </c>
      <c r="CV449" s="2">
        <v>1.2</v>
      </c>
      <c r="CW449" s="2">
        <v>-0.1</v>
      </c>
      <c r="CX449" s="2">
        <v>1.2</v>
      </c>
    </row>
    <row r="450" spans="2:102" x14ac:dyDescent="0.2">
      <c r="B450" s="1" t="s">
        <v>130</v>
      </c>
      <c r="C450" s="1">
        <v>2005</v>
      </c>
      <c r="D450" s="1" t="s">
        <v>787</v>
      </c>
      <c r="F450" s="2">
        <v>23</v>
      </c>
      <c r="G450" s="2" t="s">
        <v>950</v>
      </c>
      <c r="H450" s="2" t="s">
        <v>576</v>
      </c>
      <c r="I450" s="4" t="s">
        <v>601</v>
      </c>
      <c r="J450" s="16">
        <f>_xlfn.XLOOKUP($I450,DASHBOARD!$I$2:$I$27,DASHBOARD!$J$2:$J$27,"",0)</f>
        <v>77</v>
      </c>
      <c r="K450" s="23">
        <f>J450/DASHBOARD!$C$3</f>
        <v>1.9558039116078234</v>
      </c>
      <c r="L450" s="2">
        <v>220</v>
      </c>
      <c r="M450" s="26">
        <f>L450/DASHBOARD!$C$4</f>
        <v>99.773242630385482</v>
      </c>
      <c r="N450" s="26">
        <f t="shared" si="86"/>
        <v>26.083355840790237</v>
      </c>
      <c r="O450" s="5">
        <v>28854</v>
      </c>
      <c r="P450" s="23">
        <f>YEARFRAC(O450,_xlfn.XLOOKUP($B450,DASHBOARD!$Q$2:$Q$40,DASHBOARD!$U$2:$U$40,"",0))</f>
        <v>26.480555555555554</v>
      </c>
      <c r="Q450" s="2" t="s">
        <v>557</v>
      </c>
      <c r="R450" s="2" t="str">
        <f>_xlfn.XLOOKUP($Q450,DASHBOARD!$L$2:$L$150,DASHBOARD!M$2:M$150,"",0)</f>
        <v>United States</v>
      </c>
      <c r="S450" s="2" t="str">
        <f>_xlfn.XLOOKUP($Q450,DASHBOARD!$L$2:$L$150,DASHBOARD!N$2:N$150,"",0)</f>
        <v>North America</v>
      </c>
      <c r="T450" s="2" t="str">
        <f>_xlfn.XLOOKUP($Q450,DASHBOARD!$L$2:$L$150,DASHBOARD!O$2:O$150,"",0)</f>
        <v>Americas</v>
      </c>
      <c r="U450" s="2">
        <v>2</v>
      </c>
      <c r="W450" s="2" t="s">
        <v>951</v>
      </c>
      <c r="X450" s="2" t="s">
        <v>951</v>
      </c>
      <c r="Z450" s="2" t="str">
        <f t="shared" si="87"/>
        <v/>
      </c>
      <c r="AA450" s="6">
        <f>_xlfn.XLOOKUP($G450,$AU$448:$AU$469,$AV$448:$AV$469,0,0)</f>
        <v>695046</v>
      </c>
      <c r="AB450" s="43">
        <f>AA450/$AC$470</f>
        <v>1.4631277373545028E-2</v>
      </c>
      <c r="AD450" s="65">
        <v>1785</v>
      </c>
      <c r="AE450" s="65" cm="1">
        <f t="array" ref="AE450">_xlfn.XLOOKUP($G450&amp;$C450,$BY$1:$BY$845&amp;$C$1:$C$845,$CB$1:$CB$845,"",0)</f>
        <v>1238</v>
      </c>
      <c r="AF450" s="65">
        <v>12</v>
      </c>
      <c r="AG450" s="65">
        <f>IFERROR(($AD450/SUM(AD448:AD469))*$AF450,"")</f>
        <v>1.0799745888332037</v>
      </c>
      <c r="AH450" s="65" cm="1">
        <f t="array" ref="AH450">_xlfn.XLOOKUP($G450&amp;$C450,$BY$1:$BY$845&amp;$C$1:$C$845,$BD$1:$BD$845,"",0)</f>
        <v>26</v>
      </c>
      <c r="AI450" s="65" cm="1">
        <f t="array" ref="AI450">_xlfn.XLOOKUP($G450&amp;$C450,$BY$1:$BY$845&amp;$C$1:$C$845,$CP$1:$CP$845,"",0)</f>
        <v>1.6</v>
      </c>
      <c r="AJ450" s="65" cm="1">
        <f t="array" ref="AJ450">_xlfn.XLOOKUP($G450&amp;$C450,$BY$1:$BY$845&amp;$C$1:$C$845,$CQ$1:$CQ$845,"",0)</f>
        <v>2.1</v>
      </c>
      <c r="AK450" s="65" cm="1">
        <f t="array" ref="AK450">_xlfn.XLOOKUP($G450&amp;$C450,$BY$1:$BY$845&amp;$C$1:$C$845,$CR$1:$CR$845,"",0)</f>
        <v>3.7</v>
      </c>
      <c r="AL450" s="65" cm="1">
        <f t="array" ref="AL450">_xlfn.XLOOKUP($G450&amp;$C450,$BY$1:$BY$845&amp;$C$1:$C$845,$CM$1:$CM$845,"",0)</f>
        <v>10.199999999999999</v>
      </c>
      <c r="AM450" s="78" cm="1">
        <f t="array" ref="AM450">_xlfn.XLOOKUP($G450&amp;$C450,$BY$1:$BY$845&amp;$C$1:$C$845,BG$1:BG$845,"",0)</f>
        <v>0</v>
      </c>
      <c r="AN450" s="78" cm="1">
        <f t="array" ref="AN450">_xlfn.XLOOKUP($G450&amp;$C450,$BY$1:$BY$845&amp;$C$1:$C$845,BH$1:BH$845,"",0)</f>
        <v>0.6</v>
      </c>
      <c r="AO450" s="78" cm="1">
        <f t="array" ref="AO450">_xlfn.XLOOKUP($G450&amp;$C450,$BY$1:$BY$845&amp;$C$1:$C$845,BI$1:BI$845,"",0)</f>
        <v>0.38</v>
      </c>
      <c r="AP450" s="78" cm="1">
        <f t="array" ref="AP450">_xlfn.XLOOKUP($G450&amp;$C450,$BY$1:$BY$845&amp;$C$1:$C$845,BJ$1:BJ$845,"",0)</f>
        <v>0.02</v>
      </c>
      <c r="AQ450" s="78" cm="1">
        <f t="array" ref="AQ450">_xlfn.XLOOKUP($G450&amp;$C450,$BY$1:$BY$845&amp;$C$1:$C$845,BK$1:BK$845,"",0)</f>
        <v>0</v>
      </c>
      <c r="AR450" s="78">
        <f t="shared" si="88"/>
        <v>1</v>
      </c>
      <c r="AT450" s="1">
        <v>3</v>
      </c>
      <c r="AU450" s="2" t="s">
        <v>959</v>
      </c>
      <c r="AV450" s="6">
        <v>6160000</v>
      </c>
      <c r="AW450" s="6">
        <v>6160000</v>
      </c>
      <c r="BB450">
        <v>3</v>
      </c>
      <c r="BC450" t="s">
        <v>800</v>
      </c>
      <c r="BD450">
        <v>28</v>
      </c>
      <c r="BE450">
        <v>66</v>
      </c>
      <c r="BF450" s="2">
        <v>2203</v>
      </c>
      <c r="BJ450" s="58">
        <v>0.47</v>
      </c>
      <c r="BK450" s="58">
        <v>0.53</v>
      </c>
      <c r="BL450" s="2">
        <v>16.899999999999999</v>
      </c>
      <c r="BM450" s="2">
        <v>17.8</v>
      </c>
      <c r="BN450" s="2">
        <v>44</v>
      </c>
      <c r="BO450" s="2">
        <v>47</v>
      </c>
      <c r="BP450" s="2">
        <v>93</v>
      </c>
      <c r="BQ450" s="2">
        <v>18</v>
      </c>
      <c r="BR450" s="2">
        <v>200</v>
      </c>
      <c r="BT450" s="2">
        <v>404</v>
      </c>
      <c r="BU450" s="2">
        <v>41</v>
      </c>
      <c r="BV450" s="2">
        <v>57</v>
      </c>
      <c r="BX450" s="2">
        <v>3</v>
      </c>
      <c r="BY450" s="2" t="s">
        <v>800</v>
      </c>
      <c r="BZ450" s="2">
        <v>28</v>
      </c>
      <c r="CA450" s="2">
        <v>66</v>
      </c>
      <c r="CB450" s="2">
        <v>2203</v>
      </c>
      <c r="CC450" s="58">
        <v>27</v>
      </c>
      <c r="CD450" s="58">
        <v>0.54</v>
      </c>
      <c r="CE450" s="2">
        <v>8.9999999999999993E-3</v>
      </c>
      <c r="CF450" s="2">
        <v>0.437</v>
      </c>
      <c r="CG450" s="2">
        <v>10.7</v>
      </c>
      <c r="CH450" s="2">
        <v>28.2</v>
      </c>
      <c r="CI450" s="2">
        <v>19.399999999999999</v>
      </c>
      <c r="CJ450" s="2">
        <v>16.100000000000001</v>
      </c>
      <c r="CK450" s="2">
        <v>1.1000000000000001</v>
      </c>
      <c r="CL450" s="2">
        <v>5.7</v>
      </c>
      <c r="CM450" s="2">
        <v>9.3000000000000007</v>
      </c>
      <c r="CN450" s="2">
        <v>28.9</v>
      </c>
      <c r="CP450" s="2">
        <v>5.5</v>
      </c>
      <c r="CQ450" s="2">
        <v>5.7</v>
      </c>
      <c r="CR450" s="2">
        <v>11.2</v>
      </c>
      <c r="CS450" s="2">
        <v>0.245</v>
      </c>
      <c r="CU450" s="2">
        <v>4.8</v>
      </c>
      <c r="CV450" s="2">
        <v>2.8</v>
      </c>
      <c r="CW450" s="2">
        <v>7.6</v>
      </c>
      <c r="CX450" s="2">
        <v>5.4</v>
      </c>
    </row>
    <row r="451" spans="2:102" x14ac:dyDescent="0.2">
      <c r="B451" s="1" t="s">
        <v>130</v>
      </c>
      <c r="C451" s="1">
        <v>2005</v>
      </c>
      <c r="D451" s="1" t="s">
        <v>787</v>
      </c>
      <c r="F451" s="2">
        <v>21</v>
      </c>
      <c r="G451" s="2" t="s">
        <v>800</v>
      </c>
      <c r="H451" s="2" t="s">
        <v>566</v>
      </c>
      <c r="I451" s="4" t="s">
        <v>1148</v>
      </c>
      <c r="J451" s="16">
        <f>_xlfn.XLOOKUP($I451,DASHBOARD!$I$2:$I$27,DASHBOARD!$J$2:$J$27,"",0)</f>
        <v>83</v>
      </c>
      <c r="K451" s="23">
        <f>J451/DASHBOARD!$C$3</f>
        <v>2.1082042164084331</v>
      </c>
      <c r="L451" s="2">
        <v>250</v>
      </c>
      <c r="M451" s="26">
        <f>L451/DASHBOARD!$C$4</f>
        <v>113.37868480725623</v>
      </c>
      <c r="N451" s="26">
        <f t="shared" si="86"/>
        <v>25.509741613779099</v>
      </c>
      <c r="O451" s="5">
        <v>27875</v>
      </c>
      <c r="P451" s="23">
        <f>YEARFRAC(O451,_xlfn.XLOOKUP($B451,DASHBOARD!$Q$2:$Q$40,DASHBOARD!$U$2:$U$40,"",0))</f>
        <v>29.161111111111111</v>
      </c>
      <c r="Q451" s="2" t="s">
        <v>801</v>
      </c>
      <c r="R451" s="2" t="str">
        <f>_xlfn.XLOOKUP($Q451,DASHBOARD!$L$2:$L$150,DASHBOARD!M$2:M$150,"",0)</f>
        <v>Virgin Islands (US)</v>
      </c>
      <c r="S451" s="2" t="str">
        <f>_xlfn.XLOOKUP($Q451,DASHBOARD!$L$2:$L$150,DASHBOARD!N$2:N$150,"",0)</f>
        <v>North America</v>
      </c>
      <c r="T451" s="2" t="str">
        <f>_xlfn.XLOOKUP($Q451,DASHBOARD!$L$2:$L$150,DASHBOARD!O$2:O$150,"",0)</f>
        <v>Caribbean</v>
      </c>
      <c r="U451" s="2">
        <v>7</v>
      </c>
      <c r="W451" s="2" t="s">
        <v>642</v>
      </c>
      <c r="X451" s="2" t="s">
        <v>642</v>
      </c>
      <c r="Z451" s="2" t="str">
        <f t="shared" si="87"/>
        <v/>
      </c>
      <c r="AA451" s="6">
        <f>_xlfn.XLOOKUP($G451,$AU$448:$AU$469,$AV$448:$AV$469,0,0)</f>
        <v>14260641</v>
      </c>
      <c r="AB451" s="43">
        <f>AA451/$AC$470</f>
        <v>0.3001979638693677</v>
      </c>
      <c r="AD451" s="65">
        <v>1474.3999999999999</v>
      </c>
      <c r="AE451" s="65" cm="1">
        <f t="array" ref="AE451">_xlfn.XLOOKUP($G451&amp;$C451,$BY$1:$BY$845&amp;$C$1:$C$845,$CB$1:$CB$845,"",0)</f>
        <v>2203</v>
      </c>
      <c r="AF451" s="65">
        <v>12.2</v>
      </c>
      <c r="AG451" s="65">
        <f>IFERROR(($AD451/SUM(AD448:AD469))*$AF451,"")</f>
        <v>0.90692050943339109</v>
      </c>
      <c r="AH451" s="65" cm="1">
        <f t="array" ref="AH451">_xlfn.XLOOKUP($G451&amp;$C451,$BY$1:$BY$845&amp;$C$1:$C$845,$BD$1:$BD$845,"",0)</f>
        <v>28</v>
      </c>
      <c r="AI451" s="65" cm="1">
        <f t="array" ref="AI451">_xlfn.XLOOKUP($G451&amp;$C451,$BY$1:$BY$845&amp;$C$1:$C$845,$CP$1:$CP$845,"",0)</f>
        <v>5.5</v>
      </c>
      <c r="AJ451" s="65" cm="1">
        <f t="array" ref="AJ451">_xlfn.XLOOKUP($G451&amp;$C451,$BY$1:$BY$845&amp;$C$1:$C$845,$CQ$1:$CQ$845,"",0)</f>
        <v>5.7</v>
      </c>
      <c r="AK451" s="65" cm="1">
        <f t="array" ref="AK451">_xlfn.XLOOKUP($G451&amp;$C451,$BY$1:$BY$845&amp;$C$1:$C$845,$CR$1:$CR$845,"",0)</f>
        <v>11.2</v>
      </c>
      <c r="AL451" s="65" cm="1">
        <f t="array" ref="AL451">_xlfn.XLOOKUP($G451&amp;$C451,$BY$1:$BY$845&amp;$C$1:$C$845,$CM$1:$CM$845,"",0)</f>
        <v>9.3000000000000007</v>
      </c>
      <c r="AM451" s="78" cm="1">
        <f t="array" ref="AM451">_xlfn.XLOOKUP($G451&amp;$C451,$BY$1:$BY$845&amp;$C$1:$C$845,BG$1:BG$845,"",0)</f>
        <v>0</v>
      </c>
      <c r="AN451" s="78" cm="1">
        <f t="array" ref="AN451">_xlfn.XLOOKUP($G451&amp;$C451,$BY$1:$BY$845&amp;$C$1:$C$845,BH$1:BH$845,"",0)</f>
        <v>0</v>
      </c>
      <c r="AO451" s="78" cm="1">
        <f t="array" ref="AO451">_xlfn.XLOOKUP($G451&amp;$C451,$BY$1:$BY$845&amp;$C$1:$C$845,BI$1:BI$845,"",0)</f>
        <v>0</v>
      </c>
      <c r="AP451" s="78" cm="1">
        <f t="array" ref="AP451">_xlfn.XLOOKUP($G451&amp;$C451,$BY$1:$BY$845&amp;$C$1:$C$845,BJ$1:BJ$845,"",0)</f>
        <v>0.47</v>
      </c>
      <c r="AQ451" s="78" cm="1">
        <f t="array" ref="AQ451">_xlfn.XLOOKUP($G451&amp;$C451,$BY$1:$BY$845&amp;$C$1:$C$845,BK$1:BK$845,"",0)</f>
        <v>0.53</v>
      </c>
      <c r="AR451" s="78">
        <f t="shared" si="88"/>
        <v>1</v>
      </c>
      <c r="AT451" s="1">
        <v>4</v>
      </c>
      <c r="AU451" s="2" t="s">
        <v>961</v>
      </c>
      <c r="AV451" s="6">
        <v>5462500</v>
      </c>
      <c r="AW451" s="6">
        <v>5462500</v>
      </c>
      <c r="BB451">
        <v>4</v>
      </c>
      <c r="BC451" t="s">
        <v>802</v>
      </c>
      <c r="BD451">
        <v>27</v>
      </c>
      <c r="BE451">
        <v>74</v>
      </c>
      <c r="BF451" s="2">
        <v>2193</v>
      </c>
      <c r="BH451" s="58">
        <v>0.59</v>
      </c>
      <c r="BI451" s="58">
        <v>0.39</v>
      </c>
      <c r="BJ451" s="58">
        <v>0.02</v>
      </c>
      <c r="BL451" s="2">
        <v>16.600000000000001</v>
      </c>
      <c r="BM451" s="2">
        <v>17.2</v>
      </c>
      <c r="BN451" s="2">
        <v>97</v>
      </c>
      <c r="BO451" s="2">
        <v>37</v>
      </c>
      <c r="BP451" s="2">
        <v>59</v>
      </c>
      <c r="BQ451" s="2">
        <v>24</v>
      </c>
      <c r="BR451" s="2">
        <v>165</v>
      </c>
      <c r="BT451" s="2">
        <v>637</v>
      </c>
      <c r="BU451" s="2">
        <v>37</v>
      </c>
      <c r="BV451" s="2">
        <v>50</v>
      </c>
      <c r="BX451" s="2">
        <v>4</v>
      </c>
      <c r="BY451" s="2" t="s">
        <v>802</v>
      </c>
      <c r="BZ451" s="2">
        <v>27</v>
      </c>
      <c r="CA451" s="2">
        <v>74</v>
      </c>
      <c r="CB451" s="2">
        <v>2193</v>
      </c>
      <c r="CC451" s="2">
        <v>22.3</v>
      </c>
      <c r="CD451" s="58">
        <v>0.60899999999999999</v>
      </c>
      <c r="CE451" s="58">
        <v>0.33100000000000002</v>
      </c>
      <c r="CF451" s="58">
        <v>0.56699999999999995</v>
      </c>
      <c r="CG451" s="2">
        <v>4</v>
      </c>
      <c r="CH451" s="2">
        <v>13.6</v>
      </c>
      <c r="CI451" s="2">
        <v>8.8000000000000007</v>
      </c>
      <c r="CJ451" s="2">
        <v>23</v>
      </c>
      <c r="CK451" s="2">
        <v>2.9</v>
      </c>
      <c r="CL451" s="2">
        <v>0.9</v>
      </c>
      <c r="CM451" s="2">
        <v>15</v>
      </c>
      <c r="CN451" s="2">
        <v>24.3</v>
      </c>
      <c r="CP451" s="2">
        <v>6.4</v>
      </c>
      <c r="CQ451" s="2">
        <v>4.5999999999999996</v>
      </c>
      <c r="CR451" s="2">
        <v>11</v>
      </c>
      <c r="CS451" s="2">
        <v>0.24</v>
      </c>
      <c r="CU451" s="2">
        <v>4.0999999999999996</v>
      </c>
      <c r="CV451" s="2">
        <v>2.8</v>
      </c>
      <c r="CW451" s="2">
        <v>6.9</v>
      </c>
      <c r="CX451" s="2">
        <v>4.9000000000000004</v>
      </c>
    </row>
    <row r="452" spans="2:102" x14ac:dyDescent="0.2">
      <c r="B452" s="1" t="s">
        <v>130</v>
      </c>
      <c r="C452" s="1">
        <v>2005</v>
      </c>
      <c r="D452" s="1" t="s">
        <v>787</v>
      </c>
      <c r="F452" s="2">
        <v>20</v>
      </c>
      <c r="G452" s="2" t="s">
        <v>802</v>
      </c>
      <c r="H452" s="2" t="s">
        <v>576</v>
      </c>
      <c r="I452" s="4" t="s">
        <v>599</v>
      </c>
      <c r="J452" s="16">
        <f>_xlfn.XLOOKUP($I452,DASHBOARD!$I$2:$I$27,DASHBOARD!$J$2:$J$27,"",0)</f>
        <v>78</v>
      </c>
      <c r="K452" s="23">
        <f>J452/DASHBOARD!$C$3</f>
        <v>1.981203962407925</v>
      </c>
      <c r="L452" s="2">
        <v>205</v>
      </c>
      <c r="M452" s="26">
        <f>L452/DASHBOARD!$C$4</f>
        <v>92.970521541950106</v>
      </c>
      <c r="N452" s="26">
        <f t="shared" si="86"/>
        <v>23.685736387476311</v>
      </c>
      <c r="O452" s="5">
        <v>28334</v>
      </c>
      <c r="P452" s="23">
        <f>YEARFRAC(O452,_xlfn.XLOOKUP($B452,DASHBOARD!$Q$2:$Q$40,DASHBOARD!$U$2:$U$40,"",0))</f>
        <v>27.902777777777779</v>
      </c>
      <c r="Q452" s="2" t="s">
        <v>803</v>
      </c>
      <c r="R452" s="2" t="str">
        <f>_xlfn.XLOOKUP($Q452,DASHBOARD!$L$2:$L$150,DASHBOARD!M$2:M$150,"",0)</f>
        <v>Argentina</v>
      </c>
      <c r="S452" s="2" t="str">
        <f>_xlfn.XLOOKUP($Q452,DASHBOARD!$L$2:$L$150,DASHBOARD!N$2:N$150,"",0)</f>
        <v>South America</v>
      </c>
      <c r="T452" s="2" t="str">
        <f>_xlfn.XLOOKUP($Q452,DASHBOARD!$L$2:$L$150,DASHBOARD!O$2:O$150,"",0)</f>
        <v>Americas</v>
      </c>
      <c r="U452" s="2">
        <v>2</v>
      </c>
      <c r="Z452" s="2" t="str">
        <f t="shared" si="87"/>
        <v/>
      </c>
      <c r="AA452" s="6">
        <f>_xlfn.XLOOKUP($G452,$AU$448:$AU$469,$AV$448:$AV$469,0,0)</f>
        <v>6603500</v>
      </c>
      <c r="AB452" s="43">
        <f>AA452/$AC$470</f>
        <v>0.1390089866515376</v>
      </c>
      <c r="AD452" s="65">
        <v>1741.5</v>
      </c>
      <c r="AE452" s="65" cm="1">
        <f t="array" ref="AE452">_xlfn.XLOOKUP($G452&amp;$C452,$BY$1:$BY$845&amp;$C$1:$C$845,$CB$1:$CB$845,"",0)</f>
        <v>2193</v>
      </c>
      <c r="AF452" s="65">
        <v>14</v>
      </c>
      <c r="AG452" s="65">
        <f>IFERROR(($AD452/SUM(AD448:AD469))*$AF452,"")</f>
        <v>1.2292651937601466</v>
      </c>
      <c r="AH452" s="65" cm="1">
        <f t="array" ref="AH452">_xlfn.XLOOKUP($G452&amp;$C452,$BY$1:$BY$845&amp;$C$1:$C$845,$BD$1:$BD$845,"",0)</f>
        <v>27</v>
      </c>
      <c r="AI452" s="65" cm="1">
        <f t="array" ref="AI452">_xlfn.XLOOKUP($G452&amp;$C452,$BY$1:$BY$845&amp;$C$1:$C$845,$CP$1:$CP$845,"",0)</f>
        <v>6.4</v>
      </c>
      <c r="AJ452" s="65" cm="1">
        <f t="array" ref="AJ452">_xlfn.XLOOKUP($G452&amp;$C452,$BY$1:$BY$845&amp;$C$1:$C$845,$CQ$1:$CQ$845,"",0)</f>
        <v>4.5999999999999996</v>
      </c>
      <c r="AK452" s="65" cm="1">
        <f t="array" ref="AK452">_xlfn.XLOOKUP($G452&amp;$C452,$BY$1:$BY$845&amp;$C$1:$C$845,$CR$1:$CR$845,"",0)</f>
        <v>11</v>
      </c>
      <c r="AL452" s="65" cm="1">
        <f t="array" ref="AL452">_xlfn.XLOOKUP($G452&amp;$C452,$BY$1:$BY$845&amp;$C$1:$C$845,$CM$1:$CM$845,"",0)</f>
        <v>15</v>
      </c>
      <c r="AM452" s="78" cm="1">
        <f t="array" ref="AM452">_xlfn.XLOOKUP($G452&amp;$C452,$BY$1:$BY$845&amp;$C$1:$C$845,BG$1:BG$845,"",0)</f>
        <v>0</v>
      </c>
      <c r="AN452" s="78" cm="1">
        <f t="array" ref="AN452">_xlfn.XLOOKUP($G452&amp;$C452,$BY$1:$BY$845&amp;$C$1:$C$845,BH$1:BH$845,"",0)</f>
        <v>0.59</v>
      </c>
      <c r="AO452" s="78" cm="1">
        <f t="array" ref="AO452">_xlfn.XLOOKUP($G452&amp;$C452,$BY$1:$BY$845&amp;$C$1:$C$845,BI$1:BI$845,"",0)</f>
        <v>0.39</v>
      </c>
      <c r="AP452" s="78" cm="1">
        <f t="array" ref="AP452">_xlfn.XLOOKUP($G452&amp;$C452,$BY$1:$BY$845&amp;$C$1:$C$845,BJ$1:BJ$845,"",0)</f>
        <v>0.02</v>
      </c>
      <c r="AQ452" s="78" cm="1">
        <f t="array" ref="AQ452">_xlfn.XLOOKUP($G452&amp;$C452,$BY$1:$BY$845&amp;$C$1:$C$845,BK$1:BK$845,"",0)</f>
        <v>0</v>
      </c>
      <c r="AR452" s="78">
        <f t="shared" si="88"/>
        <v>1</v>
      </c>
      <c r="AT452" s="1">
        <v>5</v>
      </c>
      <c r="AU452" s="2" t="s">
        <v>912</v>
      </c>
      <c r="AV452" s="6">
        <v>4264900</v>
      </c>
      <c r="AW452" s="6">
        <v>4264900</v>
      </c>
      <c r="BB452">
        <v>5</v>
      </c>
      <c r="BC452" t="s">
        <v>959</v>
      </c>
      <c r="BD452">
        <v>28</v>
      </c>
      <c r="BE452">
        <v>70</v>
      </c>
      <c r="BF452" s="2">
        <v>1785</v>
      </c>
      <c r="BK452" s="58">
        <v>1</v>
      </c>
      <c r="BL452" s="2">
        <v>13.1</v>
      </c>
      <c r="BM452" s="2">
        <v>7.5</v>
      </c>
      <c r="BN452" s="2">
        <v>27</v>
      </c>
      <c r="BO452" s="2">
        <v>20</v>
      </c>
      <c r="BP452" s="2">
        <v>138</v>
      </c>
      <c r="BQ452" s="2">
        <v>10</v>
      </c>
      <c r="BR452" s="2">
        <v>14</v>
      </c>
      <c r="BT452" s="2">
        <v>157</v>
      </c>
      <c r="BU452" s="2">
        <v>6</v>
      </c>
      <c r="BV452" s="2">
        <v>20</v>
      </c>
      <c r="BX452" s="2">
        <v>5</v>
      </c>
      <c r="BY452" s="2" t="s">
        <v>959</v>
      </c>
      <c r="BZ452" s="2">
        <v>28</v>
      </c>
      <c r="CA452" s="2">
        <v>70</v>
      </c>
      <c r="CB452" s="2">
        <v>1785</v>
      </c>
      <c r="CC452" s="2">
        <v>12</v>
      </c>
      <c r="CD452" s="2">
        <v>0.46300000000000002</v>
      </c>
      <c r="CE452" s="2">
        <v>0</v>
      </c>
      <c r="CF452" s="58">
        <v>7.0000000000000007E-2</v>
      </c>
      <c r="CG452" s="58">
        <v>12</v>
      </c>
      <c r="CH452" s="2">
        <v>18</v>
      </c>
      <c r="CI452" s="2">
        <v>15</v>
      </c>
      <c r="CJ452" s="2">
        <v>6.3</v>
      </c>
      <c r="CK452" s="2">
        <v>0.9</v>
      </c>
      <c r="CL452" s="2">
        <v>4.7</v>
      </c>
      <c r="CM452" s="2">
        <v>14.1</v>
      </c>
      <c r="CN452" s="2">
        <v>13.5</v>
      </c>
      <c r="CP452" s="2">
        <v>0.5</v>
      </c>
      <c r="CQ452" s="2">
        <v>3.8</v>
      </c>
      <c r="CR452" s="2">
        <v>4.2</v>
      </c>
      <c r="CS452" s="2">
        <v>0.114</v>
      </c>
      <c r="CU452" s="2">
        <v>-2.7</v>
      </c>
      <c r="CV452" s="2">
        <v>1.9</v>
      </c>
      <c r="CW452" s="2">
        <v>-0.7</v>
      </c>
      <c r="CX452" s="2">
        <v>0.6</v>
      </c>
    </row>
    <row r="453" spans="2:102" x14ac:dyDescent="0.2">
      <c r="B453" s="1" t="s">
        <v>130</v>
      </c>
      <c r="C453" s="1">
        <v>2005</v>
      </c>
      <c r="D453" s="1" t="s">
        <v>787</v>
      </c>
      <c r="F453" s="2">
        <v>1</v>
      </c>
      <c r="G453" s="2" t="s">
        <v>952</v>
      </c>
      <c r="H453" s="2" t="s">
        <v>576</v>
      </c>
      <c r="I453" s="4" t="s">
        <v>601</v>
      </c>
      <c r="J453" s="16">
        <f>_xlfn.XLOOKUP($I453,DASHBOARD!$I$2:$I$27,DASHBOARD!$J$2:$J$27,"",0)</f>
        <v>77</v>
      </c>
      <c r="K453" s="23">
        <f>J453/DASHBOARD!$C$3</f>
        <v>1.9558039116078234</v>
      </c>
      <c r="L453" s="2">
        <v>228</v>
      </c>
      <c r="M453" s="26">
        <f>L453/DASHBOARD!$C$4</f>
        <v>103.40136054421768</v>
      </c>
      <c r="N453" s="26">
        <f t="shared" si="86"/>
        <v>27.031841507728064</v>
      </c>
      <c r="O453" s="5">
        <v>28785</v>
      </c>
      <c r="P453" s="23">
        <f>YEARFRAC(O453,_xlfn.XLOOKUP($B453,DASHBOARD!$Q$2:$Q$40,DASHBOARD!$U$2:$U$40,"",0))</f>
        <v>26.669444444444444</v>
      </c>
      <c r="Q453" s="2" t="s">
        <v>557</v>
      </c>
      <c r="R453" s="2" t="str">
        <f>_xlfn.XLOOKUP($Q453,DASHBOARD!$L$2:$L$150,DASHBOARD!M$2:M$150,"",0)</f>
        <v>United States</v>
      </c>
      <c r="S453" s="2" t="str">
        <f>_xlfn.XLOOKUP($Q453,DASHBOARD!$L$2:$L$150,DASHBOARD!N$2:N$150,"",0)</f>
        <v>North America</v>
      </c>
      <c r="T453" s="2" t="str">
        <f>_xlfn.XLOOKUP($Q453,DASHBOARD!$L$2:$L$150,DASHBOARD!O$2:O$150,"",0)</f>
        <v>Americas</v>
      </c>
      <c r="U453" s="2">
        <v>5</v>
      </c>
      <c r="W453" s="2" t="s">
        <v>766</v>
      </c>
      <c r="X453" s="2" t="s">
        <v>766</v>
      </c>
      <c r="Z453" s="2" t="str">
        <f t="shared" si="87"/>
        <v/>
      </c>
      <c r="AA453" s="6">
        <f>_xlfn.XLOOKUP($G453,$AU$448:$AU$469,$AV$448:$AV$469,0,0)</f>
        <v>385277</v>
      </c>
      <c r="AB453" s="43">
        <f>AA453/$AC$470</f>
        <v>8.110390754924578E-3</v>
      </c>
      <c r="AD453" s="65">
        <v>2624</v>
      </c>
      <c r="AE453" s="65" cm="1">
        <f t="array" ref="AE453">_xlfn.XLOOKUP($G453&amp;$C453,$BY$1:$BY$845&amp;$C$1:$C$845,$CB$1:$CB$845,"",0)</f>
        <v>68</v>
      </c>
      <c r="AF453" s="65">
        <v>9.5</v>
      </c>
      <c r="AG453" s="65">
        <f>IFERROR(($AD453/SUM(AD448:AD469))*$AF453,"")</f>
        <v>1.2568443767709665</v>
      </c>
      <c r="AH453" s="65" cm="1">
        <f t="array" ref="AH453">_xlfn.XLOOKUP($G453&amp;$C453,$BY$1:$BY$845&amp;$C$1:$C$845,$BD$1:$BD$845,"",0)</f>
        <v>26</v>
      </c>
      <c r="AI453" s="65" cm="1">
        <f t="array" ref="AI453">_xlfn.XLOOKUP($G453&amp;$C453,$BY$1:$BY$845&amp;$C$1:$C$845,$CP$1:$CP$845,"",0)</f>
        <v>0.1</v>
      </c>
      <c r="AJ453" s="65" cm="1">
        <f t="array" ref="AJ453">_xlfn.XLOOKUP($G453&amp;$C453,$BY$1:$BY$845&amp;$C$1:$C$845,$CQ$1:$CQ$845,"",0)</f>
        <v>0.1</v>
      </c>
      <c r="AK453" s="65" cm="1">
        <f t="array" ref="AK453">_xlfn.XLOOKUP($G453&amp;$C453,$BY$1:$BY$845&amp;$C$1:$C$845,$CR$1:$CR$845,"",0)</f>
        <v>0.2</v>
      </c>
      <c r="AL453" s="65" cm="1">
        <f t="array" ref="AL453">_xlfn.XLOOKUP($G453&amp;$C453,$BY$1:$BY$845&amp;$C$1:$C$845,$CM$1:$CM$845,"",0)</f>
        <v>7</v>
      </c>
      <c r="AM453" s="78" cm="1">
        <f t="array" ref="AM453">_xlfn.XLOOKUP($G453&amp;$C453,$BY$1:$BY$845&amp;$C$1:$C$845,BG$1:BG$845,"",0)</f>
        <v>0</v>
      </c>
      <c r="AN453" s="78" cm="1">
        <f t="array" ref="AN453">_xlfn.XLOOKUP($G453&amp;$C453,$BY$1:$BY$845&amp;$C$1:$C$845,BH$1:BH$845,"",0)</f>
        <v>0.08</v>
      </c>
      <c r="AO453" s="78" cm="1">
        <f t="array" ref="AO453">_xlfn.XLOOKUP($G453&amp;$C453,$BY$1:$BY$845&amp;$C$1:$C$845,BI$1:BI$845,"",0)</f>
        <v>0.68</v>
      </c>
      <c r="AP453" s="78" cm="1">
        <f t="array" ref="AP453">_xlfn.XLOOKUP($G453&amp;$C453,$BY$1:$BY$845&amp;$C$1:$C$845,BJ$1:BJ$845,"",0)</f>
        <v>0.24</v>
      </c>
      <c r="AQ453" s="78" cm="1">
        <f t="array" ref="AQ453">_xlfn.XLOOKUP($G453&amp;$C453,$BY$1:$BY$845&amp;$C$1:$C$845,BK$1:BK$845,"",0)</f>
        <v>0</v>
      </c>
      <c r="AR453" s="78">
        <f t="shared" si="88"/>
        <v>1</v>
      </c>
      <c r="AT453" s="1">
        <v>6</v>
      </c>
      <c r="AU453" s="2" t="s">
        <v>913</v>
      </c>
      <c r="AV453" s="6">
        <v>3000000</v>
      </c>
      <c r="AW453" s="6">
        <v>3000000</v>
      </c>
      <c r="BB453">
        <v>6</v>
      </c>
      <c r="BC453" t="s">
        <v>912</v>
      </c>
      <c r="BD453">
        <v>33</v>
      </c>
      <c r="BE453">
        <v>81</v>
      </c>
      <c r="BF453" s="2">
        <v>1742</v>
      </c>
      <c r="BG453" s="58">
        <v>0.01</v>
      </c>
      <c r="BH453" s="58">
        <v>0.96</v>
      </c>
      <c r="BI453" s="58">
        <v>0.04</v>
      </c>
      <c r="BL453" s="2">
        <v>7.1</v>
      </c>
      <c r="BM453" s="2">
        <v>-3.4</v>
      </c>
      <c r="BN453" s="2">
        <v>42</v>
      </c>
      <c r="BO453" s="2">
        <v>11</v>
      </c>
      <c r="BP453" s="2">
        <v>66</v>
      </c>
      <c r="BQ453" s="2">
        <v>8</v>
      </c>
      <c r="BR453" s="2">
        <v>42</v>
      </c>
      <c r="BT453" s="2">
        <v>398</v>
      </c>
      <c r="BU453" s="2">
        <v>13</v>
      </c>
      <c r="BV453" s="2">
        <v>16</v>
      </c>
      <c r="BX453" s="2">
        <v>6</v>
      </c>
      <c r="BY453" s="2" t="s">
        <v>912</v>
      </c>
      <c r="BZ453" s="2">
        <v>33</v>
      </c>
      <c r="CA453" s="2">
        <v>81</v>
      </c>
      <c r="CB453" s="2">
        <v>1742</v>
      </c>
      <c r="CC453" s="2">
        <v>14</v>
      </c>
      <c r="CD453" s="2">
        <v>0.57999999999999996</v>
      </c>
      <c r="CE453" s="58">
        <v>0.61</v>
      </c>
      <c r="CF453" s="58">
        <v>0.29399999999999998</v>
      </c>
      <c r="CG453" s="58">
        <v>1.9</v>
      </c>
      <c r="CH453" s="2">
        <v>10.8</v>
      </c>
      <c r="CI453" s="2">
        <v>6.4</v>
      </c>
      <c r="CJ453" s="2">
        <v>16.3</v>
      </c>
      <c r="CK453" s="2">
        <v>1.2</v>
      </c>
      <c r="CL453" s="2">
        <v>0.8</v>
      </c>
      <c r="CM453" s="2">
        <v>11</v>
      </c>
      <c r="CN453" s="2">
        <v>15.6</v>
      </c>
      <c r="CP453" s="2">
        <v>3.5</v>
      </c>
      <c r="CQ453" s="2">
        <v>2.7</v>
      </c>
      <c r="CR453" s="2">
        <v>6.1</v>
      </c>
      <c r="CS453" s="2">
        <v>0.16800000000000001</v>
      </c>
      <c r="CU453" s="2">
        <v>1.1000000000000001</v>
      </c>
      <c r="CV453" s="2">
        <v>1.3</v>
      </c>
      <c r="CW453" s="2">
        <v>2.4</v>
      </c>
      <c r="CX453" s="2">
        <v>1.9</v>
      </c>
    </row>
    <row r="454" spans="2:102" x14ac:dyDescent="0.2">
      <c r="B454" s="1" t="s">
        <v>130</v>
      </c>
      <c r="C454" s="1">
        <v>2005</v>
      </c>
      <c r="D454" s="1" t="s">
        <v>787</v>
      </c>
      <c r="F454" s="2">
        <v>5</v>
      </c>
      <c r="G454" s="2" t="s">
        <v>922</v>
      </c>
      <c r="H454" s="2" t="s">
        <v>566</v>
      </c>
      <c r="I454" s="4" t="s">
        <v>595</v>
      </c>
      <c r="J454" s="16">
        <f>_xlfn.XLOOKUP($I454,DASHBOARD!$I$2:$I$27,DASHBOARD!$J$2:$J$27,"",0)</f>
        <v>82</v>
      </c>
      <c r="K454" s="23">
        <f>J454/DASHBOARD!$C$3</f>
        <v>2.0828041656083314</v>
      </c>
      <c r="L454" s="2">
        <v>240</v>
      </c>
      <c r="M454" s="26">
        <f>L454/DASHBOARD!$C$4</f>
        <v>108.84353741496598</v>
      </c>
      <c r="N454" s="26">
        <f t="shared" si="86"/>
        <v>25.090295297178951</v>
      </c>
      <c r="O454" s="5">
        <v>25805</v>
      </c>
      <c r="P454" s="23">
        <f>YEARFRAC(O454,_xlfn.XLOOKUP($B454,DASHBOARD!$Q$2:$Q$40,DASHBOARD!$U$2:$U$40,"",0))</f>
        <v>34.827777777777776</v>
      </c>
      <c r="Q454" s="2" t="s">
        <v>557</v>
      </c>
      <c r="R454" s="2" t="str">
        <f>_xlfn.XLOOKUP($Q454,DASHBOARD!$L$2:$L$150,DASHBOARD!M$2:M$150,"",0)</f>
        <v>United States</v>
      </c>
      <c r="S454" s="2" t="str">
        <f>_xlfn.XLOOKUP($Q454,DASHBOARD!$L$2:$L$150,DASHBOARD!N$2:N$150,"",0)</f>
        <v>North America</v>
      </c>
      <c r="T454" s="2" t="str">
        <f>_xlfn.XLOOKUP($Q454,DASHBOARD!$L$2:$L$150,DASHBOARD!O$2:O$150,"",0)</f>
        <v>Americas</v>
      </c>
      <c r="U454" s="2">
        <v>12</v>
      </c>
      <c r="W454" s="2" t="s">
        <v>769</v>
      </c>
      <c r="X454" s="2" t="s">
        <v>769</v>
      </c>
      <c r="Z454" s="2" t="str">
        <f t="shared" si="87"/>
        <v/>
      </c>
      <c r="AA454" s="6">
        <f>_xlfn.XLOOKUP($G454,$AU$448:$AU$469,$AV$448:$AV$469,0,0)</f>
        <v>1100000</v>
      </c>
      <c r="AB454" s="43">
        <f>AA454/$AC$470</f>
        <v>2.315588480604094E-2</v>
      </c>
      <c r="AD454" s="65">
        <v>2736</v>
      </c>
      <c r="AE454" s="65" cm="1">
        <f t="array" ref="AE454">_xlfn.XLOOKUP($G454&amp;$C454,$BY$1:$BY$845&amp;$C$1:$C$845,$CB$1:$CB$845,"",0)</f>
        <v>1396</v>
      </c>
      <c r="AF454" s="65">
        <v>18</v>
      </c>
      <c r="AG454" s="65">
        <f>IFERROR(($AD454/SUM(AD448:AD469))*$AF454,"")</f>
        <v>2.4830340126450801</v>
      </c>
      <c r="AH454" s="65" cm="1">
        <f t="array" ref="AH454">_xlfn.XLOOKUP($G454&amp;$C454,$BY$1:$BY$845&amp;$C$1:$C$845,$BD$1:$BD$845,"",0)</f>
        <v>34</v>
      </c>
      <c r="AI454" s="65" cm="1">
        <f t="array" ref="AI454">_xlfn.XLOOKUP($G454&amp;$C454,$BY$1:$BY$845&amp;$C$1:$C$845,$CP$1:$CP$845,"",0)</f>
        <v>1.4</v>
      </c>
      <c r="AJ454" s="65" cm="1">
        <f t="array" ref="AJ454">_xlfn.XLOOKUP($G454&amp;$C454,$BY$1:$BY$845&amp;$C$1:$C$845,$CQ$1:$CQ$845,"",0)</f>
        <v>3.1</v>
      </c>
      <c r="AK454" s="65" cm="1">
        <f t="array" ref="AK454">_xlfn.XLOOKUP($G454&amp;$C454,$BY$1:$BY$845&amp;$C$1:$C$845,$CR$1:$CR$845,"",0)</f>
        <v>4.5999999999999996</v>
      </c>
      <c r="AL454" s="65" cm="1">
        <f t="array" ref="AL454">_xlfn.XLOOKUP($G454&amp;$C454,$BY$1:$BY$845&amp;$C$1:$C$845,$CM$1:$CM$845,"",0)</f>
        <v>14</v>
      </c>
      <c r="AM454" s="78" cm="1">
        <f t="array" ref="AM454">_xlfn.XLOOKUP($G454&amp;$C454,$BY$1:$BY$845&amp;$C$1:$C$845,BG$1:BG$845,"",0)</f>
        <v>0</v>
      </c>
      <c r="AN454" s="78" cm="1">
        <f t="array" ref="AN454">_xlfn.XLOOKUP($G454&amp;$C454,$BY$1:$BY$845&amp;$C$1:$C$845,BH$1:BH$845,"",0)</f>
        <v>0</v>
      </c>
      <c r="AO454" s="78" cm="1">
        <f t="array" ref="AO454">_xlfn.XLOOKUP($G454&amp;$C454,$BY$1:$BY$845&amp;$C$1:$C$845,BI$1:BI$845,"",0)</f>
        <v>0</v>
      </c>
      <c r="AP454" s="78" cm="1">
        <f t="array" ref="AP454">_xlfn.XLOOKUP($G454&amp;$C454,$BY$1:$BY$845&amp;$C$1:$C$845,BJ$1:BJ$845,"",0)</f>
        <v>0.9</v>
      </c>
      <c r="AQ454" s="78" cm="1">
        <f t="array" ref="AQ454">_xlfn.XLOOKUP($G454&amp;$C454,$BY$1:$BY$845&amp;$C$1:$C$845,BK$1:BK$845,"",0)</f>
        <v>0.1</v>
      </c>
      <c r="AR454" s="78">
        <f t="shared" si="88"/>
        <v>1</v>
      </c>
      <c r="AT454" s="1">
        <v>7</v>
      </c>
      <c r="AU454" s="2" t="s">
        <v>809</v>
      </c>
      <c r="AV454" s="6">
        <v>1545441</v>
      </c>
      <c r="AW454" s="6">
        <v>1545441</v>
      </c>
      <c r="BB454">
        <v>7</v>
      </c>
      <c r="BC454" t="s">
        <v>922</v>
      </c>
      <c r="BD454">
        <v>34</v>
      </c>
      <c r="BE454">
        <v>75</v>
      </c>
      <c r="BF454" s="2">
        <v>1396</v>
      </c>
      <c r="BJ454" s="58">
        <v>0.9</v>
      </c>
      <c r="BK454" s="58">
        <v>0.1</v>
      </c>
      <c r="BL454" s="2">
        <v>10.7</v>
      </c>
      <c r="BM454" s="2">
        <v>2.6</v>
      </c>
      <c r="BN454" s="2">
        <v>42</v>
      </c>
      <c r="BO454" s="2">
        <v>15</v>
      </c>
      <c r="BP454" s="2">
        <v>65</v>
      </c>
      <c r="BQ454" s="2">
        <v>9</v>
      </c>
      <c r="BR454" s="2">
        <v>37</v>
      </c>
      <c r="BT454" s="2">
        <v>183</v>
      </c>
      <c r="BU454" s="2">
        <v>6</v>
      </c>
      <c r="BV454" s="2">
        <v>21</v>
      </c>
      <c r="BX454" s="2">
        <v>7</v>
      </c>
      <c r="BY454" s="2" t="s">
        <v>922</v>
      </c>
      <c r="BZ454" s="2">
        <v>34</v>
      </c>
      <c r="CA454" s="2">
        <v>75</v>
      </c>
      <c r="CB454" s="2">
        <v>1396</v>
      </c>
      <c r="CC454" s="2">
        <v>14.9</v>
      </c>
      <c r="CD454" s="2">
        <v>0.53300000000000003</v>
      </c>
      <c r="CE454" s="2">
        <v>0.36799999999999999</v>
      </c>
      <c r="CF454" s="58">
        <v>0.29099999999999998</v>
      </c>
      <c r="CG454" s="58">
        <v>7.6</v>
      </c>
      <c r="CH454" s="2">
        <v>14.8</v>
      </c>
      <c r="CI454" s="2">
        <v>11.2</v>
      </c>
      <c r="CJ454" s="2">
        <v>9.1999999999999993</v>
      </c>
      <c r="CK454" s="2">
        <v>2.6</v>
      </c>
      <c r="CL454" s="2">
        <v>3.1</v>
      </c>
      <c r="CM454" s="2">
        <v>14</v>
      </c>
      <c r="CN454" s="2">
        <v>16.399999999999999</v>
      </c>
      <c r="CP454" s="2">
        <v>1.4</v>
      </c>
      <c r="CQ454" s="2">
        <v>3.1</v>
      </c>
      <c r="CR454" s="2">
        <v>4.5999999999999996</v>
      </c>
      <c r="CS454" s="2">
        <v>0.157</v>
      </c>
      <c r="CU454" s="2">
        <v>0.2</v>
      </c>
      <c r="CV454" s="2">
        <v>2.8</v>
      </c>
      <c r="CW454" s="2">
        <v>3</v>
      </c>
      <c r="CX454" s="2">
        <v>1.8</v>
      </c>
    </row>
    <row r="455" spans="2:102" x14ac:dyDescent="0.2">
      <c r="B455" s="1" t="s">
        <v>130</v>
      </c>
      <c r="C455" s="1">
        <v>2005</v>
      </c>
      <c r="D455" s="1" t="s">
        <v>787</v>
      </c>
      <c r="F455" s="2">
        <v>43</v>
      </c>
      <c r="G455" s="2" t="s">
        <v>953</v>
      </c>
      <c r="H455" s="2" t="s">
        <v>570</v>
      </c>
      <c r="I455" s="4" t="s">
        <v>600</v>
      </c>
      <c r="J455" s="16">
        <f>_xlfn.XLOOKUP($I455,DASHBOARD!$I$2:$I$27,DASHBOARD!$J$2:$J$27,"",0)</f>
        <v>80</v>
      </c>
      <c r="K455" s="23">
        <f>J455/DASHBOARD!$C$3</f>
        <v>2.0320040640081283</v>
      </c>
      <c r="L455" s="2">
        <v>205</v>
      </c>
      <c r="M455" s="26">
        <f>L455/DASHBOARD!$C$4</f>
        <v>92.970521541950106</v>
      </c>
      <c r="N455" s="26">
        <f t="shared" si="86"/>
        <v>22.516253153344664</v>
      </c>
      <c r="O455" s="5">
        <v>29385</v>
      </c>
      <c r="P455" s="23">
        <f>YEARFRAC(O455,_xlfn.XLOOKUP($B455,DASHBOARD!$Q$2:$Q$40,DASHBOARD!$U$2:$U$40,"",0))</f>
        <v>25.027777777777779</v>
      </c>
      <c r="Q455" s="2" t="s">
        <v>557</v>
      </c>
      <c r="R455" s="2" t="str">
        <f>_xlfn.XLOOKUP($Q455,DASHBOARD!$L$2:$L$150,DASHBOARD!M$2:M$150,"",0)</f>
        <v>United States</v>
      </c>
      <c r="S455" s="2" t="str">
        <f>_xlfn.XLOOKUP($Q455,DASHBOARD!$L$2:$L$150,DASHBOARD!N$2:N$150,"",0)</f>
        <v>North America</v>
      </c>
      <c r="T455" s="2" t="str">
        <f>_xlfn.XLOOKUP($Q455,DASHBOARD!$L$2:$L$150,DASHBOARD!O$2:O$150,"",0)</f>
        <v>Americas</v>
      </c>
      <c r="U455" s="2">
        <v>1</v>
      </c>
      <c r="W455" s="2" t="s">
        <v>954</v>
      </c>
      <c r="X455" s="2" t="s">
        <v>954</v>
      </c>
      <c r="Z455" s="2" t="str">
        <f t="shared" si="87"/>
        <v/>
      </c>
      <c r="AA455" s="6">
        <f>_xlfn.XLOOKUP($G455,$AU$448:$AU$469,$AV$448:$AV$469,0,0)</f>
        <v>620046</v>
      </c>
      <c r="AB455" s="43">
        <f>AA455/$AC$470</f>
        <v>1.305246704586042E-2</v>
      </c>
      <c r="AD455" s="65">
        <v>1395</v>
      </c>
      <c r="AE455" s="65" cm="1">
        <f t="array" ref="AE455">_xlfn.XLOOKUP($G455&amp;$C455,$BY$1:$BY$845&amp;$C$1:$C$845,$CB$1:$CB$845,"",0)</f>
        <v>15</v>
      </c>
      <c r="AF455" s="65">
        <v>14.9</v>
      </c>
      <c r="AG455" s="65">
        <f>IFERROR(($AD455/SUM(AD448:AD469))*$AF455,"")</f>
        <v>1.0479837449202873</v>
      </c>
      <c r="AH455" s="65" cm="1">
        <f t="array" ref="AH455">_xlfn.XLOOKUP($G455&amp;$C455,$BY$1:$BY$845&amp;$C$1:$C$845,$BD$1:$BD$845,"",0)</f>
        <v>24</v>
      </c>
      <c r="AI455" s="65" cm="1">
        <f t="array" ref="AI455">_xlfn.XLOOKUP($G455&amp;$C455,$BY$1:$BY$845&amp;$C$1:$C$845,$CP$1:$CP$845,"",0)</f>
        <v>-0.1</v>
      </c>
      <c r="AJ455" s="65" cm="1">
        <f t="array" ref="AJ455">_xlfn.XLOOKUP($G455&amp;$C455,$BY$1:$BY$845&amp;$C$1:$C$845,$CQ$1:$CQ$845,"",0)</f>
        <v>0</v>
      </c>
      <c r="AK455" s="65" cm="1">
        <f t="array" ref="AK455">_xlfn.XLOOKUP($G455&amp;$C455,$BY$1:$BY$845&amp;$C$1:$C$845,$CR$1:$CR$845,"",0)</f>
        <v>0</v>
      </c>
      <c r="AL455" s="65" cm="1">
        <f t="array" ref="AL455">_xlfn.XLOOKUP($G455&amp;$C455,$BY$1:$BY$845&amp;$C$1:$C$845,$CM$1:$CM$845,"",0)</f>
        <v>33.299999999999997</v>
      </c>
      <c r="AM455" s="78" cm="1">
        <f t="array" ref="AM455">_xlfn.XLOOKUP($G455&amp;$C455,$BY$1:$BY$845&amp;$C$1:$C$845,BG$1:BG$845,"",0)</f>
        <v>0</v>
      </c>
      <c r="AN455" s="78" cm="1">
        <f t="array" ref="AN455">_xlfn.XLOOKUP($G455&amp;$C455,$BY$1:$BY$845&amp;$C$1:$C$845,BH$1:BH$845,"",0)</f>
        <v>0</v>
      </c>
      <c r="AO455" s="78" cm="1">
        <f t="array" ref="AO455">_xlfn.XLOOKUP($G455&amp;$C455,$BY$1:$BY$845&amp;$C$1:$C$845,BI$1:BI$845,"",0)</f>
        <v>0.61</v>
      </c>
      <c r="AP455" s="78" cm="1">
        <f t="array" ref="AP455">_xlfn.XLOOKUP($G455&amp;$C455,$BY$1:$BY$845&amp;$C$1:$C$845,BJ$1:BJ$845,"",0)</f>
        <v>0.39</v>
      </c>
      <c r="AQ455" s="78" cm="1">
        <f t="array" ref="AQ455">_xlfn.XLOOKUP($G455&amp;$C455,$BY$1:$BY$845&amp;$C$1:$C$845,BK$1:BK$845,"",0)</f>
        <v>0</v>
      </c>
      <c r="AR455" s="78">
        <f t="shared" si="88"/>
        <v>1</v>
      </c>
      <c r="AT455" s="1">
        <v>8</v>
      </c>
      <c r="AU455" s="2" t="s">
        <v>922</v>
      </c>
      <c r="AV455" s="6">
        <v>1100000</v>
      </c>
      <c r="AW455" s="6">
        <v>1100000</v>
      </c>
      <c r="BB455">
        <v>8</v>
      </c>
      <c r="BC455" t="s">
        <v>950</v>
      </c>
      <c r="BD455">
        <v>26</v>
      </c>
      <c r="BE455">
        <v>67</v>
      </c>
      <c r="BF455" s="2">
        <v>1238</v>
      </c>
      <c r="BH455" s="58">
        <v>0.6</v>
      </c>
      <c r="BI455" s="58">
        <v>0.38</v>
      </c>
      <c r="BJ455" s="58">
        <v>0.02</v>
      </c>
      <c r="BL455" s="2">
        <v>2.8</v>
      </c>
      <c r="BM455" s="2">
        <v>-9.1</v>
      </c>
      <c r="BN455" s="2">
        <v>26</v>
      </c>
      <c r="BO455" s="2">
        <v>17</v>
      </c>
      <c r="BP455" s="2">
        <v>45</v>
      </c>
      <c r="BQ455" s="2">
        <v>6</v>
      </c>
      <c r="BR455" s="2">
        <v>47</v>
      </c>
      <c r="BT455" s="2">
        <v>209</v>
      </c>
      <c r="BU455" s="2">
        <v>12</v>
      </c>
      <c r="BV455" s="2">
        <v>30</v>
      </c>
      <c r="BX455" s="2">
        <v>8</v>
      </c>
      <c r="BY455" s="2" t="s">
        <v>950</v>
      </c>
      <c r="BZ455" s="2">
        <v>26</v>
      </c>
      <c r="CA455" s="2">
        <v>67</v>
      </c>
      <c r="CB455" s="2">
        <v>1238</v>
      </c>
      <c r="CC455" s="58">
        <v>14.6</v>
      </c>
      <c r="CD455" s="2">
        <v>0.53</v>
      </c>
      <c r="CE455" s="2">
        <v>0.29599999999999999</v>
      </c>
      <c r="CF455" s="2">
        <v>0.318</v>
      </c>
      <c r="CG455" s="2">
        <v>3.5</v>
      </c>
      <c r="CH455" s="2">
        <v>13.1</v>
      </c>
      <c r="CI455" s="2">
        <v>8.3000000000000007</v>
      </c>
      <c r="CJ455" s="2">
        <v>12.4</v>
      </c>
      <c r="CK455" s="2">
        <v>1.7</v>
      </c>
      <c r="CL455" s="2">
        <v>0.7</v>
      </c>
      <c r="CM455" s="2">
        <v>10.199999999999999</v>
      </c>
      <c r="CN455" s="2">
        <v>19.5</v>
      </c>
      <c r="CP455" s="2">
        <v>1.6</v>
      </c>
      <c r="CQ455" s="2">
        <v>2.1</v>
      </c>
      <c r="CR455" s="2">
        <v>3.7</v>
      </c>
      <c r="CS455" s="2">
        <v>0.14499999999999999</v>
      </c>
      <c r="CU455" s="2">
        <v>0.2</v>
      </c>
      <c r="CV455" s="2">
        <v>1.1000000000000001</v>
      </c>
      <c r="CW455" s="2">
        <v>1.3</v>
      </c>
      <c r="CX455" s="2">
        <v>1</v>
      </c>
    </row>
    <row r="456" spans="2:102" x14ac:dyDescent="0.2">
      <c r="B456" s="1" t="s">
        <v>130</v>
      </c>
      <c r="C456" s="1">
        <v>2005</v>
      </c>
      <c r="D456" s="1" t="s">
        <v>787</v>
      </c>
      <c r="F456" s="2">
        <v>4</v>
      </c>
      <c r="G456" s="2" t="s">
        <v>955</v>
      </c>
      <c r="H456" s="2" t="s">
        <v>566</v>
      </c>
      <c r="I456" s="4" t="s">
        <v>595</v>
      </c>
      <c r="J456" s="16">
        <f>_xlfn.XLOOKUP($I456,DASHBOARD!$I$2:$I$27,DASHBOARD!$J$2:$J$27,"",0)</f>
        <v>82</v>
      </c>
      <c r="K456" s="23">
        <f>J456/DASHBOARD!$C$3</f>
        <v>2.0828041656083314</v>
      </c>
      <c r="L456" s="2">
        <v>250</v>
      </c>
      <c r="M456" s="26">
        <f>L456/DASHBOARD!$C$4</f>
        <v>113.37868480725623</v>
      </c>
      <c r="N456" s="26">
        <f t="shared" si="86"/>
        <v>26.135724267894741</v>
      </c>
      <c r="O456" s="5">
        <v>27629</v>
      </c>
      <c r="P456" s="23">
        <f>YEARFRAC(O456,_xlfn.XLOOKUP($B456,DASHBOARD!$Q$2:$Q$40,DASHBOARD!$U$2:$U$40,"",0))</f>
        <v>29.833333333333332</v>
      </c>
      <c r="Q456" s="2" t="s">
        <v>792</v>
      </c>
      <c r="R456" s="2" t="str">
        <f>_xlfn.XLOOKUP($Q456,DASHBOARD!$L$2:$L$150,DASHBOARD!M$2:M$150,"",0)</f>
        <v>New Zealand</v>
      </c>
      <c r="S456" s="2" t="str">
        <f>_xlfn.XLOOKUP($Q456,DASHBOARD!$L$2:$L$150,DASHBOARD!N$2:N$150,"",0)</f>
        <v>Australia + Oceania</v>
      </c>
      <c r="T456" s="2" t="str">
        <f>_xlfn.XLOOKUP($Q456,DASHBOARD!$L$2:$L$150,DASHBOARD!O$2:O$150,"",0)</f>
        <v>South Pacific</v>
      </c>
      <c r="U456" s="2">
        <v>4</v>
      </c>
      <c r="W456" s="2" t="s">
        <v>860</v>
      </c>
      <c r="X456" s="2" t="s">
        <v>860</v>
      </c>
      <c r="Z456" s="2" t="str">
        <f t="shared" si="87"/>
        <v/>
      </c>
      <c r="AA456" s="6">
        <f>_xlfn.XLOOKUP($G456,$AU$448:$AU$469,$AV$448:$AV$469,0,0)</f>
        <v>745046</v>
      </c>
      <c r="AB456" s="43">
        <f>AA456/$AC$470</f>
        <v>1.5683817592001437E-2</v>
      </c>
      <c r="AD456" s="65">
        <v>701.5</v>
      </c>
      <c r="AE456" s="65" cm="1">
        <f t="array" ref="AE456">_xlfn.XLOOKUP($G456&amp;$C456,$BY$1:$BY$845&amp;$C$1:$C$845,$CB$1:$CB$845,"",0)</f>
        <v>244</v>
      </c>
      <c r="AF456" s="65">
        <v>8.5</v>
      </c>
      <c r="AG456" s="65">
        <f>IFERROR(($AD456/SUM(AD448:AD469))*$AF456,"")</f>
        <v>0.30063578335971924</v>
      </c>
      <c r="AH456" s="65" cm="1">
        <f t="array" ref="AH456">_xlfn.XLOOKUP($G456&amp;$C456,$BY$1:$BY$845&amp;$C$1:$C$845,$BD$1:$BD$845,"",0)</f>
        <v>29</v>
      </c>
      <c r="AI456" s="65" cm="1">
        <f t="array" ref="AI456">_xlfn.XLOOKUP($G456&amp;$C456,$BY$1:$BY$845&amp;$C$1:$C$845,$CP$1:$CP$845,"",0)</f>
        <v>-0.3</v>
      </c>
      <c r="AJ456" s="65" cm="1">
        <f t="array" ref="AJ456">_xlfn.XLOOKUP($G456&amp;$C456,$BY$1:$BY$845&amp;$C$1:$C$845,$CQ$1:$CQ$845,"",0)</f>
        <v>0.5</v>
      </c>
      <c r="AK456" s="65" cm="1">
        <f t="array" ref="AK456">_xlfn.XLOOKUP($G456&amp;$C456,$BY$1:$BY$845&amp;$C$1:$C$845,$CR$1:$CR$845,"",0)</f>
        <v>0.2</v>
      </c>
      <c r="AL456" s="65" cm="1">
        <f t="array" ref="AL456">_xlfn.XLOOKUP($G456&amp;$C456,$BY$1:$BY$845&amp;$C$1:$C$845,$CM$1:$CM$845,"",0)</f>
        <v>13.2</v>
      </c>
      <c r="AM456" s="78" cm="1">
        <f t="array" ref="AM456">_xlfn.XLOOKUP($G456&amp;$C456,$BY$1:$BY$845&amp;$C$1:$C$845,BG$1:BG$845,"",0)</f>
        <v>0</v>
      </c>
      <c r="AN456" s="78" cm="1">
        <f t="array" ref="AN456">_xlfn.XLOOKUP($G456&amp;$C456,$BY$1:$BY$845&amp;$C$1:$C$845,BH$1:BH$845,"",0)</f>
        <v>0</v>
      </c>
      <c r="AO456" s="78" cm="1">
        <f t="array" ref="AO456">_xlfn.XLOOKUP($G456&amp;$C456,$BY$1:$BY$845&amp;$C$1:$C$845,BI$1:BI$845,"",0)</f>
        <v>0</v>
      </c>
      <c r="AP456" s="78" cm="1">
        <f t="array" ref="AP456">_xlfn.XLOOKUP($G456&amp;$C456,$BY$1:$BY$845&amp;$C$1:$C$845,BJ$1:BJ$845,"",0)</f>
        <v>0.56000000000000005</v>
      </c>
      <c r="AQ456" s="78" cm="1">
        <f t="array" ref="AQ456">_xlfn.XLOOKUP($G456&amp;$C456,$BY$1:$BY$845&amp;$C$1:$C$845,BK$1:BK$845,"",0)</f>
        <v>0.44</v>
      </c>
      <c r="AR456" s="78">
        <f t="shared" si="88"/>
        <v>1</v>
      </c>
      <c r="AT456" s="1">
        <v>9</v>
      </c>
      <c r="AU456" s="2" t="s">
        <v>956</v>
      </c>
      <c r="AV456" s="6">
        <v>1100000</v>
      </c>
      <c r="AW456" s="6">
        <v>1100000</v>
      </c>
      <c r="BB456">
        <v>9</v>
      </c>
      <c r="BC456" t="s">
        <v>924</v>
      </c>
      <c r="BD456">
        <v>22</v>
      </c>
      <c r="BE456">
        <v>80</v>
      </c>
      <c r="BF456" s="2">
        <v>1149</v>
      </c>
      <c r="BG456" s="58">
        <v>0.85</v>
      </c>
      <c r="BH456" s="58">
        <v>0.15</v>
      </c>
      <c r="BL456" s="2">
        <v>7.6</v>
      </c>
      <c r="BM456" s="2">
        <v>-1.9</v>
      </c>
      <c r="BN456" s="2">
        <v>46</v>
      </c>
      <c r="BO456" s="2">
        <v>23</v>
      </c>
      <c r="BP456" s="2">
        <v>50</v>
      </c>
      <c r="BQ456" s="2">
        <v>2</v>
      </c>
      <c r="BR456" s="2">
        <v>35</v>
      </c>
      <c r="BT456" s="2">
        <v>339</v>
      </c>
      <c r="BU456" s="2">
        <v>4</v>
      </c>
      <c r="BV456" s="2">
        <v>21</v>
      </c>
      <c r="BX456" s="2">
        <v>9</v>
      </c>
      <c r="BY456" s="2" t="s">
        <v>924</v>
      </c>
      <c r="BZ456" s="2">
        <v>22</v>
      </c>
      <c r="CA456" s="2">
        <v>80</v>
      </c>
      <c r="CB456" s="2">
        <v>1149</v>
      </c>
      <c r="CC456" s="58">
        <v>14.3</v>
      </c>
      <c r="CD456" s="58">
        <v>0.54900000000000004</v>
      </c>
      <c r="CE456" s="58">
        <v>0.36399999999999999</v>
      </c>
      <c r="CF456" s="2">
        <v>0.22800000000000001</v>
      </c>
      <c r="CG456" s="2">
        <v>1.6</v>
      </c>
      <c r="CH456" s="2">
        <v>6.8</v>
      </c>
      <c r="CI456" s="2">
        <v>4.2</v>
      </c>
      <c r="CJ456" s="2">
        <v>22.2</v>
      </c>
      <c r="CK456" s="2">
        <v>1.9</v>
      </c>
      <c r="CL456" s="2">
        <v>0.6</v>
      </c>
      <c r="CM456" s="2">
        <v>15.2</v>
      </c>
      <c r="CN456" s="2">
        <v>20.5</v>
      </c>
      <c r="CP456" s="2">
        <v>1.3</v>
      </c>
      <c r="CQ456" s="2">
        <v>1.8</v>
      </c>
      <c r="CR456" s="2">
        <v>3.1</v>
      </c>
      <c r="CS456" s="2">
        <v>0.128</v>
      </c>
      <c r="CU456" s="2">
        <v>0.1</v>
      </c>
      <c r="CV456" s="2">
        <v>0.8</v>
      </c>
      <c r="CW456" s="2">
        <v>0.9</v>
      </c>
      <c r="CX456" s="2">
        <v>0.9</v>
      </c>
    </row>
    <row r="457" spans="2:102" x14ac:dyDescent="0.2">
      <c r="B457" s="1" t="s">
        <v>130</v>
      </c>
      <c r="C457" s="1">
        <v>2005</v>
      </c>
      <c r="D457" s="1" t="s">
        <v>787</v>
      </c>
      <c r="F457" s="2">
        <v>34</v>
      </c>
      <c r="G457" s="2" t="s">
        <v>956</v>
      </c>
      <c r="H457" s="2" t="s">
        <v>566</v>
      </c>
      <c r="I457" s="4" t="s">
        <v>602</v>
      </c>
      <c r="J457" s="16">
        <f>_xlfn.XLOOKUP($I457,DASHBOARD!$I$2:$I$27,DASHBOARD!$J$2:$J$27,"",0)</f>
        <v>81</v>
      </c>
      <c r="K457" s="23">
        <f>J457/DASHBOARD!$C$3</f>
        <v>2.0574041148082296</v>
      </c>
      <c r="L457" s="2">
        <v>220</v>
      </c>
      <c r="M457" s="26">
        <f>L457/DASHBOARD!$C$4</f>
        <v>99.773242630385482</v>
      </c>
      <c r="N457" s="26">
        <f t="shared" si="86"/>
        <v>23.570830175285071</v>
      </c>
      <c r="O457" s="5">
        <v>24684</v>
      </c>
      <c r="P457" s="23">
        <f>YEARFRAC(O457,_xlfn.XLOOKUP($B457,DASHBOARD!$Q$2:$Q$40,DASHBOARD!$U$2:$U$40,"",0))</f>
        <v>37.897222222222226</v>
      </c>
      <c r="Q457" s="2" t="s">
        <v>557</v>
      </c>
      <c r="R457" s="2" t="str">
        <f>_xlfn.XLOOKUP($Q457,DASHBOARD!$L$2:$L$150,DASHBOARD!M$2:M$150,"",0)</f>
        <v>United States</v>
      </c>
      <c r="S457" s="2" t="str">
        <f>_xlfn.XLOOKUP($Q457,DASHBOARD!$L$2:$L$150,DASHBOARD!N$2:N$150,"",0)</f>
        <v>North America</v>
      </c>
      <c r="T457" s="2" t="str">
        <f>_xlfn.XLOOKUP($Q457,DASHBOARD!$L$2:$L$150,DASHBOARD!O$2:O$150,"",0)</f>
        <v>Americas</v>
      </c>
      <c r="U457" s="2">
        <v>12</v>
      </c>
      <c r="W457" s="2" t="s">
        <v>957</v>
      </c>
      <c r="X457" s="2" t="s">
        <v>957</v>
      </c>
      <c r="Z457" s="2" t="str">
        <f t="shared" si="87"/>
        <v/>
      </c>
      <c r="AA457" s="6">
        <f>_xlfn.XLOOKUP($G457,$AU$448:$AU$469,$AV$448:$AV$469,0,0)</f>
        <v>1100000</v>
      </c>
      <c r="AB457" s="43">
        <f>AA457/$AC$470</f>
        <v>2.315588480604094E-2</v>
      </c>
      <c r="AD457" s="65">
        <v>1152</v>
      </c>
      <c r="AE457" s="65" cm="1">
        <f t="array" ref="AE457">_xlfn.XLOOKUP($G457&amp;$C457,$BY$1:$BY$845&amp;$C$1:$C$845,$CB$1:$CB$845,"",0)</f>
        <v>699</v>
      </c>
      <c r="AF457" s="65">
        <v>14.3</v>
      </c>
      <c r="AG457" s="65">
        <f>IFERROR(($AD457/SUM(AD448:AD469))*$AF457,"")</f>
        <v>0.83058213756314969</v>
      </c>
      <c r="AH457" s="65" cm="1">
        <f t="array" ref="AH457">_xlfn.XLOOKUP($G457&amp;$C457,$BY$1:$BY$845&amp;$C$1:$C$845,$BD$1:$BD$845,"",0)</f>
        <v>37</v>
      </c>
      <c r="AI457" s="65" cm="1">
        <f t="array" ref="AI457">_xlfn.XLOOKUP($G457&amp;$C457,$BY$1:$BY$845&amp;$C$1:$C$845,$CP$1:$CP$845,"",0)</f>
        <v>-0.3</v>
      </c>
      <c r="AJ457" s="65" cm="1">
        <f t="array" ref="AJ457">_xlfn.XLOOKUP($G457&amp;$C457,$BY$1:$BY$845&amp;$C$1:$C$845,$CQ$1:$CQ$845,"",0)</f>
        <v>1.4</v>
      </c>
      <c r="AK457" s="65" cm="1">
        <f t="array" ref="AK457">_xlfn.XLOOKUP($G457&amp;$C457,$BY$1:$BY$845&amp;$C$1:$C$845,$CR$1:$CR$845,"",0)</f>
        <v>1.1000000000000001</v>
      </c>
      <c r="AL457" s="65" cm="1">
        <f t="array" ref="AL457">_xlfn.XLOOKUP($G457&amp;$C457,$BY$1:$BY$845&amp;$C$1:$C$845,$CM$1:$CM$845,"",0)</f>
        <v>16</v>
      </c>
      <c r="AM457" s="78" cm="1">
        <f t="array" ref="AM457">_xlfn.XLOOKUP($G457&amp;$C457,$BY$1:$BY$845&amp;$C$1:$C$845,BG$1:BG$845,"",0)</f>
        <v>0</v>
      </c>
      <c r="AN457" s="78" cm="1">
        <f t="array" ref="AN457">_xlfn.XLOOKUP($G457&amp;$C457,$BY$1:$BY$845&amp;$C$1:$C$845,BH$1:BH$845,"",0)</f>
        <v>0</v>
      </c>
      <c r="AO457" s="78" cm="1">
        <f t="array" ref="AO457">_xlfn.XLOOKUP($G457&amp;$C457,$BY$1:$BY$845&amp;$C$1:$C$845,BI$1:BI$845,"",0)</f>
        <v>0.01</v>
      </c>
      <c r="AP457" s="78" cm="1">
        <f t="array" ref="AP457">_xlfn.XLOOKUP($G457&amp;$C457,$BY$1:$BY$845&amp;$C$1:$C$845,BJ$1:BJ$845,"",0)</f>
        <v>0.49</v>
      </c>
      <c r="AQ457" s="78" cm="1">
        <f t="array" ref="AQ457">_xlfn.XLOOKUP($G457&amp;$C457,$BY$1:$BY$845&amp;$C$1:$C$845,BK$1:BK$845,"",0)</f>
        <v>0.5</v>
      </c>
      <c r="AR457" s="78">
        <f t="shared" si="88"/>
        <v>1</v>
      </c>
      <c r="AT457" s="1">
        <v>10</v>
      </c>
      <c r="AU457" s="2" t="s">
        <v>924</v>
      </c>
      <c r="AV457" s="6">
        <v>841680</v>
      </c>
      <c r="AW457" s="6">
        <v>841680</v>
      </c>
      <c r="BB457">
        <v>10</v>
      </c>
      <c r="BC457" t="s">
        <v>961</v>
      </c>
      <c r="BD457">
        <v>30</v>
      </c>
      <c r="BE457">
        <v>50</v>
      </c>
      <c r="BF457" s="2">
        <v>862</v>
      </c>
      <c r="BJ457" s="58">
        <v>0.99</v>
      </c>
      <c r="BK457" s="58">
        <v>0.02</v>
      </c>
      <c r="BL457" s="2">
        <v>1.7</v>
      </c>
      <c r="BM457" s="2">
        <v>-9.4</v>
      </c>
      <c r="BN457" s="2">
        <v>20</v>
      </c>
      <c r="BO457" s="2">
        <v>13</v>
      </c>
      <c r="BP457" s="2">
        <v>46</v>
      </c>
      <c r="BQ457" s="2">
        <v>11</v>
      </c>
      <c r="BR457" s="2">
        <v>37</v>
      </c>
      <c r="BT457" s="2">
        <v>89</v>
      </c>
      <c r="BU457" s="2">
        <v>5</v>
      </c>
      <c r="BV457" s="2">
        <v>26</v>
      </c>
      <c r="BX457" s="2">
        <v>10</v>
      </c>
      <c r="BY457" s="2" t="s">
        <v>961</v>
      </c>
      <c r="BZ457" s="2">
        <v>30</v>
      </c>
      <c r="CA457" s="2">
        <v>50</v>
      </c>
      <c r="CB457" s="2">
        <v>862</v>
      </c>
      <c r="CC457" s="2">
        <v>14</v>
      </c>
      <c r="CD457" s="2">
        <v>0.51</v>
      </c>
      <c r="CE457" s="2">
        <v>1.4999999999999999E-2</v>
      </c>
      <c r="CF457" s="58">
        <v>0.371</v>
      </c>
      <c r="CG457" s="58">
        <v>12.9</v>
      </c>
      <c r="CH457" s="2">
        <v>17.899999999999999</v>
      </c>
      <c r="CI457" s="2">
        <v>15.4</v>
      </c>
      <c r="CJ457" s="2">
        <v>8</v>
      </c>
      <c r="CK457" s="2">
        <v>1.9</v>
      </c>
      <c r="CL457" s="2">
        <v>0.8</v>
      </c>
      <c r="CM457" s="2">
        <v>15.3</v>
      </c>
      <c r="CN457" s="2">
        <v>19.8</v>
      </c>
      <c r="CP457" s="2">
        <v>0.6</v>
      </c>
      <c r="CQ457" s="2">
        <v>1.7</v>
      </c>
      <c r="CR457" s="2">
        <v>2.2999999999999998</v>
      </c>
      <c r="CS457" s="2">
        <v>0.13</v>
      </c>
      <c r="CU457" s="2">
        <v>-2.2000000000000002</v>
      </c>
      <c r="CV457" s="2">
        <v>0.8</v>
      </c>
      <c r="CW457" s="2">
        <v>-1.4</v>
      </c>
      <c r="CX457" s="2">
        <v>0.1</v>
      </c>
    </row>
    <row r="458" spans="2:102" x14ac:dyDescent="0.2">
      <c r="B458" s="1" t="s">
        <v>130</v>
      </c>
      <c r="C458" s="1">
        <v>2005</v>
      </c>
      <c r="D458" s="1" t="s">
        <v>787</v>
      </c>
      <c r="F458" s="2">
        <v>2</v>
      </c>
      <c r="G458" s="2" t="s">
        <v>958</v>
      </c>
      <c r="H458" s="2" t="s">
        <v>552</v>
      </c>
      <c r="I458" s="4" t="s">
        <v>595</v>
      </c>
      <c r="J458" s="16">
        <f>_xlfn.XLOOKUP($I458,DASHBOARD!$I$2:$I$27,DASHBOARD!$J$2:$J$27,"",0)</f>
        <v>82</v>
      </c>
      <c r="K458" s="23">
        <f>J458/DASHBOARD!$C$3</f>
        <v>2.0828041656083314</v>
      </c>
      <c r="L458" s="2">
        <v>221</v>
      </c>
      <c r="M458" s="26">
        <f>L458/DASHBOARD!$C$4</f>
        <v>100.2267573696145</v>
      </c>
      <c r="N458" s="26">
        <f t="shared" si="86"/>
        <v>23.10398025281895</v>
      </c>
      <c r="O458" s="5">
        <v>28373</v>
      </c>
      <c r="P458" s="23">
        <f>YEARFRAC(O458,_xlfn.XLOOKUP($B458,DASHBOARD!$Q$2:$Q$40,DASHBOARD!$U$2:$U$40,"",0))</f>
        <v>27.8</v>
      </c>
      <c r="Q458" s="2" t="s">
        <v>557</v>
      </c>
      <c r="R458" s="2" t="str">
        <f>_xlfn.XLOOKUP($Q458,DASHBOARD!$L$2:$L$150,DASHBOARD!M$2:M$150,"",0)</f>
        <v>United States</v>
      </c>
      <c r="S458" s="2" t="str">
        <f>_xlfn.XLOOKUP($Q458,DASHBOARD!$L$2:$L$150,DASHBOARD!N$2:N$150,"",0)</f>
        <v>North America</v>
      </c>
      <c r="T458" s="2" t="str">
        <f>_xlfn.XLOOKUP($Q458,DASHBOARD!$L$2:$L$150,DASHBOARD!O$2:O$150,"",0)</f>
        <v>Americas</v>
      </c>
      <c r="U458" s="2">
        <v>6</v>
      </c>
      <c r="W458" s="2" t="s">
        <v>676</v>
      </c>
      <c r="X458" s="2" t="s">
        <v>676</v>
      </c>
      <c r="Z458" s="2" t="str">
        <f t="shared" si="87"/>
        <v/>
      </c>
      <c r="AA458" s="6">
        <f>_xlfn.XLOOKUP($G458,$AU$448:$AU$469,$AV$448:$AV$469,0,0)</f>
        <v>0</v>
      </c>
      <c r="AB458" s="43">
        <f>AA458/$AC$470</f>
        <v>0</v>
      </c>
      <c r="AD458" s="65">
        <v>243.79999999999998</v>
      </c>
      <c r="AE458" s="65" cm="1">
        <f t="array" ref="AE458">_xlfn.XLOOKUP($G458&amp;$C458,$BY$1:$BY$845&amp;$C$1:$C$845,$CB$1:$CB$845,"",0)</f>
        <v>414</v>
      </c>
      <c r="AF458" s="65">
        <v>8.6999999999999993</v>
      </c>
      <c r="AG458" s="65">
        <f>IFERROR(($AD458/SUM(AD448:AD469))*$AF458,"")</f>
        <v>0.10694168540572151</v>
      </c>
      <c r="AH458" s="65" cm="1">
        <f t="array" ref="AH458">_xlfn.XLOOKUP($G458&amp;$C458,$BY$1:$BY$845&amp;$C$1:$C$845,$BD$1:$BD$845,"",0)</f>
        <v>27</v>
      </c>
      <c r="AI458" s="65" cm="1">
        <f t="array" ref="AI458">_xlfn.XLOOKUP($G458&amp;$C458,$BY$1:$BY$845&amp;$C$1:$C$845,$CP$1:$CP$845,"",0)</f>
        <v>-0.1</v>
      </c>
      <c r="AJ458" s="65" cm="1">
        <f t="array" ref="AJ458">_xlfn.XLOOKUP($G458&amp;$C458,$BY$1:$BY$845&amp;$C$1:$C$845,$CQ$1:$CQ$845,"",0)</f>
        <v>0.9</v>
      </c>
      <c r="AK458" s="65" cm="1">
        <f t="array" ref="AK458">_xlfn.XLOOKUP($G458&amp;$C458,$BY$1:$BY$845&amp;$C$1:$C$845,$CR$1:$CR$845,"",0)</f>
        <v>0.8</v>
      </c>
      <c r="AL458" s="65" cm="1">
        <f t="array" ref="AL458">_xlfn.XLOOKUP($G458&amp;$C458,$BY$1:$BY$845&amp;$C$1:$C$845,$CM$1:$CM$845,"",0)</f>
        <v>13.9</v>
      </c>
      <c r="AM458" s="78" cm="1">
        <f t="array" ref="AM458">_xlfn.XLOOKUP($G458&amp;$C458,$BY$1:$BY$845&amp;$C$1:$C$845,BG$1:BG$845,"",0)</f>
        <v>0</v>
      </c>
      <c r="AN458" s="78" cm="1">
        <f t="array" ref="AN458">_xlfn.XLOOKUP($G458&amp;$C458,$BY$1:$BY$845&amp;$C$1:$C$845,BH$1:BH$845,"",0)</f>
        <v>0</v>
      </c>
      <c r="AO458" s="78" cm="1">
        <f t="array" ref="AO458">_xlfn.XLOOKUP($G458&amp;$C458,$BY$1:$BY$845&amp;$C$1:$C$845,BI$1:BI$845,"",0)</f>
        <v>0</v>
      </c>
      <c r="AP458" s="78" cm="1">
        <f t="array" ref="AP458">_xlfn.XLOOKUP($G458&amp;$C458,$BY$1:$BY$845&amp;$C$1:$C$845,BJ$1:BJ$845,"",0)</f>
        <v>0.06</v>
      </c>
      <c r="AQ458" s="78" cm="1">
        <f t="array" ref="AQ458">_xlfn.XLOOKUP($G458&amp;$C458,$BY$1:$BY$845&amp;$C$1:$C$845,BK$1:BK$845,"",0)</f>
        <v>0.95</v>
      </c>
      <c r="AR458" s="78">
        <f t="shared" si="88"/>
        <v>1.01</v>
      </c>
      <c r="AT458" s="1">
        <v>11</v>
      </c>
      <c r="AU458" s="2" t="s">
        <v>955</v>
      </c>
      <c r="AV458" s="6">
        <v>745046</v>
      </c>
      <c r="AW458" s="6">
        <v>745046</v>
      </c>
      <c r="BB458">
        <v>11</v>
      </c>
      <c r="BC458" t="s">
        <v>956</v>
      </c>
      <c r="BD458">
        <v>37</v>
      </c>
      <c r="BE458">
        <v>61</v>
      </c>
      <c r="BF458" s="2">
        <v>699</v>
      </c>
      <c r="BI458" s="58">
        <v>0.01</v>
      </c>
      <c r="BJ458" s="58">
        <v>0.49</v>
      </c>
      <c r="BK458" s="58">
        <v>0.5</v>
      </c>
      <c r="BL458" s="2">
        <v>-3.9</v>
      </c>
      <c r="BM458" s="2">
        <v>-15.5</v>
      </c>
      <c r="BN458" s="2">
        <v>11</v>
      </c>
      <c r="BO458" s="2">
        <v>15</v>
      </c>
      <c r="BP458" s="2">
        <v>77</v>
      </c>
      <c r="BQ458" s="2">
        <v>5</v>
      </c>
      <c r="BR458" s="2">
        <v>27</v>
      </c>
      <c r="BT458" s="2">
        <v>32</v>
      </c>
      <c r="BU458" s="2">
        <v>5</v>
      </c>
      <c r="BV458" s="2">
        <v>22</v>
      </c>
      <c r="BX458" s="2">
        <v>11</v>
      </c>
      <c r="BY458" s="2" t="s">
        <v>956</v>
      </c>
      <c r="BZ458" s="2">
        <v>37</v>
      </c>
      <c r="CA458" s="2">
        <v>61</v>
      </c>
      <c r="CB458" s="2">
        <v>699</v>
      </c>
      <c r="CC458" s="58">
        <v>8.5</v>
      </c>
      <c r="CD458" s="58">
        <v>0.46700000000000003</v>
      </c>
      <c r="CE458" s="58">
        <v>0</v>
      </c>
      <c r="CF458" s="2">
        <v>0.34599999999999997</v>
      </c>
      <c r="CG458" s="2">
        <v>9</v>
      </c>
      <c r="CH458" s="2">
        <v>18.3</v>
      </c>
      <c r="CI458" s="2">
        <v>13.6</v>
      </c>
      <c r="CJ458" s="2">
        <v>3.2</v>
      </c>
      <c r="CK458" s="2">
        <v>1.4</v>
      </c>
      <c r="CL458" s="2">
        <v>2.1</v>
      </c>
      <c r="CM458" s="2">
        <v>16</v>
      </c>
      <c r="CN458" s="2">
        <v>16.600000000000001</v>
      </c>
      <c r="CP458" s="2">
        <v>-0.3</v>
      </c>
      <c r="CQ458" s="2">
        <v>1.4</v>
      </c>
      <c r="CR458" s="2">
        <v>1.1000000000000001</v>
      </c>
      <c r="CS458" s="2">
        <v>7.8E-2</v>
      </c>
      <c r="CU458" s="2">
        <v>-6</v>
      </c>
      <c r="CV458" s="2">
        <v>0.7</v>
      </c>
      <c r="CW458" s="2">
        <v>-5.4</v>
      </c>
      <c r="CX458" s="2">
        <v>-0.6</v>
      </c>
    </row>
    <row r="459" spans="2:102" x14ac:dyDescent="0.2">
      <c r="B459" s="1" t="s">
        <v>130</v>
      </c>
      <c r="C459" s="1">
        <v>2005</v>
      </c>
      <c r="D459" s="1" t="s">
        <v>787</v>
      </c>
      <c r="F459" s="2">
        <v>8</v>
      </c>
      <c r="G459" s="2" t="s">
        <v>959</v>
      </c>
      <c r="H459" s="2" t="s">
        <v>552</v>
      </c>
      <c r="I459" s="4" t="s">
        <v>1150</v>
      </c>
      <c r="J459" s="16">
        <f>_xlfn.XLOOKUP($I459,DASHBOARD!$I$2:$I$27,DASHBOARD!$J$2:$J$27,"",0)</f>
        <v>85</v>
      </c>
      <c r="K459" s="23">
        <f>J459/DASHBOARD!$C$3</f>
        <v>2.1590043180086362</v>
      </c>
      <c r="L459" s="2">
        <v>248</v>
      </c>
      <c r="M459" s="26">
        <f>L459/DASHBOARD!$C$4</f>
        <v>112.47165532879818</v>
      </c>
      <c r="N459" s="26">
        <f t="shared" si="86"/>
        <v>24.128818975433305</v>
      </c>
      <c r="O459" s="5">
        <v>27910</v>
      </c>
      <c r="P459" s="23">
        <f>YEARFRAC(O459,_xlfn.XLOOKUP($B459,DASHBOARD!$Q$2:$Q$40,DASHBOARD!$U$2:$U$40,"",0))</f>
        <v>29.06388888888889</v>
      </c>
      <c r="Q459" s="2" t="s">
        <v>884</v>
      </c>
      <c r="R459" s="2" t="str">
        <f>_xlfn.XLOOKUP($Q459,DASHBOARD!$L$2:$L$150,DASHBOARD!M$2:M$150,"",0)</f>
        <v>Slovenia</v>
      </c>
      <c r="S459" s="2" t="str">
        <f>_xlfn.XLOOKUP($Q459,DASHBOARD!$L$2:$L$150,DASHBOARD!N$2:N$150,"",0)</f>
        <v>Europe</v>
      </c>
      <c r="T459" s="2" t="str">
        <f>_xlfn.XLOOKUP($Q459,DASHBOARD!$L$2:$L$150,DASHBOARD!O$2:O$150,"",0)</f>
        <v>Eurasia</v>
      </c>
      <c r="U459" s="2">
        <v>6</v>
      </c>
      <c r="Z459" s="2" t="str">
        <f t="shared" si="87"/>
        <v/>
      </c>
      <c r="AA459" s="6">
        <f>_xlfn.XLOOKUP($G459,$AU$448:$AU$469,$AV$448:$AV$469,0,0)</f>
        <v>6160000</v>
      </c>
      <c r="AB459" s="43">
        <f>AA459/$AC$470</f>
        <v>0.12967295491382927</v>
      </c>
      <c r="AD459" s="65">
        <v>278.39999999999998</v>
      </c>
      <c r="AE459" s="65" cm="1">
        <f t="array" ref="AE459">_xlfn.XLOOKUP($G459&amp;$C459,$BY$1:$BY$845&amp;$C$1:$C$845,$CB$1:$CB$845,"",0)</f>
        <v>1785</v>
      </c>
      <c r="AF459" s="65">
        <v>11</v>
      </c>
      <c r="AG459" s="65">
        <f>IFERROR(($AD459/SUM(AD448:AD469))*$AF459,"")</f>
        <v>0.15440308967520089</v>
      </c>
      <c r="AH459" s="65" cm="1">
        <f t="array" ref="AH459">_xlfn.XLOOKUP($G459&amp;$C459,$BY$1:$BY$845&amp;$C$1:$C$845,$BD$1:$BD$845,"",0)</f>
        <v>28</v>
      </c>
      <c r="AI459" s="65" cm="1">
        <f t="array" ref="AI459">_xlfn.XLOOKUP($G459&amp;$C459,$BY$1:$BY$845&amp;$C$1:$C$845,$CP$1:$CP$845,"",0)</f>
        <v>0.5</v>
      </c>
      <c r="AJ459" s="65" cm="1">
        <f t="array" ref="AJ459">_xlfn.XLOOKUP($G459&amp;$C459,$BY$1:$BY$845&amp;$C$1:$C$845,$CQ$1:$CQ$845,"",0)</f>
        <v>3.8</v>
      </c>
      <c r="AK459" s="65" cm="1">
        <f t="array" ref="AK459">_xlfn.XLOOKUP($G459&amp;$C459,$BY$1:$BY$845&amp;$C$1:$C$845,$CR$1:$CR$845,"",0)</f>
        <v>4.2</v>
      </c>
      <c r="AL459" s="65" cm="1">
        <f t="array" ref="AL459">_xlfn.XLOOKUP($G459&amp;$C459,$BY$1:$BY$845&amp;$C$1:$C$845,$CM$1:$CM$845,"",0)</f>
        <v>14.1</v>
      </c>
      <c r="AM459" s="78" cm="1">
        <f t="array" ref="AM459">_xlfn.XLOOKUP($G459&amp;$C459,$BY$1:$BY$845&amp;$C$1:$C$845,BG$1:BG$845,"",0)</f>
        <v>0</v>
      </c>
      <c r="AN459" s="78" cm="1">
        <f t="array" ref="AN459">_xlfn.XLOOKUP($G459&amp;$C459,$BY$1:$BY$845&amp;$C$1:$C$845,BH$1:BH$845,"",0)</f>
        <v>0</v>
      </c>
      <c r="AO459" s="78" cm="1">
        <f t="array" ref="AO459">_xlfn.XLOOKUP($G459&amp;$C459,$BY$1:$BY$845&amp;$C$1:$C$845,BI$1:BI$845,"",0)</f>
        <v>0</v>
      </c>
      <c r="AP459" s="78" cm="1">
        <f t="array" ref="AP459">_xlfn.XLOOKUP($G459&amp;$C459,$BY$1:$BY$845&amp;$C$1:$C$845,BJ$1:BJ$845,"",0)</f>
        <v>0</v>
      </c>
      <c r="AQ459" s="78" cm="1">
        <f t="array" ref="AQ459">_xlfn.XLOOKUP($G459&amp;$C459,$BY$1:$BY$845&amp;$C$1:$C$845,BK$1:BK$845,"",0)</f>
        <v>1</v>
      </c>
      <c r="AR459" s="78">
        <f t="shared" si="88"/>
        <v>1</v>
      </c>
      <c r="AT459" s="1">
        <v>12</v>
      </c>
      <c r="AU459" s="2" t="s">
        <v>963</v>
      </c>
      <c r="AV459" s="6">
        <v>720046</v>
      </c>
      <c r="AW459" s="6">
        <v>720046</v>
      </c>
      <c r="BB459">
        <v>12</v>
      </c>
      <c r="BC459" t="s">
        <v>958</v>
      </c>
      <c r="BD459">
        <v>27</v>
      </c>
      <c r="BE459">
        <v>23</v>
      </c>
      <c r="BF459" s="2">
        <v>414</v>
      </c>
      <c r="BJ459" s="58">
        <v>0.06</v>
      </c>
      <c r="BK459" s="58">
        <v>0.95</v>
      </c>
      <c r="BL459" s="2">
        <v>-5.5</v>
      </c>
      <c r="BM459" s="2">
        <v>-16.2</v>
      </c>
      <c r="BN459" s="2">
        <v>5</v>
      </c>
      <c r="BO459" s="2">
        <v>7</v>
      </c>
      <c r="BP459" s="2">
        <v>40</v>
      </c>
      <c r="BQ459" s="2">
        <v>6</v>
      </c>
      <c r="BR459" s="2">
        <v>27</v>
      </c>
      <c r="BT459" s="2">
        <v>16</v>
      </c>
      <c r="BU459" s="2">
        <v>6</v>
      </c>
      <c r="BV459" s="2">
        <v>23</v>
      </c>
      <c r="BX459" s="2">
        <v>12</v>
      </c>
      <c r="BY459" s="2" t="s">
        <v>958</v>
      </c>
      <c r="BZ459" s="2">
        <v>27</v>
      </c>
      <c r="CA459" s="2">
        <v>23</v>
      </c>
      <c r="CB459" s="2">
        <v>414</v>
      </c>
      <c r="CC459" s="58">
        <v>14.2</v>
      </c>
      <c r="CD459" s="2">
        <v>0.42599999999999999</v>
      </c>
      <c r="CE459" s="2">
        <v>0</v>
      </c>
      <c r="CF459" s="2">
        <v>0.39400000000000002</v>
      </c>
      <c r="CG459" s="2">
        <v>22</v>
      </c>
      <c r="CH459" s="2">
        <v>19.5</v>
      </c>
      <c r="CI459" s="2">
        <v>20.8</v>
      </c>
      <c r="CJ459" s="2">
        <v>3.2</v>
      </c>
      <c r="CK459" s="2">
        <v>0.7</v>
      </c>
      <c r="CL459" s="2">
        <v>5.8</v>
      </c>
      <c r="CM459" s="2">
        <v>13.9</v>
      </c>
      <c r="CN459" s="2">
        <v>21.8</v>
      </c>
      <c r="CP459" s="2">
        <v>-0.1</v>
      </c>
      <c r="CQ459" s="2">
        <v>0.9</v>
      </c>
      <c r="CR459" s="2">
        <v>0.8</v>
      </c>
      <c r="CS459" s="2">
        <v>9.5000000000000001E-2</v>
      </c>
      <c r="CU459" s="2">
        <v>-3.9</v>
      </c>
      <c r="CV459" s="2">
        <v>-0.8</v>
      </c>
      <c r="CW459" s="2">
        <v>-4.7</v>
      </c>
      <c r="CX459" s="2">
        <v>-0.3</v>
      </c>
    </row>
    <row r="460" spans="2:102" x14ac:dyDescent="0.2">
      <c r="B460" s="1" t="s">
        <v>130</v>
      </c>
      <c r="C460" s="1">
        <v>2005</v>
      </c>
      <c r="D460" s="1" t="s">
        <v>787</v>
      </c>
      <c r="F460" s="2">
        <v>9</v>
      </c>
      <c r="G460" s="2" t="s">
        <v>809</v>
      </c>
      <c r="H460" s="2" t="s">
        <v>556</v>
      </c>
      <c r="I460" s="4" t="s">
        <v>597</v>
      </c>
      <c r="J460" s="16">
        <f>_xlfn.XLOOKUP($I460,DASHBOARD!$I$2:$I$27,DASHBOARD!$J$2:$J$27,"",0)</f>
        <v>74</v>
      </c>
      <c r="K460" s="23">
        <f>J460/DASHBOARD!$C$3</f>
        <v>1.8796037592075185</v>
      </c>
      <c r="L460" s="2">
        <v>185</v>
      </c>
      <c r="M460" s="26">
        <f>L460/DASHBOARD!$C$4</f>
        <v>83.900226757369609</v>
      </c>
      <c r="N460" s="26">
        <f t="shared" si="86"/>
        <v>23.748190537476248</v>
      </c>
      <c r="O460" s="5">
        <v>30088</v>
      </c>
      <c r="P460" s="23">
        <f>YEARFRAC(O460,_xlfn.XLOOKUP($B460,DASHBOARD!$Q$2:$Q$40,DASHBOARD!$U$2:$U$40,"",0))</f>
        <v>23.1</v>
      </c>
      <c r="Q460" s="2" t="s">
        <v>810</v>
      </c>
      <c r="R460" s="2" t="str">
        <f>_xlfn.XLOOKUP($Q460,DASHBOARD!$L$2:$L$150,DASHBOARD!M$2:M$150,"",0)</f>
        <v>Belgium</v>
      </c>
      <c r="S460" s="2" t="str">
        <f>_xlfn.XLOOKUP($Q460,DASHBOARD!$L$2:$L$150,DASHBOARD!N$2:N$150,"",0)</f>
        <v>Europe</v>
      </c>
      <c r="T460" s="2" t="str">
        <f>_xlfn.XLOOKUP($Q460,DASHBOARD!$L$2:$L$150,DASHBOARD!O$2:O$150,"",0)</f>
        <v>Eurasia</v>
      </c>
      <c r="U460" s="2">
        <v>3</v>
      </c>
      <c r="Z460" s="2" t="str">
        <f t="shared" si="87"/>
        <v/>
      </c>
      <c r="AA460" s="6">
        <f>_xlfn.XLOOKUP($G460,$AU$448:$AU$469,$AV$448:$AV$469,0,0)</f>
        <v>1545441</v>
      </c>
      <c r="AB460" s="43">
        <f>AA460/$AC$470</f>
        <v>3.2532776155029745E-2</v>
      </c>
      <c r="AD460" s="65">
        <v>1239.5</v>
      </c>
      <c r="AE460" s="65" cm="1">
        <f t="array" ref="AE460">_xlfn.XLOOKUP($G460&amp;$C460,$BY$1:$BY$845&amp;$C$1:$C$845,$CB$1:$CB$845,"",0)</f>
        <v>2735</v>
      </c>
      <c r="AF460" s="65">
        <v>14.6</v>
      </c>
      <c r="AG460" s="65">
        <f>IFERROR(($AD460/SUM(AD448:AD469))*$AF460,"")</f>
        <v>0.91241718682249473</v>
      </c>
      <c r="AH460" s="65" cm="1">
        <f t="array" ref="AH460">_xlfn.XLOOKUP($G460&amp;$C460,$BY$1:$BY$845&amp;$C$1:$C$845,$BD$1:$BD$845,"",0)</f>
        <v>22</v>
      </c>
      <c r="AI460" s="65" cm="1">
        <f t="array" ref="AI460">_xlfn.XLOOKUP($G460&amp;$C460,$BY$1:$BY$845&amp;$C$1:$C$845,$CP$1:$CP$845,"",0)</f>
        <v>3.6</v>
      </c>
      <c r="AJ460" s="65" cm="1">
        <f t="array" ref="AJ460">_xlfn.XLOOKUP($G460&amp;$C460,$BY$1:$BY$845&amp;$C$1:$C$845,$CQ$1:$CQ$845,"",0)</f>
        <v>4.5</v>
      </c>
      <c r="AK460" s="65" cm="1">
        <f t="array" ref="AK460">_xlfn.XLOOKUP($G460&amp;$C460,$BY$1:$BY$845&amp;$C$1:$C$845,$CR$1:$CR$845,"",0)</f>
        <v>8.1</v>
      </c>
      <c r="AL460" s="65" cm="1">
        <f t="array" ref="AL460">_xlfn.XLOOKUP($G460&amp;$C460,$BY$1:$BY$845&amp;$C$1:$C$845,$CM$1:$CM$845,"",0)</f>
        <v>14.6</v>
      </c>
      <c r="AM460" s="78" cm="1">
        <f t="array" ref="AM460">_xlfn.XLOOKUP($G460&amp;$C460,$BY$1:$BY$845&amp;$C$1:$C$845,BG$1:BG$845,"",0)</f>
        <v>0.99</v>
      </c>
      <c r="AN460" s="78" cm="1">
        <f t="array" ref="AN460">_xlfn.XLOOKUP($G460&amp;$C460,$BY$1:$BY$845&amp;$C$1:$C$845,BH$1:BH$845,"",0)</f>
        <v>0.01</v>
      </c>
      <c r="AO460" s="78" cm="1">
        <f t="array" ref="AO460">_xlfn.XLOOKUP($G460&amp;$C460,$BY$1:$BY$845&amp;$C$1:$C$845,BI$1:BI$845,"",0)</f>
        <v>0</v>
      </c>
      <c r="AP460" s="78" cm="1">
        <f t="array" ref="AP460">_xlfn.XLOOKUP($G460&amp;$C460,$BY$1:$BY$845&amp;$C$1:$C$845,BJ$1:BJ$845,"",0)</f>
        <v>0</v>
      </c>
      <c r="AQ460" s="78" cm="1">
        <f t="array" ref="AQ460">_xlfn.XLOOKUP($G460&amp;$C460,$BY$1:$BY$845&amp;$C$1:$C$845,BK$1:BK$845,"",0)</f>
        <v>0</v>
      </c>
      <c r="AR460" s="78">
        <f t="shared" si="88"/>
        <v>1</v>
      </c>
      <c r="AT460" s="1">
        <v>13</v>
      </c>
      <c r="AU460" s="2" t="s">
        <v>950</v>
      </c>
      <c r="AV460" s="6">
        <v>695046</v>
      </c>
      <c r="AW460" s="6">
        <v>695046</v>
      </c>
      <c r="BB460">
        <v>13</v>
      </c>
      <c r="BC460" t="s">
        <v>963</v>
      </c>
      <c r="BD460">
        <v>25</v>
      </c>
      <c r="BE460">
        <v>48</v>
      </c>
      <c r="BF460" s="2">
        <v>278</v>
      </c>
      <c r="BG460" s="58">
        <v>1</v>
      </c>
      <c r="BL460" s="2">
        <v>-10.199999999999999</v>
      </c>
      <c r="BM460" s="2">
        <v>-20.5</v>
      </c>
      <c r="BN460" s="2">
        <v>10</v>
      </c>
      <c r="BO460" s="2">
        <v>4</v>
      </c>
      <c r="BP460" s="2">
        <v>10</v>
      </c>
      <c r="BQ460" s="2">
        <v>0</v>
      </c>
      <c r="BR460" s="2">
        <v>5</v>
      </c>
      <c r="BT460" s="2">
        <v>74</v>
      </c>
      <c r="BU460" s="2">
        <v>0</v>
      </c>
      <c r="BV460" s="2">
        <v>5</v>
      </c>
      <c r="BX460" s="2">
        <v>13</v>
      </c>
      <c r="BY460" s="2" t="s">
        <v>963</v>
      </c>
      <c r="BZ460" s="2">
        <v>25</v>
      </c>
      <c r="CA460" s="2">
        <v>48</v>
      </c>
      <c r="CB460" s="2">
        <v>278</v>
      </c>
      <c r="CC460" s="2">
        <v>11</v>
      </c>
      <c r="CD460" s="58">
        <v>0.48199999999999998</v>
      </c>
      <c r="CE460" s="58">
        <v>0.20799999999999999</v>
      </c>
      <c r="CF460" s="58">
        <v>0.20799999999999999</v>
      </c>
      <c r="CG460" s="2">
        <v>1.7</v>
      </c>
      <c r="CH460" s="2">
        <v>8.8000000000000007</v>
      </c>
      <c r="CI460" s="2">
        <v>5.3</v>
      </c>
      <c r="CJ460" s="2">
        <v>19.100000000000001</v>
      </c>
      <c r="CK460" s="2">
        <v>2.7</v>
      </c>
      <c r="CL460" s="2">
        <v>0.3</v>
      </c>
      <c r="CM460" s="2">
        <v>14.3</v>
      </c>
      <c r="CN460" s="2">
        <v>16.399999999999999</v>
      </c>
      <c r="CP460" s="2">
        <v>0.1</v>
      </c>
      <c r="CQ460" s="2">
        <v>0.5</v>
      </c>
      <c r="CR460" s="2">
        <v>0.6</v>
      </c>
      <c r="CS460" s="2">
        <v>9.9000000000000005E-2</v>
      </c>
      <c r="CU460" s="2">
        <v>-3.2</v>
      </c>
      <c r="CV460" s="2">
        <v>2.1</v>
      </c>
      <c r="CW460" s="2">
        <v>-1.1000000000000001</v>
      </c>
      <c r="CX460" s="2">
        <v>0.1</v>
      </c>
    </row>
    <row r="461" spans="2:102" x14ac:dyDescent="0.2">
      <c r="B461" s="1" t="s">
        <v>130</v>
      </c>
      <c r="C461" s="1">
        <v>2005</v>
      </c>
      <c r="D461" s="1" t="s">
        <v>787</v>
      </c>
      <c r="F461" s="2">
        <v>3</v>
      </c>
      <c r="G461" s="2" t="s">
        <v>960</v>
      </c>
      <c r="H461" s="2" t="s">
        <v>570</v>
      </c>
      <c r="I461" s="4" t="s">
        <v>604</v>
      </c>
      <c r="J461" s="16">
        <f>_xlfn.XLOOKUP($I461,DASHBOARD!$I$2:$I$27,DASHBOARD!$J$2:$J$27,"",0)</f>
        <v>79</v>
      </c>
      <c r="K461" s="23">
        <f>J461/DASHBOARD!$C$3</f>
        <v>2.0066040132080265</v>
      </c>
      <c r="L461" s="2">
        <v>225</v>
      </c>
      <c r="M461" s="26">
        <f>L461/DASHBOARD!$C$4</f>
        <v>102.0408163265306</v>
      </c>
      <c r="N461" s="26">
        <f t="shared" si="86"/>
        <v>25.34256513052264</v>
      </c>
      <c r="O461" s="5">
        <v>26674</v>
      </c>
      <c r="P461" s="23">
        <f>YEARFRAC(O461,_xlfn.XLOOKUP($B461,DASHBOARD!$Q$2:$Q$40,DASHBOARD!$U$2:$U$40,"",0))</f>
        <v>32.452777777777776</v>
      </c>
      <c r="Q461" s="2" t="s">
        <v>557</v>
      </c>
      <c r="R461" s="2" t="str">
        <f>_xlfn.XLOOKUP($Q461,DASHBOARD!$L$2:$L$150,DASHBOARD!M$2:M$150,"",0)</f>
        <v>United States</v>
      </c>
      <c r="S461" s="2" t="str">
        <f>_xlfn.XLOOKUP($Q461,DASHBOARD!$L$2:$L$150,DASHBOARD!N$2:N$150,"",0)</f>
        <v>North America</v>
      </c>
      <c r="T461" s="2" t="str">
        <f>_xlfn.XLOOKUP($Q461,DASHBOARD!$L$2:$L$150,DASHBOARD!O$2:O$150,"",0)</f>
        <v>Americas</v>
      </c>
      <c r="U461" s="2">
        <v>10</v>
      </c>
      <c r="W461" s="2" t="s">
        <v>854</v>
      </c>
      <c r="X461" s="2" t="s">
        <v>854</v>
      </c>
      <c r="Z461" s="2" t="str">
        <f t="shared" si="87"/>
        <v/>
      </c>
      <c r="AA461" s="6">
        <f>_xlfn.XLOOKUP($G461,$AU$448:$AU$469,$AV$448:$AV$469,0,0)</f>
        <v>0</v>
      </c>
      <c r="AB461" s="43">
        <f>AA461/$AC$470</f>
        <v>0</v>
      </c>
      <c r="AD461" s="65" t="s">
        <v>1484</v>
      </c>
      <c r="AE461" s="65" cm="1">
        <f t="array" ref="AE461">_xlfn.XLOOKUP($G461&amp;$C461,$BY$1:$BY$845&amp;$C$1:$C$845,$CB$1:$CB$845,"",0)</f>
        <v>157</v>
      </c>
      <c r="AF461" s="65" t="s">
        <v>1484</v>
      </c>
      <c r="AG461" s="65" t="str">
        <f>IFERROR(($AD461/SUM(AD448:AD469))*$AF461,"")</f>
        <v/>
      </c>
      <c r="AH461" s="65" cm="1">
        <f t="array" ref="AH461">_xlfn.XLOOKUP($G461&amp;$C461,$BY$1:$BY$845&amp;$C$1:$C$845,$BD$1:$BD$845,"",0)</f>
        <v>32</v>
      </c>
      <c r="AI461" s="65" cm="1">
        <f t="array" ref="AI461">_xlfn.XLOOKUP($G461&amp;$C461,$BY$1:$BY$845&amp;$C$1:$C$845,$CP$1:$CP$845,"",0)</f>
        <v>0.2</v>
      </c>
      <c r="AJ461" s="65" cm="1">
        <f t="array" ref="AJ461">_xlfn.XLOOKUP($G461&amp;$C461,$BY$1:$BY$845&amp;$C$1:$C$845,$CQ$1:$CQ$845,"",0)</f>
        <v>0.3</v>
      </c>
      <c r="AK461" s="65" cm="1">
        <f t="array" ref="AK461">_xlfn.XLOOKUP($G461&amp;$C461,$BY$1:$BY$845&amp;$C$1:$C$845,$CR$1:$CR$845,"",0)</f>
        <v>0.5</v>
      </c>
      <c r="AL461" s="65" cm="1">
        <f t="array" ref="AL461">_xlfn.XLOOKUP($G461&amp;$C461,$BY$1:$BY$845&amp;$C$1:$C$845,$CM$1:$CM$845,"",0)</f>
        <v>7.4</v>
      </c>
      <c r="AM461" s="78" cm="1">
        <f t="array" ref="AM461">_xlfn.XLOOKUP($G461&amp;$C461,$BY$1:$BY$845&amp;$C$1:$C$845,BG$1:BG$845,"",0)</f>
        <v>0</v>
      </c>
      <c r="AN461" s="78" cm="1">
        <f t="array" ref="AN461">_xlfn.XLOOKUP($G461&amp;$C461,$BY$1:$BY$845&amp;$C$1:$C$845,BH$1:BH$845,"",0)</f>
        <v>0.03</v>
      </c>
      <c r="AO461" s="78" cm="1">
        <f t="array" ref="AO461">_xlfn.XLOOKUP($G461&amp;$C461,$BY$1:$BY$845&amp;$C$1:$C$845,BI$1:BI$845,"",0)</f>
        <v>0.76</v>
      </c>
      <c r="AP461" s="78" cm="1">
        <f t="array" ref="AP461">_xlfn.XLOOKUP($G461&amp;$C461,$BY$1:$BY$845&amp;$C$1:$C$845,BJ$1:BJ$845,"",0)</f>
        <v>0.22</v>
      </c>
      <c r="AQ461" s="78" cm="1">
        <f t="array" ref="AQ461">_xlfn.XLOOKUP($G461&amp;$C461,$BY$1:$BY$845&amp;$C$1:$C$845,BK$1:BK$845,"",0)</f>
        <v>0</v>
      </c>
      <c r="AR461" s="78">
        <f t="shared" si="88"/>
        <v>1.01</v>
      </c>
      <c r="AT461" s="1">
        <v>14</v>
      </c>
      <c r="AU461" s="2" t="s">
        <v>953</v>
      </c>
      <c r="AV461" s="6">
        <v>620046</v>
      </c>
      <c r="AW461" s="6" t="s">
        <v>1484</v>
      </c>
      <c r="BB461">
        <v>14</v>
      </c>
      <c r="BC461" t="s">
        <v>955</v>
      </c>
      <c r="BD461">
        <v>29</v>
      </c>
      <c r="BE461">
        <v>23</v>
      </c>
      <c r="BF461" s="2">
        <v>244</v>
      </c>
      <c r="BJ461" s="58">
        <v>0.56000000000000005</v>
      </c>
      <c r="BK461" s="58">
        <v>0.44</v>
      </c>
      <c r="BL461" s="2">
        <v>-5</v>
      </c>
      <c r="BM461" s="2">
        <v>-15</v>
      </c>
      <c r="BN461" s="2">
        <v>2</v>
      </c>
      <c r="BO461" s="2">
        <v>6</v>
      </c>
      <c r="BP461" s="2">
        <v>14</v>
      </c>
      <c r="BQ461" s="2">
        <v>4</v>
      </c>
      <c r="BR461" s="2">
        <v>14</v>
      </c>
      <c r="BT461" s="2">
        <v>20</v>
      </c>
      <c r="BU461" s="2">
        <v>1</v>
      </c>
      <c r="BV461" s="2">
        <v>7</v>
      </c>
      <c r="BX461" s="2">
        <v>14</v>
      </c>
      <c r="BY461" s="2" t="s">
        <v>955</v>
      </c>
      <c r="BZ461" s="2">
        <v>29</v>
      </c>
      <c r="CA461" s="2">
        <v>23</v>
      </c>
      <c r="CB461" s="2">
        <v>244</v>
      </c>
      <c r="CC461" s="2">
        <v>8.6999999999999993</v>
      </c>
      <c r="CD461" s="58">
        <v>0.41199999999999998</v>
      </c>
      <c r="CE461" s="58">
        <v>3.7999999999999999E-2</v>
      </c>
      <c r="CF461" s="58">
        <v>0.35</v>
      </c>
      <c r="CG461" s="2">
        <v>8.6</v>
      </c>
      <c r="CH461" s="2">
        <v>18.2</v>
      </c>
      <c r="CI461" s="2">
        <v>13.4</v>
      </c>
      <c r="CJ461" s="2">
        <v>5.2</v>
      </c>
      <c r="CK461" s="2">
        <v>0.7</v>
      </c>
      <c r="CL461" s="2">
        <v>3.3</v>
      </c>
      <c r="CM461" s="2">
        <v>13.2</v>
      </c>
      <c r="CN461" s="2">
        <v>20.3</v>
      </c>
      <c r="CP461" s="2">
        <v>-0.3</v>
      </c>
      <c r="CQ461" s="2">
        <v>0.5</v>
      </c>
      <c r="CR461" s="2">
        <v>0.2</v>
      </c>
      <c r="CS461" s="2">
        <v>3.7999999999999999E-2</v>
      </c>
      <c r="CU461" s="2">
        <v>-5.9</v>
      </c>
      <c r="CV461" s="2">
        <v>-0.1</v>
      </c>
      <c r="CW461" s="2">
        <v>-6</v>
      </c>
      <c r="CX461" s="2">
        <v>-0.2</v>
      </c>
    </row>
    <row r="462" spans="2:102" x14ac:dyDescent="0.2">
      <c r="B462" s="1" t="s">
        <v>130</v>
      </c>
      <c r="C462" s="1">
        <v>2005</v>
      </c>
      <c r="D462" s="1" t="s">
        <v>787</v>
      </c>
      <c r="F462" s="2">
        <v>31</v>
      </c>
      <c r="G462" s="2" t="s">
        <v>961</v>
      </c>
      <c r="H462" s="2" t="s">
        <v>566</v>
      </c>
      <c r="I462" s="4" t="s">
        <v>604</v>
      </c>
      <c r="J462" s="16">
        <f>_xlfn.XLOOKUP($I462,DASHBOARD!$I$2:$I$27,DASHBOARD!$J$2:$J$27,"",0)</f>
        <v>79</v>
      </c>
      <c r="K462" s="23">
        <f>J462/DASHBOARD!$C$3</f>
        <v>2.0066040132080265</v>
      </c>
      <c r="L462" s="2">
        <v>250</v>
      </c>
      <c r="M462" s="26">
        <f>L462/DASHBOARD!$C$4</f>
        <v>113.37868480725623</v>
      </c>
      <c r="N462" s="26">
        <f t="shared" si="86"/>
        <v>28.158405700580715</v>
      </c>
      <c r="O462" s="5">
        <v>27356</v>
      </c>
      <c r="P462" s="23">
        <f>YEARFRAC(O462,_xlfn.XLOOKUP($B462,DASHBOARD!$Q$2:$Q$40,DASHBOARD!$U$2:$U$40,"",0))</f>
        <v>30.583333333333332</v>
      </c>
      <c r="Q462" s="2" t="s">
        <v>557</v>
      </c>
      <c r="R462" s="2" t="str">
        <f>_xlfn.XLOOKUP($Q462,DASHBOARD!$L$2:$L$150,DASHBOARD!M$2:M$150,"",0)</f>
        <v>United States</v>
      </c>
      <c r="S462" s="2" t="str">
        <f>_xlfn.XLOOKUP($Q462,DASHBOARD!$L$2:$L$150,DASHBOARD!N$2:N$150,"",0)</f>
        <v>North America</v>
      </c>
      <c r="T462" s="2" t="str">
        <f>_xlfn.XLOOKUP($Q462,DASHBOARD!$L$2:$L$150,DASHBOARD!O$2:O$150,"",0)</f>
        <v>Americas</v>
      </c>
      <c r="U462" s="2">
        <v>8</v>
      </c>
      <c r="W462" s="2" t="s">
        <v>962</v>
      </c>
      <c r="X462" s="2" t="s">
        <v>962</v>
      </c>
      <c r="Z462" s="2" t="str">
        <f t="shared" si="87"/>
        <v/>
      </c>
      <c r="AA462" s="6">
        <f>_xlfn.XLOOKUP($G462,$AU$448:$AU$469,$AV$448:$AV$469,0,0)</f>
        <v>5462500</v>
      </c>
      <c r="AB462" s="43">
        <f>AA462/$AC$470</f>
        <v>0.1149900188663624</v>
      </c>
      <c r="AD462" s="65" t="s">
        <v>1484</v>
      </c>
      <c r="AE462" s="65" cm="1">
        <f t="array" ref="AE462">_xlfn.XLOOKUP($G462&amp;$C462,$BY$1:$BY$845&amp;$C$1:$C$845,$CB$1:$CB$845,"",0)</f>
        <v>862</v>
      </c>
      <c r="AF462" s="65" t="s">
        <v>1484</v>
      </c>
      <c r="AG462" s="65" t="str">
        <f>IFERROR(($AD462/SUM(AD448:AD469))*$AF462,"")</f>
        <v/>
      </c>
      <c r="AH462" s="65" cm="1">
        <f t="array" ref="AH462">_xlfn.XLOOKUP($G462&amp;$C462,$BY$1:$BY$845&amp;$C$1:$C$845,$BD$1:$BD$845,"",0)</f>
        <v>30</v>
      </c>
      <c r="AI462" s="65" cm="1">
        <f t="array" ref="AI462">_xlfn.XLOOKUP($G462&amp;$C462,$BY$1:$BY$845&amp;$C$1:$C$845,$CP$1:$CP$845,"",0)</f>
        <v>0.6</v>
      </c>
      <c r="AJ462" s="65" cm="1">
        <f t="array" ref="AJ462">_xlfn.XLOOKUP($G462&amp;$C462,$BY$1:$BY$845&amp;$C$1:$C$845,$CQ$1:$CQ$845,"",0)</f>
        <v>1.7</v>
      </c>
      <c r="AK462" s="65" cm="1">
        <f t="array" ref="AK462">_xlfn.XLOOKUP($G462&amp;$C462,$BY$1:$BY$845&amp;$C$1:$C$845,$CR$1:$CR$845,"",0)</f>
        <v>2.2999999999999998</v>
      </c>
      <c r="AL462" s="65" cm="1">
        <f t="array" ref="AL462">_xlfn.XLOOKUP($G462&amp;$C462,$BY$1:$BY$845&amp;$C$1:$C$845,$CM$1:$CM$845,"",0)</f>
        <v>15.3</v>
      </c>
      <c r="AM462" s="78" cm="1">
        <f t="array" ref="AM462">_xlfn.XLOOKUP($G462&amp;$C462,$BY$1:$BY$845&amp;$C$1:$C$845,BG$1:BG$845,"",0)</f>
        <v>0</v>
      </c>
      <c r="AN462" s="78" cm="1">
        <f t="array" ref="AN462">_xlfn.XLOOKUP($G462&amp;$C462,$BY$1:$BY$845&amp;$C$1:$C$845,BH$1:BH$845,"",0)</f>
        <v>0</v>
      </c>
      <c r="AO462" s="78" cm="1">
        <f t="array" ref="AO462">_xlfn.XLOOKUP($G462&amp;$C462,$BY$1:$BY$845&amp;$C$1:$C$845,BI$1:BI$845,"",0)</f>
        <v>0</v>
      </c>
      <c r="AP462" s="78" cm="1">
        <f t="array" ref="AP462">_xlfn.XLOOKUP($G462&amp;$C462,$BY$1:$BY$845&amp;$C$1:$C$845,BJ$1:BJ$845,"",0)</f>
        <v>0.99</v>
      </c>
      <c r="AQ462" s="78" cm="1">
        <f t="array" ref="AQ462">_xlfn.XLOOKUP($G462&amp;$C462,$BY$1:$BY$845&amp;$C$1:$C$845,BK$1:BK$845,"",0)</f>
        <v>0.02</v>
      </c>
      <c r="AR462" s="78">
        <f t="shared" si="88"/>
        <v>1.01</v>
      </c>
      <c r="AT462" s="1">
        <v>15</v>
      </c>
      <c r="AU462" s="2" t="s">
        <v>965</v>
      </c>
      <c r="AV462" s="11">
        <v>385277</v>
      </c>
      <c r="AW462" s="6" t="s">
        <v>1484</v>
      </c>
      <c r="BB462">
        <v>15</v>
      </c>
      <c r="BC462" t="s">
        <v>960</v>
      </c>
      <c r="BD462">
        <v>32</v>
      </c>
      <c r="BE462">
        <v>9</v>
      </c>
      <c r="BF462" s="2">
        <v>157</v>
      </c>
      <c r="BH462" s="58">
        <v>0.03</v>
      </c>
      <c r="BI462" s="58">
        <v>0.76</v>
      </c>
      <c r="BJ462" s="58">
        <v>0.22</v>
      </c>
      <c r="BL462" s="2">
        <v>-9.1999999999999993</v>
      </c>
      <c r="BM462" s="2">
        <v>-18.899999999999999</v>
      </c>
      <c r="BN462" s="2">
        <v>4</v>
      </c>
      <c r="BO462" s="2">
        <v>3</v>
      </c>
      <c r="BP462" s="2">
        <v>12</v>
      </c>
      <c r="BQ462" s="2">
        <v>0</v>
      </c>
      <c r="BR462" s="2">
        <v>9</v>
      </c>
      <c r="BT462" s="2">
        <v>20</v>
      </c>
      <c r="BU462" s="2">
        <v>0</v>
      </c>
      <c r="BV462" s="2">
        <v>7</v>
      </c>
      <c r="BX462" s="2">
        <v>15</v>
      </c>
      <c r="BY462" s="2" t="s">
        <v>960</v>
      </c>
      <c r="BZ462" s="2">
        <v>32</v>
      </c>
      <c r="CA462" s="2">
        <v>9</v>
      </c>
      <c r="CB462" s="2">
        <v>157</v>
      </c>
      <c r="CC462" s="2">
        <v>17.2</v>
      </c>
      <c r="CD462" s="2">
        <v>0.51700000000000002</v>
      </c>
      <c r="CE462" s="2">
        <v>7.8E-2</v>
      </c>
      <c r="CF462" s="2">
        <v>0.29899999999999999</v>
      </c>
      <c r="CG462" s="58">
        <v>3</v>
      </c>
      <c r="CH462" s="2">
        <v>14.9</v>
      </c>
      <c r="CI462" s="2">
        <v>8.9</v>
      </c>
      <c r="CJ462" s="2">
        <v>9.8000000000000007</v>
      </c>
      <c r="CK462" s="2">
        <v>1.4</v>
      </c>
      <c r="CL462" s="2">
        <v>1.4</v>
      </c>
      <c r="CM462" s="2">
        <v>7.4</v>
      </c>
      <c r="CN462" s="2">
        <v>27.9</v>
      </c>
      <c r="CP462" s="2">
        <v>0.2</v>
      </c>
      <c r="CQ462" s="2">
        <v>0.3</v>
      </c>
      <c r="CR462" s="2">
        <v>0.5</v>
      </c>
      <c r="CS462" s="2">
        <v>0.14699999999999999</v>
      </c>
      <c r="CU462" s="2">
        <v>0.1</v>
      </c>
      <c r="CV462" s="2">
        <v>0.6</v>
      </c>
      <c r="CW462" s="2">
        <v>0.7</v>
      </c>
      <c r="CX462" s="2">
        <v>0.1</v>
      </c>
    </row>
    <row r="463" spans="2:102" x14ac:dyDescent="0.2">
      <c r="B463" s="1" t="s">
        <v>130</v>
      </c>
      <c r="C463" s="1">
        <v>2005</v>
      </c>
      <c r="D463" s="1" t="s">
        <v>787</v>
      </c>
      <c r="F463" s="2">
        <v>14</v>
      </c>
      <c r="G463" s="2" t="s">
        <v>924</v>
      </c>
      <c r="H463" s="2" t="s">
        <v>556</v>
      </c>
      <c r="I463" s="4" t="s">
        <v>598</v>
      </c>
      <c r="J463" s="16">
        <f>_xlfn.XLOOKUP($I463,DASHBOARD!$I$2:$I$27,DASHBOARD!$J$2:$J$27,"",0)</f>
        <v>75</v>
      </c>
      <c r="K463" s="23">
        <f>J463/DASHBOARD!$C$3</f>
        <v>1.9050038100076201</v>
      </c>
      <c r="L463" s="2">
        <v>205</v>
      </c>
      <c r="M463" s="26">
        <f>L463/DASHBOARD!$C$4</f>
        <v>92.970521541950106</v>
      </c>
      <c r="N463" s="26">
        <f t="shared" si="86"/>
        <v>25.618492476694374</v>
      </c>
      <c r="O463" s="5">
        <v>30137</v>
      </c>
      <c r="P463" s="23">
        <f>YEARFRAC(O463,_xlfn.XLOOKUP($B463,DASHBOARD!$Q$2:$Q$40,DASHBOARD!$U$2:$U$40,"",0))</f>
        <v>22.966666666666665</v>
      </c>
      <c r="Q463" s="2" t="s">
        <v>884</v>
      </c>
      <c r="R463" s="2" t="str">
        <f>_xlfn.XLOOKUP($Q463,DASHBOARD!$L$2:$L$150,DASHBOARD!M$2:M$150,"",0)</f>
        <v>Slovenia</v>
      </c>
      <c r="S463" s="2" t="str">
        <f>_xlfn.XLOOKUP($Q463,DASHBOARD!$L$2:$L$150,DASHBOARD!N$2:N$150,"",0)</f>
        <v>Europe</v>
      </c>
      <c r="T463" s="2" t="str">
        <f>_xlfn.XLOOKUP($Q463,DASHBOARD!$L$2:$L$150,DASHBOARD!O$2:O$150,"",0)</f>
        <v>Eurasia</v>
      </c>
      <c r="U463" s="2" t="s">
        <v>563</v>
      </c>
      <c r="Z463" s="2" t="str">
        <f t="shared" si="87"/>
        <v/>
      </c>
      <c r="AA463" s="6">
        <f>_xlfn.XLOOKUP($G463,$AU$448:$AU$469,$AV$448:$AV$469,0,0)</f>
        <v>841680</v>
      </c>
      <c r="AB463" s="43">
        <f>AA463/$AC$470</f>
        <v>1.7718041021407761E-2</v>
      </c>
      <c r="AD463" s="65">
        <v>67.899999999999991</v>
      </c>
      <c r="AE463" s="65" cm="1">
        <f t="array" ref="AE463">_xlfn.XLOOKUP($G463&amp;$C463,$BY$1:$BY$845&amp;$C$1:$C$845,$CB$1:$CB$845,"",0)</f>
        <v>1149</v>
      </c>
      <c r="AF463" s="65">
        <v>14</v>
      </c>
      <c r="AG463" s="65">
        <f>IFERROR(($AD463/SUM(AD448:AD469))*$AF463,"")</f>
        <v>4.7928284040375503E-2</v>
      </c>
      <c r="AH463" s="65" cm="1">
        <f t="array" ref="AH463">_xlfn.XLOOKUP($G463&amp;$C463,$BY$1:$BY$845&amp;$C$1:$C$845,$BD$1:$BD$845,"",0)</f>
        <v>22</v>
      </c>
      <c r="AI463" s="65" cm="1">
        <f t="array" ref="AI463">_xlfn.XLOOKUP($G463&amp;$C463,$BY$1:$BY$845&amp;$C$1:$C$845,$CP$1:$CP$845,"",0)</f>
        <v>1.3</v>
      </c>
      <c r="AJ463" s="65" cm="1">
        <f t="array" ref="AJ463">_xlfn.XLOOKUP($G463&amp;$C463,$BY$1:$BY$845&amp;$C$1:$C$845,$CQ$1:$CQ$845,"",0)</f>
        <v>1.8</v>
      </c>
      <c r="AK463" s="65" cm="1">
        <f t="array" ref="AK463">_xlfn.XLOOKUP($G463&amp;$C463,$BY$1:$BY$845&amp;$C$1:$C$845,$CR$1:$CR$845,"",0)</f>
        <v>3.1</v>
      </c>
      <c r="AL463" s="65" cm="1">
        <f t="array" ref="AL463">_xlfn.XLOOKUP($G463&amp;$C463,$BY$1:$BY$845&amp;$C$1:$C$845,$CM$1:$CM$845,"",0)</f>
        <v>15.2</v>
      </c>
      <c r="AM463" s="78" cm="1">
        <f t="array" ref="AM463">_xlfn.XLOOKUP($G463&amp;$C463,$BY$1:$BY$845&amp;$C$1:$C$845,BG$1:BG$845,"",0)</f>
        <v>0.85</v>
      </c>
      <c r="AN463" s="78" cm="1">
        <f t="array" ref="AN463">_xlfn.XLOOKUP($G463&amp;$C463,$BY$1:$BY$845&amp;$C$1:$C$845,BH$1:BH$845,"",0)</f>
        <v>0.15</v>
      </c>
      <c r="AO463" s="78" cm="1">
        <f t="array" ref="AO463">_xlfn.XLOOKUP($G463&amp;$C463,$BY$1:$BY$845&amp;$C$1:$C$845,BI$1:BI$845,"",0)</f>
        <v>0</v>
      </c>
      <c r="AP463" s="78" cm="1">
        <f t="array" ref="AP463">_xlfn.XLOOKUP($G463&amp;$C463,$BY$1:$BY$845&amp;$C$1:$C$845,BJ$1:BJ$845,"",0)</f>
        <v>0</v>
      </c>
      <c r="AQ463" s="78" cm="1">
        <f t="array" ref="AQ463">_xlfn.XLOOKUP($G463&amp;$C463,$BY$1:$BY$845&amp;$C$1:$C$845,BK$1:BK$845,"",0)</f>
        <v>0</v>
      </c>
      <c r="AR463" s="78">
        <f t="shared" si="88"/>
        <v>1</v>
      </c>
      <c r="AT463" s="1">
        <v>16</v>
      </c>
      <c r="AU463" s="2" t="s">
        <v>952</v>
      </c>
      <c r="AV463" s="12">
        <v>385277</v>
      </c>
      <c r="AW463" s="6">
        <v>385277</v>
      </c>
      <c r="BB463">
        <v>16</v>
      </c>
      <c r="BC463" t="s">
        <v>952</v>
      </c>
      <c r="BD463">
        <v>26</v>
      </c>
      <c r="BE463">
        <v>7</v>
      </c>
      <c r="BF463" s="2">
        <v>68</v>
      </c>
      <c r="BH463" s="58">
        <v>0.08</v>
      </c>
      <c r="BI463" s="58">
        <v>0.68</v>
      </c>
      <c r="BJ463" s="58">
        <v>0.24</v>
      </c>
      <c r="BL463" s="2">
        <v>1.5</v>
      </c>
      <c r="BM463" s="2">
        <v>-7.6</v>
      </c>
      <c r="BN463" s="2">
        <v>1</v>
      </c>
      <c r="BO463" s="2">
        <v>1</v>
      </c>
      <c r="BP463" s="2">
        <v>2</v>
      </c>
      <c r="BQ463" s="2">
        <v>0</v>
      </c>
      <c r="BR463" s="2">
        <v>4</v>
      </c>
      <c r="BT463" s="2">
        <v>10</v>
      </c>
      <c r="BU463" s="2">
        <v>2</v>
      </c>
      <c r="BV463" s="2">
        <v>4</v>
      </c>
      <c r="BX463" s="2">
        <v>16</v>
      </c>
      <c r="BY463" s="2" t="s">
        <v>952</v>
      </c>
      <c r="BZ463" s="2">
        <v>26</v>
      </c>
      <c r="CA463" s="2">
        <v>7</v>
      </c>
      <c r="CB463" s="2">
        <v>68</v>
      </c>
      <c r="CC463" s="2">
        <v>14</v>
      </c>
      <c r="CD463" s="2">
        <v>0.47299999999999998</v>
      </c>
      <c r="CE463" s="2">
        <v>0.36399999999999999</v>
      </c>
      <c r="CF463" s="58">
        <v>0.45500000000000002</v>
      </c>
      <c r="CG463" s="58">
        <v>5.2</v>
      </c>
      <c r="CH463" s="2">
        <v>13.8</v>
      </c>
      <c r="CI463" s="2">
        <v>9.5</v>
      </c>
      <c r="CJ463" s="2">
        <v>9.5</v>
      </c>
      <c r="CK463" s="2">
        <v>2.4</v>
      </c>
      <c r="CL463" s="2">
        <v>3.2</v>
      </c>
      <c r="CM463" s="2">
        <v>7</v>
      </c>
      <c r="CN463" s="2">
        <v>19.399999999999999</v>
      </c>
      <c r="CP463" s="2">
        <v>0.1</v>
      </c>
      <c r="CQ463" s="2">
        <v>0.1</v>
      </c>
      <c r="CR463" s="2">
        <v>0.2</v>
      </c>
      <c r="CS463" s="2">
        <v>0.15</v>
      </c>
      <c r="CU463" s="2">
        <v>-0.5</v>
      </c>
      <c r="CV463" s="2">
        <v>3</v>
      </c>
      <c r="CW463" s="2">
        <v>2.4</v>
      </c>
      <c r="CX463" s="2">
        <v>0.1</v>
      </c>
    </row>
    <row r="464" spans="2:102" x14ac:dyDescent="0.2">
      <c r="B464" s="1" t="s">
        <v>130</v>
      </c>
      <c r="C464" s="1">
        <v>2005</v>
      </c>
      <c r="D464" s="1" t="s">
        <v>787</v>
      </c>
      <c r="F464" s="2">
        <v>11</v>
      </c>
      <c r="G464" s="2" t="s">
        <v>963</v>
      </c>
      <c r="H464" s="2" t="s">
        <v>556</v>
      </c>
      <c r="I464" s="4" t="s">
        <v>1152</v>
      </c>
      <c r="J464" s="16">
        <f>_xlfn.XLOOKUP($I464,DASHBOARD!$I$2:$I$27,DASHBOARD!$J$2:$J$27,"",0)</f>
        <v>70</v>
      </c>
      <c r="K464" s="23">
        <f>J464/DASHBOARD!$C$3</f>
        <v>1.7780035560071121</v>
      </c>
      <c r="L464" s="2">
        <v>185</v>
      </c>
      <c r="M464" s="26">
        <f>L464/DASHBOARD!$C$4</f>
        <v>83.900226757369609</v>
      </c>
      <c r="N464" s="26">
        <f t="shared" si="86"/>
        <v>26.539814568004068</v>
      </c>
      <c r="O464" s="5">
        <v>28982</v>
      </c>
      <c r="P464" s="23">
        <f>YEARFRAC(O464,_xlfn.XLOOKUP($B464,DASHBOARD!$Q$2:$Q$40,DASHBOARD!$U$2:$U$40,"",0))</f>
        <v>26.127777777777776</v>
      </c>
      <c r="Q464" s="2" t="s">
        <v>557</v>
      </c>
      <c r="R464" s="2" t="str">
        <f>_xlfn.XLOOKUP($Q464,DASHBOARD!$L$2:$L$150,DASHBOARD!M$2:M$150,"",0)</f>
        <v>United States</v>
      </c>
      <c r="S464" s="2" t="str">
        <f>_xlfn.XLOOKUP($Q464,DASHBOARD!$L$2:$L$150,DASHBOARD!N$2:N$150,"",0)</f>
        <v>North America</v>
      </c>
      <c r="T464" s="2" t="str">
        <f>_xlfn.XLOOKUP($Q464,DASHBOARD!$L$2:$L$150,DASHBOARD!O$2:O$150,"",0)</f>
        <v>Americas</v>
      </c>
      <c r="U464" s="2">
        <v>2</v>
      </c>
      <c r="W464" s="2" t="s">
        <v>964</v>
      </c>
      <c r="X464" s="2" t="s">
        <v>964</v>
      </c>
      <c r="Z464" s="2" t="str">
        <f t="shared" si="87"/>
        <v/>
      </c>
      <c r="AA464" s="6">
        <f>_xlfn.XLOOKUP($G464,$AU$448:$AU$469,$AV$448:$AV$469,0,0)</f>
        <v>720046</v>
      </c>
      <c r="AB464" s="43">
        <f>AA464/$AC$470</f>
        <v>1.5157547482773231E-2</v>
      </c>
      <c r="AD464" s="65" t="s">
        <v>1484</v>
      </c>
      <c r="AE464" s="65" cm="1">
        <f t="array" ref="AE464">_xlfn.XLOOKUP($G464&amp;$C464,$BY$1:$BY$845&amp;$C$1:$C$845,$CB$1:$CB$845,"",0)</f>
        <v>278</v>
      </c>
      <c r="AF464" s="65" t="s">
        <v>1484</v>
      </c>
      <c r="AG464" s="65" t="str">
        <f>IFERROR(($AD464/SUM(AD448:AD469))*$AF464,"")</f>
        <v/>
      </c>
      <c r="AH464" s="65" cm="1">
        <f t="array" ref="AH464">_xlfn.XLOOKUP($G464&amp;$C464,$BY$1:$BY$845&amp;$C$1:$C$845,$BD$1:$BD$845,"",0)</f>
        <v>25</v>
      </c>
      <c r="AI464" s="65" cm="1">
        <f t="array" ref="AI464">_xlfn.XLOOKUP($G464&amp;$C464,$BY$1:$BY$845&amp;$C$1:$C$845,$CP$1:$CP$845,"",0)</f>
        <v>0.1</v>
      </c>
      <c r="AJ464" s="65" cm="1">
        <f t="array" ref="AJ464">_xlfn.XLOOKUP($G464&amp;$C464,$BY$1:$BY$845&amp;$C$1:$C$845,$CQ$1:$CQ$845,"",0)</f>
        <v>0.5</v>
      </c>
      <c r="AK464" s="65" cm="1">
        <f t="array" ref="AK464">_xlfn.XLOOKUP($G464&amp;$C464,$BY$1:$BY$845&amp;$C$1:$C$845,$CR$1:$CR$845,"",0)</f>
        <v>0.6</v>
      </c>
      <c r="AL464" s="65" cm="1">
        <f t="array" ref="AL464">_xlfn.XLOOKUP($G464&amp;$C464,$BY$1:$BY$845&amp;$C$1:$C$845,$CM$1:$CM$845,"",0)</f>
        <v>14.3</v>
      </c>
      <c r="AM464" s="78" cm="1">
        <f t="array" ref="AM464">_xlfn.XLOOKUP($G464&amp;$C464,$BY$1:$BY$845&amp;$C$1:$C$845,BG$1:BG$845,"",0)</f>
        <v>1</v>
      </c>
      <c r="AN464" s="78" cm="1">
        <f t="array" ref="AN464">_xlfn.XLOOKUP($G464&amp;$C464,$BY$1:$BY$845&amp;$C$1:$C$845,BH$1:BH$845,"",0)</f>
        <v>0</v>
      </c>
      <c r="AO464" s="78" cm="1">
        <f t="array" ref="AO464">_xlfn.XLOOKUP($G464&amp;$C464,$BY$1:$BY$845&amp;$C$1:$C$845,BI$1:BI$845,"",0)</f>
        <v>0</v>
      </c>
      <c r="AP464" s="78" cm="1">
        <f t="array" ref="AP464">_xlfn.XLOOKUP($G464&amp;$C464,$BY$1:$BY$845&amp;$C$1:$C$845,BJ$1:BJ$845,"",0)</f>
        <v>0</v>
      </c>
      <c r="AQ464" s="78" cm="1">
        <f t="array" ref="AQ464">_xlfn.XLOOKUP($G464&amp;$C464,$BY$1:$BY$845&amp;$C$1:$C$845,BK$1:BK$845,"",0)</f>
        <v>0</v>
      </c>
      <c r="AR464" s="78">
        <f t="shared" si="88"/>
        <v>1</v>
      </c>
      <c r="AT464" s="1">
        <v>17</v>
      </c>
      <c r="AV464" s="6"/>
      <c r="AW464" s="6" t="s">
        <v>1484</v>
      </c>
      <c r="BB464">
        <v>17</v>
      </c>
      <c r="BC464" t="s">
        <v>953</v>
      </c>
      <c r="BD464">
        <v>24</v>
      </c>
      <c r="BE464">
        <v>2</v>
      </c>
      <c r="BF464" s="2">
        <v>15</v>
      </c>
      <c r="BI464" s="58">
        <v>0.61</v>
      </c>
      <c r="BJ464" s="58">
        <v>0.39</v>
      </c>
      <c r="BL464" s="2">
        <v>23.1</v>
      </c>
      <c r="BM464" s="2">
        <v>14.2</v>
      </c>
      <c r="BN464" s="2">
        <v>1</v>
      </c>
      <c r="BO464" s="2">
        <v>0</v>
      </c>
      <c r="BP464" s="2">
        <v>1</v>
      </c>
      <c r="BQ464" s="2">
        <v>0</v>
      </c>
      <c r="BR464" s="2">
        <v>0</v>
      </c>
      <c r="BT464" s="2">
        <v>0</v>
      </c>
      <c r="BU464" s="2">
        <v>0</v>
      </c>
      <c r="BV464" s="2">
        <v>1</v>
      </c>
      <c r="BX464" s="2">
        <v>17</v>
      </c>
      <c r="BY464" s="2" t="s">
        <v>953</v>
      </c>
      <c r="BZ464" s="2">
        <v>24</v>
      </c>
      <c r="CA464" s="2">
        <v>2</v>
      </c>
      <c r="CB464" s="2">
        <v>15</v>
      </c>
      <c r="CC464" s="58">
        <v>-3.4</v>
      </c>
      <c r="CD464" s="58">
        <v>0</v>
      </c>
      <c r="CE464" s="2">
        <v>0.5</v>
      </c>
      <c r="CF464" s="2">
        <v>0</v>
      </c>
      <c r="CG464" s="2">
        <v>0</v>
      </c>
      <c r="CH464" s="2">
        <v>23.4</v>
      </c>
      <c r="CI464" s="2">
        <v>11.7</v>
      </c>
      <c r="CJ464" s="2">
        <v>0</v>
      </c>
      <c r="CK464" s="2">
        <v>3.6</v>
      </c>
      <c r="CL464" s="2">
        <v>0</v>
      </c>
      <c r="CM464" s="2">
        <v>33.299999999999997</v>
      </c>
      <c r="CN464" s="2">
        <v>9.3000000000000007</v>
      </c>
      <c r="CP464" s="2">
        <v>-0.1</v>
      </c>
      <c r="CQ464" s="2">
        <v>0</v>
      </c>
      <c r="CR464" s="2">
        <v>0</v>
      </c>
      <c r="CS464" s="2">
        <v>-0.122</v>
      </c>
      <c r="CU464" s="2">
        <v>-10.8</v>
      </c>
      <c r="CV464" s="2">
        <v>0.9</v>
      </c>
      <c r="CW464" s="2">
        <v>-9.9</v>
      </c>
      <c r="CX464" s="2">
        <v>0</v>
      </c>
    </row>
    <row r="465" spans="1:102" x14ac:dyDescent="0.2">
      <c r="B465" s="1" t="s">
        <v>130</v>
      </c>
      <c r="C465" s="1">
        <v>2005</v>
      </c>
      <c r="D465" s="1" t="s">
        <v>787</v>
      </c>
      <c r="I465" s="4"/>
      <c r="O465" s="5"/>
      <c r="Z465" s="2" t="str">
        <f t="shared" si="87"/>
        <v/>
      </c>
      <c r="AA465" s="6">
        <f>_xlfn.XLOOKUP($G465,$AU$448:$AU$469,$AV$448:$AV$469,0,0)</f>
        <v>0</v>
      </c>
      <c r="AB465" s="43">
        <f>AA465/$AC$470</f>
        <v>0</v>
      </c>
      <c r="AD465" s="65" t="s">
        <v>1484</v>
      </c>
      <c r="AE465" s="65" cm="1">
        <f t="array" ref="AE465">_xlfn.XLOOKUP($G465&amp;$C465,$BY$1:$BY$845&amp;$C$1:$C$845,$CB$1:$CB$845,"",0)</f>
        <v>0</v>
      </c>
      <c r="AF465" s="65" t="s">
        <v>1484</v>
      </c>
      <c r="AG465" s="65" t="str">
        <f>IFERROR(($AD465/SUM(AD448:AD469))*$AF465,"")</f>
        <v/>
      </c>
      <c r="AH465" s="65" cm="1">
        <f t="array" ref="AH465">_xlfn.XLOOKUP($G465&amp;$C465,$BY$1:$BY$845&amp;$C$1:$C$845,$BD$1:$BD$845,"",0)</f>
        <v>0</v>
      </c>
      <c r="AI465" s="65" cm="1">
        <f t="array" ref="AI465">_xlfn.XLOOKUP($G465&amp;$C465,$BY$1:$BY$845&amp;$C$1:$C$845,$CP$1:$CP$845,"",0)</f>
        <v>0</v>
      </c>
      <c r="AJ465" s="65" cm="1">
        <f t="array" ref="AJ465">_xlfn.XLOOKUP($G465&amp;$C465,$BY$1:$BY$845&amp;$C$1:$C$845,$CQ$1:$CQ$845,"",0)</f>
        <v>0</v>
      </c>
      <c r="AK465" s="65" cm="1">
        <f t="array" ref="AK465">_xlfn.XLOOKUP($G465&amp;$C465,$BY$1:$BY$845&amp;$C$1:$C$845,$CR$1:$CR$845,"",0)</f>
        <v>0</v>
      </c>
      <c r="AL465" s="65" cm="1">
        <f t="array" ref="AL465">_xlfn.XLOOKUP($G465&amp;$C465,$BY$1:$BY$845&amp;$C$1:$C$845,$CM$1:$CM$845,"",0)</f>
        <v>0</v>
      </c>
      <c r="AM465" s="78" cm="1">
        <f t="array" ref="AM465">_xlfn.XLOOKUP($G465&amp;$C465,$BY$1:$BY$845&amp;$C$1:$C$845,BG$1:BG$845,"",0)</f>
        <v>0</v>
      </c>
      <c r="AN465" s="78" cm="1">
        <f t="array" ref="AN465">_xlfn.XLOOKUP($G465&amp;$C465,$BY$1:$BY$845&amp;$C$1:$C$845,BH$1:BH$845,"",0)</f>
        <v>0</v>
      </c>
      <c r="AO465" s="78" cm="1">
        <f t="array" ref="AO465">_xlfn.XLOOKUP($G465&amp;$C465,$BY$1:$BY$845&amp;$C$1:$C$845,BI$1:BI$845,"",0)</f>
        <v>0</v>
      </c>
      <c r="AP465" s="78" cm="1">
        <f t="array" ref="AP465">_xlfn.XLOOKUP($G465&amp;$C465,$BY$1:$BY$845&amp;$C$1:$C$845,BJ$1:BJ$845,"",0)</f>
        <v>0</v>
      </c>
      <c r="AQ465" s="78" cm="1">
        <f t="array" ref="AQ465">_xlfn.XLOOKUP($G465&amp;$C465,$BY$1:$BY$845&amp;$C$1:$C$845,BK$1:BK$845,"",0)</f>
        <v>0</v>
      </c>
      <c r="AR465" s="78">
        <f t="shared" si="88"/>
        <v>0</v>
      </c>
      <c r="AT465" s="1">
        <v>18</v>
      </c>
      <c r="AV465" s="6"/>
      <c r="AW465" s="6" t="s">
        <v>1484</v>
      </c>
    </row>
    <row r="466" spans="1:102" x14ac:dyDescent="0.2">
      <c r="B466" s="1" t="s">
        <v>130</v>
      </c>
      <c r="C466" s="1">
        <v>2005</v>
      </c>
      <c r="D466" s="1" t="s">
        <v>787</v>
      </c>
      <c r="I466" s="4"/>
      <c r="O466" s="5"/>
      <c r="Z466" s="2" t="str">
        <f t="shared" si="87"/>
        <v/>
      </c>
      <c r="AA466" s="6">
        <f>_xlfn.XLOOKUP($G466,$AU$448:$AU$469,$AV$448:$AV$469,0,0)</f>
        <v>0</v>
      </c>
      <c r="AB466" s="43">
        <f>AA466/$AC$470</f>
        <v>0</v>
      </c>
      <c r="AD466" s="65" t="s">
        <v>1484</v>
      </c>
      <c r="AE466" s="65" cm="1">
        <f t="array" ref="AE466">_xlfn.XLOOKUP($G466&amp;$C466,$BY$1:$BY$845&amp;$C$1:$C$845,$CB$1:$CB$845,"",0)</f>
        <v>0</v>
      </c>
      <c r="AF466" s="65" t="s">
        <v>1484</v>
      </c>
      <c r="AG466" s="65" t="str">
        <f>IFERROR(($AD466/SUM(AD448:AD469))*$AF466,"")</f>
        <v/>
      </c>
      <c r="AH466" s="65" cm="1">
        <f t="array" ref="AH466">_xlfn.XLOOKUP($G466&amp;$C466,$BY$1:$BY$845&amp;$C$1:$C$845,$BD$1:$BD$845,"",0)</f>
        <v>0</v>
      </c>
      <c r="AI466" s="65" cm="1">
        <f t="array" ref="AI466">_xlfn.XLOOKUP($G466&amp;$C466,$BY$1:$BY$845&amp;$C$1:$C$845,$CP$1:$CP$845,"",0)</f>
        <v>0</v>
      </c>
      <c r="AJ466" s="65" cm="1">
        <f t="array" ref="AJ466">_xlfn.XLOOKUP($G466&amp;$C466,$BY$1:$BY$845&amp;$C$1:$C$845,$CQ$1:$CQ$845,"",0)</f>
        <v>0</v>
      </c>
      <c r="AK466" s="65" cm="1">
        <f t="array" ref="AK466">_xlfn.XLOOKUP($G466&amp;$C466,$BY$1:$BY$845&amp;$C$1:$C$845,$CR$1:$CR$845,"",0)</f>
        <v>0</v>
      </c>
      <c r="AL466" s="65" cm="1">
        <f t="array" ref="AL466">_xlfn.XLOOKUP($G466&amp;$C466,$BY$1:$BY$845&amp;$C$1:$C$845,$CM$1:$CM$845,"",0)</f>
        <v>0</v>
      </c>
      <c r="AM466" s="78" cm="1">
        <f t="array" ref="AM466">_xlfn.XLOOKUP($G466&amp;$C466,$BY$1:$BY$845&amp;$C$1:$C$845,BG$1:BG$845,"",0)</f>
        <v>0</v>
      </c>
      <c r="AN466" s="78" cm="1">
        <f t="array" ref="AN466">_xlfn.XLOOKUP($G466&amp;$C466,$BY$1:$BY$845&amp;$C$1:$C$845,BH$1:BH$845,"",0)</f>
        <v>0</v>
      </c>
      <c r="AO466" s="78" cm="1">
        <f t="array" ref="AO466">_xlfn.XLOOKUP($G466&amp;$C466,$BY$1:$BY$845&amp;$C$1:$C$845,BI$1:BI$845,"",0)</f>
        <v>0</v>
      </c>
      <c r="AP466" s="78" cm="1">
        <f t="array" ref="AP466">_xlfn.XLOOKUP($G466&amp;$C466,$BY$1:$BY$845&amp;$C$1:$C$845,BJ$1:BJ$845,"",0)</f>
        <v>0</v>
      </c>
      <c r="AQ466" s="78" cm="1">
        <f t="array" ref="AQ466">_xlfn.XLOOKUP($G466&amp;$C466,$BY$1:$BY$845&amp;$C$1:$C$845,BK$1:BK$845,"",0)</f>
        <v>0</v>
      </c>
      <c r="AR466" s="78">
        <f t="shared" si="88"/>
        <v>0</v>
      </c>
      <c r="AT466" s="1">
        <v>19</v>
      </c>
      <c r="AV466" s="6"/>
      <c r="AW466" s="6" t="s">
        <v>1484</v>
      </c>
    </row>
    <row r="467" spans="1:102" x14ac:dyDescent="0.2">
      <c r="B467" s="1" t="s">
        <v>130</v>
      </c>
      <c r="C467" s="1">
        <v>2005</v>
      </c>
      <c r="D467" s="1" t="s">
        <v>787</v>
      </c>
      <c r="I467" s="4"/>
      <c r="O467" s="5"/>
      <c r="Z467" s="2" t="str">
        <f t="shared" si="87"/>
        <v/>
      </c>
      <c r="AA467" s="6">
        <f>_xlfn.XLOOKUP($G467,$AU$448:$AU$469,$AV$448:$AV$469,0,0)</f>
        <v>0</v>
      </c>
      <c r="AB467" s="43">
        <f>AA467/$AC$470</f>
        <v>0</v>
      </c>
      <c r="AD467" s="65" t="s">
        <v>1484</v>
      </c>
      <c r="AE467" s="65" cm="1">
        <f t="array" ref="AE467">_xlfn.XLOOKUP($G467&amp;$C467,$BY$1:$BY$845&amp;$C$1:$C$845,$CB$1:$CB$845,"",0)</f>
        <v>0</v>
      </c>
      <c r="AF467" s="65" t="s">
        <v>1484</v>
      </c>
      <c r="AG467" s="65" t="str">
        <f>IFERROR(($AD467/SUM(AD448:AD469))*$AF467,"")</f>
        <v/>
      </c>
      <c r="AH467" s="65" cm="1">
        <f t="array" ref="AH467">_xlfn.XLOOKUP($G467&amp;$C467,$BY$1:$BY$845&amp;$C$1:$C$845,$BD$1:$BD$845,"",0)</f>
        <v>0</v>
      </c>
      <c r="AI467" s="65" cm="1">
        <f t="array" ref="AI467">_xlfn.XLOOKUP($G467&amp;$C467,$BY$1:$BY$845&amp;$C$1:$C$845,$CP$1:$CP$845,"",0)</f>
        <v>0</v>
      </c>
      <c r="AJ467" s="65" cm="1">
        <f t="array" ref="AJ467">_xlfn.XLOOKUP($G467&amp;$C467,$BY$1:$BY$845&amp;$C$1:$C$845,$CQ$1:$CQ$845,"",0)</f>
        <v>0</v>
      </c>
      <c r="AK467" s="65" cm="1">
        <f t="array" ref="AK467">_xlfn.XLOOKUP($G467&amp;$C467,$BY$1:$BY$845&amp;$C$1:$C$845,$CR$1:$CR$845,"",0)</f>
        <v>0</v>
      </c>
      <c r="AL467" s="65" cm="1">
        <f t="array" ref="AL467">_xlfn.XLOOKUP($G467&amp;$C467,$BY$1:$BY$845&amp;$C$1:$C$845,$CM$1:$CM$845,"",0)</f>
        <v>0</v>
      </c>
      <c r="AM467" s="78" cm="1">
        <f t="array" ref="AM467">_xlfn.XLOOKUP($G467&amp;$C467,$BY$1:$BY$845&amp;$C$1:$C$845,BG$1:BG$845,"",0)</f>
        <v>0</v>
      </c>
      <c r="AN467" s="78" cm="1">
        <f t="array" ref="AN467">_xlfn.XLOOKUP($G467&amp;$C467,$BY$1:$BY$845&amp;$C$1:$C$845,BH$1:BH$845,"",0)</f>
        <v>0</v>
      </c>
      <c r="AO467" s="78" cm="1">
        <f t="array" ref="AO467">_xlfn.XLOOKUP($G467&amp;$C467,$BY$1:$BY$845&amp;$C$1:$C$845,BI$1:BI$845,"",0)</f>
        <v>0</v>
      </c>
      <c r="AP467" s="78" cm="1">
        <f t="array" ref="AP467">_xlfn.XLOOKUP($G467&amp;$C467,$BY$1:$BY$845&amp;$C$1:$C$845,BJ$1:BJ$845,"",0)</f>
        <v>0</v>
      </c>
      <c r="AQ467" s="78" cm="1">
        <f t="array" ref="AQ467">_xlfn.XLOOKUP($G467&amp;$C467,$BY$1:$BY$845&amp;$C$1:$C$845,BK$1:BK$845,"",0)</f>
        <v>0</v>
      </c>
      <c r="AR467" s="78">
        <f t="shared" si="88"/>
        <v>0</v>
      </c>
      <c r="AT467" s="1">
        <v>20</v>
      </c>
      <c r="AV467" s="6"/>
      <c r="AW467" s="6" t="s">
        <v>1484</v>
      </c>
    </row>
    <row r="468" spans="1:102" x14ac:dyDescent="0.2">
      <c r="B468" s="1" t="s">
        <v>130</v>
      </c>
      <c r="C468" s="1">
        <v>2005</v>
      </c>
      <c r="D468" s="1" t="s">
        <v>787</v>
      </c>
      <c r="I468" s="4"/>
      <c r="O468" s="5"/>
      <c r="Z468" s="2" t="str">
        <f t="shared" si="87"/>
        <v/>
      </c>
      <c r="AA468" s="6">
        <f>_xlfn.XLOOKUP($G468,$AU$448:$AU$469,$AV$448:$AV$469,0,0)</f>
        <v>0</v>
      </c>
      <c r="AB468" s="43">
        <f>AA468/$AC$470</f>
        <v>0</v>
      </c>
      <c r="AD468" s="65" t="s">
        <v>1484</v>
      </c>
      <c r="AE468" s="65" cm="1">
        <f t="array" ref="AE468">_xlfn.XLOOKUP($G468&amp;$C468,$BY$1:$BY$845&amp;$C$1:$C$845,$CB$1:$CB$845,"",0)</f>
        <v>0</v>
      </c>
      <c r="AF468" s="65" t="s">
        <v>1484</v>
      </c>
      <c r="AG468" s="65" t="str">
        <f>IFERROR(($AD468/SUM(AD448:AD469))*$AF468,"")</f>
        <v/>
      </c>
      <c r="AH468" s="65" cm="1">
        <f t="array" ref="AH468">_xlfn.XLOOKUP($G468&amp;$C468,$BY$1:$BY$845&amp;$C$1:$C$845,$BD$1:$BD$845,"",0)</f>
        <v>0</v>
      </c>
      <c r="AI468" s="65" cm="1">
        <f t="array" ref="AI468">_xlfn.XLOOKUP($G468&amp;$C468,$BY$1:$BY$845&amp;$C$1:$C$845,$CP$1:$CP$845,"",0)</f>
        <v>0</v>
      </c>
      <c r="AJ468" s="65" cm="1">
        <f t="array" ref="AJ468">_xlfn.XLOOKUP($G468&amp;$C468,$BY$1:$BY$845&amp;$C$1:$C$845,$CQ$1:$CQ$845,"",0)</f>
        <v>0</v>
      </c>
      <c r="AK468" s="65" cm="1">
        <f t="array" ref="AK468">_xlfn.XLOOKUP($G468&amp;$C468,$BY$1:$BY$845&amp;$C$1:$C$845,$CR$1:$CR$845,"",0)</f>
        <v>0</v>
      </c>
      <c r="AL468" s="65" cm="1">
        <f t="array" ref="AL468">_xlfn.XLOOKUP($G468&amp;$C468,$BY$1:$BY$845&amp;$C$1:$C$845,$CM$1:$CM$845,"",0)</f>
        <v>0</v>
      </c>
      <c r="AM468" s="78" cm="1">
        <f t="array" ref="AM468">_xlfn.XLOOKUP($G468&amp;$C468,$BY$1:$BY$845&amp;$C$1:$C$845,BG$1:BG$845,"",0)</f>
        <v>0</v>
      </c>
      <c r="AN468" s="78" cm="1">
        <f t="array" ref="AN468">_xlfn.XLOOKUP($G468&amp;$C468,$BY$1:$BY$845&amp;$C$1:$C$845,BH$1:BH$845,"",0)</f>
        <v>0</v>
      </c>
      <c r="AO468" s="78" cm="1">
        <f t="array" ref="AO468">_xlfn.XLOOKUP($G468&amp;$C468,$BY$1:$BY$845&amp;$C$1:$C$845,BI$1:BI$845,"",0)</f>
        <v>0</v>
      </c>
      <c r="AP468" s="78" cm="1">
        <f t="array" ref="AP468">_xlfn.XLOOKUP($G468&amp;$C468,$BY$1:$BY$845&amp;$C$1:$C$845,BJ$1:BJ$845,"",0)</f>
        <v>0</v>
      </c>
      <c r="AQ468" s="78" cm="1">
        <f t="array" ref="AQ468">_xlfn.XLOOKUP($G468&amp;$C468,$BY$1:$BY$845&amp;$C$1:$C$845,BK$1:BK$845,"",0)</f>
        <v>0</v>
      </c>
      <c r="AR468" s="78">
        <f t="shared" si="88"/>
        <v>0</v>
      </c>
      <c r="AT468" s="1">
        <v>21</v>
      </c>
      <c r="AW468" s="6" t="s">
        <v>1484</v>
      </c>
    </row>
    <row r="469" spans="1:102" x14ac:dyDescent="0.2">
      <c r="B469" s="1" t="s">
        <v>130</v>
      </c>
      <c r="C469" s="1">
        <v>2005</v>
      </c>
      <c r="D469" s="1" t="s">
        <v>787</v>
      </c>
      <c r="I469" s="4"/>
      <c r="O469" s="5"/>
      <c r="Z469" s="2" t="str">
        <f t="shared" si="87"/>
        <v/>
      </c>
      <c r="AA469" s="6">
        <f>_xlfn.XLOOKUP($G469,$AU$448:$AU$469,$AV$448:$AV$469,0,0)</f>
        <v>0</v>
      </c>
      <c r="AB469" s="43">
        <f>AA469/$AC$470</f>
        <v>0</v>
      </c>
      <c r="AD469" s="65" t="s">
        <v>1484</v>
      </c>
      <c r="AE469" s="65" cm="1">
        <f t="array" ref="AE469">_xlfn.XLOOKUP($G469&amp;$C469,$BY$1:$BY$845&amp;$C$1:$C$845,$CB$1:$CB$845,"",0)</f>
        <v>0</v>
      </c>
      <c r="AF469" s="65" t="s">
        <v>1484</v>
      </c>
      <c r="AG469" s="65" t="str">
        <f>IFERROR(($AD469/SUM(AD448:AD469))*$AF469,"")</f>
        <v/>
      </c>
      <c r="AH469" s="65" cm="1">
        <f t="array" ref="AH469">_xlfn.XLOOKUP($G469&amp;$C469,$BY$1:$BY$845&amp;$C$1:$C$845,$BD$1:$BD$845,"",0)</f>
        <v>0</v>
      </c>
      <c r="AI469" s="65" cm="1">
        <f t="array" ref="AI469">_xlfn.XLOOKUP($G469&amp;$C469,$BY$1:$BY$845&amp;$C$1:$C$845,$CP$1:$CP$845,"",0)</f>
        <v>0</v>
      </c>
      <c r="AJ469" s="65" cm="1">
        <f t="array" ref="AJ469">_xlfn.XLOOKUP($G469&amp;$C469,$BY$1:$BY$845&amp;$C$1:$C$845,$CQ$1:$CQ$845,"",0)</f>
        <v>0</v>
      </c>
      <c r="AK469" s="65" cm="1">
        <f t="array" ref="AK469">_xlfn.XLOOKUP($G469&amp;$C469,$BY$1:$BY$845&amp;$C$1:$C$845,$CR$1:$CR$845,"",0)</f>
        <v>0</v>
      </c>
      <c r="AL469" s="65" cm="1">
        <f t="array" ref="AL469">_xlfn.XLOOKUP($G469&amp;$C469,$BY$1:$BY$845&amp;$C$1:$C$845,$CM$1:$CM$845,"",0)</f>
        <v>0</v>
      </c>
      <c r="AM469" s="78" cm="1">
        <f t="array" ref="AM469">_xlfn.XLOOKUP($G469&amp;$C469,$BY$1:$BY$845&amp;$C$1:$C$845,BG$1:BG$845,"",0)</f>
        <v>0</v>
      </c>
      <c r="AN469" s="78" cm="1">
        <f t="array" ref="AN469">_xlfn.XLOOKUP($G469&amp;$C469,$BY$1:$BY$845&amp;$C$1:$C$845,BH$1:BH$845,"",0)</f>
        <v>0</v>
      </c>
      <c r="AO469" s="78" cm="1">
        <f t="array" ref="AO469">_xlfn.XLOOKUP($G469&amp;$C469,$BY$1:$BY$845&amp;$C$1:$C$845,BI$1:BI$845,"",0)</f>
        <v>0</v>
      </c>
      <c r="AP469" s="78" cm="1">
        <f t="array" ref="AP469">_xlfn.XLOOKUP($G469&amp;$C469,$BY$1:$BY$845&amp;$C$1:$C$845,BJ$1:BJ$845,"",0)</f>
        <v>0</v>
      </c>
      <c r="AQ469" s="78" cm="1">
        <f t="array" ref="AQ469">_xlfn.XLOOKUP($G469&amp;$C469,$BY$1:$BY$845&amp;$C$1:$C$845,BK$1:BK$845,"",0)</f>
        <v>0</v>
      </c>
      <c r="AR469" s="78">
        <f t="shared" si="88"/>
        <v>0</v>
      </c>
      <c r="AT469" s="1">
        <v>22</v>
      </c>
      <c r="AW469" s="6" t="s">
        <v>1484</v>
      </c>
    </row>
    <row r="470" spans="1:102" x14ac:dyDescent="0.2">
      <c r="B470" s="1" t="s">
        <v>130</v>
      </c>
      <c r="C470" s="1">
        <v>2005</v>
      </c>
      <c r="D470" s="1" t="s">
        <v>787</v>
      </c>
      <c r="E470" s="1"/>
      <c r="F470" s="1"/>
      <c r="G470" s="1">
        <f>$G446</f>
        <v>0</v>
      </c>
      <c r="H470" s="1"/>
      <c r="I470" s="1"/>
      <c r="J470" s="36"/>
      <c r="K470" s="36"/>
      <c r="L470" s="1"/>
      <c r="M470" s="1"/>
      <c r="N470" s="1"/>
      <c r="O470" s="1"/>
      <c r="P470" s="36"/>
      <c r="Q470" s="1"/>
      <c r="R470" s="1"/>
      <c r="S470" s="1"/>
      <c r="T470" s="1"/>
      <c r="U470" s="1"/>
      <c r="V470" s="1"/>
      <c r="W470" s="1"/>
      <c r="X470" s="1"/>
      <c r="Y470" s="1"/>
      <c r="Z470" s="1"/>
      <c r="AB470" s="41">
        <f>SUM(AB448:AB469)</f>
        <v>0.99999999999999978</v>
      </c>
      <c r="AC470" s="37">
        <f>SUM(AA448:AA469)</f>
        <v>47504123</v>
      </c>
      <c r="AD470" s="66">
        <v>19833.800000000003</v>
      </c>
      <c r="AE470" s="66">
        <f>SUM(AE448:AE469)</f>
        <v>19805</v>
      </c>
      <c r="AF470" s="66">
        <v>201</v>
      </c>
      <c r="AG470" s="66">
        <f>SUM(AG448:AG469)</f>
        <v>15.820569431979749</v>
      </c>
      <c r="AH470" s="66">
        <f>SUMPRODUCT(AH448:AH469,AE448:AE469)/AE470</f>
        <v>28.489320878566019</v>
      </c>
      <c r="AI470" s="66">
        <f>SUM(AI448:AI469)</f>
        <v>26.1</v>
      </c>
      <c r="AJ470" s="66">
        <f>SUM(AJ448:AJ469)</f>
        <v>37.700000000000003</v>
      </c>
      <c r="AK470" s="66">
        <f>SUM(AK448:AK469)</f>
        <v>63.800000000000004</v>
      </c>
      <c r="AL470" s="66">
        <f>SUM(AL448:AL469)</f>
        <v>231.9</v>
      </c>
      <c r="AM470" s="80">
        <f>SUM(AM448:AM469)</f>
        <v>2.85</v>
      </c>
      <c r="AN470" s="80">
        <f>SUM(AN448:AN469)</f>
        <v>2.4399999999999995</v>
      </c>
      <c r="AO470" s="80">
        <f>SUM(AO448:AO469)</f>
        <v>3.7800000000000002</v>
      </c>
      <c r="AP470" s="80">
        <f>SUM(AP448:AP469)</f>
        <v>4.4300000000000006</v>
      </c>
      <c r="AQ470" s="80">
        <f>SUM(AQ448:AQ469)</f>
        <v>3.54</v>
      </c>
      <c r="AR470" s="80">
        <f>SUM(AR448:AR469)</f>
        <v>17.04</v>
      </c>
      <c r="AS470" s="1"/>
      <c r="AU470" s="37">
        <f>AW470-AV470</f>
        <v>-620046</v>
      </c>
      <c r="AV470" s="37">
        <f>SUM(AV448:AV469)-AV462</f>
        <v>47504123</v>
      </c>
      <c r="AW470" s="37">
        <v>46884077</v>
      </c>
    </row>
    <row r="473" spans="1:102" ht="17" thickBot="1" x14ac:dyDescent="0.25"/>
    <row r="474" spans="1:102" ht="17" thickBot="1" x14ac:dyDescent="0.25">
      <c r="A474" s="3">
        <v>19</v>
      </c>
      <c r="B474" s="1" t="str">
        <f>B$1</f>
        <v>YEAR</v>
      </c>
      <c r="C474" s="1" t="str">
        <f>C$1</f>
        <v>YEAR</v>
      </c>
      <c r="D474" s="1" t="str">
        <f>D$1</f>
        <v>TEAM</v>
      </c>
      <c r="F474" s="1" t="str">
        <f t="shared" ref="F474:AA474" si="89">F$1</f>
        <v>NUMBER</v>
      </c>
      <c r="G474" s="1" t="str">
        <f t="shared" si="89"/>
        <v>PLAYER</v>
      </c>
      <c r="H474" s="1" t="str">
        <f t="shared" si="89"/>
        <v>POS</v>
      </c>
      <c r="I474" s="1" t="str">
        <f t="shared" si="89"/>
        <v>HEIGHT</v>
      </c>
      <c r="J474" s="1" t="str">
        <f t="shared" si="89"/>
        <v>HEIGHT (IN)</v>
      </c>
      <c r="K474" s="1" t="str">
        <f t="shared" si="89"/>
        <v>HEIGHT (M)</v>
      </c>
      <c r="L474" s="1" t="str">
        <f t="shared" si="89"/>
        <v>WEIGHT (LBS)</v>
      </c>
      <c r="M474" s="1" t="str">
        <f t="shared" si="89"/>
        <v>WEIGHT (KG)</v>
      </c>
      <c r="N474" s="1" t="str">
        <f t="shared" si="89"/>
        <v>BMI</v>
      </c>
      <c r="O474" s="1" t="str">
        <f t="shared" si="89"/>
        <v>BIRTH DATE</v>
      </c>
      <c r="P474" s="1" t="str">
        <f t="shared" si="89"/>
        <v>AGE</v>
      </c>
      <c r="Q474" s="1" t="str">
        <f t="shared" si="89"/>
        <v>NATION</v>
      </c>
      <c r="R474" s="1" t="str">
        <f t="shared" si="89"/>
        <v>COUNTRY</v>
      </c>
      <c r="S474" s="1" t="str">
        <f t="shared" si="89"/>
        <v>CONTINENT</v>
      </c>
      <c r="T474" s="1" t="str">
        <f t="shared" si="89"/>
        <v>GLOBAL REGION</v>
      </c>
      <c r="U474" s="1" t="str">
        <f t="shared" si="89"/>
        <v>EXPERIENCE</v>
      </c>
      <c r="V474" s="1"/>
      <c r="W474" s="1" t="str">
        <f t="shared" si="89"/>
        <v>COLLEGE</v>
      </c>
      <c r="X474" s="1" t="str">
        <f t="shared" si="89"/>
        <v>COLLEGE1</v>
      </c>
      <c r="Y474" s="1" t="str">
        <f t="shared" si="89"/>
        <v>COLLEGE2</v>
      </c>
      <c r="Z474" s="1" t="str">
        <f t="shared" si="89"/>
        <v>TRANSFER</v>
      </c>
      <c r="AA474" s="1" t="str">
        <f t="shared" si="89"/>
        <v>SALARY</v>
      </c>
      <c r="AB474" s="1" t="s">
        <v>1262</v>
      </c>
      <c r="AD474" s="64" t="s">
        <v>1496</v>
      </c>
      <c r="AE474" s="64" t="str">
        <f>AE$1</f>
        <v>MP</v>
      </c>
      <c r="AF474" s="64" t="s">
        <v>1424</v>
      </c>
      <c r="AG474" s="64" t="str">
        <f>AG$1</f>
        <v>WTD-MP-PER</v>
      </c>
      <c r="AH474" s="64" t="str">
        <f t="shared" ref="AH474:AR474" si="90">AH$1</f>
        <v>AGE</v>
      </c>
      <c r="AI474" s="64" t="str">
        <f t="shared" si="90"/>
        <v>D-WS</v>
      </c>
      <c r="AJ474" s="64" t="str">
        <f t="shared" si="90"/>
        <v>O-WS</v>
      </c>
      <c r="AK474" s="64" t="str">
        <f t="shared" si="90"/>
        <v>WS</v>
      </c>
      <c r="AL474" s="64" t="str">
        <f t="shared" si="90"/>
        <v>USG%</v>
      </c>
      <c r="AM474" s="64" t="str">
        <f t="shared" si="90"/>
        <v>PG%</v>
      </c>
      <c r="AN474" s="64" t="str">
        <f t="shared" si="90"/>
        <v>SG%</v>
      </c>
      <c r="AO474" s="64" t="str">
        <f t="shared" si="90"/>
        <v>SF%</v>
      </c>
      <c r="AP474" s="64" t="str">
        <f t="shared" si="90"/>
        <v>PF%</v>
      </c>
      <c r="AQ474" s="64" t="str">
        <f t="shared" si="90"/>
        <v>C%</v>
      </c>
      <c r="AR474" s="64" t="str">
        <f t="shared" si="90"/>
        <v>TTL%</v>
      </c>
      <c r="AT474" s="1" t="str">
        <f>AT$1</f>
        <v>Rk</v>
      </c>
      <c r="AU474" s="1" t="str">
        <f>AU$1</f>
        <v>PLAYER</v>
      </c>
      <c r="AV474" s="1" t="str">
        <f>AV$1</f>
        <v>SALARY - BR</v>
      </c>
      <c r="AW474" s="1" t="s">
        <v>1495</v>
      </c>
      <c r="BB474" t="s">
        <v>550</v>
      </c>
      <c r="BC474" t="s">
        <v>1376</v>
      </c>
      <c r="BD474" t="s">
        <v>1377</v>
      </c>
      <c r="BE474" t="s">
        <v>1340</v>
      </c>
      <c r="BF474" s="2" t="s">
        <v>1378</v>
      </c>
      <c r="BG474" s="2" t="s">
        <v>1379</v>
      </c>
      <c r="BH474" s="2" t="s">
        <v>1380</v>
      </c>
      <c r="BI474" s="2" t="s">
        <v>1381</v>
      </c>
      <c r="BJ474" s="2" t="s">
        <v>1382</v>
      </c>
      <c r="BK474" s="2" t="s">
        <v>1383</v>
      </c>
      <c r="BL474" s="2" t="s">
        <v>1384</v>
      </c>
      <c r="BM474" s="2" t="s">
        <v>1385</v>
      </c>
      <c r="BN474" s="2" t="s">
        <v>1386</v>
      </c>
      <c r="BO474" s="2" t="s">
        <v>1387</v>
      </c>
      <c r="BP474" s="2" t="s">
        <v>1388</v>
      </c>
      <c r="BQ474" s="2" t="s">
        <v>1389</v>
      </c>
      <c r="BR474" s="2" t="s">
        <v>1388</v>
      </c>
      <c r="BS474" s="2" t="s">
        <v>1389</v>
      </c>
      <c r="BT474" s="2" t="s">
        <v>1390</v>
      </c>
      <c r="BU474" s="2" t="s">
        <v>1391</v>
      </c>
      <c r="BV474" s="2" t="s">
        <v>1392</v>
      </c>
      <c r="BX474" s="2" t="s">
        <v>550</v>
      </c>
      <c r="BY474" s="2" t="s">
        <v>1376</v>
      </c>
      <c r="BZ474" s="2" t="s">
        <v>1377</v>
      </c>
      <c r="CA474" s="2" t="s">
        <v>1340</v>
      </c>
      <c r="CB474" s="2" t="s">
        <v>1378</v>
      </c>
      <c r="CC474" s="2" t="s">
        <v>1424</v>
      </c>
      <c r="CD474" s="2" t="s">
        <v>1425</v>
      </c>
      <c r="CE474" s="2" t="s">
        <v>1426</v>
      </c>
      <c r="CF474" s="2" t="s">
        <v>1427</v>
      </c>
      <c r="CG474" s="2" t="s">
        <v>1428</v>
      </c>
      <c r="CH474" s="2" t="s">
        <v>1429</v>
      </c>
      <c r="CI474" s="2" t="s">
        <v>1430</v>
      </c>
      <c r="CJ474" s="2" t="s">
        <v>1431</v>
      </c>
      <c r="CK474" s="2" t="s">
        <v>1432</v>
      </c>
      <c r="CL474" s="2" t="s">
        <v>1433</v>
      </c>
      <c r="CM474" s="2" t="s">
        <v>1434</v>
      </c>
      <c r="CN474" s="2" t="s">
        <v>1435</v>
      </c>
      <c r="CO474" s="2" t="s">
        <v>1376</v>
      </c>
      <c r="CP474" s="2" t="s">
        <v>1436</v>
      </c>
      <c r="CQ474" s="2" t="s">
        <v>1437</v>
      </c>
      <c r="CR474" s="2" t="s">
        <v>1438</v>
      </c>
      <c r="CS474" s="2" t="s">
        <v>1439</v>
      </c>
      <c r="CT474" s="2" t="s">
        <v>1376</v>
      </c>
      <c r="CU474" s="2" t="s">
        <v>1440</v>
      </c>
      <c r="CV474" s="2" t="s">
        <v>1441</v>
      </c>
      <c r="CW474" s="2" t="s">
        <v>1442</v>
      </c>
      <c r="CX474" s="2" t="s">
        <v>1443</v>
      </c>
    </row>
    <row r="475" spans="1:102" ht="17" thickBot="1" x14ac:dyDescent="0.25">
      <c r="A475" s="3" t="s">
        <v>930</v>
      </c>
      <c r="B475" s="1" t="s">
        <v>136</v>
      </c>
      <c r="C475" s="1">
        <v>2004</v>
      </c>
      <c r="D475" s="1" t="s">
        <v>930</v>
      </c>
      <c r="F475" s="2">
        <v>7</v>
      </c>
      <c r="G475" s="2" t="s">
        <v>966</v>
      </c>
      <c r="H475" s="2" t="s">
        <v>556</v>
      </c>
      <c r="I475" s="4" t="s">
        <v>596</v>
      </c>
      <c r="J475" s="16">
        <f>_xlfn.XLOOKUP($I475,DASHBOARD!$I$2:$I$27,DASHBOARD!$J$2:$J$27,"",0)</f>
        <v>71</v>
      </c>
      <c r="K475" s="23">
        <f>J475/DASHBOARD!$C$3</f>
        <v>1.8034036068072137</v>
      </c>
      <c r="L475" s="2">
        <v>160</v>
      </c>
      <c r="M475" s="26">
        <f>L475/DASHBOARD!$C$4</f>
        <v>72.562358276643991</v>
      </c>
      <c r="N475" s="26">
        <f t="shared" ref="N475:N491" si="91">M475/(K475^2)</f>
        <v>22.311333145305998</v>
      </c>
      <c r="O475" s="5">
        <v>27255</v>
      </c>
      <c r="P475" s="23">
        <f>YEARFRAC(O475,_xlfn.XLOOKUP($B475,DASHBOARD!$Q$2:$Q$40,DASHBOARD!$U$2:$U$40,"",0))</f>
        <v>29.836111111111112</v>
      </c>
      <c r="Q475" s="2" t="s">
        <v>557</v>
      </c>
      <c r="R475" s="2" t="str">
        <f>_xlfn.XLOOKUP($Q475,DASHBOARD!$L$2:$L$150,DASHBOARD!M$2:M$150,"",0)</f>
        <v>United States</v>
      </c>
      <c r="S475" s="2" t="str">
        <f>_xlfn.XLOOKUP($Q475,DASHBOARD!$L$2:$L$150,DASHBOARD!N$2:N$150,"",0)</f>
        <v>North America</v>
      </c>
      <c r="T475" s="2" t="str">
        <f>_xlfn.XLOOKUP($Q475,DASHBOARD!$L$2:$L$150,DASHBOARD!O$2:O$150,"",0)</f>
        <v>Americas</v>
      </c>
      <c r="U475" s="2">
        <v>4</v>
      </c>
      <c r="W475" s="2" t="s">
        <v>858</v>
      </c>
      <c r="X475" s="2" t="s">
        <v>858</v>
      </c>
      <c r="Z475" s="2" t="str">
        <f t="shared" ref="Z475:Z496" si="92">IF(Y475="","","X")</f>
        <v/>
      </c>
      <c r="AA475" s="6">
        <f>_xlfn.XLOOKUP($G475,$AU$475:$AU$496,$AV$475:$AV$496,0,0)</f>
        <v>3900000</v>
      </c>
      <c r="AB475" s="43">
        <f>AA475/$AC$497</f>
        <v>7.2975171937925298E-2</v>
      </c>
      <c r="AD475" s="65">
        <v>2769</v>
      </c>
      <c r="AE475" s="65" cm="1">
        <f t="array" ref="AE475">_xlfn.XLOOKUP($G475&amp;$C475,$BY$1:$BY$845&amp;$C$1:$C$845,$CB$1:$CB$845,"",0)</f>
        <v>751</v>
      </c>
      <c r="AF475" s="65">
        <v>16.8</v>
      </c>
      <c r="AG475" s="65">
        <f>IFERROR(($AD475/SUM(AD475:AD496))*$AF475,"")</f>
        <v>2.4124461961313077</v>
      </c>
      <c r="AH475" s="65" cm="1">
        <f t="array" ref="AH475">_xlfn.XLOOKUP($G475&amp;$C475,$BY$1:$BY$845&amp;$C$1:$C$845,$BD$1:$BD$845,"",0)</f>
        <v>29</v>
      </c>
      <c r="AI475" s="65" cm="1">
        <f t="array" ref="AI475">_xlfn.XLOOKUP($G475&amp;$C475,$BY$1:$BY$845&amp;$C$1:$C$845,$CP$1:$CP$845,"",0)</f>
        <v>0.3</v>
      </c>
      <c r="AJ475" s="65" cm="1">
        <f t="array" ref="AJ475">_xlfn.XLOOKUP($G475&amp;$C475,$BY$1:$BY$845&amp;$C$1:$C$845,$CQ$1:$CQ$845,"",0)</f>
        <v>1</v>
      </c>
      <c r="AK475" s="65" cm="1">
        <f t="array" ref="AK475">_xlfn.XLOOKUP($G475&amp;$C475,$BY$1:$BY$845&amp;$C$1:$C$845,$CR$1:$CR$845,"",0)</f>
        <v>1.2</v>
      </c>
      <c r="AL475" s="65" cm="1">
        <f t="array" ref="AL475">_xlfn.XLOOKUP($G475&amp;$C475,$BY$1:$BY$845&amp;$C$1:$C$845,$CM$1:$CM$845,"",0)</f>
        <v>15.9</v>
      </c>
      <c r="AM475" s="78" cm="1">
        <f t="array" ref="AM475">_xlfn.XLOOKUP($G475&amp;$C475,$BY$1:$BY$845&amp;$C$1:$C$845,BG$1:BG$845,"",0)</f>
        <v>1</v>
      </c>
      <c r="AN475" s="78" cm="1">
        <f t="array" ref="AN475">_xlfn.XLOOKUP($G475&amp;$C475,$BY$1:$BY$845&amp;$C$1:$C$845,BH$1:BH$845,"",0)</f>
        <v>0</v>
      </c>
      <c r="AO475" s="78" cm="1">
        <f t="array" ref="AO475">_xlfn.XLOOKUP($G475&amp;$C475,$BY$1:$BY$845&amp;$C$1:$C$845,BI$1:BI$845,"",0)</f>
        <v>0</v>
      </c>
      <c r="AP475" s="78" cm="1">
        <f t="array" ref="AP475">_xlfn.XLOOKUP($G475&amp;$C475,$BY$1:$BY$845&amp;$C$1:$C$845,BJ$1:BJ$845,"",0)</f>
        <v>0</v>
      </c>
      <c r="AQ475" s="78" cm="1">
        <f t="array" ref="AQ475">_xlfn.XLOOKUP($G475&amp;$C475,$BY$1:$BY$845&amp;$C$1:$C$845,BK$1:BK$845,"",0)</f>
        <v>0</v>
      </c>
      <c r="AR475" s="78">
        <f>SUM(AM475:AQ475)</f>
        <v>1</v>
      </c>
      <c r="AT475" s="1">
        <v>1</v>
      </c>
      <c r="AU475" s="2" t="s">
        <v>976</v>
      </c>
      <c r="AV475" s="6">
        <v>6500000</v>
      </c>
      <c r="AW475" s="6">
        <v>6500000</v>
      </c>
      <c r="BB475">
        <v>1</v>
      </c>
      <c r="BC475" t="s">
        <v>987</v>
      </c>
      <c r="BD475">
        <v>29</v>
      </c>
      <c r="BE475">
        <v>81</v>
      </c>
      <c r="BF475" s="2">
        <v>3050</v>
      </c>
      <c r="BJ475" s="2">
        <v>0.25</v>
      </c>
      <c r="BK475" s="2">
        <v>0.75</v>
      </c>
      <c r="BL475" s="2">
        <v>7.5</v>
      </c>
      <c r="BM475" s="2">
        <v>4.4000000000000004</v>
      </c>
      <c r="BN475" s="2">
        <v>56</v>
      </c>
      <c r="BO475" s="2">
        <v>38</v>
      </c>
      <c r="BP475" s="2">
        <v>90</v>
      </c>
      <c r="BQ475" s="2">
        <v>10</v>
      </c>
      <c r="BR475" s="2">
        <v>113</v>
      </c>
      <c r="BT475" s="2">
        <v>299</v>
      </c>
      <c r="BU475" s="2">
        <v>23</v>
      </c>
      <c r="BV475" s="2">
        <v>58</v>
      </c>
      <c r="BX475" s="2">
        <v>1</v>
      </c>
      <c r="BY475" s="2" t="s">
        <v>987</v>
      </c>
      <c r="BZ475" s="2">
        <v>29</v>
      </c>
      <c r="CA475" s="2">
        <v>81</v>
      </c>
      <c r="CB475" s="2">
        <v>3050</v>
      </c>
      <c r="CC475" s="2">
        <v>17.3</v>
      </c>
      <c r="CD475" s="2">
        <v>0.441</v>
      </c>
      <c r="CE475" s="2">
        <v>1.0999999999999999E-2</v>
      </c>
      <c r="CF475" s="2">
        <v>0.38800000000000001</v>
      </c>
      <c r="CG475" s="2">
        <v>12.5</v>
      </c>
      <c r="CH475" s="2">
        <v>25.5</v>
      </c>
      <c r="CI475" s="2">
        <v>19.100000000000001</v>
      </c>
      <c r="CJ475" s="2">
        <v>7.7</v>
      </c>
      <c r="CK475" s="2">
        <v>2.6</v>
      </c>
      <c r="CL475" s="2">
        <v>6.1</v>
      </c>
      <c r="CM475" s="2">
        <v>12.3</v>
      </c>
      <c r="CN475" s="2">
        <v>15.3</v>
      </c>
      <c r="CP475" s="2">
        <v>1.1000000000000001</v>
      </c>
      <c r="CQ475" s="2">
        <v>9.1</v>
      </c>
      <c r="CR475" s="2">
        <v>10.199999999999999</v>
      </c>
      <c r="CS475" s="2">
        <v>0.16</v>
      </c>
      <c r="CU475" s="2">
        <v>0.2</v>
      </c>
      <c r="CV475" s="2">
        <v>3.3</v>
      </c>
      <c r="CW475" s="2">
        <v>3.5</v>
      </c>
      <c r="CX475" s="2">
        <v>4.3</v>
      </c>
    </row>
    <row r="476" spans="1:102" x14ac:dyDescent="0.2">
      <c r="B476" s="1" t="s">
        <v>136</v>
      </c>
      <c r="C476" s="1">
        <v>2004</v>
      </c>
      <c r="D476" s="1" t="s">
        <v>930</v>
      </c>
      <c r="F476" s="2">
        <v>1</v>
      </c>
      <c r="G476" s="2" t="s">
        <v>967</v>
      </c>
      <c r="H476" s="2" t="s">
        <v>556</v>
      </c>
      <c r="I476" s="4" t="s">
        <v>598</v>
      </c>
      <c r="J476" s="16">
        <f>_xlfn.XLOOKUP($I476,DASHBOARD!$I$2:$I$27,DASHBOARD!$J$2:$J$27,"",0)</f>
        <v>75</v>
      </c>
      <c r="K476" s="23">
        <f>J476/DASHBOARD!$C$3</f>
        <v>1.9050038100076201</v>
      </c>
      <c r="L476" s="2">
        <v>202</v>
      </c>
      <c r="M476" s="26">
        <f>L476/DASHBOARD!$C$4</f>
        <v>91.609977324263042</v>
      </c>
      <c r="N476" s="26">
        <f t="shared" si="91"/>
        <v>25.243587708742755</v>
      </c>
      <c r="O476" s="5">
        <v>28028</v>
      </c>
      <c r="P476" s="23">
        <f>YEARFRAC(O476,_xlfn.XLOOKUP($B476,DASHBOARD!$Q$2:$Q$40,DASHBOARD!$U$2:$U$40,"",0))</f>
        <v>27.722222222222221</v>
      </c>
      <c r="Q476" s="2" t="s">
        <v>557</v>
      </c>
      <c r="R476" s="2" t="str">
        <f>_xlfn.XLOOKUP($Q476,DASHBOARD!$L$2:$L$150,DASHBOARD!M$2:M$150,"",0)</f>
        <v>United States</v>
      </c>
      <c r="S476" s="2" t="str">
        <f>_xlfn.XLOOKUP($Q476,DASHBOARD!$L$2:$L$150,DASHBOARD!N$2:N$150,"",0)</f>
        <v>North America</v>
      </c>
      <c r="T476" s="2" t="str">
        <f>_xlfn.XLOOKUP($Q476,DASHBOARD!$L$2:$L$150,DASHBOARD!O$2:O$150,"",0)</f>
        <v>Americas</v>
      </c>
      <c r="U476" s="2">
        <v>6</v>
      </c>
      <c r="W476" s="2" t="s">
        <v>968</v>
      </c>
      <c r="X476" s="2" t="s">
        <v>968</v>
      </c>
      <c r="Z476" s="2" t="str">
        <f t="shared" si="92"/>
        <v/>
      </c>
      <c r="AA476" s="6">
        <f>_xlfn.XLOOKUP($G476,$AU$475:$AU$496,$AV$475:$AV$496,0,0)</f>
        <v>5000600</v>
      </c>
      <c r="AB476" s="43">
        <f>AA476/$AC$497</f>
        <v>9.3569139690458783E-2</v>
      </c>
      <c r="AD476" s="65" t="s">
        <v>1484</v>
      </c>
      <c r="AE476" s="65" cm="1">
        <f t="array" ref="AE476">_xlfn.XLOOKUP($G476&amp;$C476,$BY$1:$BY$845&amp;$C$1:$C$845,$CB$1:$CB$845,"",0)</f>
        <v>2758</v>
      </c>
      <c r="AF476" s="65" t="s">
        <v>1484</v>
      </c>
      <c r="AG476" s="65" t="str">
        <f>IFERROR(($AD476/SUM(AD475:AD496))*$AF476,"")</f>
        <v/>
      </c>
      <c r="AH476" s="65" cm="1">
        <f t="array" ref="AH476">_xlfn.XLOOKUP($G476&amp;$C476,$BY$1:$BY$845&amp;$C$1:$C$845,$BD$1:$BD$845,"",0)</f>
        <v>27</v>
      </c>
      <c r="AI476" s="65" cm="1">
        <f t="array" ref="AI476">_xlfn.XLOOKUP($G476&amp;$C476,$BY$1:$BY$845&amp;$C$1:$C$845,$CP$1:$CP$845,"",0)</f>
        <v>7.1</v>
      </c>
      <c r="AJ476" s="65" cm="1">
        <f t="array" ref="AJ476">_xlfn.XLOOKUP($G476&amp;$C476,$BY$1:$BY$845&amp;$C$1:$C$845,$CQ$1:$CQ$845,"",0)</f>
        <v>4.2</v>
      </c>
      <c r="AK476" s="65" cm="1">
        <f t="array" ref="AK476">_xlfn.XLOOKUP($G476&amp;$C476,$BY$1:$BY$845&amp;$C$1:$C$845,$CR$1:$CR$845,"",0)</f>
        <v>11.3</v>
      </c>
      <c r="AL476" s="65" cm="1">
        <f t="array" ref="AL476">_xlfn.XLOOKUP($G476&amp;$C476,$BY$1:$BY$845&amp;$C$1:$C$845,$CM$1:$CM$845,"",0)</f>
        <v>13.6</v>
      </c>
      <c r="AM476" s="78" cm="1">
        <f t="array" ref="AM476">_xlfn.XLOOKUP($G476&amp;$C476,$BY$1:$BY$845&amp;$C$1:$C$845,BG$1:BG$845,"",0)</f>
        <v>0.87</v>
      </c>
      <c r="AN476" s="78" cm="1">
        <f t="array" ref="AN476">_xlfn.XLOOKUP($G476&amp;$C476,$BY$1:$BY$845&amp;$C$1:$C$845,BH$1:BH$845,"",0)</f>
        <v>0.13</v>
      </c>
      <c r="AO476" s="78" cm="1">
        <f t="array" ref="AO476">_xlfn.XLOOKUP($G476&amp;$C476,$BY$1:$BY$845&amp;$C$1:$C$845,BI$1:BI$845,"",0)</f>
        <v>0</v>
      </c>
      <c r="AP476" s="78" cm="1">
        <f t="array" ref="AP476">_xlfn.XLOOKUP($G476&amp;$C476,$BY$1:$BY$845&amp;$C$1:$C$845,BJ$1:BJ$845,"",0)</f>
        <v>0</v>
      </c>
      <c r="AQ476" s="78" cm="1">
        <f t="array" ref="AQ476">_xlfn.XLOOKUP($G476&amp;$C476,$BY$1:$BY$845&amp;$C$1:$C$845,BK$1:BK$845,"",0)</f>
        <v>0</v>
      </c>
      <c r="AR476" s="78">
        <f t="shared" ref="AR476:AR496" si="93">SUM(AM476:AQ476)</f>
        <v>1</v>
      </c>
      <c r="AT476" s="1">
        <v>2</v>
      </c>
      <c r="AU476" s="2" t="s">
        <v>986</v>
      </c>
      <c r="AV476" s="6">
        <v>6266666</v>
      </c>
      <c r="AW476" s="6" t="s">
        <v>1484</v>
      </c>
      <c r="BB476">
        <v>2</v>
      </c>
      <c r="BC476" t="s">
        <v>976</v>
      </c>
      <c r="BD476">
        <v>25</v>
      </c>
      <c r="BE476">
        <v>78</v>
      </c>
      <c r="BF476" s="2">
        <v>2772</v>
      </c>
      <c r="BH476" s="2">
        <v>0.89</v>
      </c>
      <c r="BI476" s="2">
        <v>0.11</v>
      </c>
      <c r="BL476" s="2">
        <v>6.7</v>
      </c>
      <c r="BM476" s="2">
        <v>0.8</v>
      </c>
      <c r="BN476" s="2">
        <v>80</v>
      </c>
      <c r="BO476" s="2">
        <v>68</v>
      </c>
      <c r="BP476" s="2">
        <v>65</v>
      </c>
      <c r="BQ476" s="2">
        <v>42</v>
      </c>
      <c r="BR476" s="2">
        <v>121</v>
      </c>
      <c r="BT476" s="2">
        <v>687</v>
      </c>
      <c r="BU476" s="2">
        <v>25</v>
      </c>
      <c r="BV476" s="2">
        <v>85</v>
      </c>
      <c r="BX476" s="2">
        <v>2</v>
      </c>
      <c r="BY476" s="2" t="s">
        <v>976</v>
      </c>
      <c r="BZ476" s="2">
        <v>25</v>
      </c>
      <c r="CA476" s="2">
        <v>78</v>
      </c>
      <c r="CB476" s="2">
        <v>2772</v>
      </c>
      <c r="CC476" s="2">
        <v>16.8</v>
      </c>
      <c r="CD476" s="2">
        <v>0.52200000000000002</v>
      </c>
      <c r="CE476" s="2">
        <v>5.8000000000000003E-2</v>
      </c>
      <c r="CF476" s="2">
        <v>0.29299999999999998</v>
      </c>
      <c r="CG476" s="2">
        <v>3.3</v>
      </c>
      <c r="CH476" s="2">
        <v>8.3000000000000007</v>
      </c>
      <c r="CI476" s="2">
        <v>5.8</v>
      </c>
      <c r="CJ476" s="2">
        <v>22.2</v>
      </c>
      <c r="CK476" s="2">
        <v>2</v>
      </c>
      <c r="CL476" s="2">
        <v>0.5</v>
      </c>
      <c r="CM476" s="2">
        <v>13.8</v>
      </c>
      <c r="CN476" s="2">
        <v>25.7</v>
      </c>
      <c r="CP476" s="2">
        <v>3.8</v>
      </c>
      <c r="CQ476" s="2">
        <v>4.4000000000000004</v>
      </c>
      <c r="CR476" s="2">
        <v>8.1</v>
      </c>
      <c r="CS476" s="2">
        <v>0.14099999999999999</v>
      </c>
      <c r="CU476" s="2">
        <v>0.5</v>
      </c>
      <c r="CV476" s="2">
        <v>0.7</v>
      </c>
      <c r="CW476" s="2">
        <v>1.2</v>
      </c>
      <c r="CX476" s="2">
        <v>2.2999999999999998</v>
      </c>
    </row>
    <row r="477" spans="1:102" x14ac:dyDescent="0.2">
      <c r="B477" s="1" t="s">
        <v>136</v>
      </c>
      <c r="C477" s="1">
        <v>2004</v>
      </c>
      <c r="D477" s="1" t="s">
        <v>930</v>
      </c>
      <c r="F477" s="2">
        <v>41</v>
      </c>
      <c r="G477" s="2" t="s">
        <v>969</v>
      </c>
      <c r="H477" s="2" t="s">
        <v>552</v>
      </c>
      <c r="I477" s="4" t="s">
        <v>1148</v>
      </c>
      <c r="J477" s="16">
        <f>_xlfn.XLOOKUP($I477,DASHBOARD!$I$2:$I$27,DASHBOARD!$J$2:$J$27,"",0)</f>
        <v>83</v>
      </c>
      <c r="K477" s="23">
        <f>J477/DASHBOARD!$C$3</f>
        <v>2.1082042164084331</v>
      </c>
      <c r="L477" s="2">
        <v>215</v>
      </c>
      <c r="M477" s="26">
        <f>L477/DASHBOARD!$C$4</f>
        <v>97.505668934240362</v>
      </c>
      <c r="N477" s="26">
        <f t="shared" si="91"/>
        <v>21.938377787850026</v>
      </c>
      <c r="O477" s="5">
        <v>25042</v>
      </c>
      <c r="P477" s="23">
        <f>YEARFRAC(O477,_xlfn.XLOOKUP($B477,DASHBOARD!$Q$2:$Q$40,DASHBOARD!$U$2:$U$40,"",0))</f>
        <v>35.894444444444446</v>
      </c>
      <c r="Q477" s="2" t="s">
        <v>557</v>
      </c>
      <c r="R477" s="2" t="str">
        <f>_xlfn.XLOOKUP($Q477,DASHBOARD!$L$2:$L$150,DASHBOARD!M$2:M$150,"",0)</f>
        <v>United States</v>
      </c>
      <c r="S477" s="2" t="str">
        <f>_xlfn.XLOOKUP($Q477,DASHBOARD!$L$2:$L$150,DASHBOARD!N$2:N$150,"",0)</f>
        <v>North America</v>
      </c>
      <c r="T477" s="2" t="str">
        <f>_xlfn.XLOOKUP($Q477,DASHBOARD!$L$2:$L$150,DASHBOARD!O$2:O$150,"",0)</f>
        <v>Americas</v>
      </c>
      <c r="U477" s="2">
        <v>13</v>
      </c>
      <c r="W477" s="2" t="s">
        <v>970</v>
      </c>
      <c r="X477" s="2" t="s">
        <v>970</v>
      </c>
      <c r="Z477" s="2" t="str">
        <f t="shared" si="92"/>
        <v/>
      </c>
      <c r="AA477" s="6">
        <f>_xlfn.XLOOKUP($G477,$AU$475:$AU$496,$AV$475:$AV$496,0,0)</f>
        <v>4000000</v>
      </c>
      <c r="AB477" s="43">
        <f>AA477/$AC$497</f>
        <v>7.4846330192743893E-2</v>
      </c>
      <c r="AD477" s="65">
        <v>3053.7000000000003</v>
      </c>
      <c r="AE477" s="65" cm="1">
        <f t="array" ref="AE477">_xlfn.XLOOKUP($G477&amp;$C477,$BY$1:$BY$845&amp;$C$1:$C$845,$CB$1:$CB$845,"",0)</f>
        <v>892</v>
      </c>
      <c r="AF477" s="65">
        <v>17.3</v>
      </c>
      <c r="AG477" s="65">
        <f>IFERROR(($AD477/SUM(AD475:AD496))*$AF477,"")</f>
        <v>2.7396675828449935</v>
      </c>
      <c r="AH477" s="65" cm="1">
        <f t="array" ref="AH477">_xlfn.XLOOKUP($G477&amp;$C477,$BY$1:$BY$845&amp;$C$1:$C$845,$BD$1:$BD$845,"",0)</f>
        <v>35</v>
      </c>
      <c r="AI477" s="65" cm="1">
        <f t="array" ref="AI477">_xlfn.XLOOKUP($G477&amp;$C477,$BY$1:$BY$845&amp;$C$1:$C$845,$CP$1:$CP$845,"",0)</f>
        <v>0.1</v>
      </c>
      <c r="AJ477" s="65" cm="1">
        <f t="array" ref="AJ477">_xlfn.XLOOKUP($G477&amp;$C477,$BY$1:$BY$845&amp;$C$1:$C$845,$CQ$1:$CQ$845,"",0)</f>
        <v>2</v>
      </c>
      <c r="AK477" s="65" cm="1">
        <f t="array" ref="AK477">_xlfn.XLOOKUP($G477&amp;$C477,$BY$1:$BY$845&amp;$C$1:$C$845,$CR$1:$CR$845,"",0)</f>
        <v>2.1</v>
      </c>
      <c r="AL477" s="65" cm="1">
        <f t="array" ref="AL477">_xlfn.XLOOKUP($G477&amp;$C477,$BY$1:$BY$845&amp;$C$1:$C$845,$CM$1:$CM$845,"",0)</f>
        <v>14.6</v>
      </c>
      <c r="AM477" s="78" cm="1">
        <f t="array" ref="AM477">_xlfn.XLOOKUP($G477&amp;$C477,$BY$1:$BY$845&amp;$C$1:$C$845,BG$1:BG$845,"",0)</f>
        <v>0</v>
      </c>
      <c r="AN477" s="78" cm="1">
        <f t="array" ref="AN477">_xlfn.XLOOKUP($G477&amp;$C477,$BY$1:$BY$845&amp;$C$1:$C$845,BH$1:BH$845,"",0)</f>
        <v>0</v>
      </c>
      <c r="AO477" s="78" cm="1">
        <f t="array" ref="AO477">_xlfn.XLOOKUP($G477&amp;$C477,$BY$1:$BY$845&amp;$C$1:$C$845,BI$1:BI$845,"",0)</f>
        <v>0</v>
      </c>
      <c r="AP477" s="78" cm="1">
        <f t="array" ref="AP477">_xlfn.XLOOKUP($G477&amp;$C477,$BY$1:$BY$845&amp;$C$1:$C$845,BJ$1:BJ$845,"",0)</f>
        <v>0.02</v>
      </c>
      <c r="AQ477" s="78" cm="1">
        <f t="array" ref="AQ477">_xlfn.XLOOKUP($G477&amp;$C477,$BY$1:$BY$845&amp;$C$1:$C$845,BK$1:BK$845,"",0)</f>
        <v>0.98</v>
      </c>
      <c r="AR477" s="78">
        <f t="shared" si="93"/>
        <v>1</v>
      </c>
      <c r="AT477" s="1">
        <v>3</v>
      </c>
      <c r="AU477" s="2" t="s">
        <v>987</v>
      </c>
      <c r="AV477" s="6">
        <v>5500000</v>
      </c>
      <c r="AW477" s="6">
        <v>5500000</v>
      </c>
      <c r="BB477">
        <v>3</v>
      </c>
      <c r="BC477" t="s">
        <v>967</v>
      </c>
      <c r="BD477">
        <v>27</v>
      </c>
      <c r="BE477">
        <v>78</v>
      </c>
      <c r="BF477" s="2">
        <v>2758</v>
      </c>
      <c r="BG477" s="2">
        <v>0.87</v>
      </c>
      <c r="BH477" s="2">
        <v>0.13</v>
      </c>
      <c r="BL477" s="2">
        <v>7.4</v>
      </c>
      <c r="BM477" s="2">
        <v>2.8</v>
      </c>
      <c r="BN477" s="2">
        <v>96</v>
      </c>
      <c r="BO477" s="2">
        <v>55</v>
      </c>
      <c r="BP477" s="2">
        <v>59</v>
      </c>
      <c r="BQ477" s="2">
        <v>24</v>
      </c>
      <c r="BR477" s="2">
        <v>138</v>
      </c>
      <c r="BT477" s="2">
        <v>934</v>
      </c>
      <c r="BU477" s="2">
        <v>22</v>
      </c>
      <c r="BV477" s="2">
        <v>62</v>
      </c>
      <c r="BX477" s="2">
        <v>3</v>
      </c>
      <c r="BY477" s="2" t="s">
        <v>967</v>
      </c>
      <c r="BZ477" s="2">
        <v>27</v>
      </c>
      <c r="CA477" s="2">
        <v>78</v>
      </c>
      <c r="CB477" s="2">
        <v>2758</v>
      </c>
      <c r="CC477" s="2">
        <v>18.600000000000001</v>
      </c>
      <c r="CD477" s="2">
        <v>0.55000000000000004</v>
      </c>
      <c r="CE477" s="2">
        <v>0.33600000000000002</v>
      </c>
      <c r="CF477" s="2">
        <v>0.46200000000000002</v>
      </c>
      <c r="CG477" s="2">
        <v>1.5</v>
      </c>
      <c r="CH477" s="2">
        <v>10</v>
      </c>
      <c r="CI477" s="2">
        <v>5.8</v>
      </c>
      <c r="CJ477" s="2">
        <v>29.3</v>
      </c>
      <c r="CK477" s="2">
        <v>1.7</v>
      </c>
      <c r="CL477" s="2">
        <v>0.2</v>
      </c>
      <c r="CM477" s="2">
        <v>13.6</v>
      </c>
      <c r="CN477" s="2">
        <v>23.5</v>
      </c>
      <c r="CP477" s="2">
        <v>7.1</v>
      </c>
      <c r="CQ477" s="2">
        <v>4.2</v>
      </c>
      <c r="CR477" s="2">
        <v>11.3</v>
      </c>
      <c r="CS477" s="2">
        <v>0.19800000000000001</v>
      </c>
      <c r="CU477" s="2">
        <v>3.1</v>
      </c>
      <c r="CV477" s="2">
        <v>0.5</v>
      </c>
      <c r="CW477" s="2">
        <v>3.6</v>
      </c>
      <c r="CX477" s="2">
        <v>3.9</v>
      </c>
    </row>
    <row r="478" spans="1:102" x14ac:dyDescent="0.2">
      <c r="B478" s="1" t="s">
        <v>136</v>
      </c>
      <c r="C478" s="1">
        <v>2004</v>
      </c>
      <c r="D478" s="1" t="s">
        <v>930</v>
      </c>
      <c r="F478" s="2">
        <v>44</v>
      </c>
      <c r="G478" s="2" t="s">
        <v>971</v>
      </c>
      <c r="H478" s="2" t="s">
        <v>576</v>
      </c>
      <c r="I478" s="4" t="s">
        <v>601</v>
      </c>
      <c r="J478" s="16">
        <f>_xlfn.XLOOKUP($I478,DASHBOARD!$I$2:$I$27,DASHBOARD!$J$2:$J$27,"",0)</f>
        <v>77</v>
      </c>
      <c r="K478" s="23">
        <f>J478/DASHBOARD!$C$3</f>
        <v>1.9558039116078234</v>
      </c>
      <c r="L478" s="2">
        <v>183</v>
      </c>
      <c r="M478" s="26">
        <f>L478/DASHBOARD!$C$4</f>
        <v>82.993197278911566</v>
      </c>
      <c r="N478" s="26">
        <f t="shared" si="91"/>
        <v>21.69660963120279</v>
      </c>
      <c r="O478" s="5">
        <v>25705</v>
      </c>
      <c r="P478" s="23">
        <f>YEARFRAC(O478,_xlfn.XLOOKUP($B478,DASHBOARD!$Q$2:$Q$40,DASHBOARD!$U$2:$U$40,"",0))</f>
        <v>34.077777777777776</v>
      </c>
      <c r="Q478" s="2" t="s">
        <v>557</v>
      </c>
      <c r="R478" s="2" t="str">
        <f>_xlfn.XLOOKUP($Q478,DASHBOARD!$L$2:$L$150,DASHBOARD!M$2:M$150,"",0)</f>
        <v>United States</v>
      </c>
      <c r="S478" s="2" t="str">
        <f>_xlfn.XLOOKUP($Q478,DASHBOARD!$L$2:$L$150,DASHBOARD!N$2:N$150,"",0)</f>
        <v>North America</v>
      </c>
      <c r="T478" s="2" t="str">
        <f>_xlfn.XLOOKUP($Q478,DASHBOARD!$L$2:$L$150,DASHBOARD!O$2:O$150,"",0)</f>
        <v>Americas</v>
      </c>
      <c r="U478" s="2">
        <v>11</v>
      </c>
      <c r="W478" s="2" t="s">
        <v>636</v>
      </c>
      <c r="X478" s="2" t="s">
        <v>636</v>
      </c>
      <c r="Z478" s="2" t="str">
        <f t="shared" si="92"/>
        <v/>
      </c>
      <c r="AA478" s="6">
        <f>_xlfn.XLOOKUP($G478,$AU$475:$AU$496,$AV$475:$AV$496,0,0)</f>
        <v>2956250</v>
      </c>
      <c r="AB478" s="43">
        <f>AA478/$AC$497</f>
        <v>5.5316115908074788E-2</v>
      </c>
      <c r="AD478" s="65">
        <v>2761.2</v>
      </c>
      <c r="AE478" s="65" cm="1">
        <f t="array" ref="AE478">_xlfn.XLOOKUP($G478&amp;$C478,$BY$1:$BY$845&amp;$C$1:$C$845,$CB$1:$CB$845,"",0)</f>
        <v>23</v>
      </c>
      <c r="AF478" s="65">
        <v>18.600000000000001</v>
      </c>
      <c r="AG478" s="65">
        <f>IFERROR(($AD478/SUM(AD475:AD496))*$AF478,"")</f>
        <v>2.6633988487268581</v>
      </c>
      <c r="AH478" s="65" cm="1">
        <f t="array" ref="AH478">_xlfn.XLOOKUP($G478&amp;$C478,$BY$1:$BY$845&amp;$C$1:$C$845,$BD$1:$BD$845,"",0)</f>
        <v>33</v>
      </c>
      <c r="AI478" s="65" cm="1">
        <f t="array" ref="AI478">_xlfn.XLOOKUP($G478&amp;$C478,$BY$1:$BY$845&amp;$C$1:$C$845,$CP$1:$CP$845,"",0)</f>
        <v>-0.1</v>
      </c>
      <c r="AJ478" s="65" cm="1">
        <f t="array" ref="AJ478">_xlfn.XLOOKUP($G478&amp;$C478,$BY$1:$BY$845&amp;$C$1:$C$845,$CQ$1:$CQ$845,"",0)</f>
        <v>0</v>
      </c>
      <c r="AK478" s="65" cm="1">
        <f t="array" ref="AK478">_xlfn.XLOOKUP($G478&amp;$C478,$BY$1:$BY$845&amp;$C$1:$C$845,$CR$1:$CR$845,"",0)</f>
        <v>-0.1</v>
      </c>
      <c r="AL478" s="65" cm="1">
        <f t="array" ref="AL478">_xlfn.XLOOKUP($G478&amp;$C478,$BY$1:$BY$845&amp;$C$1:$C$845,$CM$1:$CM$845,"",0)</f>
        <v>33.299999999999997</v>
      </c>
      <c r="AM478" s="78" cm="1">
        <f t="array" ref="AM478">_xlfn.XLOOKUP($G478&amp;$C478,$BY$1:$BY$845&amp;$C$1:$C$845,BG$1:BG$845,"",0)</f>
        <v>0.68</v>
      </c>
      <c r="AN478" s="78" cm="1">
        <f t="array" ref="AN478">_xlfn.XLOOKUP($G478&amp;$C478,$BY$1:$BY$845&amp;$C$1:$C$845,BH$1:BH$845,"",0)</f>
        <v>0.33</v>
      </c>
      <c r="AO478" s="78" cm="1">
        <f t="array" ref="AO478">_xlfn.XLOOKUP($G478&amp;$C478,$BY$1:$BY$845&amp;$C$1:$C$845,BI$1:BI$845,"",0)</f>
        <v>0</v>
      </c>
      <c r="AP478" s="78" cm="1">
        <f t="array" ref="AP478">_xlfn.XLOOKUP($G478&amp;$C478,$BY$1:$BY$845&amp;$C$1:$C$845,BJ$1:BJ$845,"",0)</f>
        <v>0</v>
      </c>
      <c r="AQ478" s="78" cm="1">
        <f t="array" ref="AQ478">_xlfn.XLOOKUP($G478&amp;$C478,$BY$1:$BY$845&amp;$C$1:$C$845,BK$1:BK$845,"",0)</f>
        <v>0</v>
      </c>
      <c r="AR478" s="78">
        <f t="shared" si="93"/>
        <v>1.01</v>
      </c>
      <c r="AT478" s="1">
        <v>4</v>
      </c>
      <c r="AU478" s="2" t="s">
        <v>967</v>
      </c>
      <c r="AV478" s="6">
        <v>5000600</v>
      </c>
      <c r="AW478" s="6">
        <v>5000600</v>
      </c>
      <c r="BB478">
        <v>4</v>
      </c>
      <c r="BC478" t="s">
        <v>984</v>
      </c>
      <c r="BD478">
        <v>23</v>
      </c>
      <c r="BE478">
        <v>82</v>
      </c>
      <c r="BF478" s="2">
        <v>2701</v>
      </c>
      <c r="BH478" s="2">
        <v>0.01</v>
      </c>
      <c r="BI478" s="2">
        <v>0.95</v>
      </c>
      <c r="BJ478" s="2">
        <v>0.04</v>
      </c>
      <c r="BL478" s="2">
        <v>6.8</v>
      </c>
      <c r="BM478" s="2">
        <v>0.8</v>
      </c>
      <c r="BN478" s="2">
        <v>55</v>
      </c>
      <c r="BO478" s="2">
        <v>38</v>
      </c>
      <c r="BP478" s="2">
        <v>80</v>
      </c>
      <c r="BQ478" s="2">
        <v>16</v>
      </c>
      <c r="BR478" s="2">
        <v>61</v>
      </c>
      <c r="BT478" s="2">
        <v>413</v>
      </c>
      <c r="BU478" s="2">
        <v>19</v>
      </c>
      <c r="BV478" s="2">
        <v>40</v>
      </c>
      <c r="BX478" s="2">
        <v>4</v>
      </c>
      <c r="BY478" s="2" t="s">
        <v>984</v>
      </c>
      <c r="BZ478" s="2">
        <v>23</v>
      </c>
      <c r="CA478" s="2">
        <v>82</v>
      </c>
      <c r="CB478" s="2">
        <v>2701</v>
      </c>
      <c r="CC478" s="2">
        <v>13.3</v>
      </c>
      <c r="CD478" s="2">
        <v>0.53600000000000003</v>
      </c>
      <c r="CE478" s="2">
        <v>0.217</v>
      </c>
      <c r="CF478" s="2">
        <v>0.19500000000000001</v>
      </c>
      <c r="CG478" s="2">
        <v>4</v>
      </c>
      <c r="CH478" s="2">
        <v>12.5</v>
      </c>
      <c r="CI478" s="2">
        <v>8.4</v>
      </c>
      <c r="CJ478" s="2">
        <v>12.4</v>
      </c>
      <c r="CK478" s="2">
        <v>1.3</v>
      </c>
      <c r="CL478" s="2">
        <v>1.9</v>
      </c>
      <c r="CM478" s="2">
        <v>13.2</v>
      </c>
      <c r="CN478" s="2">
        <v>15.6</v>
      </c>
      <c r="CP478" s="2">
        <v>3</v>
      </c>
      <c r="CQ478" s="2">
        <v>4.5999999999999996</v>
      </c>
      <c r="CR478" s="2">
        <v>7.5</v>
      </c>
      <c r="CS478" s="2">
        <v>0.13400000000000001</v>
      </c>
      <c r="CU478" s="2">
        <v>0.4</v>
      </c>
      <c r="CV478" s="2">
        <v>1.4</v>
      </c>
      <c r="CW478" s="2">
        <v>1.8</v>
      </c>
      <c r="CX478" s="2">
        <v>2.6</v>
      </c>
    </row>
    <row r="479" spans="1:102" x14ac:dyDescent="0.2">
      <c r="B479" s="1" t="s">
        <v>136</v>
      </c>
      <c r="C479" s="1">
        <v>2004</v>
      </c>
      <c r="D479" s="1" t="s">
        <v>930</v>
      </c>
      <c r="F479" s="2">
        <v>24</v>
      </c>
      <c r="G479" s="2" t="s">
        <v>972</v>
      </c>
      <c r="H479" s="2" t="s">
        <v>570</v>
      </c>
      <c r="I479" s="4" t="s">
        <v>600</v>
      </c>
      <c r="J479" s="16">
        <f>_xlfn.XLOOKUP($I479,DASHBOARD!$I$2:$I$27,DASHBOARD!$J$2:$J$27,"",0)</f>
        <v>80</v>
      </c>
      <c r="K479" s="23">
        <f>J479/DASHBOARD!$C$3</f>
        <v>2.0320040640081283</v>
      </c>
      <c r="L479" s="2">
        <v>220</v>
      </c>
      <c r="M479" s="26">
        <f>L479/DASHBOARD!$C$4</f>
        <v>99.773242630385482</v>
      </c>
      <c r="N479" s="26">
        <f t="shared" si="91"/>
        <v>24.163783871882082</v>
      </c>
      <c r="O479" s="5">
        <v>27861</v>
      </c>
      <c r="P479" s="23">
        <f>YEARFRAC(O479,_xlfn.XLOOKUP($B479,DASHBOARD!$Q$2:$Q$40,DASHBOARD!$U$2:$U$40,"",0))</f>
        <v>28.177777777777777</v>
      </c>
      <c r="Q479" s="2" t="s">
        <v>557</v>
      </c>
      <c r="R479" s="2" t="str">
        <f>_xlfn.XLOOKUP($Q479,DASHBOARD!$L$2:$L$150,DASHBOARD!M$2:M$150,"",0)</f>
        <v>United States</v>
      </c>
      <c r="S479" s="2" t="str">
        <f>_xlfn.XLOOKUP($Q479,DASHBOARD!$L$2:$L$150,DASHBOARD!N$2:N$150,"",0)</f>
        <v>North America</v>
      </c>
      <c r="T479" s="2" t="str">
        <f>_xlfn.XLOOKUP($Q479,DASHBOARD!$L$2:$L$150,DASHBOARD!O$2:O$150,"",0)</f>
        <v>Americas</v>
      </c>
      <c r="U479" s="2">
        <v>2</v>
      </c>
      <c r="W479" s="2" t="s">
        <v>973</v>
      </c>
      <c r="X479" s="2" t="s">
        <v>973</v>
      </c>
      <c r="Z479" s="2" t="str">
        <f t="shared" si="92"/>
        <v/>
      </c>
      <c r="AA479" s="6">
        <f>_xlfn.XLOOKUP($G479,$AU$475:$AU$496,$AV$475:$AV$496,0,0)</f>
        <v>638679</v>
      </c>
      <c r="AB479" s="43">
        <f>AA479/$AC$497</f>
        <v>1.1950694830292869E-2</v>
      </c>
      <c r="AD479" s="65">
        <v>1572.1</v>
      </c>
      <c r="AE479" s="65" cm="1">
        <f t="array" ref="AE479">_xlfn.XLOOKUP($G479&amp;$C479,$BY$1:$BY$845&amp;$C$1:$C$845,$CB$1:$CB$845,"",0)</f>
        <v>261</v>
      </c>
      <c r="AF479" s="65">
        <v>14.4</v>
      </c>
      <c r="AG479" s="65">
        <f>IFERROR(($AD479/SUM(AD475:AD496))*$AF479,"")</f>
        <v>1.1739998962816989</v>
      </c>
      <c r="AH479" s="65" cm="1">
        <f t="array" ref="AH479">_xlfn.XLOOKUP($G479&amp;$C479,$BY$1:$BY$845&amp;$C$1:$C$845,$BD$1:$BD$845,"",0)</f>
        <v>27</v>
      </c>
      <c r="AI479" s="65" cm="1">
        <f t="array" ref="AI479">_xlfn.XLOOKUP($G479&amp;$C479,$BY$1:$BY$845&amp;$C$1:$C$845,$CP$1:$CP$845,"",0)</f>
        <v>-0.1</v>
      </c>
      <c r="AJ479" s="65" cm="1">
        <f t="array" ref="AJ479">_xlfn.XLOOKUP($G479&amp;$C479,$BY$1:$BY$845&amp;$C$1:$C$845,$CQ$1:$CQ$845,"",0)</f>
        <v>0.5</v>
      </c>
      <c r="AK479" s="65" cm="1">
        <f t="array" ref="AK479">_xlfn.XLOOKUP($G479&amp;$C479,$BY$1:$BY$845&amp;$C$1:$C$845,$CR$1:$CR$845,"",0)</f>
        <v>0.4</v>
      </c>
      <c r="AL479" s="65" cm="1">
        <f t="array" ref="AL479">_xlfn.XLOOKUP($G479&amp;$C479,$BY$1:$BY$845&amp;$C$1:$C$845,$CM$1:$CM$845,"",0)</f>
        <v>17.7</v>
      </c>
      <c r="AM479" s="78" cm="1">
        <f t="array" ref="AM479">_xlfn.XLOOKUP($G479&amp;$C479,$BY$1:$BY$845&amp;$C$1:$C$845,BG$1:BG$845,"",0)</f>
        <v>0</v>
      </c>
      <c r="AN479" s="78" cm="1">
        <f t="array" ref="AN479">_xlfn.XLOOKUP($G479&amp;$C479,$BY$1:$BY$845&amp;$C$1:$C$845,BH$1:BH$845,"",0)</f>
        <v>0.14000000000000001</v>
      </c>
      <c r="AO479" s="78" cm="1">
        <f t="array" ref="AO479">_xlfn.XLOOKUP($G479&amp;$C479,$BY$1:$BY$845&amp;$C$1:$C$845,BI$1:BI$845,"",0)</f>
        <v>0.77</v>
      </c>
      <c r="AP479" s="78" cm="1">
        <f t="array" ref="AP479">_xlfn.XLOOKUP($G479&amp;$C479,$BY$1:$BY$845&amp;$C$1:$C$845,BJ$1:BJ$845,"",0)</f>
        <v>0.09</v>
      </c>
      <c r="AQ479" s="78" cm="1">
        <f t="array" ref="AQ479">_xlfn.XLOOKUP($G479&amp;$C479,$BY$1:$BY$845&amp;$C$1:$C$845,BK$1:BK$845,"",0)</f>
        <v>0</v>
      </c>
      <c r="AR479" s="78">
        <f t="shared" si="93"/>
        <v>1</v>
      </c>
      <c r="AT479" s="1">
        <v>5</v>
      </c>
      <c r="AU479" s="2" t="s">
        <v>990</v>
      </c>
      <c r="AV479" s="6">
        <v>5000000</v>
      </c>
      <c r="AW479" s="6">
        <v>5000000</v>
      </c>
      <c r="BB479">
        <v>5</v>
      </c>
      <c r="BC479" t="s">
        <v>982</v>
      </c>
      <c r="BD479">
        <v>24</v>
      </c>
      <c r="BE479">
        <v>71</v>
      </c>
      <c r="BF479" s="2">
        <v>1580</v>
      </c>
      <c r="BJ479" s="2">
        <v>0.79</v>
      </c>
      <c r="BK479" s="2">
        <v>0.21</v>
      </c>
      <c r="BL479" s="2">
        <v>8.5</v>
      </c>
      <c r="BM479" s="2">
        <v>3.3</v>
      </c>
      <c r="BN479" s="2">
        <v>27</v>
      </c>
      <c r="BO479" s="2">
        <v>48</v>
      </c>
      <c r="BP479" s="2">
        <v>70</v>
      </c>
      <c r="BQ479" s="2">
        <v>13</v>
      </c>
      <c r="BR479" s="2">
        <v>97</v>
      </c>
      <c r="BT479" s="2">
        <v>156</v>
      </c>
      <c r="BU479" s="2">
        <v>17</v>
      </c>
      <c r="BV479" s="2">
        <v>37</v>
      </c>
      <c r="BX479" s="2">
        <v>5</v>
      </c>
      <c r="BY479" s="2" t="s">
        <v>982</v>
      </c>
      <c r="BZ479" s="2">
        <v>24</v>
      </c>
      <c r="CA479" s="2">
        <v>71</v>
      </c>
      <c r="CB479" s="2">
        <v>1580</v>
      </c>
      <c r="CC479" s="2">
        <v>18.3</v>
      </c>
      <c r="CD479" s="2">
        <v>0.53800000000000003</v>
      </c>
      <c r="CE479" s="2">
        <v>8.8999999999999996E-2</v>
      </c>
      <c r="CF479" s="2">
        <v>0.38600000000000001</v>
      </c>
      <c r="CG479" s="2">
        <v>11.9</v>
      </c>
      <c r="CH479" s="2">
        <v>18.8</v>
      </c>
      <c r="CI479" s="2">
        <v>15.4</v>
      </c>
      <c r="CJ479" s="2">
        <v>8.1999999999999993</v>
      </c>
      <c r="CK479" s="2">
        <v>1.2</v>
      </c>
      <c r="CL479" s="2">
        <v>3</v>
      </c>
      <c r="CM479" s="2">
        <v>13.7</v>
      </c>
      <c r="CN479" s="2">
        <v>21.7</v>
      </c>
      <c r="CP479" s="2">
        <v>2.6</v>
      </c>
      <c r="CQ479" s="2">
        <v>3.3</v>
      </c>
      <c r="CR479" s="2">
        <v>5.9</v>
      </c>
      <c r="CS479" s="2">
        <v>0.17899999999999999</v>
      </c>
      <c r="CU479" s="2">
        <v>1</v>
      </c>
      <c r="CV479" s="2">
        <v>0.6</v>
      </c>
      <c r="CW479" s="2">
        <v>1.5</v>
      </c>
      <c r="CX479" s="2">
        <v>1.4</v>
      </c>
    </row>
    <row r="480" spans="1:102" x14ac:dyDescent="0.2">
      <c r="B480" s="1" t="s">
        <v>136</v>
      </c>
      <c r="C480" s="1">
        <v>2004</v>
      </c>
      <c r="D480" s="1" t="s">
        <v>930</v>
      </c>
      <c r="F480" s="2">
        <v>8</v>
      </c>
      <c r="G480" s="2" t="s">
        <v>974</v>
      </c>
      <c r="H480" s="2" t="s">
        <v>570</v>
      </c>
      <c r="I480" s="4" t="s">
        <v>604</v>
      </c>
      <c r="J480" s="16">
        <f>_xlfn.XLOOKUP($I480,DASHBOARD!$I$2:$I$27,DASHBOARD!$J$2:$J$27,"",0)</f>
        <v>79</v>
      </c>
      <c r="K480" s="23">
        <f>J480/DASHBOARD!$C$3</f>
        <v>2.0066040132080265</v>
      </c>
      <c r="L480" s="2">
        <v>220</v>
      </c>
      <c r="M480" s="26">
        <f>L480/DASHBOARD!$C$4</f>
        <v>99.773242630385482</v>
      </c>
      <c r="N480" s="26">
        <f t="shared" si="91"/>
        <v>24.779397016511027</v>
      </c>
      <c r="O480" s="5">
        <v>26868</v>
      </c>
      <c r="P480" s="23">
        <f>YEARFRAC(O480,_xlfn.XLOOKUP($B480,DASHBOARD!$Q$2:$Q$40,DASHBOARD!$U$2:$U$40,"",0))</f>
        <v>30.894444444444446</v>
      </c>
      <c r="Q480" s="2" t="s">
        <v>557</v>
      </c>
      <c r="R480" s="2" t="str">
        <f>_xlfn.XLOOKUP($Q480,DASHBOARD!$L$2:$L$150,DASHBOARD!M$2:M$150,"",0)</f>
        <v>United States</v>
      </c>
      <c r="S480" s="2" t="str">
        <f>_xlfn.XLOOKUP($Q480,DASHBOARD!$L$2:$L$150,DASHBOARD!N$2:N$150,"",0)</f>
        <v>North America</v>
      </c>
      <c r="T480" s="2" t="str">
        <f>_xlfn.XLOOKUP($Q480,DASHBOARD!$L$2:$L$150,DASHBOARD!O$2:O$150,"",0)</f>
        <v>Americas</v>
      </c>
      <c r="U480" s="2">
        <v>6</v>
      </c>
      <c r="W480" s="2" t="s">
        <v>975</v>
      </c>
      <c r="X480" s="2" t="s">
        <v>975</v>
      </c>
      <c r="Z480" s="2" t="str">
        <f t="shared" si="92"/>
        <v/>
      </c>
      <c r="AA480" s="6">
        <f>_xlfn.XLOOKUP($G480,$AU$475:$AU$496,$AV$475:$AV$496,0,0)</f>
        <v>813679</v>
      </c>
      <c r="AB480" s="43">
        <f>AA480/$AC$497</f>
        <v>1.5225221776225414E-2</v>
      </c>
      <c r="AD480" s="65" t="s">
        <v>1484</v>
      </c>
      <c r="AE480" s="65" cm="1">
        <f t="array" ref="AE480">_xlfn.XLOOKUP($G480&amp;$C480,$BY$1:$BY$845&amp;$C$1:$C$845,$CB$1:$CB$845,"",0)</f>
        <v>484</v>
      </c>
      <c r="AF480" s="65" t="s">
        <v>1484</v>
      </c>
      <c r="AG480" s="65" t="str">
        <f>IFERROR(($AD480/SUM(AD475:AD496))*$AF480,"")</f>
        <v/>
      </c>
      <c r="AH480" s="65" cm="1">
        <f t="array" ref="AH480">_xlfn.XLOOKUP($G480&amp;$C480,$BY$1:$BY$845&amp;$C$1:$C$845,$BD$1:$BD$845,"",0)</f>
        <v>30</v>
      </c>
      <c r="AI480" s="65" cm="1">
        <f t="array" ref="AI480">_xlfn.XLOOKUP($G480&amp;$C480,$BY$1:$BY$845&amp;$C$1:$C$845,$CP$1:$CP$845,"",0)</f>
        <v>0.1</v>
      </c>
      <c r="AJ480" s="65" cm="1">
        <f t="array" ref="AJ480">_xlfn.XLOOKUP($G480&amp;$C480,$BY$1:$BY$845&amp;$C$1:$C$845,$CQ$1:$CQ$845,"",0)</f>
        <v>0.8</v>
      </c>
      <c r="AK480" s="65" cm="1">
        <f t="array" ref="AK480">_xlfn.XLOOKUP($G480&amp;$C480,$BY$1:$BY$845&amp;$C$1:$C$845,$CR$1:$CR$845,"",0)</f>
        <v>0.9</v>
      </c>
      <c r="AL480" s="65" cm="1">
        <f t="array" ref="AL480">_xlfn.XLOOKUP($G480&amp;$C480,$BY$1:$BY$845&amp;$C$1:$C$845,$CM$1:$CM$845,"",0)</f>
        <v>25.5</v>
      </c>
      <c r="AM480" s="78" cm="1">
        <f t="array" ref="AM480">_xlfn.XLOOKUP($G480&amp;$C480,$BY$1:$BY$845&amp;$C$1:$C$845,BG$1:BG$845,"",0)</f>
        <v>0</v>
      </c>
      <c r="AN480" s="78" cm="1">
        <f t="array" ref="AN480">_xlfn.XLOOKUP($G480&amp;$C480,$BY$1:$BY$845&amp;$C$1:$C$845,BH$1:BH$845,"",0)</f>
        <v>0.08</v>
      </c>
      <c r="AO480" s="78" cm="1">
        <f t="array" ref="AO480">_xlfn.XLOOKUP($G480&amp;$C480,$BY$1:$BY$845&amp;$C$1:$C$845,BI$1:BI$845,"",0)</f>
        <v>0.83</v>
      </c>
      <c r="AP480" s="78" cm="1">
        <f t="array" ref="AP480">_xlfn.XLOOKUP($G480&amp;$C480,$BY$1:$BY$845&amp;$C$1:$C$845,BJ$1:BJ$845,"",0)</f>
        <v>0.1</v>
      </c>
      <c r="AQ480" s="78" cm="1">
        <f t="array" ref="AQ480">_xlfn.XLOOKUP($G480&amp;$C480,$BY$1:$BY$845&amp;$C$1:$C$845,BK$1:BK$845,"",0)</f>
        <v>0</v>
      </c>
      <c r="AR480" s="78">
        <f t="shared" si="93"/>
        <v>1.01</v>
      </c>
      <c r="AT480" s="1">
        <v>6</v>
      </c>
      <c r="AU480" s="2" t="s">
        <v>985</v>
      </c>
      <c r="AV480" s="6">
        <v>4200000</v>
      </c>
      <c r="AW480" s="6" t="s">
        <v>1484</v>
      </c>
      <c r="BB480">
        <v>6</v>
      </c>
      <c r="BC480" t="s">
        <v>990</v>
      </c>
      <c r="BD480">
        <v>30</v>
      </c>
      <c r="BE480">
        <v>79</v>
      </c>
      <c r="BF480" s="2">
        <v>1574</v>
      </c>
      <c r="BI480" s="2">
        <v>0.28000000000000003</v>
      </c>
      <c r="BJ480" s="2">
        <v>0.71</v>
      </c>
      <c r="BK480" s="2">
        <v>0.01</v>
      </c>
      <c r="BL480" s="2">
        <v>6.1</v>
      </c>
      <c r="BM480" s="2">
        <v>-0.8</v>
      </c>
      <c r="BN480" s="2">
        <v>41</v>
      </c>
      <c r="BO480" s="2">
        <v>32</v>
      </c>
      <c r="BP480" s="2">
        <v>86</v>
      </c>
      <c r="BQ480" s="2">
        <v>23</v>
      </c>
      <c r="BR480" s="2">
        <v>80</v>
      </c>
      <c r="BT480" s="2">
        <v>122</v>
      </c>
      <c r="BU480" s="2">
        <v>21</v>
      </c>
      <c r="BV480" s="2">
        <v>42</v>
      </c>
      <c r="BX480" s="2">
        <v>6</v>
      </c>
      <c r="BY480" s="2" t="s">
        <v>990</v>
      </c>
      <c r="BZ480" s="2">
        <v>30</v>
      </c>
      <c r="CA480" s="2">
        <v>79</v>
      </c>
      <c r="CB480" s="2">
        <v>1574</v>
      </c>
      <c r="CC480" s="2">
        <v>14.4</v>
      </c>
      <c r="CD480" s="2">
        <v>0.54600000000000004</v>
      </c>
      <c r="CE480" s="2">
        <v>0</v>
      </c>
      <c r="CF480" s="2">
        <v>0.32700000000000001</v>
      </c>
      <c r="CG480" s="2">
        <v>6.6</v>
      </c>
      <c r="CH480" s="2">
        <v>12.2</v>
      </c>
      <c r="CI480" s="2">
        <v>9.4</v>
      </c>
      <c r="CJ480" s="2">
        <v>7.2</v>
      </c>
      <c r="CK480" s="2">
        <v>1</v>
      </c>
      <c r="CL480" s="2">
        <v>1</v>
      </c>
      <c r="CM480" s="2">
        <v>14.1</v>
      </c>
      <c r="CN480" s="2">
        <v>23.8</v>
      </c>
      <c r="CP480" s="2">
        <v>1.6</v>
      </c>
      <c r="CQ480" s="2">
        <v>2.5</v>
      </c>
      <c r="CR480" s="2">
        <v>4.0999999999999996</v>
      </c>
      <c r="CS480" s="2">
        <v>0.124</v>
      </c>
      <c r="CU480" s="2">
        <v>-1.4</v>
      </c>
      <c r="CV480" s="2">
        <v>-0.1</v>
      </c>
      <c r="CW480" s="2">
        <v>-1.5</v>
      </c>
      <c r="CX480" s="2">
        <v>0.2</v>
      </c>
    </row>
    <row r="481" spans="2:102" x14ac:dyDescent="0.2">
      <c r="B481" s="1" t="s">
        <v>136</v>
      </c>
      <c r="C481" s="1">
        <v>2004</v>
      </c>
      <c r="D481" s="1" t="s">
        <v>930</v>
      </c>
      <c r="F481" s="2">
        <v>32</v>
      </c>
      <c r="G481" s="2" t="s">
        <v>976</v>
      </c>
      <c r="H481" s="2" t="s">
        <v>576</v>
      </c>
      <c r="I481" s="4" t="s">
        <v>599</v>
      </c>
      <c r="J481" s="16">
        <f>_xlfn.XLOOKUP($I481,DASHBOARD!$I$2:$I$27,DASHBOARD!$J$2:$J$27,"",0)</f>
        <v>78</v>
      </c>
      <c r="K481" s="23">
        <f>J481/DASHBOARD!$C$3</f>
        <v>1.981203962407925</v>
      </c>
      <c r="L481" s="2">
        <v>185</v>
      </c>
      <c r="M481" s="26">
        <f>L481/DASHBOARD!$C$4</f>
        <v>83.900226757369609</v>
      </c>
      <c r="N481" s="26">
        <f t="shared" si="91"/>
        <v>21.374932837478621</v>
      </c>
      <c r="O481" s="5">
        <v>28535</v>
      </c>
      <c r="P481" s="23">
        <f>YEARFRAC(O481,_xlfn.XLOOKUP($B481,DASHBOARD!$Q$2:$Q$40,DASHBOARD!$U$2:$U$40,"",0))</f>
        <v>26.336111111111112</v>
      </c>
      <c r="Q481" s="2" t="s">
        <v>557</v>
      </c>
      <c r="R481" s="2" t="str">
        <f>_xlfn.XLOOKUP($Q481,DASHBOARD!$L$2:$L$150,DASHBOARD!M$2:M$150,"",0)</f>
        <v>United States</v>
      </c>
      <c r="S481" s="2" t="str">
        <f>_xlfn.XLOOKUP($Q481,DASHBOARD!$L$2:$L$150,DASHBOARD!N$2:N$150,"",0)</f>
        <v>North America</v>
      </c>
      <c r="T481" s="2" t="str">
        <f>_xlfn.XLOOKUP($Q481,DASHBOARD!$L$2:$L$150,DASHBOARD!O$2:O$150,"",0)</f>
        <v>Americas</v>
      </c>
      <c r="U481" s="2">
        <v>4</v>
      </c>
      <c r="W481" s="2" t="s">
        <v>816</v>
      </c>
      <c r="X481" s="2" t="s">
        <v>816</v>
      </c>
      <c r="Z481" s="2" t="str">
        <f t="shared" si="92"/>
        <v/>
      </c>
      <c r="AA481" s="6">
        <f>_xlfn.XLOOKUP($G481,$AU$475:$AU$496,$AV$475:$AV$496,0,0)</f>
        <v>6500000</v>
      </c>
      <c r="AB481" s="43">
        <f>AA481/$AC$497</f>
        <v>0.12162528656320883</v>
      </c>
      <c r="AD481" s="65">
        <v>890.5</v>
      </c>
      <c r="AE481" s="65" cm="1">
        <f t="array" ref="AE481">_xlfn.XLOOKUP($G481&amp;$C481,$BY$1:$BY$845&amp;$C$1:$C$845,$CB$1:$CB$845,"",0)</f>
        <v>2772</v>
      </c>
      <c r="AF481" s="65">
        <v>13.8</v>
      </c>
      <c r="AG481" s="65">
        <f>IFERROR(($AD481/SUM(AD475:AD496))*$AF481,"")</f>
        <v>0.63729191515842976</v>
      </c>
      <c r="AH481" s="65" cm="1">
        <f t="array" ref="AH481">_xlfn.XLOOKUP($G481&amp;$C481,$BY$1:$BY$845&amp;$C$1:$C$845,$BD$1:$BD$845,"",0)</f>
        <v>25</v>
      </c>
      <c r="AI481" s="65" cm="1">
        <f t="array" ref="AI481">_xlfn.XLOOKUP($G481&amp;$C481,$BY$1:$BY$845&amp;$C$1:$C$845,$CP$1:$CP$845,"",0)</f>
        <v>3.8</v>
      </c>
      <c r="AJ481" s="65" cm="1">
        <f t="array" ref="AJ481">_xlfn.XLOOKUP($G481&amp;$C481,$BY$1:$BY$845&amp;$C$1:$C$845,$CQ$1:$CQ$845,"",0)</f>
        <v>4.4000000000000004</v>
      </c>
      <c r="AK481" s="65" cm="1">
        <f t="array" ref="AK481">_xlfn.XLOOKUP($G481&amp;$C481,$BY$1:$BY$845&amp;$C$1:$C$845,$CR$1:$CR$845,"",0)</f>
        <v>8.1</v>
      </c>
      <c r="AL481" s="65" cm="1">
        <f t="array" ref="AL481">_xlfn.XLOOKUP($G481&amp;$C481,$BY$1:$BY$845&amp;$C$1:$C$845,$CM$1:$CM$845,"",0)</f>
        <v>13.8</v>
      </c>
      <c r="AM481" s="78" cm="1">
        <f t="array" ref="AM481">_xlfn.XLOOKUP($G481&amp;$C481,$BY$1:$BY$845&amp;$C$1:$C$845,BG$1:BG$845,"",0)</f>
        <v>0</v>
      </c>
      <c r="AN481" s="78" cm="1">
        <f t="array" ref="AN481">_xlfn.XLOOKUP($G481&amp;$C481,$BY$1:$BY$845&amp;$C$1:$C$845,BH$1:BH$845,"",0)</f>
        <v>0.89</v>
      </c>
      <c r="AO481" s="78" cm="1">
        <f t="array" ref="AO481">_xlfn.XLOOKUP($G481&amp;$C481,$BY$1:$BY$845&amp;$C$1:$C$845,BI$1:BI$845,"",0)</f>
        <v>0.11</v>
      </c>
      <c r="AP481" s="78" cm="1">
        <f t="array" ref="AP481">_xlfn.XLOOKUP($G481&amp;$C481,$BY$1:$BY$845&amp;$C$1:$C$845,BJ$1:BJ$845,"",0)</f>
        <v>0</v>
      </c>
      <c r="AQ481" s="78" cm="1">
        <f t="array" ref="AQ481">_xlfn.XLOOKUP($G481&amp;$C481,$BY$1:$BY$845&amp;$C$1:$C$845,BK$1:BK$845,"",0)</f>
        <v>0</v>
      </c>
      <c r="AR481" s="78">
        <f t="shared" si="93"/>
        <v>1</v>
      </c>
      <c r="AT481" s="1">
        <v>7</v>
      </c>
      <c r="AU481" s="2" t="s">
        <v>969</v>
      </c>
      <c r="AV481" s="6">
        <v>4000000</v>
      </c>
      <c r="AW481" s="6">
        <v>4000000</v>
      </c>
      <c r="BB481">
        <v>7</v>
      </c>
      <c r="BC481" t="s">
        <v>969</v>
      </c>
      <c r="BD481">
        <v>35</v>
      </c>
      <c r="BE481">
        <v>65</v>
      </c>
      <c r="BF481" s="2">
        <v>892</v>
      </c>
      <c r="BJ481" s="2">
        <v>0.02</v>
      </c>
      <c r="BK481" s="2">
        <v>0.98</v>
      </c>
      <c r="BL481" s="2">
        <v>4.5999999999999996</v>
      </c>
      <c r="BM481" s="2">
        <v>-2.5</v>
      </c>
      <c r="BN481" s="2">
        <v>15</v>
      </c>
      <c r="BO481" s="2">
        <v>23</v>
      </c>
      <c r="BP481" s="2">
        <v>69</v>
      </c>
      <c r="BQ481" s="2">
        <v>20</v>
      </c>
      <c r="BR481" s="2">
        <v>58</v>
      </c>
      <c r="BT481" s="2">
        <v>95</v>
      </c>
      <c r="BU481" s="2">
        <v>7</v>
      </c>
      <c r="BV481" s="2">
        <v>25</v>
      </c>
      <c r="BX481" s="2">
        <v>7</v>
      </c>
      <c r="BY481" s="2" t="s">
        <v>969</v>
      </c>
      <c r="BZ481" s="2">
        <v>35</v>
      </c>
      <c r="CA481" s="2">
        <v>65</v>
      </c>
      <c r="CB481" s="2">
        <v>892</v>
      </c>
      <c r="CC481" s="2">
        <v>13.8</v>
      </c>
      <c r="CD481" s="2">
        <v>0.49</v>
      </c>
      <c r="CE481" s="2">
        <v>0</v>
      </c>
      <c r="CF481" s="2">
        <v>0.39500000000000002</v>
      </c>
      <c r="CG481" s="2">
        <v>6.8</v>
      </c>
      <c r="CH481" s="2">
        <v>20.100000000000001</v>
      </c>
      <c r="CI481" s="2">
        <v>13.6</v>
      </c>
      <c r="CJ481" s="2">
        <v>9.3000000000000007</v>
      </c>
      <c r="CK481" s="2">
        <v>1.3</v>
      </c>
      <c r="CL481" s="2">
        <v>4.3</v>
      </c>
      <c r="CM481" s="2">
        <v>14.6</v>
      </c>
      <c r="CN481" s="2">
        <v>22.6</v>
      </c>
      <c r="CP481" s="2">
        <v>0.1</v>
      </c>
      <c r="CQ481" s="2">
        <v>2</v>
      </c>
      <c r="CR481" s="2">
        <v>2.1</v>
      </c>
      <c r="CS481" s="2">
        <v>0.115</v>
      </c>
      <c r="CU481" s="2">
        <v>-3</v>
      </c>
      <c r="CV481" s="2">
        <v>2</v>
      </c>
      <c r="CW481" s="2">
        <v>-1</v>
      </c>
      <c r="CX481" s="2">
        <v>0.2</v>
      </c>
    </row>
    <row r="482" spans="2:102" x14ac:dyDescent="0.2">
      <c r="B482" s="1" t="s">
        <v>136</v>
      </c>
      <c r="C482" s="1">
        <v>2004</v>
      </c>
      <c r="D482" s="1" t="s">
        <v>930</v>
      </c>
      <c r="F482" s="2">
        <v>10</v>
      </c>
      <c r="G482" s="2" t="s">
        <v>977</v>
      </c>
      <c r="H482" s="2" t="s">
        <v>576</v>
      </c>
      <c r="I482" s="4" t="s">
        <v>597</v>
      </c>
      <c r="J482" s="16">
        <f>_xlfn.XLOOKUP($I482,DASHBOARD!$I$2:$I$27,DASHBOARD!$J$2:$J$27,"",0)</f>
        <v>74</v>
      </c>
      <c r="K482" s="23">
        <f>J482/DASHBOARD!$C$3</f>
        <v>1.8796037592075185</v>
      </c>
      <c r="L482" s="2">
        <v>170</v>
      </c>
      <c r="M482" s="26">
        <f>L482/DASHBOARD!$C$4</f>
        <v>77.097505668934232</v>
      </c>
      <c r="N482" s="26">
        <f t="shared" si="91"/>
        <v>21.822661574978174</v>
      </c>
      <c r="O482" s="5">
        <v>25905</v>
      </c>
      <c r="P482" s="23">
        <f>YEARFRAC(O482,_xlfn.XLOOKUP($B482,DASHBOARD!$Q$2:$Q$40,DASHBOARD!$U$2:$U$40,"",0))</f>
        <v>33.533333333333331</v>
      </c>
      <c r="Q482" s="2" t="s">
        <v>557</v>
      </c>
      <c r="R482" s="2" t="str">
        <f>_xlfn.XLOOKUP($Q482,DASHBOARD!$L$2:$L$150,DASHBOARD!M$2:M$150,"",0)</f>
        <v>United States</v>
      </c>
      <c r="S482" s="2" t="str">
        <f>_xlfn.XLOOKUP($Q482,DASHBOARD!$L$2:$L$150,DASHBOARD!N$2:N$150,"",0)</f>
        <v>North America</v>
      </c>
      <c r="T482" s="2" t="str">
        <f>_xlfn.XLOOKUP($Q482,DASHBOARD!$L$2:$L$150,DASHBOARD!O$2:O$150,"",0)</f>
        <v>Americas</v>
      </c>
      <c r="U482" s="2">
        <v>10</v>
      </c>
      <c r="W482" s="2" t="s">
        <v>978</v>
      </c>
      <c r="X482" s="2" t="s">
        <v>1247</v>
      </c>
      <c r="Y482" s="2" t="s">
        <v>1248</v>
      </c>
      <c r="Z482" s="2" t="str">
        <f t="shared" si="92"/>
        <v>X</v>
      </c>
      <c r="AA482" s="6">
        <f>_xlfn.XLOOKUP($G482,$AU$475:$AU$496,$AV$475:$AV$496,0,0)</f>
        <v>3000000</v>
      </c>
      <c r="AB482" s="43">
        <f>AA482/$AC$497</f>
        <v>5.613474764455792E-2</v>
      </c>
      <c r="AD482" s="65" t="s">
        <v>1484</v>
      </c>
      <c r="AE482" s="65" cm="1">
        <f t="array" ref="AE482">_xlfn.XLOOKUP($G482&amp;$C482,$BY$1:$BY$845&amp;$C$1:$C$845,$CB$1:$CB$845,"",0)</f>
        <v>661</v>
      </c>
      <c r="AF482" s="65" t="s">
        <v>1484</v>
      </c>
      <c r="AG482" s="65" t="str">
        <f>IFERROR(($AD482/SUM(AD475:AD496))*$AF482,"")</f>
        <v/>
      </c>
      <c r="AH482" s="65" cm="1">
        <f t="array" ref="AH482">_xlfn.XLOOKUP($G482&amp;$C482,$BY$1:$BY$845&amp;$C$1:$C$845,$BD$1:$BD$845,"",0)</f>
        <v>33</v>
      </c>
      <c r="AI482" s="65" cm="1">
        <f t="array" ref="AI482">_xlfn.XLOOKUP($G482&amp;$C482,$BY$1:$BY$845&amp;$C$1:$C$845,$CP$1:$CP$845,"",0)</f>
        <v>-0.4</v>
      </c>
      <c r="AJ482" s="65" cm="1">
        <f t="array" ref="AJ482">_xlfn.XLOOKUP($G482&amp;$C482,$BY$1:$BY$845&amp;$C$1:$C$845,$CQ$1:$CQ$845,"",0)</f>
        <v>1.3</v>
      </c>
      <c r="AK482" s="65" cm="1">
        <f t="array" ref="AK482">_xlfn.XLOOKUP($G482&amp;$C482,$BY$1:$BY$845&amp;$C$1:$C$845,$CR$1:$CR$845,"",0)</f>
        <v>0.9</v>
      </c>
      <c r="AL482" s="65" cm="1">
        <f t="array" ref="AL482">_xlfn.XLOOKUP($G482&amp;$C482,$BY$1:$BY$845&amp;$C$1:$C$845,$CM$1:$CM$845,"",0)</f>
        <v>18.8</v>
      </c>
      <c r="AM482" s="78" cm="1">
        <f t="array" ref="AM482">_xlfn.XLOOKUP($G482&amp;$C482,$BY$1:$BY$845&amp;$C$1:$C$845,BG$1:BG$845,"",0)</f>
        <v>0.31</v>
      </c>
      <c r="AN482" s="78" cm="1">
        <f t="array" ref="AN482">_xlfn.XLOOKUP($G482&amp;$C482,$BY$1:$BY$845&amp;$C$1:$C$845,BH$1:BH$845,"",0)</f>
        <v>0.67</v>
      </c>
      <c r="AO482" s="78" cm="1">
        <f t="array" ref="AO482">_xlfn.XLOOKUP($G482&amp;$C482,$BY$1:$BY$845&amp;$C$1:$C$845,BI$1:BI$845,"",0)</f>
        <v>0.02</v>
      </c>
      <c r="AP482" s="78" cm="1">
        <f t="array" ref="AP482">_xlfn.XLOOKUP($G482&amp;$C482,$BY$1:$BY$845&amp;$C$1:$C$845,BJ$1:BJ$845,"",0)</f>
        <v>0</v>
      </c>
      <c r="AQ482" s="78" cm="1">
        <f t="array" ref="AQ482">_xlfn.XLOOKUP($G482&amp;$C482,$BY$1:$BY$845&amp;$C$1:$C$845,BK$1:BK$845,"",0)</f>
        <v>0</v>
      </c>
      <c r="AR482" s="78">
        <f t="shared" si="93"/>
        <v>1</v>
      </c>
      <c r="AT482" s="1">
        <v>8</v>
      </c>
      <c r="AU482" s="2" t="s">
        <v>966</v>
      </c>
      <c r="AV482" s="6">
        <v>3900000</v>
      </c>
      <c r="AW482" s="6" t="s">
        <v>1484</v>
      </c>
      <c r="BB482">
        <v>8</v>
      </c>
      <c r="BC482" t="s">
        <v>966</v>
      </c>
      <c r="BD482">
        <v>29</v>
      </c>
      <c r="BE482">
        <v>40</v>
      </c>
      <c r="BF482" s="2">
        <v>751</v>
      </c>
      <c r="BG482" s="2">
        <v>1</v>
      </c>
      <c r="BL482" s="2">
        <v>1.9</v>
      </c>
      <c r="BM482" s="2">
        <v>-5.7</v>
      </c>
      <c r="BN482" s="2">
        <v>33</v>
      </c>
      <c r="BO482" s="2">
        <v>10</v>
      </c>
      <c r="BP482" s="2">
        <v>19</v>
      </c>
      <c r="BQ482" s="2">
        <v>3</v>
      </c>
      <c r="BR482" s="2">
        <v>10</v>
      </c>
      <c r="BT482" s="2">
        <v>200</v>
      </c>
      <c r="BU482" s="2">
        <v>1</v>
      </c>
      <c r="BV482" s="2">
        <v>4</v>
      </c>
      <c r="BX482" s="2">
        <v>8</v>
      </c>
      <c r="BY482" s="2" t="s">
        <v>966</v>
      </c>
      <c r="BZ482" s="2">
        <v>29</v>
      </c>
      <c r="CA482" s="2">
        <v>40</v>
      </c>
      <c r="CB482" s="2">
        <v>751</v>
      </c>
      <c r="CC482" s="2">
        <v>10.1</v>
      </c>
      <c r="CD482" s="2">
        <v>0.49</v>
      </c>
      <c r="CE482" s="2">
        <v>0.55300000000000005</v>
      </c>
      <c r="CF482" s="2">
        <v>0.183</v>
      </c>
      <c r="CG482" s="2">
        <v>0.9</v>
      </c>
      <c r="CH482" s="2">
        <v>6.4</v>
      </c>
      <c r="CI482" s="2">
        <v>3.7</v>
      </c>
      <c r="CJ482" s="2">
        <v>21.9</v>
      </c>
      <c r="CK482" s="2">
        <v>1.4</v>
      </c>
      <c r="CL482" s="2">
        <v>0.1</v>
      </c>
      <c r="CM482" s="2">
        <v>15.9</v>
      </c>
      <c r="CN482" s="2">
        <v>18.8</v>
      </c>
      <c r="CP482" s="2">
        <v>0.3</v>
      </c>
      <c r="CQ482" s="2">
        <v>1</v>
      </c>
      <c r="CR482" s="2">
        <v>1.2</v>
      </c>
      <c r="CS482" s="2">
        <v>7.9000000000000001E-2</v>
      </c>
      <c r="CU482" s="2">
        <v>-1.3</v>
      </c>
      <c r="CV482" s="2">
        <v>-0.3</v>
      </c>
      <c r="CW482" s="2">
        <v>-1.6</v>
      </c>
      <c r="CX482" s="2">
        <v>0.1</v>
      </c>
    </row>
    <row r="483" spans="2:102" x14ac:dyDescent="0.2">
      <c r="B483" s="1" t="s">
        <v>136</v>
      </c>
      <c r="C483" s="1">
        <v>2004</v>
      </c>
      <c r="D483" s="1" t="s">
        <v>930</v>
      </c>
      <c r="F483" s="2">
        <v>7</v>
      </c>
      <c r="G483" s="2" t="s">
        <v>979</v>
      </c>
      <c r="H483" s="2" t="s">
        <v>556</v>
      </c>
      <c r="I483" s="4" t="s">
        <v>597</v>
      </c>
      <c r="J483" s="16">
        <f>_xlfn.XLOOKUP($I483,DASHBOARD!$I$2:$I$27,DASHBOARD!$J$2:$J$27,"",0)</f>
        <v>74</v>
      </c>
      <c r="K483" s="23">
        <f>J483/DASHBOARD!$C$3</f>
        <v>1.8796037592075185</v>
      </c>
      <c r="L483" s="2">
        <v>188</v>
      </c>
      <c r="M483" s="26">
        <f>L483/DASHBOARD!$C$4</f>
        <v>85.260770975056687</v>
      </c>
      <c r="N483" s="26">
        <f t="shared" si="91"/>
        <v>24.133296329975863</v>
      </c>
      <c r="O483" s="5">
        <v>27568</v>
      </c>
      <c r="P483" s="23">
        <f>YEARFRAC(O483,_xlfn.XLOOKUP($B483,DASHBOARD!$Q$2:$Q$40,DASHBOARD!$U$2:$U$40,"",0))</f>
        <v>28.977777777777778</v>
      </c>
      <c r="Q483" s="2" t="s">
        <v>557</v>
      </c>
      <c r="R483" s="2" t="str">
        <f>_xlfn.XLOOKUP($Q483,DASHBOARD!$L$2:$L$150,DASHBOARD!M$2:M$150,"",0)</f>
        <v>United States</v>
      </c>
      <c r="S483" s="2" t="str">
        <f>_xlfn.XLOOKUP($Q483,DASHBOARD!$L$2:$L$150,DASHBOARD!N$2:N$150,"",0)</f>
        <v>North America</v>
      </c>
      <c r="T483" s="2" t="str">
        <f>_xlfn.XLOOKUP($Q483,DASHBOARD!$L$2:$L$150,DASHBOARD!O$2:O$150,"",0)</f>
        <v>Americas</v>
      </c>
      <c r="U483" s="2">
        <v>2</v>
      </c>
      <c r="W483" s="2" t="s">
        <v>980</v>
      </c>
      <c r="X483" s="2" t="s">
        <v>980</v>
      </c>
      <c r="Z483" s="2" t="str">
        <f t="shared" si="92"/>
        <v/>
      </c>
      <c r="AA483" s="6">
        <f>_xlfn.XLOOKUP($G483,$AU$475:$AU$496,$AV$475:$AV$496,0,0)</f>
        <v>0</v>
      </c>
      <c r="AB483" s="43">
        <f>AA483/$AC$497</f>
        <v>0</v>
      </c>
      <c r="AD483" s="65">
        <v>159.80000000000001</v>
      </c>
      <c r="AE483" s="65" cm="1">
        <f t="array" ref="AE483">_xlfn.XLOOKUP($G483&amp;$C483,$BY$1:$BY$845&amp;$C$1:$C$845,$CB$1:$CB$845,"",0)</f>
        <v>512</v>
      </c>
      <c r="AF483" s="65">
        <v>6.1</v>
      </c>
      <c r="AG483" s="65">
        <f>IFERROR(($AD483/SUM(AD475:AD496))*$AF483,"")</f>
        <v>5.0551262770315825E-2</v>
      </c>
      <c r="AH483" s="65" cm="1">
        <f t="array" ref="AH483">_xlfn.XLOOKUP($G483&amp;$C483,$BY$1:$BY$845&amp;$C$1:$C$845,$BD$1:$BD$845,"",0)</f>
        <v>28</v>
      </c>
      <c r="AI483" s="65" cm="1">
        <f t="array" ref="AI483">_xlfn.XLOOKUP($G483&amp;$C483,$BY$1:$BY$845&amp;$C$1:$C$845,$CP$1:$CP$845,"",0)</f>
        <v>0.4</v>
      </c>
      <c r="AJ483" s="65" cm="1">
        <f t="array" ref="AJ483">_xlfn.XLOOKUP($G483&amp;$C483,$BY$1:$BY$845&amp;$C$1:$C$845,$CQ$1:$CQ$845,"",0)</f>
        <v>1</v>
      </c>
      <c r="AK483" s="65" cm="1">
        <f t="array" ref="AK483">_xlfn.XLOOKUP($G483&amp;$C483,$BY$1:$BY$845&amp;$C$1:$C$845,$CR$1:$CR$845,"",0)</f>
        <v>1.4</v>
      </c>
      <c r="AL483" s="65" cm="1">
        <f t="array" ref="AL483">_xlfn.XLOOKUP($G483&amp;$C483,$BY$1:$BY$845&amp;$C$1:$C$845,$CM$1:$CM$845,"",0)</f>
        <v>20.3</v>
      </c>
      <c r="AM483" s="78" cm="1">
        <f t="array" ref="AM483">_xlfn.XLOOKUP($G483&amp;$C483,$BY$1:$BY$845&amp;$C$1:$C$845,BG$1:BG$845,"",0)</f>
        <v>1</v>
      </c>
      <c r="AN483" s="78" cm="1">
        <f t="array" ref="AN483">_xlfn.XLOOKUP($G483&amp;$C483,$BY$1:$BY$845&amp;$C$1:$C$845,BH$1:BH$845,"",0)</f>
        <v>0</v>
      </c>
      <c r="AO483" s="78" cm="1">
        <f t="array" ref="AO483">_xlfn.XLOOKUP($G483&amp;$C483,$BY$1:$BY$845&amp;$C$1:$C$845,BI$1:BI$845,"",0)</f>
        <v>0</v>
      </c>
      <c r="AP483" s="78" cm="1">
        <f t="array" ref="AP483">_xlfn.XLOOKUP($G483&amp;$C483,$BY$1:$BY$845&amp;$C$1:$C$845,BJ$1:BJ$845,"",0)</f>
        <v>0</v>
      </c>
      <c r="AQ483" s="78" cm="1">
        <f t="array" ref="AQ483">_xlfn.XLOOKUP($G483&amp;$C483,$BY$1:$BY$845&amp;$C$1:$C$845,BK$1:BK$845,"",0)</f>
        <v>0</v>
      </c>
      <c r="AR483" s="78">
        <f t="shared" si="93"/>
        <v>1</v>
      </c>
      <c r="AT483" s="1">
        <v>9</v>
      </c>
      <c r="AU483" s="2" t="s">
        <v>981</v>
      </c>
      <c r="AV483" s="6">
        <v>3595800</v>
      </c>
      <c r="AW483" s="6">
        <v>3595800</v>
      </c>
      <c r="BB483">
        <v>9</v>
      </c>
      <c r="BC483" t="s">
        <v>986</v>
      </c>
      <c r="BD483">
        <v>30</v>
      </c>
      <c r="BE483">
        <v>53</v>
      </c>
      <c r="BF483" s="2">
        <v>707</v>
      </c>
      <c r="BG483" s="2">
        <v>0.09</v>
      </c>
      <c r="BH483" s="2">
        <v>0.82</v>
      </c>
      <c r="BI483" s="2">
        <v>0.09</v>
      </c>
      <c r="BL483" s="2">
        <v>0.9</v>
      </c>
      <c r="BM483" s="2">
        <v>-6.8</v>
      </c>
      <c r="BN483" s="2">
        <v>23</v>
      </c>
      <c r="BO483" s="2">
        <v>8</v>
      </c>
      <c r="BP483" s="2">
        <v>24</v>
      </c>
      <c r="BQ483" s="2">
        <v>6</v>
      </c>
      <c r="BR483" s="2">
        <v>26</v>
      </c>
      <c r="BT483" s="2">
        <v>198</v>
      </c>
      <c r="BU483" s="2">
        <v>1</v>
      </c>
      <c r="BV483" s="2">
        <v>11</v>
      </c>
      <c r="BX483" s="2">
        <v>9</v>
      </c>
      <c r="BY483" s="2" t="s">
        <v>986</v>
      </c>
      <c r="BZ483" s="2">
        <v>30</v>
      </c>
      <c r="CA483" s="2">
        <v>53</v>
      </c>
      <c r="CB483" s="2">
        <v>707</v>
      </c>
      <c r="CC483" s="2">
        <v>13</v>
      </c>
      <c r="CD483" s="2">
        <v>0.48899999999999999</v>
      </c>
      <c r="CE483" s="2">
        <v>0.20799999999999999</v>
      </c>
      <c r="CF483" s="2">
        <v>0.39900000000000002</v>
      </c>
      <c r="CG483" s="2">
        <v>5</v>
      </c>
      <c r="CH483" s="2">
        <v>11.8</v>
      </c>
      <c r="CI483" s="2">
        <v>8.4</v>
      </c>
      <c r="CJ483" s="2">
        <v>21.2</v>
      </c>
      <c r="CK483" s="2">
        <v>2.9</v>
      </c>
      <c r="CL483" s="2">
        <v>1</v>
      </c>
      <c r="CM483" s="2">
        <v>16.100000000000001</v>
      </c>
      <c r="CN483" s="2">
        <v>16</v>
      </c>
      <c r="CP483" s="2">
        <v>0.6</v>
      </c>
      <c r="CQ483" s="2">
        <v>1.4</v>
      </c>
      <c r="CR483" s="2">
        <v>2</v>
      </c>
      <c r="CS483" s="2">
        <v>0.13700000000000001</v>
      </c>
      <c r="CU483" s="2">
        <v>-1.5</v>
      </c>
      <c r="CV483" s="2">
        <v>3.1</v>
      </c>
      <c r="CW483" s="2">
        <v>1.6</v>
      </c>
      <c r="CX483" s="2">
        <v>0.6</v>
      </c>
    </row>
    <row r="484" spans="2:102" x14ac:dyDescent="0.2">
      <c r="B484" s="1" t="s">
        <v>136</v>
      </c>
      <c r="C484" s="1">
        <v>2004</v>
      </c>
      <c r="D484" s="1" t="s">
        <v>930</v>
      </c>
      <c r="F484" s="2">
        <v>31</v>
      </c>
      <c r="G484" s="2" t="s">
        <v>981</v>
      </c>
      <c r="H484" s="2" t="s">
        <v>552</v>
      </c>
      <c r="I484" s="4" t="s">
        <v>1150</v>
      </c>
      <c r="J484" s="16">
        <f>_xlfn.XLOOKUP($I484,DASHBOARD!$I$2:$I$27,DASHBOARD!$J$2:$J$27,"",0)</f>
        <v>85</v>
      </c>
      <c r="K484" s="23">
        <f>J484/DASHBOARD!$C$3</f>
        <v>2.1590043180086362</v>
      </c>
      <c r="L484" s="2">
        <v>250</v>
      </c>
      <c r="M484" s="26">
        <f>L484/DASHBOARD!$C$4</f>
        <v>113.37868480725623</v>
      </c>
      <c r="N484" s="26">
        <f t="shared" si="91"/>
        <v>24.323406225235185</v>
      </c>
      <c r="O484" s="5">
        <v>31218</v>
      </c>
      <c r="P484" s="23">
        <f>YEARFRAC(O484,_xlfn.XLOOKUP($B484,DASHBOARD!$Q$2:$Q$40,DASHBOARD!$U$2:$U$40,"",0))</f>
        <v>18.986111111111111</v>
      </c>
      <c r="Q484" s="2" t="s">
        <v>553</v>
      </c>
      <c r="R484" s="2" t="str">
        <f>_xlfn.XLOOKUP($Q484,DASHBOARD!$L$2:$L$150,DASHBOARD!M$2:M$150,"",0)</f>
        <v>Serbia</v>
      </c>
      <c r="S484" s="2" t="str">
        <f>_xlfn.XLOOKUP($Q484,DASHBOARD!$L$2:$L$150,DASHBOARD!N$2:N$150,"",0)</f>
        <v>Europe</v>
      </c>
      <c r="T484" s="2" t="str">
        <f>_xlfn.XLOOKUP($Q484,DASHBOARD!$L$2:$L$150,DASHBOARD!O$2:O$150,"",0)</f>
        <v>Eurasia</v>
      </c>
      <c r="U484" s="2" t="s">
        <v>563</v>
      </c>
      <c r="Z484" s="2" t="str">
        <f t="shared" si="92"/>
        <v/>
      </c>
      <c r="AA484" s="6">
        <f>_xlfn.XLOOKUP($G484,$AU$475:$AU$496,$AV$475:$AV$496,0,0)</f>
        <v>3595800</v>
      </c>
      <c r="AB484" s="43">
        <f>AA484/$AC$497</f>
        <v>6.7283108526767124E-2</v>
      </c>
      <c r="AD484" s="65">
        <v>660</v>
      </c>
      <c r="AE484" s="65" cm="1">
        <f t="array" ref="AE484">_xlfn.XLOOKUP($G484&amp;$C484,$BY$1:$BY$845&amp;$C$1:$C$845,$CB$1:$CB$845,"",0)</f>
        <v>159</v>
      </c>
      <c r="AF484" s="65">
        <v>9</v>
      </c>
      <c r="AG484" s="65">
        <f>IFERROR(($AD484/SUM(AD475:AD496))*$AF484,"")</f>
        <v>0.3080433542498574</v>
      </c>
      <c r="AH484" s="65" cm="1">
        <f t="array" ref="AH484">_xlfn.XLOOKUP($G484&amp;$C484,$BY$1:$BY$845&amp;$C$1:$C$845,$BD$1:$BD$845,"",0)</f>
        <v>18</v>
      </c>
      <c r="AI484" s="65" cm="1">
        <f t="array" ref="AI484">_xlfn.XLOOKUP($G484&amp;$C484,$BY$1:$BY$845&amp;$C$1:$C$845,$CP$1:$CP$845,"",0)</f>
        <v>-0.6</v>
      </c>
      <c r="AJ484" s="65" cm="1">
        <f t="array" ref="AJ484">_xlfn.XLOOKUP($G484&amp;$C484,$BY$1:$BY$845&amp;$C$1:$C$845,$CQ$1:$CQ$845,"",0)</f>
        <v>0.5</v>
      </c>
      <c r="AK484" s="65" cm="1">
        <f t="array" ref="AK484">_xlfn.XLOOKUP($G484&amp;$C484,$BY$1:$BY$845&amp;$C$1:$C$845,$CR$1:$CR$845,"",0)</f>
        <v>-0.2</v>
      </c>
      <c r="AL484" s="65" cm="1">
        <f t="array" ref="AL484">_xlfn.XLOOKUP($G484&amp;$C484,$BY$1:$BY$845&amp;$C$1:$C$845,$CM$1:$CM$845,"",0)</f>
        <v>14.7</v>
      </c>
      <c r="AM484" s="78" cm="1">
        <f t="array" ref="AM484">_xlfn.XLOOKUP($G484&amp;$C484,$BY$1:$BY$845&amp;$C$1:$C$845,BG$1:BG$845,"",0)</f>
        <v>0</v>
      </c>
      <c r="AN484" s="78" cm="1">
        <f t="array" ref="AN484">_xlfn.XLOOKUP($G484&amp;$C484,$BY$1:$BY$845&amp;$C$1:$C$845,BH$1:BH$845,"",0)</f>
        <v>0</v>
      </c>
      <c r="AO484" s="78" cm="1">
        <f t="array" ref="AO484">_xlfn.XLOOKUP($G484&amp;$C484,$BY$1:$BY$845&amp;$C$1:$C$845,BI$1:BI$845,"",0)</f>
        <v>0</v>
      </c>
      <c r="AP484" s="78" cm="1">
        <f t="array" ref="AP484">_xlfn.XLOOKUP($G484&amp;$C484,$BY$1:$BY$845&amp;$C$1:$C$845,BJ$1:BJ$845,"",0)</f>
        <v>0.06</v>
      </c>
      <c r="AQ484" s="78" cm="1">
        <f t="array" ref="AQ484">_xlfn.XLOOKUP($G484&amp;$C484,$BY$1:$BY$845&amp;$C$1:$C$845,BK$1:BK$845,"",0)</f>
        <v>0.94</v>
      </c>
      <c r="AR484" s="78">
        <f t="shared" si="93"/>
        <v>1</v>
      </c>
      <c r="AT484" s="1">
        <v>10</v>
      </c>
      <c r="AU484" s="2" t="s">
        <v>977</v>
      </c>
      <c r="AV484" s="6">
        <v>3000000</v>
      </c>
      <c r="AW484" s="6">
        <v>3000000</v>
      </c>
      <c r="BB484">
        <v>10</v>
      </c>
      <c r="BC484" t="s">
        <v>989</v>
      </c>
      <c r="BD484">
        <v>29</v>
      </c>
      <c r="BE484">
        <v>22</v>
      </c>
      <c r="BF484" s="2">
        <v>673</v>
      </c>
      <c r="BJ484" s="2">
        <v>0.9</v>
      </c>
      <c r="BK484" s="2">
        <v>0.1</v>
      </c>
      <c r="BL484" s="2">
        <v>18</v>
      </c>
      <c r="BM484" s="2">
        <v>13.8</v>
      </c>
      <c r="BN484" s="2">
        <v>17</v>
      </c>
      <c r="BO484" s="2">
        <v>7</v>
      </c>
      <c r="BP484" s="2">
        <v>37</v>
      </c>
      <c r="BQ484" s="2">
        <v>3</v>
      </c>
      <c r="BR484" s="2">
        <v>21</v>
      </c>
      <c r="BT484" s="2">
        <v>90</v>
      </c>
      <c r="BU484" s="2">
        <v>3</v>
      </c>
      <c r="BV484" s="2">
        <v>12</v>
      </c>
      <c r="BX484" s="2">
        <v>10</v>
      </c>
      <c r="BY484" s="2" t="s">
        <v>989</v>
      </c>
      <c r="BZ484" s="2">
        <v>29</v>
      </c>
      <c r="CA484" s="2">
        <v>22</v>
      </c>
      <c r="CB484" s="2">
        <v>673</v>
      </c>
      <c r="CC484" s="2">
        <v>18.8</v>
      </c>
      <c r="CD484" s="2">
        <v>0.495</v>
      </c>
      <c r="CE484" s="2">
        <v>0.246</v>
      </c>
      <c r="CF484" s="2">
        <v>0.192</v>
      </c>
      <c r="CG484" s="2">
        <v>5.6</v>
      </c>
      <c r="CH484" s="2">
        <v>20.8</v>
      </c>
      <c r="CI484" s="2">
        <v>13.3</v>
      </c>
      <c r="CJ484" s="2">
        <v>11.5</v>
      </c>
      <c r="CK484" s="2">
        <v>1.9</v>
      </c>
      <c r="CL484" s="2">
        <v>5.0999999999999996</v>
      </c>
      <c r="CM484" s="2">
        <v>8.6999999999999993</v>
      </c>
      <c r="CN484" s="2">
        <v>23.2</v>
      </c>
      <c r="CP484" s="2">
        <v>0.7</v>
      </c>
      <c r="CQ484" s="2">
        <v>1.7</v>
      </c>
      <c r="CR484" s="2">
        <v>2.4</v>
      </c>
      <c r="CS484" s="2">
        <v>0.17100000000000001</v>
      </c>
      <c r="CU484" s="2">
        <v>1.4</v>
      </c>
      <c r="CV484" s="2">
        <v>3.2</v>
      </c>
      <c r="CW484" s="2">
        <v>4.5999999999999996</v>
      </c>
      <c r="CX484" s="2">
        <v>1.1000000000000001</v>
      </c>
    </row>
    <row r="485" spans="2:102" x14ac:dyDescent="0.2">
      <c r="B485" s="1" t="s">
        <v>136</v>
      </c>
      <c r="C485" s="1">
        <v>2004</v>
      </c>
      <c r="D485" s="1" t="s">
        <v>930</v>
      </c>
      <c r="F485" s="2">
        <v>13</v>
      </c>
      <c r="G485" s="2" t="s">
        <v>982</v>
      </c>
      <c r="H485" s="2" t="s">
        <v>566</v>
      </c>
      <c r="I485" s="4" t="s">
        <v>1148</v>
      </c>
      <c r="J485" s="16">
        <f>_xlfn.XLOOKUP($I485,DASHBOARD!$I$2:$I$27,DASHBOARD!$J$2:$J$27,"",0)</f>
        <v>83</v>
      </c>
      <c r="K485" s="23">
        <f>J485/DASHBOARD!$C$3</f>
        <v>2.1082042164084331</v>
      </c>
      <c r="L485" s="2">
        <v>249</v>
      </c>
      <c r="M485" s="26">
        <f>L485/DASHBOARD!$C$4</f>
        <v>112.92517006802721</v>
      </c>
      <c r="N485" s="26">
        <f t="shared" si="91"/>
        <v>25.407702647323983</v>
      </c>
      <c r="O485" s="5">
        <v>29001</v>
      </c>
      <c r="P485" s="23">
        <f>YEARFRAC(O485,_xlfn.XLOOKUP($B485,DASHBOARD!$Q$2:$Q$40,DASHBOARD!$U$2:$U$40,"",0))</f>
        <v>25.052777777777777</v>
      </c>
      <c r="Q485" s="2" t="s">
        <v>983</v>
      </c>
      <c r="R485" s="2" t="str">
        <f>_xlfn.XLOOKUP($Q485,DASHBOARD!$L$2:$L$150,DASHBOARD!M$2:M$150,"",0)</f>
        <v>Turkey</v>
      </c>
      <c r="S485" s="2" t="str">
        <f>_xlfn.XLOOKUP($Q485,DASHBOARD!$L$2:$L$150,DASHBOARD!N$2:N$150,"",0)</f>
        <v>Asia + Europe</v>
      </c>
      <c r="T485" s="2" t="str">
        <f>_xlfn.XLOOKUP($Q485,DASHBOARD!$L$2:$L$150,DASHBOARD!O$2:O$150,"",0)</f>
        <v>Eurasia</v>
      </c>
      <c r="U485" s="2">
        <v>1</v>
      </c>
      <c r="Z485" s="2" t="str">
        <f t="shared" si="92"/>
        <v/>
      </c>
      <c r="AA485" s="6">
        <f>_xlfn.XLOOKUP($G485,$AU$475:$AU$496,$AV$475:$AV$496,0,0)</f>
        <v>1100000</v>
      </c>
      <c r="AB485" s="43">
        <f>AA485/$AC$497</f>
        <v>2.0582740803004571E-2</v>
      </c>
      <c r="AD485" s="65" t="s">
        <v>1484</v>
      </c>
      <c r="AE485" s="65" cm="1">
        <f t="array" ref="AE485">_xlfn.XLOOKUP($G485&amp;$C485,$BY$1:$BY$845&amp;$C$1:$C$845,$CB$1:$CB$845,"",0)</f>
        <v>1580</v>
      </c>
      <c r="AF485" s="65" t="s">
        <v>1484</v>
      </c>
      <c r="AG485" s="65" t="str">
        <f>IFERROR(($AD485/SUM(AD475:AD496))*$AF485,"")</f>
        <v/>
      </c>
      <c r="AH485" s="65" cm="1">
        <f t="array" ref="AH485">_xlfn.XLOOKUP($G485&amp;$C485,$BY$1:$BY$845&amp;$C$1:$C$845,$BD$1:$BD$845,"",0)</f>
        <v>24</v>
      </c>
      <c r="AI485" s="65" cm="1">
        <f t="array" ref="AI485">_xlfn.XLOOKUP($G485&amp;$C485,$BY$1:$BY$845&amp;$C$1:$C$845,$CP$1:$CP$845,"",0)</f>
        <v>2.6</v>
      </c>
      <c r="AJ485" s="65" cm="1">
        <f t="array" ref="AJ485">_xlfn.XLOOKUP($G485&amp;$C485,$BY$1:$BY$845&amp;$C$1:$C$845,$CQ$1:$CQ$845,"",0)</f>
        <v>3.3</v>
      </c>
      <c r="AK485" s="65" cm="1">
        <f t="array" ref="AK485">_xlfn.XLOOKUP($G485&amp;$C485,$BY$1:$BY$845&amp;$C$1:$C$845,$CR$1:$CR$845,"",0)</f>
        <v>5.9</v>
      </c>
      <c r="AL485" s="65" cm="1">
        <f t="array" ref="AL485">_xlfn.XLOOKUP($G485&amp;$C485,$BY$1:$BY$845&amp;$C$1:$C$845,$CM$1:$CM$845,"",0)</f>
        <v>13.7</v>
      </c>
      <c r="AM485" s="78" cm="1">
        <f t="array" ref="AM485">_xlfn.XLOOKUP($G485&amp;$C485,$BY$1:$BY$845&amp;$C$1:$C$845,BG$1:BG$845,"",0)</f>
        <v>0</v>
      </c>
      <c r="AN485" s="78" cm="1">
        <f t="array" ref="AN485">_xlfn.XLOOKUP($G485&amp;$C485,$BY$1:$BY$845&amp;$C$1:$C$845,BH$1:BH$845,"",0)</f>
        <v>0</v>
      </c>
      <c r="AO485" s="78" cm="1">
        <f t="array" ref="AO485">_xlfn.XLOOKUP($G485&amp;$C485,$BY$1:$BY$845&amp;$C$1:$C$845,BI$1:BI$845,"",0)</f>
        <v>0</v>
      </c>
      <c r="AP485" s="78" cm="1">
        <f t="array" ref="AP485">_xlfn.XLOOKUP($G485&amp;$C485,$BY$1:$BY$845&amp;$C$1:$C$845,BJ$1:BJ$845,"",0)</f>
        <v>0.79</v>
      </c>
      <c r="AQ485" s="78" cm="1">
        <f t="array" ref="AQ485">_xlfn.XLOOKUP($G485&amp;$C485,$BY$1:$BY$845&amp;$C$1:$C$845,BK$1:BK$845,"",0)</f>
        <v>0.21</v>
      </c>
      <c r="AR485" s="78">
        <f t="shared" si="93"/>
        <v>1</v>
      </c>
      <c r="AT485" s="1">
        <v>11</v>
      </c>
      <c r="AU485" s="2" t="s">
        <v>971</v>
      </c>
      <c r="AV485" s="6">
        <v>2956250</v>
      </c>
      <c r="AW485" s="6" t="s">
        <v>1484</v>
      </c>
      <c r="BB485">
        <v>11</v>
      </c>
      <c r="BC485" t="s">
        <v>977</v>
      </c>
      <c r="BD485">
        <v>33</v>
      </c>
      <c r="BE485">
        <v>33</v>
      </c>
      <c r="BF485" s="2">
        <v>661</v>
      </c>
      <c r="BG485" s="2">
        <v>0.31</v>
      </c>
      <c r="BH485" s="2">
        <v>0.67</v>
      </c>
      <c r="BI485" s="2">
        <v>0.02</v>
      </c>
      <c r="BL485" s="2">
        <v>10.199999999999999</v>
      </c>
      <c r="BM485" s="2">
        <v>4.5</v>
      </c>
      <c r="BN485" s="2">
        <v>24</v>
      </c>
      <c r="BO485" s="2">
        <v>8</v>
      </c>
      <c r="BP485" s="2">
        <v>13</v>
      </c>
      <c r="BQ485" s="2">
        <v>0</v>
      </c>
      <c r="BR485" s="2">
        <v>3</v>
      </c>
      <c r="BT485" s="2">
        <v>182</v>
      </c>
      <c r="BU485" s="2">
        <v>1</v>
      </c>
      <c r="BV485" s="2">
        <v>5</v>
      </c>
      <c r="BX485" s="2">
        <v>11</v>
      </c>
      <c r="BY485" s="2" t="s">
        <v>977</v>
      </c>
      <c r="BZ485" s="2">
        <v>33</v>
      </c>
      <c r="CA485" s="2">
        <v>33</v>
      </c>
      <c r="CB485" s="2">
        <v>661</v>
      </c>
      <c r="CC485" s="2">
        <v>9</v>
      </c>
      <c r="CD485" s="2">
        <v>0.39900000000000002</v>
      </c>
      <c r="CE485" s="2">
        <v>0.35</v>
      </c>
      <c r="CF485" s="2">
        <v>5.6000000000000001E-2</v>
      </c>
      <c r="CG485" s="2">
        <v>2.2999999999999998</v>
      </c>
      <c r="CH485" s="2">
        <v>9.3000000000000007</v>
      </c>
      <c r="CI485" s="2">
        <v>5.9</v>
      </c>
      <c r="CJ485" s="2">
        <v>20.7</v>
      </c>
      <c r="CK485" s="2">
        <v>3.2</v>
      </c>
      <c r="CL485" s="2">
        <v>0.7</v>
      </c>
      <c r="CM485" s="2">
        <v>18.8</v>
      </c>
      <c r="CN485" s="2">
        <v>12.8</v>
      </c>
      <c r="CP485" s="2">
        <v>-0.4</v>
      </c>
      <c r="CQ485" s="2">
        <v>1.3</v>
      </c>
      <c r="CR485" s="2">
        <v>0.9</v>
      </c>
      <c r="CS485" s="2">
        <v>6.7000000000000004E-2</v>
      </c>
      <c r="CU485" s="2">
        <v>-3.4</v>
      </c>
      <c r="CV485" s="2">
        <v>3.1</v>
      </c>
      <c r="CW485" s="2">
        <v>-0.2</v>
      </c>
      <c r="CX485" s="2">
        <v>0.3</v>
      </c>
    </row>
    <row r="486" spans="2:102" x14ac:dyDescent="0.2">
      <c r="B486" s="1" t="s">
        <v>136</v>
      </c>
      <c r="C486" s="1">
        <v>2004</v>
      </c>
      <c r="D486" s="1" t="s">
        <v>930</v>
      </c>
      <c r="F486" s="2">
        <v>22</v>
      </c>
      <c r="G486" s="2" t="s">
        <v>984</v>
      </c>
      <c r="H486" s="2" t="s">
        <v>570</v>
      </c>
      <c r="I486" s="4" t="s">
        <v>602</v>
      </c>
      <c r="J486" s="16">
        <f>_xlfn.XLOOKUP($I486,DASHBOARD!$I$2:$I$27,DASHBOARD!$J$2:$J$27,"",0)</f>
        <v>81</v>
      </c>
      <c r="K486" s="23">
        <f>J486/DASHBOARD!$C$3</f>
        <v>2.0574041148082296</v>
      </c>
      <c r="L486" s="2">
        <v>212</v>
      </c>
      <c r="M486" s="26">
        <f>L486/DASHBOARD!$C$4</f>
        <v>96.145124716553283</v>
      </c>
      <c r="N486" s="26">
        <f t="shared" si="91"/>
        <v>22.713709078001976</v>
      </c>
      <c r="O486" s="5">
        <v>29279</v>
      </c>
      <c r="P486" s="23">
        <f>YEARFRAC(O486,_xlfn.XLOOKUP($B486,DASHBOARD!$Q$2:$Q$40,DASHBOARD!$U$2:$U$40,"",0))</f>
        <v>24.297222222222221</v>
      </c>
      <c r="Q486" s="2" t="s">
        <v>557</v>
      </c>
      <c r="R486" s="2" t="str">
        <f>_xlfn.XLOOKUP($Q486,DASHBOARD!$L$2:$L$150,DASHBOARD!M$2:M$150,"",0)</f>
        <v>United States</v>
      </c>
      <c r="S486" s="2" t="str">
        <f>_xlfn.XLOOKUP($Q486,DASHBOARD!$L$2:$L$150,DASHBOARD!N$2:N$150,"",0)</f>
        <v>North America</v>
      </c>
      <c r="T486" s="2" t="str">
        <f>_xlfn.XLOOKUP($Q486,DASHBOARD!$L$2:$L$150,DASHBOARD!O$2:O$150,"",0)</f>
        <v>Americas</v>
      </c>
      <c r="U486" s="2">
        <v>1</v>
      </c>
      <c r="W486" s="2" t="s">
        <v>676</v>
      </c>
      <c r="X486" s="2" t="s">
        <v>676</v>
      </c>
      <c r="Z486" s="2" t="str">
        <f t="shared" si="92"/>
        <v/>
      </c>
      <c r="AA486" s="6">
        <f>_xlfn.XLOOKUP($G486,$AU$475:$AU$496,$AV$475:$AV$496,0,0)</f>
        <v>971160</v>
      </c>
      <c r="AB486" s="43">
        <f>AA486/$AC$497</f>
        <v>1.8171940507496289E-2</v>
      </c>
      <c r="AD486" s="65">
        <v>1583.3</v>
      </c>
      <c r="AE486" s="65" cm="1">
        <f t="array" ref="AE486">_xlfn.XLOOKUP($G486&amp;$C486,$BY$1:$BY$845&amp;$C$1:$C$845,$CB$1:$CB$845,"",0)</f>
        <v>2701</v>
      </c>
      <c r="AF486" s="65">
        <v>18.3</v>
      </c>
      <c r="AG486" s="65">
        <f>IFERROR(($AD486/SUM(AD475:AD496))*$AF486,"")</f>
        <v>1.5025872530207955</v>
      </c>
      <c r="AH486" s="65" cm="1">
        <f t="array" ref="AH486">_xlfn.XLOOKUP($G486&amp;$C486,$BY$1:$BY$845&amp;$C$1:$C$845,$BD$1:$BD$845,"",0)</f>
        <v>23</v>
      </c>
      <c r="AI486" s="65" cm="1">
        <f t="array" ref="AI486">_xlfn.XLOOKUP($G486&amp;$C486,$BY$1:$BY$845&amp;$C$1:$C$845,$CP$1:$CP$845,"",0)</f>
        <v>3</v>
      </c>
      <c r="AJ486" s="65" cm="1">
        <f t="array" ref="AJ486">_xlfn.XLOOKUP($G486&amp;$C486,$BY$1:$BY$845&amp;$C$1:$C$845,$CQ$1:$CQ$845,"",0)</f>
        <v>4.5999999999999996</v>
      </c>
      <c r="AK486" s="65" cm="1">
        <f t="array" ref="AK486">_xlfn.XLOOKUP($G486&amp;$C486,$BY$1:$BY$845&amp;$C$1:$C$845,$CR$1:$CR$845,"",0)</f>
        <v>7.5</v>
      </c>
      <c r="AL486" s="65" cm="1">
        <f t="array" ref="AL486">_xlfn.XLOOKUP($G486&amp;$C486,$BY$1:$BY$845&amp;$C$1:$C$845,$CM$1:$CM$845,"",0)</f>
        <v>13.2</v>
      </c>
      <c r="AM486" s="78" cm="1">
        <f t="array" ref="AM486">_xlfn.XLOOKUP($G486&amp;$C486,$BY$1:$BY$845&amp;$C$1:$C$845,BG$1:BG$845,"",0)</f>
        <v>0</v>
      </c>
      <c r="AN486" s="78" cm="1">
        <f t="array" ref="AN486">_xlfn.XLOOKUP($G486&amp;$C486,$BY$1:$BY$845&amp;$C$1:$C$845,BH$1:BH$845,"",0)</f>
        <v>0.01</v>
      </c>
      <c r="AO486" s="78" cm="1">
        <f t="array" ref="AO486">_xlfn.XLOOKUP($G486&amp;$C486,$BY$1:$BY$845&amp;$C$1:$C$845,BI$1:BI$845,"",0)</f>
        <v>0.95</v>
      </c>
      <c r="AP486" s="78" cm="1">
        <f t="array" ref="AP486">_xlfn.XLOOKUP($G486&amp;$C486,$BY$1:$BY$845&amp;$C$1:$C$845,BJ$1:BJ$845,"",0)</f>
        <v>0.04</v>
      </c>
      <c r="AQ486" s="78" cm="1">
        <f t="array" ref="AQ486">_xlfn.XLOOKUP($G486&amp;$C486,$BY$1:$BY$845&amp;$C$1:$C$845,BK$1:BK$845,"",0)</f>
        <v>0</v>
      </c>
      <c r="AR486" s="78">
        <f t="shared" si="93"/>
        <v>1</v>
      </c>
      <c r="AT486" s="1">
        <v>12</v>
      </c>
      <c r="AU486" s="2" t="s">
        <v>982</v>
      </c>
      <c r="AV486" s="6">
        <v>1100000</v>
      </c>
      <c r="AW486" s="6">
        <v>1100000</v>
      </c>
      <c r="BB486">
        <v>12</v>
      </c>
      <c r="BC486" t="s">
        <v>979</v>
      </c>
      <c r="BD486">
        <v>28</v>
      </c>
      <c r="BE486">
        <v>26</v>
      </c>
      <c r="BF486" s="2">
        <v>512</v>
      </c>
      <c r="BG486" s="2">
        <v>1</v>
      </c>
      <c r="BL486" s="2">
        <v>6.4</v>
      </c>
      <c r="BM486" s="2">
        <v>-0.2</v>
      </c>
      <c r="BN486" s="2">
        <v>27</v>
      </c>
      <c r="BO486" s="2">
        <v>7</v>
      </c>
      <c r="BP486" s="2">
        <v>12</v>
      </c>
      <c r="BQ486" s="2">
        <v>5</v>
      </c>
      <c r="BR486" s="2">
        <v>12</v>
      </c>
      <c r="BT486" s="2">
        <v>207</v>
      </c>
      <c r="BU486" s="2">
        <v>2</v>
      </c>
      <c r="BV486" s="2">
        <v>6</v>
      </c>
      <c r="BX486" s="2">
        <v>12</v>
      </c>
      <c r="BY486" s="2" t="s">
        <v>979</v>
      </c>
      <c r="BZ486" s="2">
        <v>28</v>
      </c>
      <c r="CA486" s="2">
        <v>26</v>
      </c>
      <c r="CB486" s="2">
        <v>512</v>
      </c>
      <c r="CC486" s="2">
        <v>14.3</v>
      </c>
      <c r="CD486" s="2">
        <v>0.51200000000000001</v>
      </c>
      <c r="CE486" s="2">
        <v>0.374</v>
      </c>
      <c r="CF486" s="2">
        <v>0.218</v>
      </c>
      <c r="CG486" s="2">
        <v>1.8</v>
      </c>
      <c r="CH486" s="2">
        <v>11.1</v>
      </c>
      <c r="CI486" s="2">
        <v>6.6</v>
      </c>
      <c r="CJ486" s="2">
        <v>32</v>
      </c>
      <c r="CK486" s="2">
        <v>2.8</v>
      </c>
      <c r="CL486" s="2">
        <v>0.1</v>
      </c>
      <c r="CM486" s="2">
        <v>20.3</v>
      </c>
      <c r="CN486" s="2">
        <v>18.399999999999999</v>
      </c>
      <c r="CP486" s="2">
        <v>0.4</v>
      </c>
      <c r="CQ486" s="2">
        <v>1</v>
      </c>
      <c r="CR486" s="2">
        <v>1.4</v>
      </c>
      <c r="CS486" s="2">
        <v>0.13</v>
      </c>
      <c r="CU486" s="2">
        <v>-1.3</v>
      </c>
      <c r="CV486" s="2">
        <v>1.3</v>
      </c>
      <c r="CW486" s="2">
        <v>0</v>
      </c>
      <c r="CX486" s="2">
        <v>0.3</v>
      </c>
    </row>
    <row r="487" spans="2:102" x14ac:dyDescent="0.2">
      <c r="B487" s="1" t="s">
        <v>136</v>
      </c>
      <c r="C487" s="1">
        <v>2004</v>
      </c>
      <c r="D487" s="1" t="s">
        <v>930</v>
      </c>
      <c r="F487" s="2">
        <v>39</v>
      </c>
      <c r="G487" s="2" t="s">
        <v>985</v>
      </c>
      <c r="H487" s="2" t="s">
        <v>552</v>
      </c>
      <c r="I487" s="4" t="s">
        <v>1150</v>
      </c>
      <c r="J487" s="16">
        <f>_xlfn.XLOOKUP($I487,DASHBOARD!$I$2:$I$27,DASHBOARD!$J$2:$J$27,"",0)</f>
        <v>85</v>
      </c>
      <c r="K487" s="23">
        <f>J487/DASHBOARD!$C$3</f>
        <v>2.1590043180086362</v>
      </c>
      <c r="L487" s="2">
        <v>257</v>
      </c>
      <c r="M487" s="26">
        <f>L487/DASHBOARD!$C$4</f>
        <v>116.55328798185941</v>
      </c>
      <c r="N487" s="26">
        <f t="shared" si="91"/>
        <v>25.00446159954177</v>
      </c>
      <c r="O487" s="5">
        <v>26398</v>
      </c>
      <c r="P487" s="23">
        <f>YEARFRAC(O487,_xlfn.XLOOKUP($B487,DASHBOARD!$Q$2:$Q$40,DASHBOARD!$U$2:$U$40,"",0))</f>
        <v>32.18333333333333</v>
      </c>
      <c r="Q487" s="2" t="s">
        <v>553</v>
      </c>
      <c r="R487" s="2" t="str">
        <f>_xlfn.XLOOKUP($Q487,DASHBOARD!$L$2:$L$150,DASHBOARD!M$2:M$150,"",0)</f>
        <v>Serbia</v>
      </c>
      <c r="S487" s="2" t="str">
        <f>_xlfn.XLOOKUP($Q487,DASHBOARD!$L$2:$L$150,DASHBOARD!N$2:N$150,"",0)</f>
        <v>Europe</v>
      </c>
      <c r="T487" s="2" t="str">
        <f>_xlfn.XLOOKUP($Q487,DASHBOARD!$L$2:$L$150,DASHBOARD!O$2:O$150,"",0)</f>
        <v>Eurasia</v>
      </c>
      <c r="U487" s="2">
        <v>2</v>
      </c>
      <c r="Z487" s="2" t="str">
        <f t="shared" si="92"/>
        <v/>
      </c>
      <c r="AA487" s="6">
        <f>_xlfn.XLOOKUP($G487,$AU$475:$AU$496,$AV$475:$AV$496,0,0)</f>
        <v>4200000</v>
      </c>
      <c r="AB487" s="43">
        <f>AA487/$AC$497</f>
        <v>7.8588646702381096E-2</v>
      </c>
      <c r="AD487" s="65">
        <v>2697.7999999999997</v>
      </c>
      <c r="AE487" s="65" cm="1">
        <f t="array" ref="AE487">_xlfn.XLOOKUP($G487&amp;$C487,$BY$1:$BY$845&amp;$C$1:$C$845,$CB$1:$CB$845,"",0)</f>
        <v>222</v>
      </c>
      <c r="AF487" s="65">
        <v>13.3</v>
      </c>
      <c r="AG487" s="65">
        <f>IFERROR(($AD487/SUM(AD475:AD496))*$AF487,"")</f>
        <v>1.8607446974018564</v>
      </c>
      <c r="AH487" s="65" cm="1">
        <f t="array" ref="AH487">_xlfn.XLOOKUP($G487&amp;$C487,$BY$1:$BY$845&amp;$C$1:$C$845,$BD$1:$BD$845,"",0)</f>
        <v>31</v>
      </c>
      <c r="AI487" s="65" cm="1">
        <f t="array" ref="AI487">_xlfn.XLOOKUP($G487&amp;$C487,$BY$1:$BY$845&amp;$C$1:$C$845,$CP$1:$CP$845,"",0)</f>
        <v>0.1</v>
      </c>
      <c r="AJ487" s="65" cm="1">
        <f t="array" ref="AJ487">_xlfn.XLOOKUP($G487&amp;$C487,$BY$1:$BY$845&amp;$C$1:$C$845,$CQ$1:$CQ$845,"",0)</f>
        <v>0.4</v>
      </c>
      <c r="AK487" s="65" cm="1">
        <f t="array" ref="AK487">_xlfn.XLOOKUP($G487&amp;$C487,$BY$1:$BY$845&amp;$C$1:$C$845,$CR$1:$CR$845,"",0)</f>
        <v>0.5</v>
      </c>
      <c r="AL487" s="65" cm="1">
        <f t="array" ref="AL487">_xlfn.XLOOKUP($G487&amp;$C487,$BY$1:$BY$845&amp;$C$1:$C$845,$CM$1:$CM$845,"",0)</f>
        <v>16.399999999999999</v>
      </c>
      <c r="AM487" s="78" cm="1">
        <f t="array" ref="AM487">_xlfn.XLOOKUP($G487&amp;$C487,$BY$1:$BY$845&amp;$C$1:$C$845,BG$1:BG$845,"",0)</f>
        <v>0</v>
      </c>
      <c r="AN487" s="78" cm="1">
        <f t="array" ref="AN487">_xlfn.XLOOKUP($G487&amp;$C487,$BY$1:$BY$845&amp;$C$1:$C$845,BH$1:BH$845,"",0)</f>
        <v>0</v>
      </c>
      <c r="AO487" s="78" cm="1">
        <f t="array" ref="AO487">_xlfn.XLOOKUP($G487&amp;$C487,$BY$1:$BY$845&amp;$C$1:$C$845,BI$1:BI$845,"",0)</f>
        <v>0</v>
      </c>
      <c r="AP487" s="78" cm="1">
        <f t="array" ref="AP487">_xlfn.XLOOKUP($G487&amp;$C487,$BY$1:$BY$845&amp;$C$1:$C$845,BJ$1:BJ$845,"",0)</f>
        <v>0</v>
      </c>
      <c r="AQ487" s="78" cm="1">
        <f t="array" ref="AQ487">_xlfn.XLOOKUP($G487&amp;$C487,$BY$1:$BY$845&amp;$C$1:$C$845,BK$1:BK$845,"",0)</f>
        <v>1</v>
      </c>
      <c r="AR487" s="78">
        <f t="shared" si="93"/>
        <v>1</v>
      </c>
      <c r="AT487" s="1">
        <v>13</v>
      </c>
      <c r="AU487" s="2" t="s">
        <v>984</v>
      </c>
      <c r="AV487" s="6">
        <v>971160</v>
      </c>
      <c r="AW487" s="6">
        <v>971160</v>
      </c>
      <c r="BB487">
        <v>13</v>
      </c>
      <c r="BC487" t="s">
        <v>974</v>
      </c>
      <c r="BD487">
        <v>30</v>
      </c>
      <c r="BE487">
        <v>54</v>
      </c>
      <c r="BF487" s="2">
        <v>484</v>
      </c>
      <c r="BH487" s="2">
        <v>0.08</v>
      </c>
      <c r="BI487" s="2">
        <v>0.83</v>
      </c>
      <c r="BJ487" s="2">
        <v>0.1</v>
      </c>
      <c r="BL487" s="2">
        <v>2.6</v>
      </c>
      <c r="BM487" s="2">
        <v>-4.4000000000000004</v>
      </c>
      <c r="BN487" s="2">
        <v>13</v>
      </c>
      <c r="BO487" s="2">
        <v>9</v>
      </c>
      <c r="BP487" s="2">
        <v>26</v>
      </c>
      <c r="BQ487" s="2">
        <v>6</v>
      </c>
      <c r="BR487" s="2">
        <v>16</v>
      </c>
      <c r="BT487" s="2">
        <v>36</v>
      </c>
      <c r="BU487" s="2">
        <v>3</v>
      </c>
      <c r="BV487" s="2">
        <v>3</v>
      </c>
      <c r="BX487" s="2">
        <v>13</v>
      </c>
      <c r="BY487" s="2" t="s">
        <v>974</v>
      </c>
      <c r="BZ487" s="2">
        <v>30</v>
      </c>
      <c r="CA487" s="2">
        <v>54</v>
      </c>
      <c r="CB487" s="2">
        <v>484</v>
      </c>
      <c r="CC487" s="2">
        <v>8.3000000000000007</v>
      </c>
      <c r="CD487" s="2">
        <v>0.53100000000000003</v>
      </c>
      <c r="CE487" s="2">
        <v>2.7E-2</v>
      </c>
      <c r="CF487" s="2">
        <v>0.46700000000000003</v>
      </c>
      <c r="CG487" s="2">
        <v>11.4</v>
      </c>
      <c r="CH487" s="2">
        <v>10.8</v>
      </c>
      <c r="CI487" s="2">
        <v>11.1</v>
      </c>
      <c r="CJ487" s="2">
        <v>5.3</v>
      </c>
      <c r="CK487" s="2">
        <v>1.5</v>
      </c>
      <c r="CL487" s="2">
        <v>1.3</v>
      </c>
      <c r="CM487" s="2">
        <v>25.5</v>
      </c>
      <c r="CN487" s="2">
        <v>11.7</v>
      </c>
      <c r="CP487" s="2">
        <v>0.1</v>
      </c>
      <c r="CQ487" s="2">
        <v>0.8</v>
      </c>
      <c r="CR487" s="2">
        <v>0.9</v>
      </c>
      <c r="CS487" s="2">
        <v>8.6999999999999994E-2</v>
      </c>
      <c r="CU487" s="2">
        <v>-3.9</v>
      </c>
      <c r="CV487" s="2">
        <v>0.8</v>
      </c>
      <c r="CW487" s="2">
        <v>-3.1</v>
      </c>
      <c r="CX487" s="2">
        <v>-0.1</v>
      </c>
    </row>
    <row r="488" spans="2:102" x14ac:dyDescent="0.2">
      <c r="B488" s="1" t="s">
        <v>136</v>
      </c>
      <c r="C488" s="1">
        <v>2004</v>
      </c>
      <c r="D488" s="1" t="s">
        <v>930</v>
      </c>
      <c r="F488" s="2">
        <v>5</v>
      </c>
      <c r="G488" s="2" t="s">
        <v>986</v>
      </c>
      <c r="H488" s="2" t="s">
        <v>576</v>
      </c>
      <c r="I488" s="4" t="s">
        <v>601</v>
      </c>
      <c r="J488" s="16">
        <f>_xlfn.XLOOKUP($I488,DASHBOARD!$I$2:$I$27,DASHBOARD!$J$2:$J$27,"",0)</f>
        <v>77</v>
      </c>
      <c r="K488" s="23">
        <f>J488/DASHBOARD!$C$3</f>
        <v>1.9558039116078234</v>
      </c>
      <c r="L488" s="2">
        <v>200</v>
      </c>
      <c r="M488" s="26">
        <f>L488/DASHBOARD!$C$4</f>
        <v>90.702947845804985</v>
      </c>
      <c r="N488" s="26">
        <f t="shared" si="91"/>
        <v>23.712141673445672</v>
      </c>
      <c r="O488" s="5">
        <v>26748</v>
      </c>
      <c r="P488" s="23">
        <f>YEARFRAC(O488,_xlfn.XLOOKUP($B488,DASHBOARD!$Q$2:$Q$40,DASHBOARD!$U$2:$U$40,"",0))</f>
        <v>31.222222222222221</v>
      </c>
      <c r="Q488" s="2" t="s">
        <v>557</v>
      </c>
      <c r="R488" s="2" t="str">
        <f>_xlfn.XLOOKUP($Q488,DASHBOARD!$L$2:$L$150,DASHBOARD!M$2:M$150,"",0)</f>
        <v>United States</v>
      </c>
      <c r="S488" s="2" t="str">
        <f>_xlfn.XLOOKUP($Q488,DASHBOARD!$L$2:$L$150,DASHBOARD!N$2:N$150,"",0)</f>
        <v>North America</v>
      </c>
      <c r="T488" s="2" t="str">
        <f>_xlfn.XLOOKUP($Q488,DASHBOARD!$L$2:$L$150,DASHBOARD!O$2:O$150,"",0)</f>
        <v>Americas</v>
      </c>
      <c r="U488" s="2">
        <v>8</v>
      </c>
      <c r="W488" s="2" t="s">
        <v>899</v>
      </c>
      <c r="X488" s="2" t="s">
        <v>899</v>
      </c>
      <c r="Z488" s="2" t="str">
        <f t="shared" si="92"/>
        <v/>
      </c>
      <c r="AA488" s="6">
        <f>_xlfn.XLOOKUP($G488,$AU$475:$AU$496,$AV$475:$AV$496,0,0)</f>
        <v>6266666</v>
      </c>
      <c r="AB488" s="43">
        <f>AA488/$AC$497</f>
        <v>0.1172592381609104</v>
      </c>
      <c r="AD488" s="65">
        <v>486</v>
      </c>
      <c r="AE488" s="65" cm="1">
        <f t="array" ref="AE488">_xlfn.XLOOKUP($G488&amp;$C488,$BY$1:$BY$845&amp;$C$1:$C$845,$CB$1:$CB$845,"",0)</f>
        <v>707</v>
      </c>
      <c r="AF488" s="65">
        <v>8.3000000000000007</v>
      </c>
      <c r="AG488" s="65">
        <f>IFERROR(($AD488/SUM(AD475:AD496))*$AF488,"")</f>
        <v>0.20918944147694865</v>
      </c>
      <c r="AH488" s="65" cm="1">
        <f t="array" ref="AH488">_xlfn.XLOOKUP($G488&amp;$C488,$BY$1:$BY$845&amp;$C$1:$C$845,$BD$1:$BD$845,"",0)</f>
        <v>30</v>
      </c>
      <c r="AI488" s="65" cm="1">
        <f t="array" ref="AI488">_xlfn.XLOOKUP($G488&amp;$C488,$BY$1:$BY$845&amp;$C$1:$C$845,$CP$1:$CP$845,"",0)</f>
        <v>0.6</v>
      </c>
      <c r="AJ488" s="65" cm="1">
        <f t="array" ref="AJ488">_xlfn.XLOOKUP($G488&amp;$C488,$BY$1:$BY$845&amp;$C$1:$C$845,$CQ$1:$CQ$845,"",0)</f>
        <v>1.4</v>
      </c>
      <c r="AK488" s="65" cm="1">
        <f t="array" ref="AK488">_xlfn.XLOOKUP($G488&amp;$C488,$BY$1:$BY$845&amp;$C$1:$C$845,$CR$1:$CR$845,"",0)</f>
        <v>2</v>
      </c>
      <c r="AL488" s="65" cm="1">
        <f t="array" ref="AL488">_xlfn.XLOOKUP($G488&amp;$C488,$BY$1:$BY$845&amp;$C$1:$C$845,$CM$1:$CM$845,"",0)</f>
        <v>16.100000000000001</v>
      </c>
      <c r="AM488" s="78" cm="1">
        <f t="array" ref="AM488">_xlfn.XLOOKUP($G488&amp;$C488,$BY$1:$BY$845&amp;$C$1:$C$845,BG$1:BG$845,"",0)</f>
        <v>0.09</v>
      </c>
      <c r="AN488" s="78" cm="1">
        <f t="array" ref="AN488">_xlfn.XLOOKUP($G488&amp;$C488,$BY$1:$BY$845&amp;$C$1:$C$845,BH$1:BH$845,"",0)</f>
        <v>0.82</v>
      </c>
      <c r="AO488" s="78" cm="1">
        <f t="array" ref="AO488">_xlfn.XLOOKUP($G488&amp;$C488,$BY$1:$BY$845&amp;$C$1:$C$845,BI$1:BI$845,"",0)</f>
        <v>0.09</v>
      </c>
      <c r="AP488" s="78" cm="1">
        <f t="array" ref="AP488">_xlfn.XLOOKUP($G488&amp;$C488,$BY$1:$BY$845&amp;$C$1:$C$845,BJ$1:BJ$845,"",0)</f>
        <v>0</v>
      </c>
      <c r="AQ488" s="78" cm="1">
        <f t="array" ref="AQ488">_xlfn.XLOOKUP($G488&amp;$C488,$BY$1:$BY$845&amp;$C$1:$C$845,BK$1:BK$845,"",0)</f>
        <v>0</v>
      </c>
      <c r="AR488" s="78">
        <f t="shared" si="93"/>
        <v>0.99999999999999989</v>
      </c>
      <c r="AT488" s="1">
        <v>14</v>
      </c>
      <c r="AU488" s="2" t="s">
        <v>974</v>
      </c>
      <c r="AV488" s="6">
        <v>813679</v>
      </c>
      <c r="AW488" s="6">
        <v>813679</v>
      </c>
      <c r="BB488">
        <v>14</v>
      </c>
      <c r="BC488" t="s">
        <v>972</v>
      </c>
      <c r="BD488">
        <v>27</v>
      </c>
      <c r="BE488">
        <v>36</v>
      </c>
      <c r="BF488" s="2">
        <v>261</v>
      </c>
      <c r="BH488" s="2">
        <v>0.14000000000000001</v>
      </c>
      <c r="BI488" s="2">
        <v>0.77</v>
      </c>
      <c r="BJ488" s="2">
        <v>0.09</v>
      </c>
      <c r="BL488" s="2">
        <v>-5</v>
      </c>
      <c r="BM488" s="2">
        <v>-12.3</v>
      </c>
      <c r="BN488" s="2">
        <v>6</v>
      </c>
      <c r="BO488" s="2">
        <v>2</v>
      </c>
      <c r="BP488" s="2">
        <v>7</v>
      </c>
      <c r="BQ488" s="2">
        <v>3</v>
      </c>
      <c r="BR488" s="2">
        <v>7</v>
      </c>
      <c r="BT488" s="2">
        <v>29</v>
      </c>
      <c r="BU488" s="2">
        <v>0</v>
      </c>
      <c r="BV488" s="2">
        <v>8</v>
      </c>
      <c r="BX488" s="2">
        <v>14</v>
      </c>
      <c r="BY488" s="2" t="s">
        <v>972</v>
      </c>
      <c r="BZ488" s="2">
        <v>27</v>
      </c>
      <c r="CA488" s="2">
        <v>36</v>
      </c>
      <c r="CB488" s="2">
        <v>261</v>
      </c>
      <c r="CC488" s="2">
        <v>6.5</v>
      </c>
      <c r="CD488" s="2">
        <v>0.39300000000000002</v>
      </c>
      <c r="CE488" s="2">
        <v>0.16700000000000001</v>
      </c>
      <c r="CF488" s="2">
        <v>0.375</v>
      </c>
      <c r="CG488" s="2">
        <v>8.1</v>
      </c>
      <c r="CH488" s="2">
        <v>15.3</v>
      </c>
      <c r="CI488" s="2">
        <v>11.7</v>
      </c>
      <c r="CJ488" s="2">
        <v>8.4</v>
      </c>
      <c r="CK488" s="2">
        <v>1.9</v>
      </c>
      <c r="CL488" s="2">
        <v>0.9</v>
      </c>
      <c r="CM488" s="2">
        <v>17.7</v>
      </c>
      <c r="CN488" s="2">
        <v>12.2</v>
      </c>
      <c r="CP488" s="2">
        <v>-0.1</v>
      </c>
      <c r="CQ488" s="2">
        <v>0.5</v>
      </c>
      <c r="CR488" s="2">
        <v>0.4</v>
      </c>
      <c r="CS488" s="2">
        <v>6.8000000000000005E-2</v>
      </c>
      <c r="CU488" s="2">
        <v>-4.9000000000000004</v>
      </c>
      <c r="CV488" s="2">
        <v>2.2000000000000002</v>
      </c>
      <c r="CW488" s="2">
        <v>-2.7</v>
      </c>
      <c r="CX488" s="2">
        <v>0</v>
      </c>
    </row>
    <row r="489" spans="2:102" x14ac:dyDescent="0.2">
      <c r="B489" s="1" t="s">
        <v>136</v>
      </c>
      <c r="C489" s="1">
        <v>2004</v>
      </c>
      <c r="D489" s="1" t="s">
        <v>930</v>
      </c>
      <c r="F489" s="2">
        <v>3</v>
      </c>
      <c r="G489" s="2" t="s">
        <v>987</v>
      </c>
      <c r="H489" s="2" t="s">
        <v>552</v>
      </c>
      <c r="I489" s="4" t="s">
        <v>602</v>
      </c>
      <c r="J489" s="16">
        <f>_xlfn.XLOOKUP($I489,DASHBOARD!$I$2:$I$27,DASHBOARD!$J$2:$J$27,"",0)</f>
        <v>81</v>
      </c>
      <c r="K489" s="23">
        <f>J489/DASHBOARD!$C$3</f>
        <v>2.0574041148082296</v>
      </c>
      <c r="L489" s="2">
        <v>240</v>
      </c>
      <c r="M489" s="26">
        <f>L489/DASHBOARD!$C$4</f>
        <v>108.84353741496598</v>
      </c>
      <c r="N489" s="26">
        <f t="shared" si="91"/>
        <v>25.713632918492802</v>
      </c>
      <c r="O489" s="5">
        <v>27282</v>
      </c>
      <c r="P489" s="23">
        <f>YEARFRAC(O489,_xlfn.XLOOKUP($B489,DASHBOARD!$Q$2:$Q$40,DASHBOARD!$U$2:$U$40,"",0))</f>
        <v>29.763888888888889</v>
      </c>
      <c r="Q489" s="2" t="s">
        <v>557</v>
      </c>
      <c r="R489" s="2" t="str">
        <f>_xlfn.XLOOKUP($Q489,DASHBOARD!$L$2:$L$150,DASHBOARD!M$2:M$150,"",0)</f>
        <v>United States</v>
      </c>
      <c r="S489" s="2" t="str">
        <f>_xlfn.XLOOKUP($Q489,DASHBOARD!$L$2:$L$150,DASHBOARD!N$2:N$150,"",0)</f>
        <v>North America</v>
      </c>
      <c r="T489" s="2" t="str">
        <f>_xlfn.XLOOKUP($Q489,DASHBOARD!$L$2:$L$150,DASHBOARD!O$2:O$150,"",0)</f>
        <v>Americas</v>
      </c>
      <c r="U489" s="2">
        <v>7</v>
      </c>
      <c r="W489" s="2" t="s">
        <v>988</v>
      </c>
      <c r="X489" s="2" t="s">
        <v>988</v>
      </c>
      <c r="Z489" s="2" t="str">
        <f t="shared" si="92"/>
        <v/>
      </c>
      <c r="AA489" s="6">
        <f>_xlfn.XLOOKUP($G489,$AU$475:$AU$496,$AV$475:$AV$496,0,0)</f>
        <v>5500000</v>
      </c>
      <c r="AB489" s="43">
        <f>AA489/$AC$497</f>
        <v>0.10291370401502285</v>
      </c>
      <c r="AD489" s="65">
        <v>262.8</v>
      </c>
      <c r="AE489" s="65" cm="1">
        <f t="array" ref="AE489">_xlfn.XLOOKUP($G489&amp;$C489,$BY$1:$BY$845&amp;$C$1:$C$845,$CB$1:$CB$845,"",0)</f>
        <v>3050</v>
      </c>
      <c r="AF489" s="65">
        <v>6.5</v>
      </c>
      <c r="AG489" s="65">
        <f>IFERROR(($AD489/SUM(AD475:AD496))*$AF489,"")</f>
        <v>8.85858009645802E-2</v>
      </c>
      <c r="AH489" s="65" cm="1">
        <f t="array" ref="AH489">_xlfn.XLOOKUP($G489&amp;$C489,$BY$1:$BY$845&amp;$C$1:$C$845,$BD$1:$BD$845,"",0)</f>
        <v>29</v>
      </c>
      <c r="AI489" s="65" cm="1">
        <f t="array" ref="AI489">_xlfn.XLOOKUP($G489&amp;$C489,$BY$1:$BY$845&amp;$C$1:$C$845,$CP$1:$CP$845,"",0)</f>
        <v>1.1000000000000001</v>
      </c>
      <c r="AJ489" s="65" cm="1">
        <f t="array" ref="AJ489">_xlfn.XLOOKUP($G489&amp;$C489,$BY$1:$BY$845&amp;$C$1:$C$845,$CQ$1:$CQ$845,"",0)</f>
        <v>9.1</v>
      </c>
      <c r="AK489" s="65" cm="1">
        <f t="array" ref="AK489">_xlfn.XLOOKUP($G489&amp;$C489,$BY$1:$BY$845&amp;$C$1:$C$845,$CR$1:$CR$845,"",0)</f>
        <v>10.199999999999999</v>
      </c>
      <c r="AL489" s="65" cm="1">
        <f t="array" ref="AL489">_xlfn.XLOOKUP($G489&amp;$C489,$BY$1:$BY$845&amp;$C$1:$C$845,$CM$1:$CM$845,"",0)</f>
        <v>12.3</v>
      </c>
      <c r="AM489" s="78" cm="1">
        <f t="array" ref="AM489">_xlfn.XLOOKUP($G489&amp;$C489,$BY$1:$BY$845&amp;$C$1:$C$845,BG$1:BG$845,"",0)</f>
        <v>0</v>
      </c>
      <c r="AN489" s="78" cm="1">
        <f t="array" ref="AN489">_xlfn.XLOOKUP($G489&amp;$C489,$BY$1:$BY$845&amp;$C$1:$C$845,BH$1:BH$845,"",0)</f>
        <v>0</v>
      </c>
      <c r="AO489" s="78" cm="1">
        <f t="array" ref="AO489">_xlfn.XLOOKUP($G489&amp;$C489,$BY$1:$BY$845&amp;$C$1:$C$845,BI$1:BI$845,"",0)</f>
        <v>0</v>
      </c>
      <c r="AP489" s="78" cm="1">
        <f t="array" ref="AP489">_xlfn.XLOOKUP($G489&amp;$C489,$BY$1:$BY$845&amp;$C$1:$C$845,BJ$1:BJ$845,"",0)</f>
        <v>0.25</v>
      </c>
      <c r="AQ489" s="78" cm="1">
        <f t="array" ref="AQ489">_xlfn.XLOOKUP($G489&amp;$C489,$BY$1:$BY$845&amp;$C$1:$C$845,BK$1:BK$845,"",0)</f>
        <v>0.75</v>
      </c>
      <c r="AR489" s="78">
        <f t="shared" si="93"/>
        <v>1</v>
      </c>
      <c r="AT489" s="1">
        <v>15</v>
      </c>
      <c r="AU489" s="2" t="s">
        <v>972</v>
      </c>
      <c r="AV489" s="6">
        <v>638679</v>
      </c>
      <c r="AW489" s="6">
        <v>638679</v>
      </c>
      <c r="BB489">
        <v>15</v>
      </c>
      <c r="BC489" t="s">
        <v>985</v>
      </c>
      <c r="BD489">
        <v>31</v>
      </c>
      <c r="BE489">
        <v>21</v>
      </c>
      <c r="BF489" s="2">
        <v>222</v>
      </c>
      <c r="BK489" s="2">
        <v>1</v>
      </c>
      <c r="BL489" s="2">
        <v>-8.1</v>
      </c>
      <c r="BM489" s="2">
        <v>-15.4</v>
      </c>
      <c r="BN489" s="2">
        <v>6</v>
      </c>
      <c r="BO489" s="2">
        <v>3</v>
      </c>
      <c r="BP489" s="2">
        <v>17</v>
      </c>
      <c r="BQ489" s="2">
        <v>3</v>
      </c>
      <c r="BR489" s="2">
        <v>14</v>
      </c>
      <c r="BT489" s="2">
        <v>10</v>
      </c>
      <c r="BU489" s="2">
        <v>2</v>
      </c>
      <c r="BV489" s="2">
        <v>2</v>
      </c>
      <c r="BX489" s="2">
        <v>15</v>
      </c>
      <c r="BY489" s="2" t="s">
        <v>985</v>
      </c>
      <c r="BZ489" s="2">
        <v>31</v>
      </c>
      <c r="CA489" s="2">
        <v>21</v>
      </c>
      <c r="CB489" s="2">
        <v>222</v>
      </c>
      <c r="CC489" s="2">
        <v>9.6</v>
      </c>
      <c r="CD489" s="2">
        <v>0.498</v>
      </c>
      <c r="CE489" s="2">
        <v>0</v>
      </c>
      <c r="CF489" s="2">
        <v>0.51900000000000002</v>
      </c>
      <c r="CG489" s="2">
        <v>10.1</v>
      </c>
      <c r="CH489" s="2">
        <v>15.4</v>
      </c>
      <c r="CI489" s="2">
        <v>12.8</v>
      </c>
      <c r="CJ489" s="2">
        <v>3</v>
      </c>
      <c r="CK489" s="2">
        <v>1.2</v>
      </c>
      <c r="CL489" s="2">
        <v>3.1</v>
      </c>
      <c r="CM489" s="2">
        <v>16.399999999999999</v>
      </c>
      <c r="CN489" s="2">
        <v>16.7</v>
      </c>
      <c r="CP489" s="2">
        <v>0.1</v>
      </c>
      <c r="CQ489" s="2">
        <v>0.4</v>
      </c>
      <c r="CR489" s="2">
        <v>0.5</v>
      </c>
      <c r="CS489" s="2">
        <v>0.115</v>
      </c>
      <c r="CU489" s="2">
        <v>-5.0999999999999996</v>
      </c>
      <c r="CV489" s="2">
        <v>1.2</v>
      </c>
      <c r="CW489" s="2">
        <v>-3.9</v>
      </c>
      <c r="CX489" s="2">
        <v>-0.1</v>
      </c>
    </row>
    <row r="490" spans="2:102" x14ac:dyDescent="0.2">
      <c r="B490" s="1" t="s">
        <v>136</v>
      </c>
      <c r="C490" s="1">
        <v>2004</v>
      </c>
      <c r="D490" s="1" t="s">
        <v>930</v>
      </c>
      <c r="F490" s="2">
        <v>30</v>
      </c>
      <c r="G490" s="2" t="s">
        <v>989</v>
      </c>
      <c r="H490" s="2" t="s">
        <v>566</v>
      </c>
      <c r="I490" s="4" t="s">
        <v>595</v>
      </c>
      <c r="J490" s="16">
        <f>_xlfn.XLOOKUP($I490,DASHBOARD!$I$2:$I$27,DASHBOARD!$J$2:$J$27,"",0)</f>
        <v>82</v>
      </c>
      <c r="K490" s="23">
        <f>J490/DASHBOARD!$C$3</f>
        <v>2.0828041656083314</v>
      </c>
      <c r="L490" s="2">
        <v>225</v>
      </c>
      <c r="M490" s="26">
        <f>L490/DASHBOARD!$C$4</f>
        <v>102.0408163265306</v>
      </c>
      <c r="N490" s="26">
        <f t="shared" si="91"/>
        <v>23.522151841105266</v>
      </c>
      <c r="O490" s="5">
        <v>27289</v>
      </c>
      <c r="P490" s="23">
        <f>YEARFRAC(O490,_xlfn.XLOOKUP($B490,DASHBOARD!$Q$2:$Q$40,DASHBOARD!$U$2:$U$40,"",0))</f>
        <v>29.744444444444444</v>
      </c>
      <c r="Q490" s="2" t="s">
        <v>557</v>
      </c>
      <c r="R490" s="2" t="str">
        <f>_xlfn.XLOOKUP($Q490,DASHBOARD!$L$2:$L$150,DASHBOARD!M$2:M$150,"",0)</f>
        <v>United States</v>
      </c>
      <c r="S490" s="2" t="str">
        <f>_xlfn.XLOOKUP($Q490,DASHBOARD!$L$2:$L$150,DASHBOARD!N$2:N$150,"",0)</f>
        <v>North America</v>
      </c>
      <c r="T490" s="2" t="str">
        <f>_xlfn.XLOOKUP($Q490,DASHBOARD!$L$2:$L$150,DASHBOARD!O$2:O$150,"",0)</f>
        <v>Americas</v>
      </c>
      <c r="U490" s="2">
        <v>8</v>
      </c>
      <c r="W490" s="2" t="s">
        <v>636</v>
      </c>
      <c r="X490" s="2" t="s">
        <v>636</v>
      </c>
      <c r="Z490" s="2" t="str">
        <f t="shared" si="92"/>
        <v/>
      </c>
      <c r="AA490" s="6">
        <f>_xlfn.XLOOKUP($G490,$AU$475:$AU$496,$AV$475:$AV$496,0,0)</f>
        <v>0</v>
      </c>
      <c r="AB490" s="43">
        <f>AA490/$AC$497</f>
        <v>0</v>
      </c>
      <c r="AD490" s="65">
        <v>2386.8000000000002</v>
      </c>
      <c r="AE490" s="65" cm="1">
        <f t="array" ref="AE490">_xlfn.XLOOKUP($G490&amp;$C490,$BY$1:$BY$845&amp;$C$1:$C$845,$CB$1:$CB$845,"",0)</f>
        <v>673</v>
      </c>
      <c r="AF490" s="65">
        <v>17.8</v>
      </c>
      <c r="AG490" s="65">
        <f>IFERROR(($AD490/SUM(AD475:AD496))*$AF490,"")</f>
        <v>2.2032380853601619</v>
      </c>
      <c r="AH490" s="65" cm="1">
        <f t="array" ref="AH490">_xlfn.XLOOKUP($G490&amp;$C490,$BY$1:$BY$845&amp;$C$1:$C$845,$BD$1:$BD$845,"",0)</f>
        <v>29</v>
      </c>
      <c r="AI490" s="65" cm="1">
        <f t="array" ref="AI490">_xlfn.XLOOKUP($G490&amp;$C490,$BY$1:$BY$845&amp;$C$1:$C$845,$CP$1:$CP$845,"",0)</f>
        <v>0.7</v>
      </c>
      <c r="AJ490" s="65" cm="1">
        <f t="array" ref="AJ490">_xlfn.XLOOKUP($G490&amp;$C490,$BY$1:$BY$845&amp;$C$1:$C$845,$CQ$1:$CQ$845,"",0)</f>
        <v>1.7</v>
      </c>
      <c r="AK490" s="65" cm="1">
        <f t="array" ref="AK490">_xlfn.XLOOKUP($G490&amp;$C490,$BY$1:$BY$845&amp;$C$1:$C$845,$CR$1:$CR$845,"",0)</f>
        <v>2.4</v>
      </c>
      <c r="AL490" s="65" cm="1">
        <f t="array" ref="AL490">_xlfn.XLOOKUP($G490&amp;$C490,$BY$1:$BY$845&amp;$C$1:$C$845,$CM$1:$CM$845,"",0)</f>
        <v>8.6999999999999993</v>
      </c>
      <c r="AM490" s="78" cm="1">
        <f t="array" ref="AM490">_xlfn.XLOOKUP($G490&amp;$C490,$BY$1:$BY$845&amp;$C$1:$C$845,BG$1:BG$845,"",0)</f>
        <v>0</v>
      </c>
      <c r="AN490" s="78" cm="1">
        <f t="array" ref="AN490">_xlfn.XLOOKUP($G490&amp;$C490,$BY$1:$BY$845&amp;$C$1:$C$845,BH$1:BH$845,"",0)</f>
        <v>0</v>
      </c>
      <c r="AO490" s="78" cm="1">
        <f t="array" ref="AO490">_xlfn.XLOOKUP($G490&amp;$C490,$BY$1:$BY$845&amp;$C$1:$C$845,BI$1:BI$845,"",0)</f>
        <v>0</v>
      </c>
      <c r="AP490" s="78" cm="1">
        <f t="array" ref="AP490">_xlfn.XLOOKUP($G490&amp;$C490,$BY$1:$BY$845&amp;$C$1:$C$845,BJ$1:BJ$845,"",0)</f>
        <v>0.9</v>
      </c>
      <c r="AQ490" s="78" cm="1">
        <f t="array" ref="AQ490">_xlfn.XLOOKUP($G490&amp;$C490,$BY$1:$BY$845&amp;$C$1:$C$845,BK$1:BK$845,"",0)</f>
        <v>0.1</v>
      </c>
      <c r="AR490" s="78">
        <f t="shared" si="93"/>
        <v>1</v>
      </c>
      <c r="AT490" s="1">
        <v>16</v>
      </c>
      <c r="AU490" s="2" t="s">
        <v>989</v>
      </c>
      <c r="AV490" s="6"/>
      <c r="AW490" s="6">
        <v>17000000</v>
      </c>
      <c r="BB490">
        <v>16</v>
      </c>
      <c r="BC490" t="s">
        <v>981</v>
      </c>
      <c r="BD490">
        <v>18</v>
      </c>
      <c r="BE490">
        <v>34</v>
      </c>
      <c r="BF490" s="2">
        <v>159</v>
      </c>
      <c r="BJ490" s="2">
        <v>0.06</v>
      </c>
      <c r="BK490" s="2">
        <v>0.94</v>
      </c>
      <c r="BL490" s="2">
        <v>-12.9</v>
      </c>
      <c r="BM490" s="2">
        <v>-20.3</v>
      </c>
      <c r="BN490" s="2">
        <v>3</v>
      </c>
      <c r="BO490" s="2">
        <v>6</v>
      </c>
      <c r="BP490" s="2">
        <v>18</v>
      </c>
      <c r="BQ490" s="2">
        <v>2</v>
      </c>
      <c r="BR490" s="2">
        <v>11</v>
      </c>
      <c r="BT490" s="2">
        <v>16</v>
      </c>
      <c r="BU490" s="2">
        <v>2</v>
      </c>
      <c r="BV490" s="2">
        <v>10</v>
      </c>
      <c r="BX490" s="2">
        <v>16</v>
      </c>
      <c r="BY490" s="2" t="s">
        <v>981</v>
      </c>
      <c r="BZ490" s="2">
        <v>18</v>
      </c>
      <c r="CA490" s="2">
        <v>34</v>
      </c>
      <c r="CB490" s="2">
        <v>159</v>
      </c>
      <c r="CC490" s="2">
        <v>6.1</v>
      </c>
      <c r="CD490" s="2">
        <v>0.318</v>
      </c>
      <c r="CE490" s="2">
        <v>1.4999999999999999E-2</v>
      </c>
      <c r="CF490" s="2">
        <v>0.36899999999999999</v>
      </c>
      <c r="CG490" s="2">
        <v>8.1</v>
      </c>
      <c r="CH490" s="2">
        <v>22.9</v>
      </c>
      <c r="CI490" s="2">
        <v>15.6</v>
      </c>
      <c r="CJ490" s="2">
        <v>7.5</v>
      </c>
      <c r="CK490" s="2">
        <v>2.4</v>
      </c>
      <c r="CL490" s="2">
        <v>7.2</v>
      </c>
      <c r="CM490" s="2">
        <v>14.7</v>
      </c>
      <c r="CN490" s="2">
        <v>26</v>
      </c>
      <c r="CP490" s="2">
        <v>-0.6</v>
      </c>
      <c r="CQ490" s="2">
        <v>0.5</v>
      </c>
      <c r="CR490" s="2">
        <v>-0.2</v>
      </c>
      <c r="CS490" s="2">
        <v>-4.9000000000000002E-2</v>
      </c>
      <c r="CU490" s="2">
        <v>-11.6</v>
      </c>
      <c r="CV490" s="2">
        <v>1.2</v>
      </c>
      <c r="CW490" s="2">
        <v>-10.4</v>
      </c>
      <c r="CX490" s="2">
        <v>-0.3</v>
      </c>
    </row>
    <row r="491" spans="2:102" x14ac:dyDescent="0.2">
      <c r="B491" s="1" t="s">
        <v>136</v>
      </c>
      <c r="C491" s="1">
        <v>2004</v>
      </c>
      <c r="D491" s="1" t="s">
        <v>930</v>
      </c>
      <c r="F491" s="2">
        <v>34</v>
      </c>
      <c r="G491" s="2" t="s">
        <v>990</v>
      </c>
      <c r="H491" s="2" t="s">
        <v>566</v>
      </c>
      <c r="I491" s="4" t="s">
        <v>604</v>
      </c>
      <c r="J491" s="16">
        <f>_xlfn.XLOOKUP($I491,DASHBOARD!$I$2:$I$27,DASHBOARD!$J$2:$J$27,"",0)</f>
        <v>79</v>
      </c>
      <c r="K491" s="23">
        <f>J491/DASHBOARD!$C$3</f>
        <v>2.0066040132080265</v>
      </c>
      <c r="L491" s="2">
        <v>245</v>
      </c>
      <c r="M491" s="26">
        <f>L491/DASHBOARD!$C$4</f>
        <v>111.11111111111111</v>
      </c>
      <c r="N491" s="26">
        <f t="shared" si="91"/>
        <v>27.595237586569102</v>
      </c>
      <c r="O491" s="5">
        <v>27002</v>
      </c>
      <c r="P491" s="23">
        <f>YEARFRAC(O491,_xlfn.XLOOKUP($B491,DASHBOARD!$Q$2:$Q$40,DASHBOARD!$U$2:$U$40,"",0))</f>
        <v>30.530555555555555</v>
      </c>
      <c r="Q491" s="2" t="s">
        <v>557</v>
      </c>
      <c r="R491" s="2" t="str">
        <f>_xlfn.XLOOKUP($Q491,DASHBOARD!$L$2:$L$150,DASHBOARD!M$2:M$150,"",0)</f>
        <v>United States</v>
      </c>
      <c r="S491" s="2" t="str">
        <f>_xlfn.XLOOKUP($Q491,DASHBOARD!$L$2:$L$150,DASHBOARD!N$2:N$150,"",0)</f>
        <v>North America</v>
      </c>
      <c r="T491" s="2" t="str">
        <f>_xlfn.XLOOKUP($Q491,DASHBOARD!$L$2:$L$150,DASHBOARD!O$2:O$150,"",0)</f>
        <v>Americas</v>
      </c>
      <c r="U491" s="2">
        <v>8</v>
      </c>
      <c r="W491" s="2" t="s">
        <v>580</v>
      </c>
      <c r="X491" s="2" t="s">
        <v>580</v>
      </c>
      <c r="Z491" s="2" t="str">
        <f t="shared" si="92"/>
        <v/>
      </c>
      <c r="AA491" s="6">
        <f>_xlfn.XLOOKUP($G491,$AU$475:$AU$496,$AV$475:$AV$496,0,0)</f>
        <v>5000000</v>
      </c>
      <c r="AB491" s="43">
        <f>AA491/$AC$497</f>
        <v>9.3557912740929866E-2</v>
      </c>
      <c r="AD491" s="65" t="s">
        <v>1484</v>
      </c>
      <c r="AE491" s="65" cm="1">
        <f t="array" ref="AE491">_xlfn.XLOOKUP($G491&amp;$C491,$BY$1:$BY$845&amp;$C$1:$C$845,$CB$1:$CB$845,"",0)</f>
        <v>1574</v>
      </c>
      <c r="AF491" s="65" t="s">
        <v>1484</v>
      </c>
      <c r="AG491" s="65" t="str">
        <f>IFERROR(($AD491/SUM(AD475:AD496))*$AF491,"")</f>
        <v/>
      </c>
      <c r="AH491" s="65" cm="1">
        <f t="array" ref="AH491">_xlfn.XLOOKUP($G491&amp;$C491,$BY$1:$BY$845&amp;$C$1:$C$845,$BD$1:$BD$845,"",0)</f>
        <v>30</v>
      </c>
      <c r="AI491" s="65" cm="1">
        <f t="array" ref="AI491">_xlfn.XLOOKUP($G491&amp;$C491,$BY$1:$BY$845&amp;$C$1:$C$845,$CP$1:$CP$845,"",0)</f>
        <v>1.6</v>
      </c>
      <c r="AJ491" s="65" cm="1">
        <f t="array" ref="AJ491">_xlfn.XLOOKUP($G491&amp;$C491,$BY$1:$BY$845&amp;$C$1:$C$845,$CQ$1:$CQ$845,"",0)</f>
        <v>2.5</v>
      </c>
      <c r="AK491" s="65" cm="1">
        <f t="array" ref="AK491">_xlfn.XLOOKUP($G491&amp;$C491,$BY$1:$BY$845&amp;$C$1:$C$845,$CR$1:$CR$845,"",0)</f>
        <v>4.0999999999999996</v>
      </c>
      <c r="AL491" s="65" cm="1">
        <f t="array" ref="AL491">_xlfn.XLOOKUP($G491&amp;$C491,$BY$1:$BY$845&amp;$C$1:$C$845,$CM$1:$CM$845,"",0)</f>
        <v>14.1</v>
      </c>
      <c r="AM491" s="78" cm="1">
        <f t="array" ref="AM491">_xlfn.XLOOKUP($G491&amp;$C491,$BY$1:$BY$845&amp;$C$1:$C$845,BG$1:BG$845,"",0)</f>
        <v>0</v>
      </c>
      <c r="AN491" s="78" cm="1">
        <f t="array" ref="AN491">_xlfn.XLOOKUP($G491&amp;$C491,$BY$1:$BY$845&amp;$C$1:$C$845,BH$1:BH$845,"",0)</f>
        <v>0</v>
      </c>
      <c r="AO491" s="78" cm="1">
        <f t="array" ref="AO491">_xlfn.XLOOKUP($G491&amp;$C491,$BY$1:$BY$845&amp;$C$1:$C$845,BI$1:BI$845,"",0)</f>
        <v>0.28000000000000003</v>
      </c>
      <c r="AP491" s="78" cm="1">
        <f t="array" ref="AP491">_xlfn.XLOOKUP($G491&amp;$C491,$BY$1:$BY$845&amp;$C$1:$C$845,BJ$1:BJ$845,"",0)</f>
        <v>0.71</v>
      </c>
      <c r="AQ491" s="78" cm="1">
        <f t="array" ref="AQ491">_xlfn.XLOOKUP($G491&amp;$C491,$BY$1:$BY$845&amp;$C$1:$C$845,BK$1:BK$845,"",0)</f>
        <v>0.01</v>
      </c>
      <c r="AR491" s="78">
        <f t="shared" si="93"/>
        <v>1</v>
      </c>
      <c r="AT491" s="1">
        <v>17</v>
      </c>
      <c r="AV491" s="6"/>
      <c r="AW491" s="6" t="s">
        <v>1484</v>
      </c>
      <c r="BB491">
        <v>17</v>
      </c>
      <c r="BC491" t="s">
        <v>971</v>
      </c>
      <c r="BD491">
        <v>33</v>
      </c>
      <c r="BE491">
        <v>3</v>
      </c>
      <c r="BF491" s="2">
        <v>23</v>
      </c>
      <c r="BG491" s="2">
        <v>0.68</v>
      </c>
      <c r="BH491" s="2">
        <v>0.33</v>
      </c>
      <c r="BL491" s="2">
        <v>38.5</v>
      </c>
      <c r="BM491" s="2">
        <v>32.1</v>
      </c>
      <c r="BN491" s="2">
        <v>0</v>
      </c>
      <c r="BO491" s="2">
        <v>0</v>
      </c>
      <c r="BP491" s="2">
        <v>1</v>
      </c>
      <c r="BQ491" s="2">
        <v>0</v>
      </c>
      <c r="BR491" s="2">
        <v>0</v>
      </c>
      <c r="BT491" s="2">
        <v>2</v>
      </c>
      <c r="BU491" s="2">
        <v>0</v>
      </c>
      <c r="BV491" s="2">
        <v>0</v>
      </c>
      <c r="BX491" s="2">
        <v>17</v>
      </c>
      <c r="BY491" s="2" t="s">
        <v>971</v>
      </c>
      <c r="BZ491" s="2">
        <v>33</v>
      </c>
      <c r="CA491" s="2">
        <v>3</v>
      </c>
      <c r="CB491" s="2">
        <v>23</v>
      </c>
      <c r="CC491" s="2">
        <v>-7.7</v>
      </c>
      <c r="CD491" s="2">
        <v>0</v>
      </c>
      <c r="CE491" s="2">
        <v>0.5</v>
      </c>
      <c r="CF491" s="2">
        <v>0</v>
      </c>
      <c r="CG491" s="2">
        <v>0</v>
      </c>
      <c r="CH491" s="2">
        <v>0</v>
      </c>
      <c r="CI491" s="2">
        <v>0</v>
      </c>
      <c r="CJ491" s="2">
        <v>6.3</v>
      </c>
      <c r="CK491" s="2">
        <v>0</v>
      </c>
      <c r="CL491" s="2">
        <v>0</v>
      </c>
      <c r="CM491" s="2">
        <v>33.299999999999997</v>
      </c>
      <c r="CN491" s="2">
        <v>6.1</v>
      </c>
      <c r="CP491" s="2">
        <v>-0.1</v>
      </c>
      <c r="CQ491" s="2">
        <v>0</v>
      </c>
      <c r="CR491" s="2">
        <v>-0.1</v>
      </c>
      <c r="CS491" s="2">
        <v>-0.11</v>
      </c>
      <c r="CU491" s="2">
        <v>-11.1</v>
      </c>
      <c r="CV491" s="2">
        <v>-0.5</v>
      </c>
      <c r="CW491" s="2">
        <v>-11.6</v>
      </c>
      <c r="CX491" s="2">
        <v>-0.1</v>
      </c>
    </row>
    <row r="492" spans="2:102" x14ac:dyDescent="0.2">
      <c r="B492" s="1" t="s">
        <v>136</v>
      </c>
      <c r="C492" s="1">
        <v>2004</v>
      </c>
      <c r="D492" s="1" t="s">
        <v>930</v>
      </c>
      <c r="I492" s="4"/>
      <c r="O492" s="5"/>
      <c r="Z492" s="2" t="str">
        <f t="shared" si="92"/>
        <v/>
      </c>
      <c r="AA492" s="6">
        <f>_xlfn.XLOOKUP($G492,$AU$475:$AU$496,$AV$475:$AV$496,0,0)</f>
        <v>0</v>
      </c>
      <c r="AB492" s="43">
        <f>AA492/$AC$497</f>
        <v>0</v>
      </c>
      <c r="AD492" s="65" t="s">
        <v>1484</v>
      </c>
      <c r="AE492" s="65" cm="1">
        <f t="array" ref="AE492">_xlfn.XLOOKUP($G492&amp;$C492,$BY$1:$BY$845&amp;$C$1:$C$845,$CB$1:$CB$845,"",0)</f>
        <v>0</v>
      </c>
      <c r="AF492" s="65" t="s">
        <v>1484</v>
      </c>
      <c r="AG492" s="65" t="str">
        <f>IFERROR(($AD492/SUM(AD475:AD496))*$AF492,"")</f>
        <v/>
      </c>
      <c r="AH492" s="65" cm="1">
        <f t="array" ref="AH492">_xlfn.XLOOKUP($G492&amp;$C492,$BY$1:$BY$845&amp;$C$1:$C$845,$BD$1:$BD$845,"",0)</f>
        <v>0</v>
      </c>
      <c r="AI492" s="65" cm="1">
        <f t="array" ref="AI492">_xlfn.XLOOKUP($G492&amp;$C492,$BY$1:$BY$845&amp;$C$1:$C$845,$CP$1:$CP$845,"",0)</f>
        <v>0</v>
      </c>
      <c r="AJ492" s="65" cm="1">
        <f t="array" ref="AJ492">_xlfn.XLOOKUP($G492&amp;$C492,$BY$1:$BY$845&amp;$C$1:$C$845,$CQ$1:$CQ$845,"",0)</f>
        <v>0</v>
      </c>
      <c r="AK492" s="65" cm="1">
        <f t="array" ref="AK492">_xlfn.XLOOKUP($G492&amp;$C492,$BY$1:$BY$845&amp;$C$1:$C$845,$CR$1:$CR$845,"",0)</f>
        <v>0</v>
      </c>
      <c r="AL492" s="65" cm="1">
        <f t="array" ref="AL492">_xlfn.XLOOKUP($G492&amp;$C492,$BY$1:$BY$845&amp;$C$1:$C$845,$CM$1:$CM$845,"",0)</f>
        <v>0</v>
      </c>
      <c r="AM492" s="78" cm="1">
        <f t="array" ref="AM492">_xlfn.XLOOKUP($G492&amp;$C492,$BY$1:$BY$845&amp;$C$1:$C$845,BG$1:BG$845,"",0)</f>
        <v>0</v>
      </c>
      <c r="AN492" s="78" cm="1">
        <f t="array" ref="AN492">_xlfn.XLOOKUP($G492&amp;$C492,$BY$1:$BY$845&amp;$C$1:$C$845,BH$1:BH$845,"",0)</f>
        <v>0</v>
      </c>
      <c r="AO492" s="78" cm="1">
        <f t="array" ref="AO492">_xlfn.XLOOKUP($G492&amp;$C492,$BY$1:$BY$845&amp;$C$1:$C$845,BI$1:BI$845,"",0)</f>
        <v>0</v>
      </c>
      <c r="AP492" s="78" cm="1">
        <f t="array" ref="AP492">_xlfn.XLOOKUP($G492&amp;$C492,$BY$1:$BY$845&amp;$C$1:$C$845,BJ$1:BJ$845,"",0)</f>
        <v>0</v>
      </c>
      <c r="AQ492" s="78" cm="1">
        <f t="array" ref="AQ492">_xlfn.XLOOKUP($G492&amp;$C492,$BY$1:$BY$845&amp;$C$1:$C$845,BK$1:BK$845,"",0)</f>
        <v>0</v>
      </c>
      <c r="AR492" s="78">
        <f t="shared" si="93"/>
        <v>0</v>
      </c>
      <c r="AT492" s="1">
        <v>18</v>
      </c>
      <c r="AV492" s="6"/>
      <c r="AW492" s="6" t="s">
        <v>1484</v>
      </c>
    </row>
    <row r="493" spans="2:102" x14ac:dyDescent="0.2">
      <c r="B493" s="1" t="s">
        <v>136</v>
      </c>
      <c r="C493" s="1">
        <v>2004</v>
      </c>
      <c r="D493" s="1" t="s">
        <v>930</v>
      </c>
      <c r="I493" s="4"/>
      <c r="O493" s="5"/>
      <c r="Z493" s="2" t="str">
        <f t="shared" si="92"/>
        <v/>
      </c>
      <c r="AA493" s="6">
        <f>_xlfn.XLOOKUP($G493,$AU$475:$AU$496,$AV$475:$AV$496,0,0)</f>
        <v>0</v>
      </c>
      <c r="AB493" s="43">
        <f>AA493/$AC$497</f>
        <v>0</v>
      </c>
      <c r="AD493" s="65" t="s">
        <v>1484</v>
      </c>
      <c r="AE493" s="65" cm="1">
        <f t="array" ref="AE493">_xlfn.XLOOKUP($G493&amp;$C493,$BY$1:$BY$845&amp;$C$1:$C$845,$CB$1:$CB$845,"",0)</f>
        <v>0</v>
      </c>
      <c r="AF493" s="65" t="s">
        <v>1484</v>
      </c>
      <c r="AG493" s="65" t="str">
        <f>IFERROR(($AD493/SUM(AD475:AD496))*$AF493,"")</f>
        <v/>
      </c>
      <c r="AH493" s="65" cm="1">
        <f t="array" ref="AH493">_xlfn.XLOOKUP($G493&amp;$C493,$BY$1:$BY$845&amp;$C$1:$C$845,$BD$1:$BD$845,"",0)</f>
        <v>0</v>
      </c>
      <c r="AI493" s="65" cm="1">
        <f t="array" ref="AI493">_xlfn.XLOOKUP($G493&amp;$C493,$BY$1:$BY$845&amp;$C$1:$C$845,$CP$1:$CP$845,"",0)</f>
        <v>0</v>
      </c>
      <c r="AJ493" s="65" cm="1">
        <f t="array" ref="AJ493">_xlfn.XLOOKUP($G493&amp;$C493,$BY$1:$BY$845&amp;$C$1:$C$845,$CQ$1:$CQ$845,"",0)</f>
        <v>0</v>
      </c>
      <c r="AK493" s="65" cm="1">
        <f t="array" ref="AK493">_xlfn.XLOOKUP($G493&amp;$C493,$BY$1:$BY$845&amp;$C$1:$C$845,$CR$1:$CR$845,"",0)</f>
        <v>0</v>
      </c>
      <c r="AL493" s="65" cm="1">
        <f t="array" ref="AL493">_xlfn.XLOOKUP($G493&amp;$C493,$BY$1:$BY$845&amp;$C$1:$C$845,$CM$1:$CM$845,"",0)</f>
        <v>0</v>
      </c>
      <c r="AM493" s="78" cm="1">
        <f t="array" ref="AM493">_xlfn.XLOOKUP($G493&amp;$C493,$BY$1:$BY$845&amp;$C$1:$C$845,BG$1:BG$845,"",0)</f>
        <v>0</v>
      </c>
      <c r="AN493" s="78" cm="1">
        <f t="array" ref="AN493">_xlfn.XLOOKUP($G493&amp;$C493,$BY$1:$BY$845&amp;$C$1:$C$845,BH$1:BH$845,"",0)</f>
        <v>0</v>
      </c>
      <c r="AO493" s="78" cm="1">
        <f t="array" ref="AO493">_xlfn.XLOOKUP($G493&amp;$C493,$BY$1:$BY$845&amp;$C$1:$C$845,BI$1:BI$845,"",0)</f>
        <v>0</v>
      </c>
      <c r="AP493" s="78" cm="1">
        <f t="array" ref="AP493">_xlfn.XLOOKUP($G493&amp;$C493,$BY$1:$BY$845&amp;$C$1:$C$845,BJ$1:BJ$845,"",0)</f>
        <v>0</v>
      </c>
      <c r="AQ493" s="78" cm="1">
        <f t="array" ref="AQ493">_xlfn.XLOOKUP($G493&amp;$C493,$BY$1:$BY$845&amp;$C$1:$C$845,BK$1:BK$845,"",0)</f>
        <v>0</v>
      </c>
      <c r="AR493" s="78">
        <f t="shared" si="93"/>
        <v>0</v>
      </c>
      <c r="AT493" s="1">
        <v>19</v>
      </c>
      <c r="AV493" s="6"/>
      <c r="AW493" s="6" t="s">
        <v>1484</v>
      </c>
    </row>
    <row r="494" spans="2:102" x14ac:dyDescent="0.2">
      <c r="B494" s="1" t="s">
        <v>136</v>
      </c>
      <c r="C494" s="1">
        <v>2004</v>
      </c>
      <c r="D494" s="1" t="s">
        <v>930</v>
      </c>
      <c r="I494" s="4"/>
      <c r="O494" s="5"/>
      <c r="Z494" s="2" t="str">
        <f t="shared" si="92"/>
        <v/>
      </c>
      <c r="AA494" s="6">
        <f>_xlfn.XLOOKUP($G494,$AU$475:$AU$496,$AV$475:$AV$496,0,0)</f>
        <v>0</v>
      </c>
      <c r="AB494" s="43">
        <f>AA494/$AC$497</f>
        <v>0</v>
      </c>
      <c r="AD494" s="65" t="s">
        <v>1484</v>
      </c>
      <c r="AE494" s="65" cm="1">
        <f t="array" ref="AE494">_xlfn.XLOOKUP($G494&amp;$C494,$BY$1:$BY$845&amp;$C$1:$C$845,$CB$1:$CB$845,"",0)</f>
        <v>0</v>
      </c>
      <c r="AF494" s="65" t="s">
        <v>1484</v>
      </c>
      <c r="AG494" s="65" t="str">
        <f>IFERROR(($AD494/SUM(AD475:AD496))*$AF494,"")</f>
        <v/>
      </c>
      <c r="AH494" s="65" cm="1">
        <f t="array" ref="AH494">_xlfn.XLOOKUP($G494&amp;$C494,$BY$1:$BY$845&amp;$C$1:$C$845,$BD$1:$BD$845,"",0)</f>
        <v>0</v>
      </c>
      <c r="AI494" s="65" cm="1">
        <f t="array" ref="AI494">_xlfn.XLOOKUP($G494&amp;$C494,$BY$1:$BY$845&amp;$C$1:$C$845,$CP$1:$CP$845,"",0)</f>
        <v>0</v>
      </c>
      <c r="AJ494" s="65" cm="1">
        <f t="array" ref="AJ494">_xlfn.XLOOKUP($G494&amp;$C494,$BY$1:$BY$845&amp;$C$1:$C$845,$CQ$1:$CQ$845,"",0)</f>
        <v>0</v>
      </c>
      <c r="AK494" s="65" cm="1">
        <f t="array" ref="AK494">_xlfn.XLOOKUP($G494&amp;$C494,$BY$1:$BY$845&amp;$C$1:$C$845,$CR$1:$CR$845,"",0)</f>
        <v>0</v>
      </c>
      <c r="AL494" s="65" cm="1">
        <f t="array" ref="AL494">_xlfn.XLOOKUP($G494&amp;$C494,$BY$1:$BY$845&amp;$C$1:$C$845,$CM$1:$CM$845,"",0)</f>
        <v>0</v>
      </c>
      <c r="AM494" s="78" cm="1">
        <f t="array" ref="AM494">_xlfn.XLOOKUP($G494&amp;$C494,$BY$1:$BY$845&amp;$C$1:$C$845,BG$1:BG$845,"",0)</f>
        <v>0</v>
      </c>
      <c r="AN494" s="78" cm="1">
        <f t="array" ref="AN494">_xlfn.XLOOKUP($G494&amp;$C494,$BY$1:$BY$845&amp;$C$1:$C$845,BH$1:BH$845,"",0)</f>
        <v>0</v>
      </c>
      <c r="AO494" s="78" cm="1">
        <f t="array" ref="AO494">_xlfn.XLOOKUP($G494&amp;$C494,$BY$1:$BY$845&amp;$C$1:$C$845,BI$1:BI$845,"",0)</f>
        <v>0</v>
      </c>
      <c r="AP494" s="78" cm="1">
        <f t="array" ref="AP494">_xlfn.XLOOKUP($G494&amp;$C494,$BY$1:$BY$845&amp;$C$1:$C$845,BJ$1:BJ$845,"",0)</f>
        <v>0</v>
      </c>
      <c r="AQ494" s="78" cm="1">
        <f t="array" ref="AQ494">_xlfn.XLOOKUP($G494&amp;$C494,$BY$1:$BY$845&amp;$C$1:$C$845,BK$1:BK$845,"",0)</f>
        <v>0</v>
      </c>
      <c r="AR494" s="78">
        <f t="shared" si="93"/>
        <v>0</v>
      </c>
      <c r="AT494" s="1">
        <v>20</v>
      </c>
      <c r="AV494" s="6"/>
      <c r="AW494" s="6" t="s">
        <v>1484</v>
      </c>
    </row>
    <row r="495" spans="2:102" x14ac:dyDescent="0.2">
      <c r="B495" s="1" t="s">
        <v>136</v>
      </c>
      <c r="C495" s="1">
        <v>2004</v>
      </c>
      <c r="D495" s="1" t="s">
        <v>930</v>
      </c>
      <c r="I495" s="4"/>
      <c r="O495" s="5"/>
      <c r="Z495" s="2" t="str">
        <f t="shared" si="92"/>
        <v/>
      </c>
      <c r="AA495" s="6">
        <f>_xlfn.XLOOKUP($G495,$AU$475:$AU$496,$AV$475:$AV$496,0,0)</f>
        <v>0</v>
      </c>
      <c r="AB495" s="43">
        <f>AA495/$AC$497</f>
        <v>0</v>
      </c>
      <c r="AD495" s="65" t="s">
        <v>1484</v>
      </c>
      <c r="AE495" s="65" cm="1">
        <f t="array" ref="AE495">_xlfn.XLOOKUP($G495&amp;$C495,$BY$1:$BY$845&amp;$C$1:$C$845,$CB$1:$CB$845,"",0)</f>
        <v>0</v>
      </c>
      <c r="AF495" s="65" t="s">
        <v>1484</v>
      </c>
      <c r="AG495" s="65" t="str">
        <f>IFERROR(($AD495/SUM(AD475:AD496))*$AF495,"")</f>
        <v/>
      </c>
      <c r="AH495" s="65" cm="1">
        <f t="array" ref="AH495">_xlfn.XLOOKUP($G495&amp;$C495,$BY$1:$BY$845&amp;$C$1:$C$845,$BD$1:$BD$845,"",0)</f>
        <v>0</v>
      </c>
      <c r="AI495" s="65" cm="1">
        <f t="array" ref="AI495">_xlfn.XLOOKUP($G495&amp;$C495,$BY$1:$BY$845&amp;$C$1:$C$845,$CP$1:$CP$845,"",0)</f>
        <v>0</v>
      </c>
      <c r="AJ495" s="65" cm="1">
        <f t="array" ref="AJ495">_xlfn.XLOOKUP($G495&amp;$C495,$BY$1:$BY$845&amp;$C$1:$C$845,$CQ$1:$CQ$845,"",0)</f>
        <v>0</v>
      </c>
      <c r="AK495" s="65" cm="1">
        <f t="array" ref="AK495">_xlfn.XLOOKUP($G495&amp;$C495,$BY$1:$BY$845&amp;$C$1:$C$845,$CR$1:$CR$845,"",0)</f>
        <v>0</v>
      </c>
      <c r="AL495" s="65" cm="1">
        <f t="array" ref="AL495">_xlfn.XLOOKUP($G495&amp;$C495,$BY$1:$BY$845&amp;$C$1:$C$845,$CM$1:$CM$845,"",0)</f>
        <v>0</v>
      </c>
      <c r="AM495" s="78" cm="1">
        <f t="array" ref="AM495">_xlfn.XLOOKUP($G495&amp;$C495,$BY$1:$BY$845&amp;$C$1:$C$845,BG$1:BG$845,"",0)</f>
        <v>0</v>
      </c>
      <c r="AN495" s="78" cm="1">
        <f t="array" ref="AN495">_xlfn.XLOOKUP($G495&amp;$C495,$BY$1:$BY$845&amp;$C$1:$C$845,BH$1:BH$845,"",0)</f>
        <v>0</v>
      </c>
      <c r="AO495" s="78" cm="1">
        <f t="array" ref="AO495">_xlfn.XLOOKUP($G495&amp;$C495,$BY$1:$BY$845&amp;$C$1:$C$845,BI$1:BI$845,"",0)</f>
        <v>0</v>
      </c>
      <c r="AP495" s="78" cm="1">
        <f t="array" ref="AP495">_xlfn.XLOOKUP($G495&amp;$C495,$BY$1:$BY$845&amp;$C$1:$C$845,BJ$1:BJ$845,"",0)</f>
        <v>0</v>
      </c>
      <c r="AQ495" s="78" cm="1">
        <f t="array" ref="AQ495">_xlfn.XLOOKUP($G495&amp;$C495,$BY$1:$BY$845&amp;$C$1:$C$845,BK$1:BK$845,"",0)</f>
        <v>0</v>
      </c>
      <c r="AR495" s="78">
        <f t="shared" si="93"/>
        <v>0</v>
      </c>
      <c r="AT495" s="1">
        <v>21</v>
      </c>
      <c r="AW495" s="6" t="s">
        <v>1484</v>
      </c>
    </row>
    <row r="496" spans="2:102" x14ac:dyDescent="0.2">
      <c r="B496" s="1" t="s">
        <v>136</v>
      </c>
      <c r="C496" s="1">
        <v>2004</v>
      </c>
      <c r="D496" s="1" t="s">
        <v>930</v>
      </c>
      <c r="I496" s="4"/>
      <c r="O496" s="5"/>
      <c r="Z496" s="2" t="str">
        <f t="shared" si="92"/>
        <v/>
      </c>
      <c r="AA496" s="6">
        <f>_xlfn.XLOOKUP($G496,$AU$475:$AU$496,$AV$475:$AV$496,0,0)</f>
        <v>0</v>
      </c>
      <c r="AB496" s="43">
        <f>AA496/$AC$497</f>
        <v>0</v>
      </c>
      <c r="AD496" s="65" t="s">
        <v>1484</v>
      </c>
      <c r="AE496" s="65" cm="1">
        <f t="array" ref="AE496">_xlfn.XLOOKUP($G496&amp;$C496,$BY$1:$BY$845&amp;$C$1:$C$845,$CB$1:$CB$845,"",0)</f>
        <v>0</v>
      </c>
      <c r="AF496" s="65" t="s">
        <v>1484</v>
      </c>
      <c r="AG496" s="65" t="str">
        <f>IFERROR(($AD496/SUM(AD475:AD496))*$AF496,"")</f>
        <v/>
      </c>
      <c r="AH496" s="65" cm="1">
        <f t="array" ref="AH496">_xlfn.XLOOKUP($G496&amp;$C496,$BY$1:$BY$845&amp;$C$1:$C$845,$BD$1:$BD$845,"",0)</f>
        <v>0</v>
      </c>
      <c r="AI496" s="65" cm="1">
        <f t="array" ref="AI496">_xlfn.XLOOKUP($G496&amp;$C496,$BY$1:$BY$845&amp;$C$1:$C$845,$CP$1:$CP$845,"",0)</f>
        <v>0</v>
      </c>
      <c r="AJ496" s="65" cm="1">
        <f t="array" ref="AJ496">_xlfn.XLOOKUP($G496&amp;$C496,$BY$1:$BY$845&amp;$C$1:$C$845,$CQ$1:$CQ$845,"",0)</f>
        <v>0</v>
      </c>
      <c r="AK496" s="65" cm="1">
        <f t="array" ref="AK496">_xlfn.XLOOKUP($G496&amp;$C496,$BY$1:$BY$845&amp;$C$1:$C$845,$CR$1:$CR$845,"",0)</f>
        <v>0</v>
      </c>
      <c r="AL496" s="65" cm="1">
        <f t="array" ref="AL496">_xlfn.XLOOKUP($G496&amp;$C496,$BY$1:$BY$845&amp;$C$1:$C$845,$CM$1:$CM$845,"",0)</f>
        <v>0</v>
      </c>
      <c r="AM496" s="78" cm="1">
        <f t="array" ref="AM496">_xlfn.XLOOKUP($G496&amp;$C496,$BY$1:$BY$845&amp;$C$1:$C$845,BG$1:BG$845,"",0)</f>
        <v>0</v>
      </c>
      <c r="AN496" s="78" cm="1">
        <f t="array" ref="AN496">_xlfn.XLOOKUP($G496&amp;$C496,$BY$1:$BY$845&amp;$C$1:$C$845,BH$1:BH$845,"",0)</f>
        <v>0</v>
      </c>
      <c r="AO496" s="78" cm="1">
        <f t="array" ref="AO496">_xlfn.XLOOKUP($G496&amp;$C496,$BY$1:$BY$845&amp;$C$1:$C$845,BI$1:BI$845,"",0)</f>
        <v>0</v>
      </c>
      <c r="AP496" s="78" cm="1">
        <f t="array" ref="AP496">_xlfn.XLOOKUP($G496&amp;$C496,$BY$1:$BY$845&amp;$C$1:$C$845,BJ$1:BJ$845,"",0)</f>
        <v>0</v>
      </c>
      <c r="AQ496" s="78" cm="1">
        <f t="array" ref="AQ496">_xlfn.XLOOKUP($G496&amp;$C496,$BY$1:$BY$845&amp;$C$1:$C$845,BK$1:BK$845,"",0)</f>
        <v>0</v>
      </c>
      <c r="AR496" s="78">
        <f t="shared" si="93"/>
        <v>0</v>
      </c>
      <c r="AT496" s="1">
        <v>22</v>
      </c>
      <c r="AW496" s="6" t="s">
        <v>1484</v>
      </c>
    </row>
    <row r="497" spans="1:102" x14ac:dyDescent="0.2">
      <c r="B497" s="1" t="s">
        <v>136</v>
      </c>
      <c r="C497" s="1">
        <v>2004</v>
      </c>
      <c r="D497" s="1" t="s">
        <v>930</v>
      </c>
      <c r="E497" s="1"/>
      <c r="F497" s="1"/>
      <c r="G497" s="1">
        <f>$G473</f>
        <v>0</v>
      </c>
      <c r="H497" s="1"/>
      <c r="I497" s="1"/>
      <c r="J497" s="36"/>
      <c r="K497" s="36"/>
      <c r="L497" s="1"/>
      <c r="M497" s="1"/>
      <c r="N497" s="1"/>
      <c r="O497" s="1"/>
      <c r="P497" s="36"/>
      <c r="Q497" s="1"/>
      <c r="R497" s="1"/>
      <c r="S497" s="1"/>
      <c r="T497" s="1"/>
      <c r="U497" s="1"/>
      <c r="V497" s="1"/>
      <c r="W497" s="1"/>
      <c r="X497" s="1"/>
      <c r="Y497" s="1"/>
      <c r="Z497" s="1"/>
      <c r="AB497" s="41">
        <f>SUM(AB475:AB496)</f>
        <v>1</v>
      </c>
      <c r="AC497" s="37">
        <f>SUM(AA475:AA496)</f>
        <v>53442834</v>
      </c>
      <c r="AD497" s="66">
        <v>19283</v>
      </c>
      <c r="AE497" s="66">
        <f>SUM(AE475:AE496)</f>
        <v>19780</v>
      </c>
      <c r="AF497" s="66">
        <v>160.20000000000002</v>
      </c>
      <c r="AG497" s="66">
        <f>SUM(AG475:AG496)</f>
        <v>15.849744334387804</v>
      </c>
      <c r="AH497" s="66">
        <f>SUMPRODUCT(AH475:AH496,AE475:AE496)/AE497</f>
        <v>27.372295247724974</v>
      </c>
      <c r="AI497" s="66">
        <f>SUM(AI475:AI496)</f>
        <v>20.300000000000004</v>
      </c>
      <c r="AJ497" s="66">
        <f>SUM(AJ475:AJ496)</f>
        <v>38.700000000000003</v>
      </c>
      <c r="AK497" s="66">
        <f>SUM(AK475:AK496)</f>
        <v>58.599999999999994</v>
      </c>
      <c r="AL497" s="66">
        <f>SUM(AL475:AL496)</f>
        <v>282.7</v>
      </c>
      <c r="AM497" s="80">
        <f>SUM(AM475:AM496)</f>
        <v>3.95</v>
      </c>
      <c r="AN497" s="80">
        <f>SUM(AN475:AN496)</f>
        <v>3.07</v>
      </c>
      <c r="AO497" s="80">
        <f>SUM(AO475:AO496)</f>
        <v>3.05</v>
      </c>
      <c r="AP497" s="80">
        <f>SUM(AP475:AP496)</f>
        <v>2.96</v>
      </c>
      <c r="AQ497" s="80">
        <f>SUM(AQ475:AQ496)</f>
        <v>3.9899999999999998</v>
      </c>
      <c r="AR497" s="80">
        <f>SUM(AR475:AR496)</f>
        <v>17.02</v>
      </c>
      <c r="AS497" s="1"/>
      <c r="AU497" s="37">
        <f>AW497-AV497</f>
        <v>-322916</v>
      </c>
      <c r="AV497" s="37">
        <f>SUM(AV475:AV496)</f>
        <v>53442834</v>
      </c>
      <c r="AW497" s="37">
        <v>53119918</v>
      </c>
    </row>
    <row r="500" spans="1:102" ht="17" thickBot="1" x14ac:dyDescent="0.25"/>
    <row r="501" spans="1:102" ht="17" thickBot="1" x14ac:dyDescent="0.25">
      <c r="A501" s="3">
        <v>20</v>
      </c>
      <c r="B501" s="1" t="str">
        <f>B$1</f>
        <v>YEAR</v>
      </c>
      <c r="C501" s="1" t="str">
        <f>C$1</f>
        <v>YEAR</v>
      </c>
      <c r="D501" s="1" t="str">
        <f>D$1</f>
        <v>TEAM</v>
      </c>
      <c r="F501" s="1" t="str">
        <f t="shared" ref="F501:AA501" si="94">F$1</f>
        <v>NUMBER</v>
      </c>
      <c r="G501" s="1" t="str">
        <f t="shared" si="94"/>
        <v>PLAYER</v>
      </c>
      <c r="H501" s="1" t="str">
        <f t="shared" si="94"/>
        <v>POS</v>
      </c>
      <c r="I501" s="1" t="str">
        <f t="shared" si="94"/>
        <v>HEIGHT</v>
      </c>
      <c r="J501" s="1" t="str">
        <f t="shared" si="94"/>
        <v>HEIGHT (IN)</v>
      </c>
      <c r="K501" s="1" t="str">
        <f t="shared" si="94"/>
        <v>HEIGHT (M)</v>
      </c>
      <c r="L501" s="1" t="str">
        <f t="shared" si="94"/>
        <v>WEIGHT (LBS)</v>
      </c>
      <c r="M501" s="1" t="str">
        <f t="shared" si="94"/>
        <v>WEIGHT (KG)</v>
      </c>
      <c r="N501" s="1" t="str">
        <f t="shared" si="94"/>
        <v>BMI</v>
      </c>
      <c r="O501" s="1" t="str">
        <f t="shared" si="94"/>
        <v>BIRTH DATE</v>
      </c>
      <c r="P501" s="1" t="str">
        <f t="shared" si="94"/>
        <v>AGE</v>
      </c>
      <c r="Q501" s="1" t="str">
        <f t="shared" si="94"/>
        <v>NATION</v>
      </c>
      <c r="R501" s="1" t="str">
        <f t="shared" si="94"/>
        <v>COUNTRY</v>
      </c>
      <c r="S501" s="1" t="str">
        <f t="shared" si="94"/>
        <v>CONTINENT</v>
      </c>
      <c r="T501" s="1" t="str">
        <f t="shared" si="94"/>
        <v>GLOBAL REGION</v>
      </c>
      <c r="U501" s="1" t="str">
        <f t="shared" si="94"/>
        <v>EXPERIENCE</v>
      </c>
      <c r="V501" s="1"/>
      <c r="W501" s="1" t="str">
        <f t="shared" si="94"/>
        <v>COLLEGE</v>
      </c>
      <c r="X501" s="1" t="str">
        <f t="shared" si="94"/>
        <v>COLLEGE1</v>
      </c>
      <c r="Y501" s="1" t="str">
        <f t="shared" si="94"/>
        <v>COLLEGE2</v>
      </c>
      <c r="Z501" s="1" t="str">
        <f t="shared" si="94"/>
        <v>TRANSFER</v>
      </c>
      <c r="AA501" s="1" t="str">
        <f t="shared" si="94"/>
        <v>SALARY</v>
      </c>
      <c r="AB501" s="1" t="s">
        <v>1262</v>
      </c>
      <c r="AD501" s="64" t="s">
        <v>1496</v>
      </c>
      <c r="AE501" s="64" t="str">
        <f>AE$1</f>
        <v>MP</v>
      </c>
      <c r="AF501" s="64" t="s">
        <v>1424</v>
      </c>
      <c r="AG501" s="64" t="str">
        <f>AG$1</f>
        <v>WTD-MP-PER</v>
      </c>
      <c r="AH501" s="64" t="str">
        <f t="shared" ref="AH501:AR501" si="95">AH$1</f>
        <v>AGE</v>
      </c>
      <c r="AI501" s="64" t="str">
        <f t="shared" si="95"/>
        <v>D-WS</v>
      </c>
      <c r="AJ501" s="64" t="str">
        <f t="shared" si="95"/>
        <v>O-WS</v>
      </c>
      <c r="AK501" s="64" t="str">
        <f t="shared" si="95"/>
        <v>WS</v>
      </c>
      <c r="AL501" s="64" t="str">
        <f t="shared" si="95"/>
        <v>USG%</v>
      </c>
      <c r="AM501" s="64" t="str">
        <f t="shared" si="95"/>
        <v>PG%</v>
      </c>
      <c r="AN501" s="64" t="str">
        <f t="shared" si="95"/>
        <v>SG%</v>
      </c>
      <c r="AO501" s="64" t="str">
        <f t="shared" si="95"/>
        <v>SF%</v>
      </c>
      <c r="AP501" s="64" t="str">
        <f t="shared" si="95"/>
        <v>PF%</v>
      </c>
      <c r="AQ501" s="64" t="str">
        <f t="shared" si="95"/>
        <v>C%</v>
      </c>
      <c r="AR501" s="64" t="str">
        <f t="shared" si="95"/>
        <v>TTL%</v>
      </c>
      <c r="AT501" s="1" t="str">
        <f>AT$1</f>
        <v>Rk</v>
      </c>
      <c r="AU501" s="1" t="str">
        <f>AU$1</f>
        <v>PLAYER</v>
      </c>
      <c r="AV501" s="1" t="str">
        <f>AV$1</f>
        <v>SALARY - BR</v>
      </c>
      <c r="AW501" s="1" t="s">
        <v>1495</v>
      </c>
      <c r="BB501" t="s">
        <v>550</v>
      </c>
      <c r="BC501" t="s">
        <v>1376</v>
      </c>
      <c r="BD501" t="s">
        <v>1377</v>
      </c>
      <c r="BE501" t="s">
        <v>1340</v>
      </c>
      <c r="BF501" s="2" t="s">
        <v>1378</v>
      </c>
      <c r="BG501" s="2" t="s">
        <v>1379</v>
      </c>
      <c r="BH501" s="2" t="s">
        <v>1380</v>
      </c>
      <c r="BI501" s="2" t="s">
        <v>1381</v>
      </c>
      <c r="BJ501" s="2" t="s">
        <v>1382</v>
      </c>
      <c r="BK501" s="2" t="s">
        <v>1383</v>
      </c>
      <c r="BL501" s="2" t="s">
        <v>1384</v>
      </c>
      <c r="BM501" s="2" t="s">
        <v>1385</v>
      </c>
      <c r="BN501" s="2" t="s">
        <v>1386</v>
      </c>
      <c r="BO501" s="2" t="s">
        <v>1387</v>
      </c>
      <c r="BP501" s="2" t="s">
        <v>1388</v>
      </c>
      <c r="BQ501" s="2" t="s">
        <v>1389</v>
      </c>
      <c r="BR501" s="2" t="s">
        <v>1388</v>
      </c>
      <c r="BS501" s="2" t="s">
        <v>1389</v>
      </c>
      <c r="BT501" s="2" t="s">
        <v>1390</v>
      </c>
      <c r="BU501" s="2" t="s">
        <v>1391</v>
      </c>
      <c r="BV501" s="2" t="s">
        <v>1392</v>
      </c>
      <c r="BX501" s="2" t="s">
        <v>550</v>
      </c>
      <c r="BY501" s="2" t="s">
        <v>1376</v>
      </c>
      <c r="BZ501" s="2" t="s">
        <v>1377</v>
      </c>
      <c r="CA501" s="2" t="s">
        <v>1340</v>
      </c>
      <c r="CB501" s="2" t="s">
        <v>1378</v>
      </c>
      <c r="CC501" s="2" t="s">
        <v>1424</v>
      </c>
      <c r="CD501" s="2" t="s">
        <v>1425</v>
      </c>
      <c r="CE501" s="2" t="s">
        <v>1426</v>
      </c>
      <c r="CF501" s="2" t="s">
        <v>1427</v>
      </c>
      <c r="CG501" s="2" t="s">
        <v>1428</v>
      </c>
      <c r="CH501" s="2" t="s">
        <v>1429</v>
      </c>
      <c r="CI501" s="2" t="s">
        <v>1430</v>
      </c>
      <c r="CJ501" s="2" t="s">
        <v>1431</v>
      </c>
      <c r="CK501" s="2" t="s">
        <v>1432</v>
      </c>
      <c r="CL501" s="2" t="s">
        <v>1433</v>
      </c>
      <c r="CM501" s="2" t="s">
        <v>1434</v>
      </c>
      <c r="CN501" s="2" t="s">
        <v>1435</v>
      </c>
      <c r="CO501" s="2" t="s">
        <v>1376</v>
      </c>
      <c r="CP501" s="2" t="s">
        <v>1436</v>
      </c>
      <c r="CQ501" s="2" t="s">
        <v>1437</v>
      </c>
      <c r="CR501" s="2" t="s">
        <v>1438</v>
      </c>
      <c r="CS501" s="2" t="s">
        <v>1439</v>
      </c>
      <c r="CT501" s="2" t="s">
        <v>1376</v>
      </c>
      <c r="CU501" s="2" t="s">
        <v>1440</v>
      </c>
      <c r="CV501" s="2" t="s">
        <v>1441</v>
      </c>
      <c r="CW501" s="2" t="s">
        <v>1442</v>
      </c>
      <c r="CX501" s="2" t="s">
        <v>1443</v>
      </c>
    </row>
    <row r="502" spans="1:102" ht="17" thickBot="1" x14ac:dyDescent="0.25">
      <c r="A502" s="3" t="s">
        <v>787</v>
      </c>
      <c r="B502" s="1" t="s">
        <v>143</v>
      </c>
      <c r="C502" s="1">
        <v>2003</v>
      </c>
      <c r="D502" s="1" t="s">
        <v>787</v>
      </c>
      <c r="F502" s="2">
        <v>34</v>
      </c>
      <c r="G502" s="2" t="s">
        <v>991</v>
      </c>
      <c r="H502" s="2" t="s">
        <v>552</v>
      </c>
      <c r="I502" s="4" t="s">
        <v>1148</v>
      </c>
      <c r="J502" s="16">
        <f>_xlfn.XLOOKUP($I502,DASHBOARD!$I$2:$I$27,DASHBOARD!$J$2:$J$27,"",0)</f>
        <v>83</v>
      </c>
      <c r="K502" s="23">
        <f>J502/DASHBOARD!$C$3</f>
        <v>2.1082042164084331</v>
      </c>
      <c r="L502" s="2">
        <v>290</v>
      </c>
      <c r="M502" s="26">
        <f>L502/DASHBOARD!$C$4</f>
        <v>131.51927437641723</v>
      </c>
      <c r="N502" s="26">
        <f t="shared" ref="N502:N516" si="96">M502/(K502^2)</f>
        <v>29.591300271983755</v>
      </c>
      <c r="O502" s="5">
        <v>27718</v>
      </c>
      <c r="P502" s="23">
        <f>YEARFRAC(O502,_xlfn.XLOOKUP($B502,DASHBOARD!$Q$2:$Q$40,DASHBOARD!$U$2:$U$40,"",0))</f>
        <v>27.569444444444443</v>
      </c>
      <c r="Q502" s="2" t="s">
        <v>893</v>
      </c>
      <c r="R502" s="2" t="str">
        <f>_xlfn.XLOOKUP($Q502,DASHBOARD!$L$2:$L$150,DASHBOARD!M$2:M$150,"",0)</f>
        <v>China</v>
      </c>
      <c r="S502" s="2" t="str">
        <f>_xlfn.XLOOKUP($Q502,DASHBOARD!$L$2:$L$150,DASHBOARD!N$2:N$150,"",0)</f>
        <v>Asia</v>
      </c>
      <c r="T502" s="2" t="str">
        <f>_xlfn.XLOOKUP($Q502,DASHBOARD!$L$2:$L$150,DASHBOARD!O$2:O$150,"",0)</f>
        <v>Eurasia</v>
      </c>
      <c r="U502" s="2">
        <v>1</v>
      </c>
      <c r="Z502" s="2" t="str">
        <f t="shared" ref="Z502:Z523" si="97">IF(Y502="","","X")</f>
        <v/>
      </c>
      <c r="AA502" s="6">
        <f>_xlfn.XLOOKUP($G502,$AU$502:$AU$523,$AV$502:$AV$523,0,0)</f>
        <v>512453</v>
      </c>
      <c r="AB502" s="43">
        <f>AA502/$AC$524</f>
        <v>9.6357341511152175E-3</v>
      </c>
      <c r="AD502" s="65">
        <v>3183.2999999999997</v>
      </c>
      <c r="AE502" s="65" cm="1">
        <f t="array" ref="AE502">_xlfn.XLOOKUP($G502&amp;$C502,$BY$1:$BY$845&amp;$C$1:$C$845,$CB$1:$CB$845,"",0)</f>
        <v>46</v>
      </c>
      <c r="AF502" s="65">
        <v>26.9</v>
      </c>
      <c r="AG502" s="65">
        <f>IFERROR(($AD502/SUM(AD502:AD523))*$AF502,"")</f>
        <v>4.3435425701894541</v>
      </c>
      <c r="AH502" s="65" cm="1">
        <f t="array" ref="AH502">_xlfn.XLOOKUP($G502&amp;$C502,$BY$1:$BY$845&amp;$C$1:$C$845,$BD$1:$BD$845,"",0)</f>
        <v>27</v>
      </c>
      <c r="AI502" s="65" cm="1">
        <f t="array" ref="AI502">_xlfn.XLOOKUP($G502&amp;$C502,$BY$1:$BY$845&amp;$C$1:$C$845,$CP$1:$CP$845,"",0)</f>
        <v>-0.3</v>
      </c>
      <c r="AJ502" s="65" cm="1">
        <f t="array" ref="AJ502">_xlfn.XLOOKUP($G502&amp;$C502,$BY$1:$BY$845&amp;$C$1:$C$845,$CQ$1:$CQ$845,"",0)</f>
        <v>0.1</v>
      </c>
      <c r="AK502" s="65" cm="1">
        <f t="array" ref="AK502">_xlfn.XLOOKUP($G502&amp;$C502,$BY$1:$BY$845&amp;$C$1:$C$845,$CR$1:$CR$845,"",0)</f>
        <v>-0.2</v>
      </c>
      <c r="AL502" s="65" cm="1">
        <f t="array" ref="AL502">_xlfn.XLOOKUP($G502&amp;$C502,$BY$1:$BY$845&amp;$C$1:$C$845,$CM$1:$CM$845,"",0)</f>
        <v>25.1</v>
      </c>
      <c r="AM502" s="78" cm="1">
        <f t="array" ref="AM502">_xlfn.XLOOKUP($G502&amp;$C502,$BY$1:$BY$845&amp;$C$1:$C$845,BG$1:BG$845,"",0)</f>
        <v>0</v>
      </c>
      <c r="AN502" s="78" cm="1">
        <f t="array" ref="AN502">_xlfn.XLOOKUP($G502&amp;$C502,$BY$1:$BY$845&amp;$C$1:$C$845,BH$1:BH$845,"",0)</f>
        <v>0</v>
      </c>
      <c r="AO502" s="78" cm="1">
        <f t="array" ref="AO502">_xlfn.XLOOKUP($G502&amp;$C502,$BY$1:$BY$845&amp;$C$1:$C$845,BI$1:BI$845,"",0)</f>
        <v>0</v>
      </c>
      <c r="AP502" s="78" cm="1">
        <f t="array" ref="AP502">_xlfn.XLOOKUP($G502&amp;$C502,$BY$1:$BY$845&amp;$C$1:$C$845,BJ$1:BJ$845,"",0)</f>
        <v>0.09</v>
      </c>
      <c r="AQ502" s="78" cm="1">
        <f t="array" ref="AQ502">_xlfn.XLOOKUP($G502&amp;$C502,$BY$1:$BY$845&amp;$C$1:$C$845,BK$1:BK$845,"",0)</f>
        <v>0.91</v>
      </c>
      <c r="AR502" s="78">
        <f>SUM(AM502:AQ502)</f>
        <v>1</v>
      </c>
      <c r="AT502" s="1">
        <v>1</v>
      </c>
      <c r="AU502" s="2" t="s">
        <v>800</v>
      </c>
      <c r="AV502" s="6">
        <v>12072500</v>
      </c>
      <c r="AW502" s="6">
        <v>12072500</v>
      </c>
      <c r="BB502">
        <v>1</v>
      </c>
      <c r="BC502" t="s">
        <v>800</v>
      </c>
      <c r="BD502">
        <v>26</v>
      </c>
      <c r="BE502">
        <v>81</v>
      </c>
      <c r="BF502" s="2">
        <v>3181</v>
      </c>
      <c r="BJ502" s="58">
        <v>0.56999999999999995</v>
      </c>
      <c r="BK502" s="58">
        <v>0.43</v>
      </c>
      <c r="BL502" s="2">
        <v>9.1</v>
      </c>
      <c r="BM502" s="2">
        <v>14.7</v>
      </c>
      <c r="BN502" s="2">
        <v>102</v>
      </c>
      <c r="BO502" s="2">
        <v>82</v>
      </c>
      <c r="BP502" s="2">
        <v>132</v>
      </c>
      <c r="BQ502" s="2">
        <v>36</v>
      </c>
      <c r="BR502" s="2">
        <v>263</v>
      </c>
      <c r="BT502" s="2">
        <v>709</v>
      </c>
      <c r="BU502" s="2">
        <v>65</v>
      </c>
      <c r="BV502" s="2">
        <v>102</v>
      </c>
      <c r="BX502" s="2">
        <v>1</v>
      </c>
      <c r="BY502" s="2" t="s">
        <v>800</v>
      </c>
      <c r="BZ502" s="2">
        <v>26</v>
      </c>
      <c r="CA502" s="2">
        <v>81</v>
      </c>
      <c r="CB502" s="2">
        <v>3181</v>
      </c>
      <c r="CC502" s="2">
        <v>26.9</v>
      </c>
      <c r="CD502" s="2">
        <v>0.56399999999999995</v>
      </c>
      <c r="CE502" s="2">
        <v>1.6E-2</v>
      </c>
      <c r="CF502" s="2">
        <v>0.45500000000000002</v>
      </c>
      <c r="CG502" s="2">
        <v>9.9</v>
      </c>
      <c r="CH502" s="2">
        <v>27.3</v>
      </c>
      <c r="CI502" s="2">
        <v>19</v>
      </c>
      <c r="CJ502" s="2">
        <v>19.5</v>
      </c>
      <c r="CK502" s="2">
        <v>0.9</v>
      </c>
      <c r="CL502" s="2">
        <v>5.2</v>
      </c>
      <c r="CM502" s="2">
        <v>12.9</v>
      </c>
      <c r="CN502" s="2">
        <v>28</v>
      </c>
      <c r="CP502" s="2">
        <v>9.5</v>
      </c>
      <c r="CQ502" s="2">
        <v>6.9</v>
      </c>
      <c r="CR502" s="2">
        <v>16.5</v>
      </c>
      <c r="CS502" s="2">
        <v>0.248</v>
      </c>
      <c r="CU502" s="2">
        <v>5</v>
      </c>
      <c r="CV502" s="2">
        <v>2.5</v>
      </c>
      <c r="CW502" s="2">
        <v>7.6</v>
      </c>
      <c r="CX502" s="2">
        <v>7.7</v>
      </c>
    </row>
    <row r="503" spans="1:102" x14ac:dyDescent="0.2">
      <c r="B503" s="1" t="s">
        <v>143</v>
      </c>
      <c r="C503" s="1">
        <v>2003</v>
      </c>
      <c r="D503" s="1" t="s">
        <v>787</v>
      </c>
      <c r="F503" s="2">
        <v>12</v>
      </c>
      <c r="G503" s="2" t="s">
        <v>913</v>
      </c>
      <c r="H503" s="2" t="s">
        <v>570</v>
      </c>
      <c r="I503" s="4" t="s">
        <v>604</v>
      </c>
      <c r="J503" s="16">
        <f>_xlfn.XLOOKUP($I503,DASHBOARD!$I$2:$I$27,DASHBOARD!$J$2:$J$27,"",0)</f>
        <v>79</v>
      </c>
      <c r="K503" s="23">
        <f>J503/DASHBOARD!$C$3</f>
        <v>2.0066040132080265</v>
      </c>
      <c r="L503" s="2">
        <v>185</v>
      </c>
      <c r="M503" s="26">
        <f>L503/DASHBOARD!$C$4</f>
        <v>83.900226757369609</v>
      </c>
      <c r="N503" s="26">
        <f t="shared" si="96"/>
        <v>20.837220218429728</v>
      </c>
      <c r="O503" s="5">
        <v>26098</v>
      </c>
      <c r="P503" s="23">
        <f>YEARFRAC(O503,_xlfn.XLOOKUP($B503,DASHBOARD!$Q$2:$Q$40,DASHBOARD!$U$2:$U$40,"",0))</f>
        <v>32.00277777777778</v>
      </c>
      <c r="Q503" s="2" t="s">
        <v>557</v>
      </c>
      <c r="R503" s="2" t="str">
        <f>_xlfn.XLOOKUP($Q503,DASHBOARD!$L$2:$L$150,DASHBOARD!M$2:M$150,"",0)</f>
        <v>United States</v>
      </c>
      <c r="S503" s="2" t="str">
        <f>_xlfn.XLOOKUP($Q503,DASHBOARD!$L$2:$L$150,DASHBOARD!N$2:N$150,"",0)</f>
        <v>North America</v>
      </c>
      <c r="T503" s="2" t="str">
        <f>_xlfn.XLOOKUP($Q503,DASHBOARD!$L$2:$L$150,DASHBOARD!O$2:O$150,"",0)</f>
        <v>Americas</v>
      </c>
      <c r="U503" s="2">
        <v>6</v>
      </c>
      <c r="W503" s="2" t="s">
        <v>914</v>
      </c>
      <c r="X503" s="2" t="s">
        <v>914</v>
      </c>
      <c r="Z503" s="2" t="str">
        <f t="shared" si="97"/>
        <v/>
      </c>
      <c r="AA503" s="6">
        <f>_xlfn.XLOOKUP($G503,$AU$502:$AU$523,$AV$502:$AV$523,0,0)</f>
        <v>3550000</v>
      </c>
      <c r="AB503" s="43">
        <f>AA503/$AC$524</f>
        <v>6.6751206913529676E-2</v>
      </c>
      <c r="AD503" s="65">
        <v>1676.8</v>
      </c>
      <c r="AE503" s="65" cm="1">
        <f t="array" ref="AE503">_xlfn.XLOOKUP($G503&amp;$C503,$BY$1:$BY$845&amp;$C$1:$C$845,$CB$1:$CB$845,"",0)</f>
        <v>2566</v>
      </c>
      <c r="AF503" s="65">
        <v>17.8</v>
      </c>
      <c r="AG503" s="65">
        <f>IFERROR(($AD503/SUM(AD502:AD523))*$AF503,"")</f>
        <v>1.5139638337264452</v>
      </c>
      <c r="AH503" s="65" cm="1">
        <f t="array" ref="AH503">_xlfn.XLOOKUP($G503&amp;$C503,$BY$1:$BY$845&amp;$C$1:$C$845,$BD$1:$BD$845,"",0)</f>
        <v>31</v>
      </c>
      <c r="AI503" s="65" cm="1">
        <f t="array" ref="AI503">_xlfn.XLOOKUP($G503&amp;$C503,$BY$1:$BY$845&amp;$C$1:$C$845,$CP$1:$CP$845,"",0)</f>
        <v>2.4</v>
      </c>
      <c r="AJ503" s="65" cm="1">
        <f t="array" ref="AJ503">_xlfn.XLOOKUP($G503&amp;$C503,$BY$1:$BY$845&amp;$C$1:$C$845,$CQ$1:$CQ$845,"",0)</f>
        <v>2.7</v>
      </c>
      <c r="AK503" s="65" cm="1">
        <f t="array" ref="AK503">_xlfn.XLOOKUP($G503&amp;$C503,$BY$1:$BY$845&amp;$C$1:$C$845,$CR$1:$CR$845,"",0)</f>
        <v>5.0999999999999996</v>
      </c>
      <c r="AL503" s="65" cm="1">
        <f t="array" ref="AL503">_xlfn.XLOOKUP($G503&amp;$C503,$BY$1:$BY$845&amp;$C$1:$C$845,$CM$1:$CM$845,"",0)</f>
        <v>12.2</v>
      </c>
      <c r="AM503" s="78" cm="1">
        <f t="array" ref="AM503">_xlfn.XLOOKUP($G503&amp;$C503,$BY$1:$BY$845&amp;$C$1:$C$845,BG$1:BG$845,"",0)</f>
        <v>0</v>
      </c>
      <c r="AN503" s="78" cm="1">
        <f t="array" ref="AN503">_xlfn.XLOOKUP($G503&amp;$C503,$BY$1:$BY$845&amp;$C$1:$C$845,BH$1:BH$845,"",0)</f>
        <v>0.04</v>
      </c>
      <c r="AO503" s="78" cm="1">
        <f t="array" ref="AO503">_xlfn.XLOOKUP($G503&amp;$C503,$BY$1:$BY$845&amp;$C$1:$C$845,BI$1:BI$845,"",0)</f>
        <v>0.96</v>
      </c>
      <c r="AP503" s="78" cm="1">
        <f t="array" ref="AP503">_xlfn.XLOOKUP($G503&amp;$C503,$BY$1:$BY$845&amp;$C$1:$C$845,BJ$1:BJ$845,"",0)</f>
        <v>0</v>
      </c>
      <c r="AQ503" s="78" cm="1">
        <f t="array" ref="AQ503">_xlfn.XLOOKUP($G503&amp;$C503,$BY$1:$BY$845&amp;$C$1:$C$845,BK$1:BK$845,"",0)</f>
        <v>0</v>
      </c>
      <c r="AR503" s="78">
        <f t="shared" ref="AR503:AR523" si="98">SUM(AM503:AQ503)</f>
        <v>1</v>
      </c>
      <c r="AT503" s="1">
        <v>2</v>
      </c>
      <c r="AU503" s="2" t="s">
        <v>1001</v>
      </c>
      <c r="AV503" s="6">
        <v>10500000</v>
      </c>
      <c r="AW503" s="6">
        <v>10500000</v>
      </c>
      <c r="BB503">
        <v>2</v>
      </c>
      <c r="BC503" t="s">
        <v>809</v>
      </c>
      <c r="BD503">
        <v>20</v>
      </c>
      <c r="BE503">
        <v>82</v>
      </c>
      <c r="BF503" s="2">
        <v>2774</v>
      </c>
      <c r="BG503" s="58">
        <v>0.99</v>
      </c>
      <c r="BH503" s="58">
        <v>0.01</v>
      </c>
      <c r="BL503" s="2">
        <v>8.6</v>
      </c>
      <c r="BM503" s="2">
        <v>8.4</v>
      </c>
      <c r="BN503" s="2">
        <v>95</v>
      </c>
      <c r="BO503" s="2">
        <v>51</v>
      </c>
      <c r="BP503" s="2">
        <v>66</v>
      </c>
      <c r="BQ503" s="2">
        <v>25</v>
      </c>
      <c r="BR503" s="2">
        <v>76</v>
      </c>
      <c r="BT503" s="2">
        <v>966</v>
      </c>
      <c r="BU503" s="2">
        <v>10</v>
      </c>
      <c r="BV503" s="2">
        <v>49</v>
      </c>
      <c r="BX503" s="2">
        <v>2</v>
      </c>
      <c r="BY503" s="2" t="s">
        <v>809</v>
      </c>
      <c r="BZ503" s="2">
        <v>20</v>
      </c>
      <c r="CA503" s="2">
        <v>82</v>
      </c>
      <c r="CB503" s="2">
        <v>2774</v>
      </c>
      <c r="CC503" s="2">
        <v>16.5</v>
      </c>
      <c r="CD503" s="2">
        <v>0.54200000000000004</v>
      </c>
      <c r="CE503" s="2">
        <v>0.23300000000000001</v>
      </c>
      <c r="CF503" s="2">
        <v>0.27800000000000002</v>
      </c>
      <c r="CG503" s="2">
        <v>1.4</v>
      </c>
      <c r="CH503" s="2">
        <v>7.3</v>
      </c>
      <c r="CI503" s="2">
        <v>4.5</v>
      </c>
      <c r="CJ503" s="2">
        <v>27.9</v>
      </c>
      <c r="CK503" s="2">
        <v>1.4</v>
      </c>
      <c r="CL503" s="2">
        <v>0.1</v>
      </c>
      <c r="CM503" s="2">
        <v>14.5</v>
      </c>
      <c r="CN503" s="2">
        <v>22.9</v>
      </c>
      <c r="CP503" s="2">
        <v>5.0999999999999996</v>
      </c>
      <c r="CQ503" s="2">
        <v>2.6</v>
      </c>
      <c r="CR503" s="2">
        <v>7.7</v>
      </c>
      <c r="CS503" s="2">
        <v>0.13400000000000001</v>
      </c>
      <c r="CU503" s="2">
        <v>1.4</v>
      </c>
      <c r="CV503" s="2">
        <v>-1</v>
      </c>
      <c r="CW503" s="2">
        <v>0.5</v>
      </c>
      <c r="CX503" s="2">
        <v>1.7</v>
      </c>
    </row>
    <row r="504" spans="1:102" x14ac:dyDescent="0.2">
      <c r="B504" s="1" t="s">
        <v>143</v>
      </c>
      <c r="C504" s="1">
        <v>2003</v>
      </c>
      <c r="D504" s="1" t="s">
        <v>787</v>
      </c>
      <c r="F504" s="2">
        <v>23</v>
      </c>
      <c r="G504" s="2" t="s">
        <v>950</v>
      </c>
      <c r="H504" s="2" t="s">
        <v>576</v>
      </c>
      <c r="I504" s="4" t="s">
        <v>601</v>
      </c>
      <c r="J504" s="16">
        <f>_xlfn.XLOOKUP($I504,DASHBOARD!$I$2:$I$27,DASHBOARD!$J$2:$J$27,"",0)</f>
        <v>77</v>
      </c>
      <c r="K504" s="23">
        <f>J504/DASHBOARD!$C$3</f>
        <v>1.9558039116078234</v>
      </c>
      <c r="L504" s="2">
        <v>220</v>
      </c>
      <c r="M504" s="26">
        <f>L504/DASHBOARD!$C$4</f>
        <v>99.773242630385482</v>
      </c>
      <c r="N504" s="26">
        <f t="shared" si="96"/>
        <v>26.083355840790237</v>
      </c>
      <c r="O504" s="5">
        <v>28854</v>
      </c>
      <c r="P504" s="23">
        <f>YEARFRAC(O504,_xlfn.XLOOKUP($B504,DASHBOARD!$Q$2:$Q$40,DASHBOARD!$U$2:$U$40,"",0))</f>
        <v>24.458333333333332</v>
      </c>
      <c r="Q504" s="2" t="s">
        <v>557</v>
      </c>
      <c r="R504" s="2" t="str">
        <f>_xlfn.XLOOKUP($Q504,DASHBOARD!$L$2:$L$150,DASHBOARD!M$2:M$150,"",0)</f>
        <v>United States</v>
      </c>
      <c r="S504" s="2" t="str">
        <f>_xlfn.XLOOKUP($Q504,DASHBOARD!$L$2:$L$150,DASHBOARD!N$2:N$150,"",0)</f>
        <v>North America</v>
      </c>
      <c r="T504" s="2" t="str">
        <f>_xlfn.XLOOKUP($Q504,DASHBOARD!$L$2:$L$150,DASHBOARD!O$2:O$150,"",0)</f>
        <v>Americas</v>
      </c>
      <c r="U504" s="2" t="s">
        <v>563</v>
      </c>
      <c r="W504" s="2" t="s">
        <v>951</v>
      </c>
      <c r="X504" s="2" t="s">
        <v>951</v>
      </c>
      <c r="Z504" s="2" t="str">
        <f t="shared" si="97"/>
        <v/>
      </c>
      <c r="AA504" s="6">
        <f>_xlfn.XLOOKUP($G504,$AU$502:$AU$523,$AV$502:$AV$523,0,0)</f>
        <v>34946</v>
      </c>
      <c r="AB504" s="43">
        <f>AA504/$AC$524</f>
        <v>6.5709512022541069E-4</v>
      </c>
      <c r="AD504" s="65">
        <v>1033.5</v>
      </c>
      <c r="AE504" s="65" cm="1">
        <f t="array" ref="AE504">_xlfn.XLOOKUP($G504&amp;$C504,$BY$1:$BY$845&amp;$C$1:$C$845,$CB$1:$CB$845,"",0)</f>
        <v>22</v>
      </c>
      <c r="AF504" s="65">
        <v>12</v>
      </c>
      <c r="AG504" s="65">
        <f>IFERROR(($AD504/SUM(AD502:AD523))*$AF504,"")</f>
        <v>0.62908011869436198</v>
      </c>
      <c r="AH504" s="65" cm="1">
        <f t="array" ref="AH504">_xlfn.XLOOKUP($G504&amp;$C504,$BY$1:$BY$845&amp;$C$1:$C$845,$BD$1:$BD$845,"",0)</f>
        <v>24</v>
      </c>
      <c r="AI504" s="65" cm="1">
        <f t="array" ref="AI504">_xlfn.XLOOKUP($G504&amp;$C504,$BY$1:$BY$845&amp;$C$1:$C$845,$CP$1:$CP$845,"",0)</f>
        <v>0</v>
      </c>
      <c r="AJ504" s="65" cm="1">
        <f t="array" ref="AJ504">_xlfn.XLOOKUP($G504&amp;$C504,$BY$1:$BY$845&amp;$C$1:$C$845,$CQ$1:$CQ$845,"",0)</f>
        <v>0</v>
      </c>
      <c r="AK504" s="65" cm="1">
        <f t="array" ref="AK504">_xlfn.XLOOKUP($G504&amp;$C504,$BY$1:$BY$845&amp;$C$1:$C$845,$CR$1:$CR$845,"",0)</f>
        <v>0</v>
      </c>
      <c r="AL504" s="65" cm="1">
        <f t="array" ref="AL504">_xlfn.XLOOKUP($G504&amp;$C504,$BY$1:$BY$845&amp;$C$1:$C$845,$CM$1:$CM$845,"",0)</f>
        <v>31.5</v>
      </c>
      <c r="AM504" s="78" cm="1">
        <f t="array" ref="AM504">_xlfn.XLOOKUP($G504&amp;$C504,$BY$1:$BY$845&amp;$C$1:$C$845,BG$1:BG$845,"",0)</f>
        <v>0.44</v>
      </c>
      <c r="AN504" s="78" cm="1">
        <f t="array" ref="AN504">_xlfn.XLOOKUP($G504&amp;$C504,$BY$1:$BY$845&amp;$C$1:$C$845,BH$1:BH$845,"",0)</f>
        <v>0.46</v>
      </c>
      <c r="AO504" s="78" cm="1">
        <f t="array" ref="AO504">_xlfn.XLOOKUP($G504&amp;$C504,$BY$1:$BY$845&amp;$C$1:$C$845,BI$1:BI$845,"",0)</f>
        <v>0.1</v>
      </c>
      <c r="AP504" s="78" cm="1">
        <f t="array" ref="AP504">_xlfn.XLOOKUP($G504&amp;$C504,$BY$1:$BY$845&amp;$C$1:$C$845,BJ$1:BJ$845,"",0)</f>
        <v>0</v>
      </c>
      <c r="AQ504" s="78" cm="1">
        <f t="array" ref="AQ504">_xlfn.XLOOKUP($G504&amp;$C504,$BY$1:$BY$845&amp;$C$1:$C$845,BK$1:BK$845,"",0)</f>
        <v>0</v>
      </c>
      <c r="AR504" s="78">
        <f t="shared" si="98"/>
        <v>1</v>
      </c>
      <c r="AT504" s="1">
        <v>3</v>
      </c>
      <c r="AU504" s="2" t="s">
        <v>1003</v>
      </c>
      <c r="AV504" s="6">
        <v>9900000</v>
      </c>
      <c r="AW504" s="6">
        <v>9900000</v>
      </c>
      <c r="BB504">
        <v>3</v>
      </c>
      <c r="BC504" t="s">
        <v>913</v>
      </c>
      <c r="BD504">
        <v>31</v>
      </c>
      <c r="BE504">
        <v>82</v>
      </c>
      <c r="BF504" s="2">
        <v>2566</v>
      </c>
      <c r="BH504" s="58">
        <v>0.04</v>
      </c>
      <c r="BI504" s="58">
        <v>0.96</v>
      </c>
      <c r="BL504" s="2">
        <v>8.8000000000000007</v>
      </c>
      <c r="BM504" s="2">
        <v>7.6</v>
      </c>
      <c r="BN504" s="2">
        <v>39</v>
      </c>
      <c r="BO504" s="2">
        <v>16</v>
      </c>
      <c r="BP504" s="2">
        <v>64</v>
      </c>
      <c r="BQ504" s="2">
        <v>10</v>
      </c>
      <c r="BR504" s="2">
        <v>35</v>
      </c>
      <c r="BT504" s="2">
        <v>266</v>
      </c>
      <c r="BU504" s="2">
        <v>6</v>
      </c>
      <c r="BV504" s="2">
        <v>25</v>
      </c>
      <c r="BX504" s="2">
        <v>3</v>
      </c>
      <c r="BY504" s="2" t="s">
        <v>913</v>
      </c>
      <c r="BZ504" s="2">
        <v>31</v>
      </c>
      <c r="CA504" s="2">
        <v>82</v>
      </c>
      <c r="CB504" s="2">
        <v>2566</v>
      </c>
      <c r="CC504" s="2">
        <v>9.1</v>
      </c>
      <c r="CD504" s="2">
        <v>0.56299999999999994</v>
      </c>
      <c r="CE504" s="2">
        <v>0.47799999999999998</v>
      </c>
      <c r="CF504" s="2">
        <v>0.186</v>
      </c>
      <c r="CG504" s="2">
        <v>2.8</v>
      </c>
      <c r="CH504" s="2">
        <v>7.8</v>
      </c>
      <c r="CI504" s="2">
        <v>5.4</v>
      </c>
      <c r="CJ504" s="2">
        <v>6.8</v>
      </c>
      <c r="CK504" s="2">
        <v>1.4</v>
      </c>
      <c r="CL504" s="2">
        <v>1.1000000000000001</v>
      </c>
      <c r="CM504" s="2">
        <v>12.2</v>
      </c>
      <c r="CN504" s="2">
        <v>10.7</v>
      </c>
      <c r="CP504" s="2">
        <v>2.4</v>
      </c>
      <c r="CQ504" s="2">
        <v>2.7</v>
      </c>
      <c r="CR504" s="2">
        <v>5.0999999999999996</v>
      </c>
      <c r="CS504" s="2">
        <v>9.6000000000000002E-2</v>
      </c>
      <c r="CU504" s="2">
        <v>-0.7</v>
      </c>
      <c r="CV504" s="2">
        <v>1</v>
      </c>
      <c r="CW504" s="2">
        <v>0.2</v>
      </c>
      <c r="CX504" s="2">
        <v>1.4</v>
      </c>
    </row>
    <row r="505" spans="1:102" x14ac:dyDescent="0.2">
      <c r="B505" s="1" t="s">
        <v>143</v>
      </c>
      <c r="C505" s="1">
        <v>2003</v>
      </c>
      <c r="D505" s="1" t="s">
        <v>787</v>
      </c>
      <c r="F505" s="2">
        <v>10</v>
      </c>
      <c r="G505" s="2" t="s">
        <v>992</v>
      </c>
      <c r="H505" s="2" t="s">
        <v>556</v>
      </c>
      <c r="I505" s="4" t="s">
        <v>596</v>
      </c>
      <c r="J505" s="16">
        <f>_xlfn.XLOOKUP($I505,DASHBOARD!$I$2:$I$27,DASHBOARD!$J$2:$J$27,"",0)</f>
        <v>71</v>
      </c>
      <c r="K505" s="23">
        <f>J505/DASHBOARD!$C$3</f>
        <v>1.8034036068072137</v>
      </c>
      <c r="L505" s="2">
        <v>166</v>
      </c>
      <c r="M505" s="26">
        <f>L505/DASHBOARD!$C$4</f>
        <v>75.283446712018133</v>
      </c>
      <c r="N505" s="26">
        <f t="shared" si="96"/>
        <v>23.148008138254969</v>
      </c>
      <c r="O505" s="5">
        <v>28618</v>
      </c>
      <c r="P505" s="23">
        <f>YEARFRAC(O505,_xlfn.XLOOKUP($B505,DASHBOARD!$Q$2:$Q$40,DASHBOARD!$U$2:$U$40,"",0))</f>
        <v>25.102777777777778</v>
      </c>
      <c r="Q505" s="2" t="s">
        <v>557</v>
      </c>
      <c r="R505" s="2" t="str">
        <f>_xlfn.XLOOKUP($Q505,DASHBOARD!$L$2:$L$150,DASHBOARD!M$2:M$150,"",0)</f>
        <v>United States</v>
      </c>
      <c r="S505" s="2" t="str">
        <f>_xlfn.XLOOKUP($Q505,DASHBOARD!$L$2:$L$150,DASHBOARD!N$2:N$150,"",0)</f>
        <v>North America</v>
      </c>
      <c r="T505" s="2" t="str">
        <f>_xlfn.XLOOKUP($Q505,DASHBOARD!$L$2:$L$150,DASHBOARD!O$2:O$150,"",0)</f>
        <v>Americas</v>
      </c>
      <c r="U505" s="2">
        <v>1</v>
      </c>
      <c r="W505" s="2" t="s">
        <v>993</v>
      </c>
      <c r="X505" s="2" t="s">
        <v>993</v>
      </c>
      <c r="Z505" s="2" t="str">
        <f t="shared" si="97"/>
        <v/>
      </c>
      <c r="AA505" s="6">
        <f>_xlfn.XLOOKUP($G505,$AU$502:$AU$523,$AV$502:$AV$523,0,0)</f>
        <v>1076400</v>
      </c>
      <c r="AB505" s="43">
        <f>AA505/$AC$524</f>
        <v>2.0239718062457279E-2</v>
      </c>
      <c r="AD505" s="65">
        <v>601.6</v>
      </c>
      <c r="AE505" s="65" cm="1">
        <f t="array" ref="AE505">_xlfn.XLOOKUP($G505&amp;$C505,$BY$1:$BY$845&amp;$C$1:$C$845,$CB$1:$CB$845,"",0)</f>
        <v>471</v>
      </c>
      <c r="AF505" s="65">
        <v>5.0999999999999996</v>
      </c>
      <c r="AG505" s="65">
        <f>IFERROR(($AD505/SUM(AD502:AD523))*$AF505,"")</f>
        <v>0.15562961272160084</v>
      </c>
      <c r="AH505" s="65" cm="1">
        <f t="array" ref="AH505">_xlfn.XLOOKUP($G505&amp;$C505,$BY$1:$BY$845&amp;$C$1:$C$845,$BD$1:$BD$845,"",0)</f>
        <v>24</v>
      </c>
      <c r="AI505" s="65" cm="1">
        <f t="array" ref="AI505">_xlfn.XLOOKUP($G505&amp;$C505,$BY$1:$BY$845&amp;$C$1:$C$845,$CP$1:$CP$845,"",0)</f>
        <v>0.6</v>
      </c>
      <c r="AJ505" s="65" cm="1">
        <f t="array" ref="AJ505">_xlfn.XLOOKUP($G505&amp;$C505,$BY$1:$BY$845&amp;$C$1:$C$845,$CQ$1:$CQ$845,"",0)</f>
        <v>0.6</v>
      </c>
      <c r="AK505" s="65" cm="1">
        <f t="array" ref="AK505">_xlfn.XLOOKUP($G505&amp;$C505,$BY$1:$BY$845&amp;$C$1:$C$845,$CR$1:$CR$845,"",0)</f>
        <v>1.2</v>
      </c>
      <c r="AL505" s="65" cm="1">
        <f t="array" ref="AL505">_xlfn.XLOOKUP($G505&amp;$C505,$BY$1:$BY$845&amp;$C$1:$C$845,$CM$1:$CM$845,"",0)</f>
        <v>17.100000000000001</v>
      </c>
      <c r="AM505" s="78" cm="1">
        <f t="array" ref="AM505">_xlfn.XLOOKUP($G505&amp;$C505,$BY$1:$BY$845&amp;$C$1:$C$845,BG$1:BG$845,"",0)</f>
        <v>1</v>
      </c>
      <c r="AN505" s="78" cm="1">
        <f t="array" ref="AN505">_xlfn.XLOOKUP($G505&amp;$C505,$BY$1:$BY$845&amp;$C$1:$C$845,BH$1:BH$845,"",0)</f>
        <v>0</v>
      </c>
      <c r="AO505" s="78" cm="1">
        <f t="array" ref="AO505">_xlfn.XLOOKUP($G505&amp;$C505,$BY$1:$BY$845&amp;$C$1:$C$845,BI$1:BI$845,"",0)</f>
        <v>0</v>
      </c>
      <c r="AP505" s="78" cm="1">
        <f t="array" ref="AP505">_xlfn.XLOOKUP($G505&amp;$C505,$BY$1:$BY$845&amp;$C$1:$C$845,BJ$1:BJ$845,"",0)</f>
        <v>0</v>
      </c>
      <c r="AQ505" s="78" cm="1">
        <f t="array" ref="AQ505">_xlfn.XLOOKUP($G505&amp;$C505,$BY$1:$BY$845&amp;$C$1:$C$845,BK$1:BK$845,"",0)</f>
        <v>0</v>
      </c>
      <c r="AR505" s="78">
        <f t="shared" si="98"/>
        <v>1</v>
      </c>
      <c r="AT505" s="1">
        <v>4</v>
      </c>
      <c r="AU505" s="2" t="s">
        <v>994</v>
      </c>
      <c r="AV505" s="6">
        <v>4546000</v>
      </c>
      <c r="AW505" s="6">
        <v>4546000</v>
      </c>
      <c r="BB505">
        <v>4</v>
      </c>
      <c r="BC505" t="s">
        <v>997</v>
      </c>
      <c r="BD505">
        <v>24</v>
      </c>
      <c r="BE505">
        <v>80</v>
      </c>
      <c r="BF505" s="2">
        <v>2254</v>
      </c>
      <c r="BH505" s="58">
        <v>0.63</v>
      </c>
      <c r="BI505" s="58">
        <v>0.37</v>
      </c>
      <c r="BL505" s="2">
        <v>4.5999999999999996</v>
      </c>
      <c r="BM505" s="2">
        <v>-3.4</v>
      </c>
      <c r="BN505" s="2">
        <v>78</v>
      </c>
      <c r="BO505" s="2">
        <v>48</v>
      </c>
      <c r="BP505" s="2">
        <v>86</v>
      </c>
      <c r="BQ505" s="2">
        <v>21</v>
      </c>
      <c r="BR505" s="2">
        <v>76</v>
      </c>
      <c r="BT505" s="2">
        <v>401</v>
      </c>
      <c r="BU505" s="2">
        <v>17</v>
      </c>
      <c r="BV505" s="2">
        <v>40</v>
      </c>
      <c r="BX505" s="2">
        <v>4</v>
      </c>
      <c r="BY505" s="2" t="s">
        <v>997</v>
      </c>
      <c r="BZ505" s="2">
        <v>24</v>
      </c>
      <c r="CA505" s="2">
        <v>80</v>
      </c>
      <c r="CB505" s="2">
        <v>2254</v>
      </c>
      <c r="CC505" s="2">
        <v>14.5</v>
      </c>
      <c r="CD505" s="2">
        <v>0.52600000000000002</v>
      </c>
      <c r="CE505" s="2">
        <v>0.36299999999999999</v>
      </c>
      <c r="CF505" s="2">
        <v>0.224</v>
      </c>
      <c r="CG505" s="2">
        <v>3.6</v>
      </c>
      <c r="CH505" s="2">
        <v>10.8</v>
      </c>
      <c r="CI505" s="2">
        <v>7.4</v>
      </c>
      <c r="CJ505" s="2">
        <v>14.1</v>
      </c>
      <c r="CK505" s="2">
        <v>3</v>
      </c>
      <c r="CL505" s="2">
        <v>0.9</v>
      </c>
      <c r="CM505" s="2">
        <v>16.399999999999999</v>
      </c>
      <c r="CN505" s="2">
        <v>22.1</v>
      </c>
      <c r="CP505" s="2">
        <v>1.2</v>
      </c>
      <c r="CQ505" s="2">
        <v>3.6</v>
      </c>
      <c r="CR505" s="2">
        <v>4.8</v>
      </c>
      <c r="CS505" s="2">
        <v>0.10199999999999999</v>
      </c>
      <c r="CU505" s="2">
        <v>-0.5</v>
      </c>
      <c r="CV505" s="2">
        <v>1.4</v>
      </c>
      <c r="CW505" s="2">
        <v>0.9</v>
      </c>
      <c r="CX505" s="2">
        <v>1.7</v>
      </c>
    </row>
    <row r="506" spans="1:102" x14ac:dyDescent="0.2">
      <c r="B506" s="1" t="s">
        <v>143</v>
      </c>
      <c r="C506" s="1">
        <v>2003</v>
      </c>
      <c r="D506" s="1" t="s">
        <v>787</v>
      </c>
      <c r="F506" s="2">
        <v>21</v>
      </c>
      <c r="G506" s="2" t="s">
        <v>800</v>
      </c>
      <c r="H506" s="2" t="s">
        <v>566</v>
      </c>
      <c r="I506" s="4" t="s">
        <v>1148</v>
      </c>
      <c r="J506" s="16">
        <f>_xlfn.XLOOKUP($I506,DASHBOARD!$I$2:$I$27,DASHBOARD!$J$2:$J$27,"",0)</f>
        <v>83</v>
      </c>
      <c r="K506" s="23">
        <f>J506/DASHBOARD!$C$3</f>
        <v>2.1082042164084331</v>
      </c>
      <c r="L506" s="2">
        <v>250</v>
      </c>
      <c r="M506" s="26">
        <f>L506/DASHBOARD!$C$4</f>
        <v>113.37868480725623</v>
      </c>
      <c r="N506" s="26">
        <f t="shared" si="96"/>
        <v>25.509741613779099</v>
      </c>
      <c r="O506" s="5">
        <v>27875</v>
      </c>
      <c r="P506" s="23">
        <f>YEARFRAC(O506,_xlfn.XLOOKUP($B506,DASHBOARD!$Q$2:$Q$40,DASHBOARD!$U$2:$U$40,"",0))</f>
        <v>27.138888888888889</v>
      </c>
      <c r="Q506" s="2" t="s">
        <v>801</v>
      </c>
      <c r="R506" s="2" t="str">
        <f>_xlfn.XLOOKUP($Q506,DASHBOARD!$L$2:$L$150,DASHBOARD!M$2:M$150,"",0)</f>
        <v>Virgin Islands (US)</v>
      </c>
      <c r="S506" s="2" t="str">
        <f>_xlfn.XLOOKUP($Q506,DASHBOARD!$L$2:$L$150,DASHBOARD!N$2:N$150,"",0)</f>
        <v>North America</v>
      </c>
      <c r="T506" s="2" t="str">
        <f>_xlfn.XLOOKUP($Q506,DASHBOARD!$L$2:$L$150,DASHBOARD!O$2:O$150,"",0)</f>
        <v>Caribbean</v>
      </c>
      <c r="U506" s="2">
        <v>5</v>
      </c>
      <c r="W506" s="2" t="s">
        <v>642</v>
      </c>
      <c r="X506" s="2" t="s">
        <v>642</v>
      </c>
      <c r="Z506" s="2" t="str">
        <f t="shared" si="97"/>
        <v/>
      </c>
      <c r="AA506" s="6">
        <f>_xlfn.XLOOKUP($G506,$AU$502:$AU$523,$AV$502:$AV$523,0,0)</f>
        <v>12072500</v>
      </c>
      <c r="AB506" s="43">
        <f>AA506/$AC$524</f>
        <v>0.22700111139819354</v>
      </c>
      <c r="AD506" s="65">
        <v>1935.5</v>
      </c>
      <c r="AE506" s="65" cm="1">
        <f t="array" ref="AE506">_xlfn.XLOOKUP($G506&amp;$C506,$BY$1:$BY$845&amp;$C$1:$C$845,$CB$1:$CB$845,"",0)</f>
        <v>3181</v>
      </c>
      <c r="AF506" s="65">
        <v>16.100000000000001</v>
      </c>
      <c r="AG506" s="65">
        <f>IFERROR(($AD506/SUM(AD502:AD523))*$AF506,"")</f>
        <v>1.5806411524512416</v>
      </c>
      <c r="AH506" s="65" cm="1">
        <f t="array" ref="AH506">_xlfn.XLOOKUP($G506&amp;$C506,$BY$1:$BY$845&amp;$C$1:$C$845,$BD$1:$BD$845,"",0)</f>
        <v>26</v>
      </c>
      <c r="AI506" s="65" cm="1">
        <f t="array" ref="AI506">_xlfn.XLOOKUP($G506&amp;$C506,$BY$1:$BY$845&amp;$C$1:$C$845,$CP$1:$CP$845,"",0)</f>
        <v>9.5</v>
      </c>
      <c r="AJ506" s="65" cm="1">
        <f t="array" ref="AJ506">_xlfn.XLOOKUP($G506&amp;$C506,$BY$1:$BY$845&amp;$C$1:$C$845,$CQ$1:$CQ$845,"",0)</f>
        <v>6.9</v>
      </c>
      <c r="AK506" s="65" cm="1">
        <f t="array" ref="AK506">_xlfn.XLOOKUP($G506&amp;$C506,$BY$1:$BY$845&amp;$C$1:$C$845,$CR$1:$CR$845,"",0)</f>
        <v>16.5</v>
      </c>
      <c r="AL506" s="65" cm="1">
        <f t="array" ref="AL506">_xlfn.XLOOKUP($G506&amp;$C506,$BY$1:$BY$845&amp;$C$1:$C$845,$CM$1:$CM$845,"",0)</f>
        <v>12.9</v>
      </c>
      <c r="AM506" s="78" cm="1">
        <f t="array" ref="AM506">_xlfn.XLOOKUP($G506&amp;$C506,$BY$1:$BY$845&amp;$C$1:$C$845,BG$1:BG$845,"",0)</f>
        <v>0</v>
      </c>
      <c r="AN506" s="78" cm="1">
        <f t="array" ref="AN506">_xlfn.XLOOKUP($G506&amp;$C506,$BY$1:$BY$845&amp;$C$1:$C$845,BH$1:BH$845,"",0)</f>
        <v>0</v>
      </c>
      <c r="AO506" s="78" cm="1">
        <f t="array" ref="AO506">_xlfn.XLOOKUP($G506&amp;$C506,$BY$1:$BY$845&amp;$C$1:$C$845,BI$1:BI$845,"",0)</f>
        <v>0</v>
      </c>
      <c r="AP506" s="78" cm="1">
        <f t="array" ref="AP506">_xlfn.XLOOKUP($G506&amp;$C506,$BY$1:$BY$845&amp;$C$1:$C$845,BJ$1:BJ$845,"",0)</f>
        <v>0.56999999999999995</v>
      </c>
      <c r="AQ506" s="78" cm="1">
        <f t="array" ref="AQ506">_xlfn.XLOOKUP($G506&amp;$C506,$BY$1:$BY$845&amp;$C$1:$C$845,BK$1:BK$845,"",0)</f>
        <v>0.43</v>
      </c>
      <c r="AR506" s="78">
        <f t="shared" si="98"/>
        <v>1</v>
      </c>
      <c r="AT506" s="1">
        <v>5</v>
      </c>
      <c r="AU506" s="2" t="s">
        <v>961</v>
      </c>
      <c r="AV506" s="6">
        <v>4370000</v>
      </c>
      <c r="AW506" s="6">
        <v>4370000</v>
      </c>
      <c r="BB506">
        <v>5</v>
      </c>
      <c r="BC506" t="s">
        <v>961</v>
      </c>
      <c r="BD506">
        <v>28</v>
      </c>
      <c r="BE506">
        <v>79</v>
      </c>
      <c r="BF506" s="2">
        <v>1933</v>
      </c>
      <c r="BJ506" s="58">
        <v>0.96</v>
      </c>
      <c r="BK506" s="58">
        <v>0.04</v>
      </c>
      <c r="BL506" s="2">
        <v>6.1</v>
      </c>
      <c r="BM506" s="2">
        <v>0</v>
      </c>
      <c r="BN506" s="2">
        <v>66</v>
      </c>
      <c r="BO506" s="2">
        <v>53</v>
      </c>
      <c r="BP506" s="2">
        <v>84</v>
      </c>
      <c r="BQ506" s="2">
        <v>24</v>
      </c>
      <c r="BR506" s="2">
        <v>115</v>
      </c>
      <c r="BT506" s="2">
        <v>273</v>
      </c>
      <c r="BU506" s="2">
        <v>17</v>
      </c>
      <c r="BV506" s="2">
        <v>87</v>
      </c>
      <c r="BX506" s="2">
        <v>5</v>
      </c>
      <c r="BY506" s="2" t="s">
        <v>961</v>
      </c>
      <c r="BZ506" s="2">
        <v>28</v>
      </c>
      <c r="CA506" s="2">
        <v>79</v>
      </c>
      <c r="CB506" s="2">
        <v>1933</v>
      </c>
      <c r="CC506" s="2">
        <v>16.100000000000001</v>
      </c>
      <c r="CD506" s="2">
        <v>0.53800000000000003</v>
      </c>
      <c r="CE506" s="2">
        <v>8.0000000000000002E-3</v>
      </c>
      <c r="CF506" s="2">
        <v>0.48599999999999999</v>
      </c>
      <c r="CG506" s="2">
        <v>9.3000000000000007</v>
      </c>
      <c r="CH506" s="2">
        <v>20.5</v>
      </c>
      <c r="CI506" s="2">
        <v>15.2</v>
      </c>
      <c r="CJ506" s="2">
        <v>11</v>
      </c>
      <c r="CK506" s="2">
        <v>1.6</v>
      </c>
      <c r="CL506" s="2">
        <v>1.4</v>
      </c>
      <c r="CM506" s="2">
        <v>18.2</v>
      </c>
      <c r="CN506" s="2">
        <v>22.4</v>
      </c>
      <c r="CP506" s="2">
        <v>1.9</v>
      </c>
      <c r="CQ506" s="2">
        <v>3.3</v>
      </c>
      <c r="CR506" s="2">
        <v>5.2</v>
      </c>
      <c r="CS506" s="2">
        <v>0.13</v>
      </c>
      <c r="CU506" s="2">
        <v>-1</v>
      </c>
      <c r="CV506" s="2">
        <v>0.4</v>
      </c>
      <c r="CW506" s="2">
        <v>-0.6</v>
      </c>
      <c r="CX506" s="2">
        <v>0.7</v>
      </c>
    </row>
    <row r="507" spans="1:102" x14ac:dyDescent="0.2">
      <c r="B507" s="1" t="s">
        <v>143</v>
      </c>
      <c r="C507" s="1">
        <v>2003</v>
      </c>
      <c r="D507" s="1" t="s">
        <v>787</v>
      </c>
      <c r="F507" s="2">
        <v>35</v>
      </c>
      <c r="G507" s="2" t="s">
        <v>994</v>
      </c>
      <c r="H507" s="2" t="s">
        <v>570</v>
      </c>
      <c r="I507" s="4" t="s">
        <v>595</v>
      </c>
      <c r="J507" s="16">
        <f>_xlfn.XLOOKUP($I507,DASHBOARD!$I$2:$I$27,DASHBOARD!$J$2:$J$27,"",0)</f>
        <v>82</v>
      </c>
      <c r="K507" s="23">
        <f>J507/DASHBOARD!$C$3</f>
        <v>2.0828041656083314</v>
      </c>
      <c r="L507" s="2">
        <v>230</v>
      </c>
      <c r="M507" s="26">
        <f>L507/DASHBOARD!$C$4</f>
        <v>104.30839002267574</v>
      </c>
      <c r="N507" s="26">
        <f t="shared" si="96"/>
        <v>24.044866326463161</v>
      </c>
      <c r="O507" s="5">
        <v>24397</v>
      </c>
      <c r="P507" s="23">
        <f>YEARFRAC(O507,_xlfn.XLOOKUP($B507,DASHBOARD!$Q$2:$Q$40,DASHBOARD!$U$2:$U$40,"",0))</f>
        <v>36.661111111111111</v>
      </c>
      <c r="Q507" s="2" t="s">
        <v>557</v>
      </c>
      <c r="R507" s="2" t="str">
        <f>_xlfn.XLOOKUP($Q507,DASHBOARD!$L$2:$L$150,DASHBOARD!M$2:M$150,"",0)</f>
        <v>United States</v>
      </c>
      <c r="S507" s="2" t="str">
        <f>_xlfn.XLOOKUP($Q507,DASHBOARD!$L$2:$L$150,DASHBOARD!N$2:N$150,"",0)</f>
        <v>North America</v>
      </c>
      <c r="T507" s="2" t="str">
        <f>_xlfn.XLOOKUP($Q507,DASHBOARD!$L$2:$L$150,DASHBOARD!O$2:O$150,"",0)</f>
        <v>Americas</v>
      </c>
      <c r="U507" s="2">
        <v>12</v>
      </c>
      <c r="W507" s="2" t="s">
        <v>674</v>
      </c>
      <c r="X507" s="2" t="s">
        <v>674</v>
      </c>
      <c r="Z507" s="2" t="str">
        <f t="shared" si="97"/>
        <v/>
      </c>
      <c r="AA507" s="6">
        <f>_xlfn.XLOOKUP($G507,$AU$502:$AU$523,$AV$502:$AV$523,0,0)</f>
        <v>4546000</v>
      </c>
      <c r="AB507" s="43">
        <f>AA507/$AC$524</f>
        <v>8.5479151163072087E-2</v>
      </c>
      <c r="AD507" s="65">
        <v>2566.6</v>
      </c>
      <c r="AE507" s="65" cm="1">
        <f t="array" ref="AE507">_xlfn.XLOOKUP($G507&amp;$C507,$BY$1:$BY$845&amp;$C$1:$C$845,$CB$1:$CB$845,"",0)</f>
        <v>601</v>
      </c>
      <c r="AF507" s="65">
        <v>9.1</v>
      </c>
      <c r="AG507" s="65">
        <f>IFERROR(($AD507/SUM(AD502:AD523))*$AF507,"")</f>
        <v>1.184714803824596</v>
      </c>
      <c r="AH507" s="65" cm="1">
        <f t="array" ref="AH507">_xlfn.XLOOKUP($G507&amp;$C507,$BY$1:$BY$845&amp;$C$1:$C$845,$BD$1:$BD$845,"",0)</f>
        <v>36</v>
      </c>
      <c r="AI507" s="65" cm="1">
        <f t="array" ref="AI507">_xlfn.XLOOKUP($G507&amp;$C507,$BY$1:$BY$845&amp;$C$1:$C$845,$CP$1:$CP$845,"",0)</f>
        <v>-0.2</v>
      </c>
      <c r="AJ507" s="65" cm="1">
        <f t="array" ref="AJ507">_xlfn.XLOOKUP($G507&amp;$C507,$BY$1:$BY$845&amp;$C$1:$C$845,$CQ$1:$CQ$845,"",0)</f>
        <v>0.6</v>
      </c>
      <c r="AK507" s="65" cm="1">
        <f t="array" ref="AK507">_xlfn.XLOOKUP($G507&amp;$C507,$BY$1:$BY$845&amp;$C$1:$C$845,$CR$1:$CR$845,"",0)</f>
        <v>0.3</v>
      </c>
      <c r="AL507" s="65" cm="1">
        <f t="array" ref="AL507">_xlfn.XLOOKUP($G507&amp;$C507,$BY$1:$BY$845&amp;$C$1:$C$845,$CM$1:$CM$845,"",0)</f>
        <v>17.2</v>
      </c>
      <c r="AM507" s="78" cm="1">
        <f t="array" ref="AM507">_xlfn.XLOOKUP($G507&amp;$C507,$BY$1:$BY$845&amp;$C$1:$C$845,BG$1:BG$845,"",0)</f>
        <v>0</v>
      </c>
      <c r="AN507" s="78" cm="1">
        <f t="array" ref="AN507">_xlfn.XLOOKUP($G507&amp;$C507,$BY$1:$BY$845&amp;$C$1:$C$845,BH$1:BH$845,"",0)</f>
        <v>0</v>
      </c>
      <c r="AO507" s="78" cm="1">
        <f t="array" ref="AO507">_xlfn.XLOOKUP($G507&amp;$C507,$BY$1:$BY$845&amp;$C$1:$C$845,BI$1:BI$845,"",0)</f>
        <v>0.59</v>
      </c>
      <c r="AP507" s="78" cm="1">
        <f t="array" ref="AP507">_xlfn.XLOOKUP($G507&amp;$C507,$BY$1:$BY$845&amp;$C$1:$C$845,BJ$1:BJ$845,"",0)</f>
        <v>0.4</v>
      </c>
      <c r="AQ507" s="78" cm="1">
        <f t="array" ref="AQ507">_xlfn.XLOOKUP($G507&amp;$C507,$BY$1:$BY$845&amp;$C$1:$C$845,BK$1:BK$845,"",0)</f>
        <v>0.01</v>
      </c>
      <c r="AR507" s="78">
        <f t="shared" si="98"/>
        <v>1</v>
      </c>
      <c r="AT507" s="1">
        <v>6</v>
      </c>
      <c r="AU507" s="2" t="s">
        <v>913</v>
      </c>
      <c r="AV507" s="6">
        <v>3550000</v>
      </c>
      <c r="AW507" s="6">
        <v>3550000</v>
      </c>
      <c r="BB507">
        <v>6</v>
      </c>
      <c r="BC507" t="s">
        <v>1001</v>
      </c>
      <c r="BD507">
        <v>37</v>
      </c>
      <c r="BE507">
        <v>64</v>
      </c>
      <c r="BF507" s="2">
        <v>1676</v>
      </c>
      <c r="BK507" s="58">
        <v>1</v>
      </c>
      <c r="BL507" s="2">
        <v>10.6</v>
      </c>
      <c r="BM507" s="2">
        <v>7.6</v>
      </c>
      <c r="BN507" s="2">
        <v>32</v>
      </c>
      <c r="BO507" s="2">
        <v>28</v>
      </c>
      <c r="BP507" s="2">
        <v>77</v>
      </c>
      <c r="BQ507" s="2">
        <v>6</v>
      </c>
      <c r="BR507" s="2">
        <v>95</v>
      </c>
      <c r="BT507" s="2">
        <v>132</v>
      </c>
      <c r="BU507" s="2">
        <v>16</v>
      </c>
      <c r="BV507" s="2">
        <v>38</v>
      </c>
      <c r="BX507" s="2">
        <v>6</v>
      </c>
      <c r="BY507" s="2" t="s">
        <v>1001</v>
      </c>
      <c r="BZ507" s="2">
        <v>37</v>
      </c>
      <c r="CA507" s="2">
        <v>64</v>
      </c>
      <c r="CB507" s="2">
        <v>1676</v>
      </c>
      <c r="CC507" s="2">
        <v>17.8</v>
      </c>
      <c r="CD507" s="2">
        <v>0.53100000000000003</v>
      </c>
      <c r="CE507" s="2">
        <v>0</v>
      </c>
      <c r="CF507" s="2">
        <v>0.51</v>
      </c>
      <c r="CG507" s="2">
        <v>11.8</v>
      </c>
      <c r="CH507" s="2">
        <v>22.8</v>
      </c>
      <c r="CI507" s="2">
        <v>17.600000000000001</v>
      </c>
      <c r="CJ507" s="2">
        <v>5.9</v>
      </c>
      <c r="CK507" s="2">
        <v>1.7</v>
      </c>
      <c r="CL507" s="2">
        <v>4.5999999999999996</v>
      </c>
      <c r="CM507" s="2">
        <v>13.9</v>
      </c>
      <c r="CN507" s="2">
        <v>16.5</v>
      </c>
      <c r="CP507" s="2">
        <v>2.5</v>
      </c>
      <c r="CQ507" s="2">
        <v>3.6</v>
      </c>
      <c r="CR507" s="2">
        <v>6</v>
      </c>
      <c r="CS507" s="2">
        <v>0.17199999999999999</v>
      </c>
      <c r="CU507" s="2">
        <v>0.5</v>
      </c>
      <c r="CV507" s="2">
        <v>1.7</v>
      </c>
      <c r="CW507" s="2">
        <v>2.1</v>
      </c>
      <c r="CX507" s="2">
        <v>1.8</v>
      </c>
    </row>
    <row r="508" spans="1:102" x14ac:dyDescent="0.2">
      <c r="B508" s="1" t="s">
        <v>143</v>
      </c>
      <c r="C508" s="1">
        <v>2003</v>
      </c>
      <c r="D508" s="1" t="s">
        <v>787</v>
      </c>
      <c r="F508" s="2">
        <v>20</v>
      </c>
      <c r="G508" s="2" t="s">
        <v>802</v>
      </c>
      <c r="H508" s="2" t="s">
        <v>576</v>
      </c>
      <c r="I508" s="4" t="s">
        <v>599</v>
      </c>
      <c r="J508" s="16">
        <f>_xlfn.XLOOKUP($I508,DASHBOARD!$I$2:$I$27,DASHBOARD!$J$2:$J$27,"",0)</f>
        <v>78</v>
      </c>
      <c r="K508" s="23">
        <f>J508/DASHBOARD!$C$3</f>
        <v>1.981203962407925</v>
      </c>
      <c r="L508" s="2">
        <v>205</v>
      </c>
      <c r="M508" s="26">
        <f>L508/DASHBOARD!$C$4</f>
        <v>92.970521541950106</v>
      </c>
      <c r="N508" s="26">
        <f t="shared" si="96"/>
        <v>23.685736387476311</v>
      </c>
      <c r="O508" s="5">
        <v>28334</v>
      </c>
      <c r="P508" s="23">
        <f>YEARFRAC(O508,_xlfn.XLOOKUP($B508,DASHBOARD!$Q$2:$Q$40,DASHBOARD!$U$2:$U$40,"",0))</f>
        <v>25.880555555555556</v>
      </c>
      <c r="Q508" s="2" t="s">
        <v>803</v>
      </c>
      <c r="R508" s="2" t="str">
        <f>_xlfn.XLOOKUP($Q508,DASHBOARD!$L$2:$L$150,DASHBOARD!M$2:M$150,"",0)</f>
        <v>Argentina</v>
      </c>
      <c r="S508" s="2" t="str">
        <f>_xlfn.XLOOKUP($Q508,DASHBOARD!$L$2:$L$150,DASHBOARD!N$2:N$150,"",0)</f>
        <v>South America</v>
      </c>
      <c r="T508" s="2" t="str">
        <f>_xlfn.XLOOKUP($Q508,DASHBOARD!$L$2:$L$150,DASHBOARD!O$2:O$150,"",0)</f>
        <v>Americas</v>
      </c>
      <c r="U508" s="2" t="s">
        <v>563</v>
      </c>
      <c r="Z508" s="2" t="str">
        <f t="shared" si="97"/>
        <v/>
      </c>
      <c r="AA508" s="6">
        <f>_xlfn.XLOOKUP($G508,$AU$502:$AU$523,$AV$502:$AV$523,0,0)</f>
        <v>1325000</v>
      </c>
      <c r="AB508" s="43">
        <f>AA508/$AC$524</f>
        <v>2.4914182862092064E-2</v>
      </c>
      <c r="AD508" s="65">
        <v>952.5</v>
      </c>
      <c r="AE508" s="65" cm="1">
        <f t="array" ref="AE508">_xlfn.XLOOKUP($G508&amp;$C508,$BY$1:$BY$845&amp;$C$1:$C$845,$CB$1:$CB$845,"",0)</f>
        <v>1431</v>
      </c>
      <c r="AF508" s="65">
        <v>11.4</v>
      </c>
      <c r="AG508" s="65">
        <f>IFERROR(($AD508/SUM(AD502:AD523))*$AF508,"")</f>
        <v>0.55078749144031047</v>
      </c>
      <c r="AH508" s="65" cm="1">
        <f t="array" ref="AH508">_xlfn.XLOOKUP($G508&amp;$C508,$BY$1:$BY$845&amp;$C$1:$C$845,$BD$1:$BD$845,"",0)</f>
        <v>25</v>
      </c>
      <c r="AI508" s="65" cm="1">
        <f t="array" ref="AI508">_xlfn.XLOOKUP($G508&amp;$C508,$BY$1:$BY$845&amp;$C$1:$C$845,$CP$1:$CP$845,"",0)</f>
        <v>1.8</v>
      </c>
      <c r="AJ508" s="65" cm="1">
        <f t="array" ref="AJ508">_xlfn.XLOOKUP($G508&amp;$C508,$BY$1:$BY$845&amp;$C$1:$C$845,$CQ$1:$CQ$845,"",0)</f>
        <v>2.4</v>
      </c>
      <c r="AK508" s="65" cm="1">
        <f t="array" ref="AK508">_xlfn.XLOOKUP($G508&amp;$C508,$BY$1:$BY$845&amp;$C$1:$C$845,$CR$1:$CR$845,"",0)</f>
        <v>4.2</v>
      </c>
      <c r="AL508" s="65" cm="1">
        <f t="array" ref="AL508">_xlfn.XLOOKUP($G508&amp;$C508,$BY$1:$BY$845&amp;$C$1:$C$845,$CM$1:$CM$845,"",0)</f>
        <v>17.5</v>
      </c>
      <c r="AM508" s="78" cm="1">
        <f t="array" ref="AM508">_xlfn.XLOOKUP($G508&amp;$C508,$BY$1:$BY$845&amp;$C$1:$C$845,BG$1:BG$845,"",0)</f>
        <v>0</v>
      </c>
      <c r="AN508" s="78" cm="1">
        <f t="array" ref="AN508">_xlfn.XLOOKUP($G508&amp;$C508,$BY$1:$BY$845&amp;$C$1:$C$845,BH$1:BH$845,"",0)</f>
        <v>0.96</v>
      </c>
      <c r="AO508" s="78" cm="1">
        <f t="array" ref="AO508">_xlfn.XLOOKUP($G508&amp;$C508,$BY$1:$BY$845&amp;$C$1:$C$845,BI$1:BI$845,"",0)</f>
        <v>0.04</v>
      </c>
      <c r="AP508" s="78" cm="1">
        <f t="array" ref="AP508">_xlfn.XLOOKUP($G508&amp;$C508,$BY$1:$BY$845&amp;$C$1:$C$845,BJ$1:BJ$845,"",0)</f>
        <v>0</v>
      </c>
      <c r="AQ508" s="78" cm="1">
        <f t="array" ref="AQ508">_xlfn.XLOOKUP($G508&amp;$C508,$BY$1:$BY$845&amp;$C$1:$C$845,BK$1:BK$845,"",0)</f>
        <v>0</v>
      </c>
      <c r="AR508" s="78">
        <f t="shared" si="98"/>
        <v>1</v>
      </c>
      <c r="AT508" s="1">
        <v>7</v>
      </c>
      <c r="AU508" s="2" t="s">
        <v>999</v>
      </c>
      <c r="AV508" s="6">
        <v>2625000</v>
      </c>
      <c r="AW508" s="6">
        <v>2625000</v>
      </c>
      <c r="BB508">
        <v>7</v>
      </c>
      <c r="BC508" t="s">
        <v>802</v>
      </c>
      <c r="BD508">
        <v>25</v>
      </c>
      <c r="BE508">
        <v>69</v>
      </c>
      <c r="BF508" s="2">
        <v>1431</v>
      </c>
      <c r="BH508" s="58">
        <v>0.96</v>
      </c>
      <c r="BI508" s="58">
        <v>0.04</v>
      </c>
      <c r="BL508" s="2">
        <v>6.3</v>
      </c>
      <c r="BM508" s="2">
        <v>0.3</v>
      </c>
      <c r="BN508" s="2">
        <v>50</v>
      </c>
      <c r="BO508" s="2">
        <v>24</v>
      </c>
      <c r="BP508" s="2">
        <v>48</v>
      </c>
      <c r="BQ508" s="2">
        <v>12</v>
      </c>
      <c r="BR508" s="2">
        <v>69</v>
      </c>
      <c r="BT508" s="2">
        <v>307</v>
      </c>
      <c r="BU508" s="2">
        <v>15</v>
      </c>
      <c r="BV508" s="2">
        <v>32</v>
      </c>
      <c r="BX508" s="2">
        <v>7</v>
      </c>
      <c r="BY508" s="2" t="s">
        <v>802</v>
      </c>
      <c r="BZ508" s="2">
        <v>25</v>
      </c>
      <c r="CA508" s="2">
        <v>69</v>
      </c>
      <c r="CB508" s="2">
        <v>1431</v>
      </c>
      <c r="CC508" s="2">
        <v>14.7</v>
      </c>
      <c r="CD508" s="2">
        <v>0.55600000000000005</v>
      </c>
      <c r="CE508" s="2">
        <v>0.373</v>
      </c>
      <c r="CF508" s="2">
        <v>0.43099999999999999</v>
      </c>
      <c r="CG508" s="2">
        <v>4</v>
      </c>
      <c r="CH508" s="2">
        <v>8.8000000000000007</v>
      </c>
      <c r="CI508" s="2">
        <v>6.5</v>
      </c>
      <c r="CJ508" s="2">
        <v>15.8</v>
      </c>
      <c r="CK508" s="2">
        <v>3.6</v>
      </c>
      <c r="CL508" s="2">
        <v>0.8</v>
      </c>
      <c r="CM508" s="2">
        <v>17.5</v>
      </c>
      <c r="CN508" s="2">
        <v>18.5</v>
      </c>
      <c r="CP508" s="2">
        <v>1.8</v>
      </c>
      <c r="CQ508" s="2">
        <v>2.4</v>
      </c>
      <c r="CR508" s="2">
        <v>4.2</v>
      </c>
      <c r="CS508" s="2">
        <v>0.14099999999999999</v>
      </c>
      <c r="CU508" s="2">
        <v>-0.7</v>
      </c>
      <c r="CV508" s="2">
        <v>2.6</v>
      </c>
      <c r="CW508" s="2">
        <v>1.9</v>
      </c>
      <c r="CX508" s="2">
        <v>1.4</v>
      </c>
    </row>
    <row r="509" spans="1:102" x14ac:dyDescent="0.2">
      <c r="B509" s="1" t="s">
        <v>143</v>
      </c>
      <c r="C509" s="1">
        <v>2003</v>
      </c>
      <c r="D509" s="1" t="s">
        <v>787</v>
      </c>
      <c r="F509" s="2">
        <v>5</v>
      </c>
      <c r="G509" s="2" t="s">
        <v>995</v>
      </c>
      <c r="H509" s="2" t="s">
        <v>556</v>
      </c>
      <c r="I509" s="4" t="s">
        <v>1149</v>
      </c>
      <c r="J509" s="16">
        <f>_xlfn.XLOOKUP($I509,DASHBOARD!$I$2:$I$27,DASHBOARD!$J$2:$J$27,"",0)</f>
        <v>73</v>
      </c>
      <c r="K509" s="23">
        <f>J509/DASHBOARD!$C$3</f>
        <v>1.854203708407417</v>
      </c>
      <c r="L509" s="2">
        <v>182</v>
      </c>
      <c r="M509" s="26">
        <f>L509/DASHBOARD!$C$4</f>
        <v>82.539682539682531</v>
      </c>
      <c r="N509" s="26">
        <f t="shared" si="96"/>
        <v>24.007553399041473</v>
      </c>
      <c r="O509" s="5">
        <v>26182</v>
      </c>
      <c r="P509" s="23">
        <f>YEARFRAC(O509,_xlfn.XLOOKUP($B509,DASHBOARD!$Q$2:$Q$40,DASHBOARD!$U$2:$U$40,"",0))</f>
        <v>31.774999999999999</v>
      </c>
      <c r="Q509" s="2" t="s">
        <v>557</v>
      </c>
      <c r="R509" s="2" t="str">
        <f>_xlfn.XLOOKUP($Q509,DASHBOARD!$L$2:$L$150,DASHBOARD!M$2:M$150,"",0)</f>
        <v>United States</v>
      </c>
      <c r="S509" s="2" t="str">
        <f>_xlfn.XLOOKUP($Q509,DASHBOARD!$L$2:$L$150,DASHBOARD!N$2:N$150,"",0)</f>
        <v>North America</v>
      </c>
      <c r="T509" s="2" t="str">
        <f>_xlfn.XLOOKUP($Q509,DASHBOARD!$L$2:$L$150,DASHBOARD!O$2:O$150,"",0)</f>
        <v>Americas</v>
      </c>
      <c r="U509" s="2">
        <v>4</v>
      </c>
      <c r="W509" s="2" t="s">
        <v>996</v>
      </c>
      <c r="X509" s="2" t="s">
        <v>996</v>
      </c>
      <c r="Z509" s="2" t="str">
        <f t="shared" si="97"/>
        <v/>
      </c>
      <c r="AA509" s="6">
        <f>_xlfn.XLOOKUP($G509,$AU$502:$AU$523,$AV$502:$AV$523,0,0)</f>
        <v>139925</v>
      </c>
      <c r="AB509" s="43">
        <f>AA509/$AC$524</f>
        <v>2.6310317260213071E-3</v>
      </c>
      <c r="AD509" s="65">
        <v>1428.3</v>
      </c>
      <c r="AE509" s="65" cm="1">
        <f t="array" ref="AE509">_xlfn.XLOOKUP($G509&amp;$C509,$BY$1:$BY$845&amp;$C$1:$C$845,$CB$1:$CB$845,"",0)</f>
        <v>51</v>
      </c>
      <c r="AF509" s="65">
        <v>14.7</v>
      </c>
      <c r="AG509" s="65">
        <f>IFERROR(($AD509/SUM(AD502:AD523))*$AF509,"")</f>
        <v>1.0650034238758275</v>
      </c>
      <c r="AH509" s="65" cm="1">
        <f t="array" ref="AH509">_xlfn.XLOOKUP($G509&amp;$C509,$BY$1:$BY$845&amp;$C$1:$C$845,$BD$1:$BD$845,"",0)</f>
        <v>31</v>
      </c>
      <c r="AI509" s="65" cm="1">
        <f t="array" ref="AI509">_xlfn.XLOOKUP($G509&amp;$C509,$BY$1:$BY$845&amp;$C$1:$C$845,$CP$1:$CP$845,"",0)</f>
        <v>-0.1</v>
      </c>
      <c r="AJ509" s="65" cm="1">
        <f t="array" ref="AJ509">_xlfn.XLOOKUP($G509&amp;$C509,$BY$1:$BY$845&amp;$C$1:$C$845,$CQ$1:$CQ$845,"",0)</f>
        <v>0.1</v>
      </c>
      <c r="AK509" s="65" cm="1">
        <f t="array" ref="AK509">_xlfn.XLOOKUP($G509&amp;$C509,$BY$1:$BY$845&amp;$C$1:$C$845,$CR$1:$CR$845,"",0)</f>
        <v>-0.1</v>
      </c>
      <c r="AL509" s="65" cm="1">
        <f t="array" ref="AL509">_xlfn.XLOOKUP($G509&amp;$C509,$BY$1:$BY$845&amp;$C$1:$C$845,$CM$1:$CM$845,"",0)</f>
        <v>9.6</v>
      </c>
      <c r="AM509" s="78" cm="1">
        <f t="array" ref="AM509">_xlfn.XLOOKUP($G509&amp;$C509,$BY$1:$BY$845&amp;$C$1:$C$845,BG$1:BG$845,"",0)</f>
        <v>1</v>
      </c>
      <c r="AN509" s="78" cm="1">
        <f t="array" ref="AN509">_xlfn.XLOOKUP($G509&amp;$C509,$BY$1:$BY$845&amp;$C$1:$C$845,BH$1:BH$845,"",0)</f>
        <v>0</v>
      </c>
      <c r="AO509" s="78" cm="1">
        <f t="array" ref="AO509">_xlfn.XLOOKUP($G509&amp;$C509,$BY$1:$BY$845&amp;$C$1:$C$845,BI$1:BI$845,"",0)</f>
        <v>0</v>
      </c>
      <c r="AP509" s="78" cm="1">
        <f t="array" ref="AP509">_xlfn.XLOOKUP($G509&amp;$C509,$BY$1:$BY$845&amp;$C$1:$C$845,BJ$1:BJ$845,"",0)</f>
        <v>0</v>
      </c>
      <c r="AQ509" s="78" cm="1">
        <f t="array" ref="AQ509">_xlfn.XLOOKUP($G509&amp;$C509,$BY$1:$BY$845&amp;$C$1:$C$845,BK$1:BK$845,"",0)</f>
        <v>0</v>
      </c>
      <c r="AR509" s="78">
        <f t="shared" si="98"/>
        <v>1</v>
      </c>
      <c r="AT509" s="1">
        <v>8</v>
      </c>
      <c r="AU509" s="2" t="s">
        <v>802</v>
      </c>
      <c r="AV509" s="6">
        <v>1325000</v>
      </c>
      <c r="AW509" s="6">
        <v>1325000</v>
      </c>
      <c r="BB509">
        <v>8</v>
      </c>
      <c r="BC509" t="s">
        <v>1003</v>
      </c>
      <c r="BD509">
        <v>33</v>
      </c>
      <c r="BE509">
        <v>53</v>
      </c>
      <c r="BF509" s="2">
        <v>1032</v>
      </c>
      <c r="BH509" s="58">
        <v>0.74</v>
      </c>
      <c r="BI509" s="58">
        <v>0.26</v>
      </c>
      <c r="BJ509" s="58">
        <v>0.01</v>
      </c>
      <c r="BL509" s="2">
        <v>1.6</v>
      </c>
      <c r="BM509" s="2">
        <v>-6.1</v>
      </c>
      <c r="BN509" s="2">
        <v>18</v>
      </c>
      <c r="BO509" s="2">
        <v>5</v>
      </c>
      <c r="BP509" s="2">
        <v>30</v>
      </c>
      <c r="BQ509" s="2">
        <v>10</v>
      </c>
      <c r="BR509" s="2">
        <v>33</v>
      </c>
      <c r="BT509" s="2">
        <v>156</v>
      </c>
      <c r="BU509" s="2">
        <v>4</v>
      </c>
      <c r="BV509" s="2">
        <v>14</v>
      </c>
      <c r="BX509" s="2">
        <v>8</v>
      </c>
      <c r="BY509" s="2" t="s">
        <v>1003</v>
      </c>
      <c r="BZ509" s="2">
        <v>33</v>
      </c>
      <c r="CA509" s="2">
        <v>53</v>
      </c>
      <c r="CB509" s="2">
        <v>1032</v>
      </c>
      <c r="CC509" s="2">
        <v>12</v>
      </c>
      <c r="CD509" s="2">
        <v>0.52800000000000002</v>
      </c>
      <c r="CE509" s="2">
        <v>0.40500000000000003</v>
      </c>
      <c r="CF509" s="2">
        <v>0.39200000000000002</v>
      </c>
      <c r="CG509" s="2">
        <v>2.5</v>
      </c>
      <c r="CH509" s="2">
        <v>8.4</v>
      </c>
      <c r="CI509" s="2">
        <v>5.6</v>
      </c>
      <c r="CJ509" s="2">
        <v>10.9</v>
      </c>
      <c r="CK509" s="2">
        <v>1.4</v>
      </c>
      <c r="CL509" s="2">
        <v>0.6</v>
      </c>
      <c r="CM509" s="2">
        <v>11.2</v>
      </c>
      <c r="CN509" s="2">
        <v>17.3</v>
      </c>
      <c r="CP509" s="2">
        <v>1.4</v>
      </c>
      <c r="CQ509" s="2">
        <v>1.1000000000000001</v>
      </c>
      <c r="CR509" s="2">
        <v>2.5</v>
      </c>
      <c r="CS509" s="2">
        <v>0.11700000000000001</v>
      </c>
      <c r="CU509" s="2">
        <v>-0.5</v>
      </c>
      <c r="CV509" s="2">
        <v>0.1</v>
      </c>
      <c r="CW509" s="2">
        <v>-0.4</v>
      </c>
      <c r="CX509" s="2">
        <v>0.4</v>
      </c>
    </row>
    <row r="510" spans="1:102" x14ac:dyDescent="0.2">
      <c r="B510" s="1" t="s">
        <v>143</v>
      </c>
      <c r="C510" s="1">
        <v>2003</v>
      </c>
      <c r="D510" s="1" t="s">
        <v>787</v>
      </c>
      <c r="F510" s="2">
        <v>3</v>
      </c>
      <c r="G510" s="2" t="s">
        <v>997</v>
      </c>
      <c r="H510" s="2" t="s">
        <v>576</v>
      </c>
      <c r="I510" s="4" t="s">
        <v>600</v>
      </c>
      <c r="J510" s="16">
        <f>_xlfn.XLOOKUP($I510,DASHBOARD!$I$2:$I$27,DASHBOARD!$J$2:$J$27,"",0)</f>
        <v>80</v>
      </c>
      <c r="K510" s="23">
        <f>J510/DASHBOARD!$C$3</f>
        <v>2.0320040640081283</v>
      </c>
      <c r="L510" s="2">
        <v>218</v>
      </c>
      <c r="M510" s="26">
        <f>L510/DASHBOARD!$C$4</f>
        <v>98.86621315192744</v>
      </c>
      <c r="N510" s="26">
        <f t="shared" si="96"/>
        <v>23.944113109410427</v>
      </c>
      <c r="O510" s="5">
        <v>28585</v>
      </c>
      <c r="P510" s="23">
        <f>YEARFRAC(O510,_xlfn.XLOOKUP($B510,DASHBOARD!$Q$2:$Q$40,DASHBOARD!$U$2:$U$40,"",0))</f>
        <v>25.194444444444443</v>
      </c>
      <c r="Q510" s="2" t="s">
        <v>557</v>
      </c>
      <c r="R510" s="2" t="str">
        <f>_xlfn.XLOOKUP($Q510,DASHBOARD!$L$2:$L$150,DASHBOARD!M$2:M$150,"",0)</f>
        <v>United States</v>
      </c>
      <c r="S510" s="2" t="str">
        <f>_xlfn.XLOOKUP($Q510,DASHBOARD!$L$2:$L$150,DASHBOARD!N$2:N$150,"",0)</f>
        <v>North America</v>
      </c>
      <c r="T510" s="2" t="str">
        <f>_xlfn.XLOOKUP($Q510,DASHBOARD!$L$2:$L$150,DASHBOARD!O$2:O$150,"",0)</f>
        <v>Americas</v>
      </c>
      <c r="U510" s="2">
        <v>2</v>
      </c>
      <c r="W510" s="2" t="s">
        <v>998</v>
      </c>
      <c r="X510" s="2" t="s">
        <v>998</v>
      </c>
      <c r="Z510" s="2" t="str">
        <f t="shared" si="97"/>
        <v/>
      </c>
      <c r="AA510" s="6">
        <f>_xlfn.XLOOKUP($G510,$AU$502:$AU$523,$AV$502:$AV$523,0,0)</f>
        <v>699935</v>
      </c>
      <c r="AB510" s="43">
        <f>AA510/$AC$524</f>
        <v>1.3160987608738422E-2</v>
      </c>
      <c r="AD510" s="65">
        <v>471</v>
      </c>
      <c r="AE510" s="65" cm="1">
        <f t="array" ref="AE510">_xlfn.XLOOKUP($G510&amp;$C510,$BY$1:$BY$845&amp;$C$1:$C$845,$CB$1:$CB$845,"",0)</f>
        <v>2254</v>
      </c>
      <c r="AF510" s="65">
        <v>15.9</v>
      </c>
      <c r="AG510" s="65">
        <f>IFERROR(($AD510/SUM(AD502:AD523))*$AF510,"")</f>
        <v>0.37986761013467246</v>
      </c>
      <c r="AH510" s="65" cm="1">
        <f t="array" ref="AH510">_xlfn.XLOOKUP($G510&amp;$C510,$BY$1:$BY$845&amp;$C$1:$C$845,$BD$1:$BD$845,"",0)</f>
        <v>24</v>
      </c>
      <c r="AI510" s="65" cm="1">
        <f t="array" ref="AI510">_xlfn.XLOOKUP($G510&amp;$C510,$BY$1:$BY$845&amp;$C$1:$C$845,$CP$1:$CP$845,"",0)</f>
        <v>1.2</v>
      </c>
      <c r="AJ510" s="65" cm="1">
        <f t="array" ref="AJ510">_xlfn.XLOOKUP($G510&amp;$C510,$BY$1:$BY$845&amp;$C$1:$C$845,$CQ$1:$CQ$845,"",0)</f>
        <v>3.6</v>
      </c>
      <c r="AK510" s="65" cm="1">
        <f t="array" ref="AK510">_xlfn.XLOOKUP($G510&amp;$C510,$BY$1:$BY$845&amp;$C$1:$C$845,$CR$1:$CR$845,"",0)</f>
        <v>4.8</v>
      </c>
      <c r="AL510" s="65" cm="1">
        <f t="array" ref="AL510">_xlfn.XLOOKUP($G510&amp;$C510,$BY$1:$BY$845&amp;$C$1:$C$845,$CM$1:$CM$845,"",0)</f>
        <v>16.399999999999999</v>
      </c>
      <c r="AM510" s="78" cm="1">
        <f t="array" ref="AM510">_xlfn.XLOOKUP($G510&amp;$C510,$BY$1:$BY$845&amp;$C$1:$C$845,BG$1:BG$845,"",0)</f>
        <v>0</v>
      </c>
      <c r="AN510" s="78" cm="1">
        <f t="array" ref="AN510">_xlfn.XLOOKUP($G510&amp;$C510,$BY$1:$BY$845&amp;$C$1:$C$845,BH$1:BH$845,"",0)</f>
        <v>0.63</v>
      </c>
      <c r="AO510" s="78" cm="1">
        <f t="array" ref="AO510">_xlfn.XLOOKUP($G510&amp;$C510,$BY$1:$BY$845&amp;$C$1:$C$845,BI$1:BI$845,"",0)</f>
        <v>0.37</v>
      </c>
      <c r="AP510" s="78" cm="1">
        <f t="array" ref="AP510">_xlfn.XLOOKUP($G510&amp;$C510,$BY$1:$BY$845&amp;$C$1:$C$845,BJ$1:BJ$845,"",0)</f>
        <v>0</v>
      </c>
      <c r="AQ510" s="78" cm="1">
        <f t="array" ref="AQ510">_xlfn.XLOOKUP($G510&amp;$C510,$BY$1:$BY$845&amp;$C$1:$C$845,BK$1:BK$845,"",0)</f>
        <v>0</v>
      </c>
      <c r="AR510" s="78">
        <f t="shared" si="98"/>
        <v>1</v>
      </c>
      <c r="AT510" s="1">
        <v>9</v>
      </c>
      <c r="AU510" s="2" t="s">
        <v>992</v>
      </c>
      <c r="AV510" s="6">
        <v>1076400</v>
      </c>
      <c r="AW510" s="6">
        <v>1076400</v>
      </c>
      <c r="BB510">
        <v>9</v>
      </c>
      <c r="BC510" t="s">
        <v>999</v>
      </c>
      <c r="BD510">
        <v>37</v>
      </c>
      <c r="BE510">
        <v>75</v>
      </c>
      <c r="BF510" s="2">
        <v>952</v>
      </c>
      <c r="BG510" s="58">
        <v>0.72</v>
      </c>
      <c r="BH510" s="58">
        <v>0.28000000000000003</v>
      </c>
      <c r="BL510" s="2">
        <v>1.1000000000000001</v>
      </c>
      <c r="BM510" s="2">
        <v>-6.6</v>
      </c>
      <c r="BN510" s="2">
        <v>20</v>
      </c>
      <c r="BO510" s="2">
        <v>11</v>
      </c>
      <c r="BP510" s="2">
        <v>13</v>
      </c>
      <c r="BQ510" s="2">
        <v>1</v>
      </c>
      <c r="BR510" s="2">
        <v>2</v>
      </c>
      <c r="BT510" s="2">
        <v>159</v>
      </c>
      <c r="BU510" s="2">
        <v>0</v>
      </c>
      <c r="BV510" s="2">
        <v>4</v>
      </c>
      <c r="BX510" s="2">
        <v>9</v>
      </c>
      <c r="BY510" s="2" t="s">
        <v>999</v>
      </c>
      <c r="BZ510" s="2">
        <v>37</v>
      </c>
      <c r="CA510" s="2">
        <v>75</v>
      </c>
      <c r="CB510" s="2">
        <v>952</v>
      </c>
      <c r="CC510" s="2">
        <v>11.4</v>
      </c>
      <c r="CD510" s="2">
        <v>0.55200000000000005</v>
      </c>
      <c r="CE510" s="2">
        <v>0.48399999999999999</v>
      </c>
      <c r="CF510" s="2">
        <v>0.13300000000000001</v>
      </c>
      <c r="CG510" s="2">
        <v>1.5</v>
      </c>
      <c r="CH510" s="2">
        <v>5.6</v>
      </c>
      <c r="CI510" s="2">
        <v>3.7</v>
      </c>
      <c r="CJ510" s="2">
        <v>11.9</v>
      </c>
      <c r="CK510" s="2">
        <v>1.5</v>
      </c>
      <c r="CL510" s="2">
        <v>0.2</v>
      </c>
      <c r="CM510" s="2">
        <v>11.4</v>
      </c>
      <c r="CN510" s="2">
        <v>14.9</v>
      </c>
      <c r="CP510" s="2">
        <v>1.3</v>
      </c>
      <c r="CQ510" s="2">
        <v>0.9</v>
      </c>
      <c r="CR510" s="2">
        <v>2.2000000000000002</v>
      </c>
      <c r="CS510" s="2">
        <v>0.109</v>
      </c>
      <c r="CU510" s="2">
        <v>-0.1</v>
      </c>
      <c r="CV510" s="2">
        <v>0.2</v>
      </c>
      <c r="CW510" s="2">
        <v>0.1</v>
      </c>
      <c r="CX510" s="2">
        <v>0.5</v>
      </c>
    </row>
    <row r="511" spans="1:102" x14ac:dyDescent="0.2">
      <c r="B511" s="1" t="s">
        <v>143</v>
      </c>
      <c r="C511" s="1">
        <v>2003</v>
      </c>
      <c r="D511" s="1" t="s">
        <v>787</v>
      </c>
      <c r="F511" s="2">
        <v>25</v>
      </c>
      <c r="G511" s="2" t="s">
        <v>999</v>
      </c>
      <c r="H511" s="2" t="s">
        <v>556</v>
      </c>
      <c r="I511" s="4" t="s">
        <v>598</v>
      </c>
      <c r="J511" s="16">
        <f>_xlfn.XLOOKUP($I511,DASHBOARD!$I$2:$I$27,DASHBOARD!$J$2:$J$27,"",0)</f>
        <v>75</v>
      </c>
      <c r="K511" s="23">
        <f>J511/DASHBOARD!$C$3</f>
        <v>1.9050038100076201</v>
      </c>
      <c r="L511" s="2">
        <v>175</v>
      </c>
      <c r="M511" s="26">
        <f>L511/DASHBOARD!$C$4</f>
        <v>79.365079365079367</v>
      </c>
      <c r="N511" s="26">
        <f t="shared" si="96"/>
        <v>21.869444797178129</v>
      </c>
      <c r="O511" s="5">
        <v>24012</v>
      </c>
      <c r="P511" s="23">
        <f>YEARFRAC(O511,_xlfn.XLOOKUP($B511,DASHBOARD!$Q$2:$Q$40,DASHBOARD!$U$2:$U$40,"",0))</f>
        <v>37.716666666666669</v>
      </c>
      <c r="Q511" s="2" t="s">
        <v>1000</v>
      </c>
      <c r="R511" s="2" t="str">
        <f>_xlfn.XLOOKUP($Q511,DASHBOARD!$L$2:$L$150,DASHBOARD!M$2:M$150,"",0)</f>
        <v>Lebanon</v>
      </c>
      <c r="S511" s="2" t="str">
        <f>_xlfn.XLOOKUP($Q511,DASHBOARD!$L$2:$L$150,DASHBOARD!N$2:N$150,"",0)</f>
        <v>Asia</v>
      </c>
      <c r="T511" s="2" t="str">
        <f>_xlfn.XLOOKUP($Q511,DASHBOARD!$L$2:$L$150,DASHBOARD!O$2:O$150,"",0)</f>
        <v>Eurasia</v>
      </c>
      <c r="U511" s="2">
        <v>14</v>
      </c>
      <c r="W511" s="2" t="s">
        <v>571</v>
      </c>
      <c r="X511" s="2" t="s">
        <v>571</v>
      </c>
      <c r="Z511" s="2" t="str">
        <f t="shared" si="97"/>
        <v/>
      </c>
      <c r="AA511" s="6">
        <f>_xlfn.XLOOKUP($G511,$AU$502:$AU$523,$AV$502:$AV$523,0,0)</f>
        <v>2625000</v>
      </c>
      <c r="AB511" s="43">
        <f>AA511/$AC$524</f>
        <v>4.9358286802257859E-2</v>
      </c>
      <c r="AD511" s="65">
        <v>837.80000000000007</v>
      </c>
      <c r="AE511" s="65" cm="1">
        <f t="array" ref="AE511">_xlfn.XLOOKUP($G511&amp;$C511,$BY$1:$BY$845&amp;$C$1:$C$845,$CB$1:$CB$845,"",0)</f>
        <v>952</v>
      </c>
      <c r="AF511" s="65">
        <v>12.5</v>
      </c>
      <c r="AG511" s="65">
        <f>IFERROR(($AD511/SUM(AD502:AD523))*$AF511,"")</f>
        <v>0.53120799411600605</v>
      </c>
      <c r="AH511" s="65" cm="1">
        <f t="array" ref="AH511">_xlfn.XLOOKUP($G511&amp;$C511,$BY$1:$BY$845&amp;$C$1:$C$845,$BD$1:$BD$845,"",0)</f>
        <v>37</v>
      </c>
      <c r="AI511" s="65" cm="1">
        <f t="array" ref="AI511">_xlfn.XLOOKUP($G511&amp;$C511,$BY$1:$BY$845&amp;$C$1:$C$845,$CP$1:$CP$845,"",0)</f>
        <v>1.3</v>
      </c>
      <c r="AJ511" s="65" cm="1">
        <f t="array" ref="AJ511">_xlfn.XLOOKUP($G511&amp;$C511,$BY$1:$BY$845&amp;$C$1:$C$845,$CQ$1:$CQ$845,"",0)</f>
        <v>0.9</v>
      </c>
      <c r="AK511" s="65" cm="1">
        <f t="array" ref="AK511">_xlfn.XLOOKUP($G511&amp;$C511,$BY$1:$BY$845&amp;$C$1:$C$845,$CR$1:$CR$845,"",0)</f>
        <v>2.2000000000000002</v>
      </c>
      <c r="AL511" s="65" cm="1">
        <f t="array" ref="AL511">_xlfn.XLOOKUP($G511&amp;$C511,$BY$1:$BY$845&amp;$C$1:$C$845,$CM$1:$CM$845,"",0)</f>
        <v>11.4</v>
      </c>
      <c r="AM511" s="78" cm="1">
        <f t="array" ref="AM511">_xlfn.XLOOKUP($G511&amp;$C511,$BY$1:$BY$845&amp;$C$1:$C$845,BG$1:BG$845,"",0)</f>
        <v>0.72</v>
      </c>
      <c r="AN511" s="78" cm="1">
        <f t="array" ref="AN511">_xlfn.XLOOKUP($G511&amp;$C511,$BY$1:$BY$845&amp;$C$1:$C$845,BH$1:BH$845,"",0)</f>
        <v>0.28000000000000003</v>
      </c>
      <c r="AO511" s="78" cm="1">
        <f t="array" ref="AO511">_xlfn.XLOOKUP($G511&amp;$C511,$BY$1:$BY$845&amp;$C$1:$C$845,BI$1:BI$845,"",0)</f>
        <v>0</v>
      </c>
      <c r="AP511" s="78" cm="1">
        <f t="array" ref="AP511">_xlfn.XLOOKUP($G511&amp;$C511,$BY$1:$BY$845&amp;$C$1:$C$845,BJ$1:BJ$845,"",0)</f>
        <v>0</v>
      </c>
      <c r="AQ511" s="78" cm="1">
        <f t="array" ref="AQ511">_xlfn.XLOOKUP($G511&amp;$C511,$BY$1:$BY$845&amp;$C$1:$C$845,BK$1:BK$845,"",0)</f>
        <v>0</v>
      </c>
      <c r="AR511" s="78">
        <f t="shared" si="98"/>
        <v>1</v>
      </c>
      <c r="AT511" s="1">
        <v>10</v>
      </c>
      <c r="AU511" s="2" t="s">
        <v>1004</v>
      </c>
      <c r="AV511" s="6">
        <v>1030000</v>
      </c>
      <c r="AW511" s="6">
        <v>1030000</v>
      </c>
      <c r="BB511">
        <v>10</v>
      </c>
      <c r="BC511" t="s">
        <v>1004</v>
      </c>
      <c r="BD511">
        <v>40</v>
      </c>
      <c r="BE511">
        <v>71</v>
      </c>
      <c r="BF511" s="2">
        <v>840</v>
      </c>
      <c r="BJ511" s="58">
        <v>0.05</v>
      </c>
      <c r="BK511" s="58">
        <v>0.95</v>
      </c>
      <c r="BL511" s="2">
        <v>-6.9</v>
      </c>
      <c r="BM511" s="2">
        <v>-16.399999999999999</v>
      </c>
      <c r="BN511" s="2">
        <v>11</v>
      </c>
      <c r="BO511" s="2">
        <v>14</v>
      </c>
      <c r="BP511" s="2">
        <v>39</v>
      </c>
      <c r="BQ511" s="2">
        <v>22</v>
      </c>
      <c r="BR511" s="2">
        <v>37</v>
      </c>
      <c r="BT511" s="2">
        <v>59</v>
      </c>
      <c r="BU511" s="2">
        <v>6</v>
      </c>
      <c r="BV511" s="2">
        <v>17</v>
      </c>
      <c r="BX511" s="2">
        <v>10</v>
      </c>
      <c r="BY511" s="2" t="s">
        <v>1004</v>
      </c>
      <c r="BZ511" s="2">
        <v>40</v>
      </c>
      <c r="CA511" s="2">
        <v>71</v>
      </c>
      <c r="CB511" s="2">
        <v>840</v>
      </c>
      <c r="CC511" s="2">
        <v>12.5</v>
      </c>
      <c r="CD511" s="2">
        <v>0.50600000000000001</v>
      </c>
      <c r="CE511" s="2">
        <v>8.0000000000000002E-3</v>
      </c>
      <c r="CF511" s="2">
        <v>0.32300000000000001</v>
      </c>
      <c r="CG511" s="2">
        <v>12</v>
      </c>
      <c r="CH511" s="2">
        <v>18.8</v>
      </c>
      <c r="CI511" s="2">
        <v>15.6</v>
      </c>
      <c r="CJ511" s="2">
        <v>4.9000000000000004</v>
      </c>
      <c r="CK511" s="2">
        <v>1.3</v>
      </c>
      <c r="CL511" s="2">
        <v>1.7</v>
      </c>
      <c r="CM511" s="2">
        <v>17</v>
      </c>
      <c r="CN511" s="2">
        <v>19.5</v>
      </c>
      <c r="CP511" s="2">
        <v>0.2</v>
      </c>
      <c r="CQ511" s="2">
        <v>1.3</v>
      </c>
      <c r="CR511" s="2">
        <v>1.6</v>
      </c>
      <c r="CS511" s="2">
        <v>9.0999999999999998E-2</v>
      </c>
      <c r="CU511" s="2">
        <v>-3.1</v>
      </c>
      <c r="CV511" s="2">
        <v>-0.6</v>
      </c>
      <c r="CW511" s="2">
        <v>-3.7</v>
      </c>
      <c r="CX511" s="2">
        <v>-0.4</v>
      </c>
    </row>
    <row r="512" spans="1:102" x14ac:dyDescent="0.2">
      <c r="B512" s="1" t="s">
        <v>143</v>
      </c>
      <c r="C512" s="1">
        <v>2003</v>
      </c>
      <c r="D512" s="1" t="s">
        <v>787</v>
      </c>
      <c r="F512" s="2">
        <v>9</v>
      </c>
      <c r="G512" s="2" t="s">
        <v>809</v>
      </c>
      <c r="H512" s="2" t="s">
        <v>556</v>
      </c>
      <c r="I512" s="4" t="s">
        <v>597</v>
      </c>
      <c r="J512" s="16">
        <f>_xlfn.XLOOKUP($I512,DASHBOARD!$I$2:$I$27,DASHBOARD!$J$2:$J$27,"",0)</f>
        <v>74</v>
      </c>
      <c r="K512" s="23">
        <f>J512/DASHBOARD!$C$3</f>
        <v>1.8796037592075185</v>
      </c>
      <c r="L512" s="2">
        <v>185</v>
      </c>
      <c r="M512" s="26">
        <f>L512/DASHBOARD!$C$4</f>
        <v>83.900226757369609</v>
      </c>
      <c r="N512" s="26">
        <f t="shared" si="96"/>
        <v>23.748190537476248</v>
      </c>
      <c r="O512" s="5">
        <v>30088</v>
      </c>
      <c r="P512" s="23">
        <f>YEARFRAC(O512,_xlfn.XLOOKUP($B512,DASHBOARD!$Q$2:$Q$40,DASHBOARD!$U$2:$U$40,"",0))</f>
        <v>21.077777777777779</v>
      </c>
      <c r="Q512" s="2" t="s">
        <v>810</v>
      </c>
      <c r="R512" s="2" t="str">
        <f>_xlfn.XLOOKUP($Q512,DASHBOARD!$L$2:$L$150,DASHBOARD!M$2:M$150,"",0)</f>
        <v>Belgium</v>
      </c>
      <c r="S512" s="2" t="str">
        <f>_xlfn.XLOOKUP($Q512,DASHBOARD!$L$2:$L$150,DASHBOARD!N$2:N$150,"",0)</f>
        <v>Europe</v>
      </c>
      <c r="T512" s="2" t="str">
        <f>_xlfn.XLOOKUP($Q512,DASHBOARD!$L$2:$L$150,DASHBOARD!O$2:O$150,"",0)</f>
        <v>Eurasia</v>
      </c>
      <c r="U512" s="2">
        <v>1</v>
      </c>
      <c r="Z512" s="2" t="str">
        <f t="shared" si="97"/>
        <v/>
      </c>
      <c r="AA512" s="6">
        <f>_xlfn.XLOOKUP($G512,$AU$502:$AU$523,$AV$502:$AV$523,0,0)</f>
        <v>800400</v>
      </c>
      <c r="AB512" s="43">
        <f>AA512/$AC$524</f>
        <v>1.5050046764391312E-2</v>
      </c>
      <c r="AD512" s="65">
        <v>2771.6</v>
      </c>
      <c r="AE512" s="65" cm="1">
        <f t="array" ref="AE512">_xlfn.XLOOKUP($G512&amp;$C512,$BY$1:$BY$845&amp;$C$1:$C$845,$CB$1:$CB$845,"",0)</f>
        <v>2774</v>
      </c>
      <c r="AF512" s="65">
        <v>16.5</v>
      </c>
      <c r="AG512" s="65">
        <f>IFERROR(($AD512/SUM(AD502:AD523))*$AF512,"")</f>
        <v>2.3196834817012855</v>
      </c>
      <c r="AH512" s="65" cm="1">
        <f t="array" ref="AH512">_xlfn.XLOOKUP($G512&amp;$C512,$BY$1:$BY$845&amp;$C$1:$C$845,$BD$1:$BD$845,"",0)</f>
        <v>20</v>
      </c>
      <c r="AI512" s="65" cm="1">
        <f t="array" ref="AI512">_xlfn.XLOOKUP($G512&amp;$C512,$BY$1:$BY$845&amp;$C$1:$C$845,$CP$1:$CP$845,"",0)</f>
        <v>5.0999999999999996</v>
      </c>
      <c r="AJ512" s="65" cm="1">
        <f t="array" ref="AJ512">_xlfn.XLOOKUP($G512&amp;$C512,$BY$1:$BY$845&amp;$C$1:$C$845,$CQ$1:$CQ$845,"",0)</f>
        <v>2.6</v>
      </c>
      <c r="AK512" s="65" cm="1">
        <f t="array" ref="AK512">_xlfn.XLOOKUP($G512&amp;$C512,$BY$1:$BY$845&amp;$C$1:$C$845,$CR$1:$CR$845,"",0)</f>
        <v>7.7</v>
      </c>
      <c r="AL512" s="65" cm="1">
        <f t="array" ref="AL512">_xlfn.XLOOKUP($G512&amp;$C512,$BY$1:$BY$845&amp;$C$1:$C$845,$CM$1:$CM$845,"",0)</f>
        <v>14.5</v>
      </c>
      <c r="AM512" s="78" cm="1">
        <f t="array" ref="AM512">_xlfn.XLOOKUP($G512&amp;$C512,$BY$1:$BY$845&amp;$C$1:$C$845,BG$1:BG$845,"",0)</f>
        <v>0.99</v>
      </c>
      <c r="AN512" s="78" cm="1">
        <f t="array" ref="AN512">_xlfn.XLOOKUP($G512&amp;$C512,$BY$1:$BY$845&amp;$C$1:$C$845,BH$1:BH$845,"",0)</f>
        <v>0.01</v>
      </c>
      <c r="AO512" s="78" cm="1">
        <f t="array" ref="AO512">_xlfn.XLOOKUP($G512&amp;$C512,$BY$1:$BY$845&amp;$C$1:$C$845,BI$1:BI$845,"",0)</f>
        <v>0</v>
      </c>
      <c r="AP512" s="78" cm="1">
        <f t="array" ref="AP512">_xlfn.XLOOKUP($G512&amp;$C512,$BY$1:$BY$845&amp;$C$1:$C$845,BJ$1:BJ$845,"",0)</f>
        <v>0</v>
      </c>
      <c r="AQ512" s="78" cm="1">
        <f t="array" ref="AQ512">_xlfn.XLOOKUP($G512&amp;$C512,$BY$1:$BY$845&amp;$C$1:$C$845,BK$1:BK$845,"",0)</f>
        <v>0</v>
      </c>
      <c r="AR512" s="78">
        <f t="shared" si="98"/>
        <v>1</v>
      </c>
      <c r="AT512" s="1">
        <v>11</v>
      </c>
      <c r="AU512" s="2" t="s">
        <v>809</v>
      </c>
      <c r="AV512" s="6">
        <v>800400</v>
      </c>
      <c r="AW512" s="6">
        <v>800400</v>
      </c>
      <c r="BB512">
        <v>11</v>
      </c>
      <c r="BC512" t="s">
        <v>994</v>
      </c>
      <c r="BD512">
        <v>36</v>
      </c>
      <c r="BE512">
        <v>64</v>
      </c>
      <c r="BF512" s="2">
        <v>601</v>
      </c>
      <c r="BI512" s="58">
        <v>0.59</v>
      </c>
      <c r="BJ512" s="58">
        <v>0.4</v>
      </c>
      <c r="BK512" s="58">
        <v>0.01</v>
      </c>
      <c r="BL512" s="2">
        <v>1.3</v>
      </c>
      <c r="BM512" s="2">
        <v>-5.7</v>
      </c>
      <c r="BN512" s="2">
        <v>19</v>
      </c>
      <c r="BO512" s="2">
        <v>5</v>
      </c>
      <c r="BP512" s="2">
        <v>26</v>
      </c>
      <c r="BQ512" s="2">
        <v>2</v>
      </c>
      <c r="BR512" s="2">
        <v>4</v>
      </c>
      <c r="BT512" s="2">
        <v>51</v>
      </c>
      <c r="BU512" s="2">
        <v>1</v>
      </c>
      <c r="BV512" s="2">
        <v>1</v>
      </c>
      <c r="BX512" s="2">
        <v>11</v>
      </c>
      <c r="BY512" s="2" t="s">
        <v>994</v>
      </c>
      <c r="BZ512" s="2">
        <v>36</v>
      </c>
      <c r="CA512" s="2">
        <v>64</v>
      </c>
      <c r="CB512" s="2">
        <v>601</v>
      </c>
      <c r="CC512" s="2">
        <v>5.0999999999999996</v>
      </c>
      <c r="CD512" s="2">
        <v>0.45900000000000002</v>
      </c>
      <c r="CE512" s="2">
        <v>0.48399999999999999</v>
      </c>
      <c r="CF512" s="2">
        <v>0.105</v>
      </c>
      <c r="CG512" s="2">
        <v>4</v>
      </c>
      <c r="CH512" s="2">
        <v>10.1</v>
      </c>
      <c r="CI512" s="2">
        <v>7.2</v>
      </c>
      <c r="CJ512" s="2">
        <v>5.3</v>
      </c>
      <c r="CK512" s="2">
        <v>0.6</v>
      </c>
      <c r="CL512" s="2">
        <v>1</v>
      </c>
      <c r="CM512" s="2">
        <v>17.2</v>
      </c>
      <c r="CN512" s="2">
        <v>12.1</v>
      </c>
      <c r="CP512" s="2">
        <v>-0.2</v>
      </c>
      <c r="CQ512" s="2">
        <v>0.6</v>
      </c>
      <c r="CR512" s="2">
        <v>0.3</v>
      </c>
      <c r="CS512" s="2">
        <v>2.8000000000000001E-2</v>
      </c>
      <c r="CU512" s="2">
        <v>-3.1</v>
      </c>
      <c r="CV512" s="2">
        <v>-0.1</v>
      </c>
      <c r="CW512" s="2">
        <v>-3.2</v>
      </c>
      <c r="CX512" s="2">
        <v>-0.2</v>
      </c>
    </row>
    <row r="513" spans="1:102" x14ac:dyDescent="0.2">
      <c r="B513" s="1" t="s">
        <v>143</v>
      </c>
      <c r="C513" s="1">
        <v>2003</v>
      </c>
      <c r="D513" s="1" t="s">
        <v>787</v>
      </c>
      <c r="F513" s="2">
        <v>50</v>
      </c>
      <c r="G513" s="2" t="s">
        <v>1001</v>
      </c>
      <c r="H513" s="2" t="s">
        <v>552</v>
      </c>
      <c r="I513" s="4" t="s">
        <v>1150</v>
      </c>
      <c r="J513" s="16">
        <f>_xlfn.XLOOKUP($I513,DASHBOARD!$I$2:$I$27,DASHBOARD!$J$2:$J$27,"",0)</f>
        <v>85</v>
      </c>
      <c r="K513" s="23">
        <f>J513/DASHBOARD!$C$3</f>
        <v>2.1590043180086362</v>
      </c>
      <c r="L513" s="2">
        <v>235</v>
      </c>
      <c r="M513" s="26">
        <f>L513/DASHBOARD!$C$4</f>
        <v>106.57596371882086</v>
      </c>
      <c r="N513" s="26">
        <f t="shared" si="96"/>
        <v>22.864001851721074</v>
      </c>
      <c r="O513" s="5">
        <v>23960</v>
      </c>
      <c r="P513" s="23">
        <f>YEARFRAC(O513,_xlfn.XLOOKUP($B513,DASHBOARD!$Q$2:$Q$40,DASHBOARD!$U$2:$U$40,"",0))</f>
        <v>37.858333333333334</v>
      </c>
      <c r="Q513" s="2" t="s">
        <v>557</v>
      </c>
      <c r="R513" s="2" t="str">
        <f>_xlfn.XLOOKUP($Q513,DASHBOARD!$L$2:$L$150,DASHBOARD!M$2:M$150,"",0)</f>
        <v>United States</v>
      </c>
      <c r="S513" s="2" t="str">
        <f>_xlfn.XLOOKUP($Q513,DASHBOARD!$L$2:$L$150,DASHBOARD!N$2:N$150,"",0)</f>
        <v>North America</v>
      </c>
      <c r="T513" s="2" t="str">
        <f>_xlfn.XLOOKUP($Q513,DASHBOARD!$L$2:$L$150,DASHBOARD!O$2:O$150,"",0)</f>
        <v>Americas</v>
      </c>
      <c r="U513" s="2">
        <v>13</v>
      </c>
      <c r="W513" s="2" t="s">
        <v>1002</v>
      </c>
      <c r="X513" s="2" t="s">
        <v>1002</v>
      </c>
      <c r="Z513" s="2" t="str">
        <f t="shared" si="97"/>
        <v/>
      </c>
      <c r="AA513" s="6">
        <f>_xlfn.XLOOKUP($G513,$AU$502:$AU$523,$AV$502:$AV$523,0,0)</f>
        <v>10500000</v>
      </c>
      <c r="AB513" s="43">
        <f>AA513/$AC$524</f>
        <v>0.19743314720903143</v>
      </c>
      <c r="AD513" s="65">
        <v>2256</v>
      </c>
      <c r="AE513" s="65" cm="1">
        <f t="array" ref="AE513">_xlfn.XLOOKUP($G513&amp;$C513,$BY$1:$BY$845&amp;$C$1:$C$845,$CB$1:$CB$845,"",0)</f>
        <v>1676</v>
      </c>
      <c r="AF513" s="65">
        <v>14.5</v>
      </c>
      <c r="AG513" s="65">
        <f>IFERROR(($AD513/SUM(AD502:AD523))*$AF513,"")</f>
        <v>1.6592863121053032</v>
      </c>
      <c r="AH513" s="65" cm="1">
        <f t="array" ref="AH513">_xlfn.XLOOKUP($G513&amp;$C513,$BY$1:$BY$845&amp;$C$1:$C$845,$BD$1:$BD$845,"",0)</f>
        <v>37</v>
      </c>
      <c r="AI513" s="65" cm="1">
        <f t="array" ref="AI513">_xlfn.XLOOKUP($G513&amp;$C513,$BY$1:$BY$845&amp;$C$1:$C$845,$CP$1:$CP$845,"",0)</f>
        <v>2.5</v>
      </c>
      <c r="AJ513" s="65" cm="1">
        <f t="array" ref="AJ513">_xlfn.XLOOKUP($G513&amp;$C513,$BY$1:$BY$845&amp;$C$1:$C$845,$CQ$1:$CQ$845,"",0)</f>
        <v>3.6</v>
      </c>
      <c r="AK513" s="65" cm="1">
        <f t="array" ref="AK513">_xlfn.XLOOKUP($G513&amp;$C513,$BY$1:$BY$845&amp;$C$1:$C$845,$CR$1:$CR$845,"",0)</f>
        <v>6</v>
      </c>
      <c r="AL513" s="65" cm="1">
        <f t="array" ref="AL513">_xlfn.XLOOKUP($G513&amp;$C513,$BY$1:$BY$845&amp;$C$1:$C$845,$CM$1:$CM$845,"",0)</f>
        <v>13.9</v>
      </c>
      <c r="AM513" s="78" cm="1">
        <f t="array" ref="AM513">_xlfn.XLOOKUP($G513&amp;$C513,$BY$1:$BY$845&amp;$C$1:$C$845,BG$1:BG$845,"",0)</f>
        <v>0</v>
      </c>
      <c r="AN513" s="78" cm="1">
        <f t="array" ref="AN513">_xlfn.XLOOKUP($G513&amp;$C513,$BY$1:$BY$845&amp;$C$1:$C$845,BH$1:BH$845,"",0)</f>
        <v>0</v>
      </c>
      <c r="AO513" s="78" cm="1">
        <f t="array" ref="AO513">_xlfn.XLOOKUP($G513&amp;$C513,$BY$1:$BY$845&amp;$C$1:$C$845,BI$1:BI$845,"",0)</f>
        <v>0</v>
      </c>
      <c r="AP513" s="78" cm="1">
        <f t="array" ref="AP513">_xlfn.XLOOKUP($G513&amp;$C513,$BY$1:$BY$845&amp;$C$1:$C$845,BJ$1:BJ$845,"",0)</f>
        <v>0</v>
      </c>
      <c r="AQ513" s="78" cm="1">
        <f t="array" ref="AQ513">_xlfn.XLOOKUP($G513&amp;$C513,$BY$1:$BY$845&amp;$C$1:$C$845,BK$1:BK$845,"",0)</f>
        <v>1</v>
      </c>
      <c r="AR513" s="78">
        <f t="shared" si="98"/>
        <v>1</v>
      </c>
      <c r="AT513" s="1">
        <v>12</v>
      </c>
      <c r="AU513" s="2" t="s">
        <v>997</v>
      </c>
      <c r="AV513" s="6">
        <v>699935</v>
      </c>
      <c r="AW513" s="6">
        <v>699935</v>
      </c>
      <c r="BB513">
        <v>12</v>
      </c>
      <c r="BC513" t="s">
        <v>992</v>
      </c>
      <c r="BD513">
        <v>24</v>
      </c>
      <c r="BE513">
        <v>30</v>
      </c>
      <c r="BF513" s="2">
        <v>471</v>
      </c>
      <c r="BG513" s="58">
        <v>1</v>
      </c>
      <c r="BL513" s="2">
        <v>2.4</v>
      </c>
      <c r="BM513" s="2">
        <v>-4.2</v>
      </c>
      <c r="BN513" s="2">
        <v>19</v>
      </c>
      <c r="BO513" s="2">
        <v>8</v>
      </c>
      <c r="BP513" s="2">
        <v>17</v>
      </c>
      <c r="BQ513" s="2">
        <v>2</v>
      </c>
      <c r="BR513" s="2">
        <v>19</v>
      </c>
      <c r="BT513" s="2">
        <v>182</v>
      </c>
      <c r="BU513" s="2">
        <v>4</v>
      </c>
      <c r="BV513" s="2">
        <v>8</v>
      </c>
      <c r="BX513" s="2">
        <v>12</v>
      </c>
      <c r="BY513" s="2" t="s">
        <v>992</v>
      </c>
      <c r="BZ513" s="2">
        <v>24</v>
      </c>
      <c r="CA513" s="2">
        <v>30</v>
      </c>
      <c r="CB513" s="2">
        <v>471</v>
      </c>
      <c r="CC513" s="2">
        <v>15.9</v>
      </c>
      <c r="CD513" s="2">
        <v>0.50900000000000001</v>
      </c>
      <c r="CE513" s="2">
        <v>7.5999999999999998E-2</v>
      </c>
      <c r="CF513" s="2">
        <v>0.39300000000000002</v>
      </c>
      <c r="CG513" s="2">
        <v>5.7</v>
      </c>
      <c r="CH513" s="2">
        <v>8</v>
      </c>
      <c r="CI513" s="2">
        <v>6.9</v>
      </c>
      <c r="CJ513" s="2">
        <v>26.9</v>
      </c>
      <c r="CK513" s="2">
        <v>2.5</v>
      </c>
      <c r="CL513" s="2">
        <v>1</v>
      </c>
      <c r="CM513" s="2">
        <v>17.100000000000001</v>
      </c>
      <c r="CN513" s="2">
        <v>20.2</v>
      </c>
      <c r="CP513" s="2">
        <v>0.6</v>
      </c>
      <c r="CQ513" s="2">
        <v>0.6</v>
      </c>
      <c r="CR513" s="2">
        <v>1.2</v>
      </c>
      <c r="CS513" s="2">
        <v>0.125</v>
      </c>
      <c r="CU513" s="2">
        <v>0.1</v>
      </c>
      <c r="CV513" s="2">
        <v>1.1000000000000001</v>
      </c>
      <c r="CW513" s="2">
        <v>1.2</v>
      </c>
      <c r="CX513" s="2">
        <v>0.4</v>
      </c>
    </row>
    <row r="514" spans="1:102" x14ac:dyDescent="0.2">
      <c r="B514" s="1" t="s">
        <v>143</v>
      </c>
      <c r="C514" s="1">
        <v>2003</v>
      </c>
      <c r="D514" s="1" t="s">
        <v>787</v>
      </c>
      <c r="F514" s="2">
        <v>31</v>
      </c>
      <c r="G514" s="2" t="s">
        <v>961</v>
      </c>
      <c r="H514" s="2" t="s">
        <v>566</v>
      </c>
      <c r="I514" s="4" t="s">
        <v>604</v>
      </c>
      <c r="J514" s="16">
        <f>_xlfn.XLOOKUP($I514,DASHBOARD!$I$2:$I$27,DASHBOARD!$J$2:$J$27,"",0)</f>
        <v>79</v>
      </c>
      <c r="K514" s="23">
        <f>J514/DASHBOARD!$C$3</f>
        <v>2.0066040132080265</v>
      </c>
      <c r="L514" s="2">
        <v>250</v>
      </c>
      <c r="M514" s="26">
        <f>L514/DASHBOARD!$C$4</f>
        <v>113.37868480725623</v>
      </c>
      <c r="N514" s="26">
        <f t="shared" si="96"/>
        <v>28.158405700580715</v>
      </c>
      <c r="O514" s="5">
        <v>27356</v>
      </c>
      <c r="P514" s="23">
        <f>YEARFRAC(O514,_xlfn.XLOOKUP($B514,DASHBOARD!$Q$2:$Q$40,DASHBOARD!$U$2:$U$40,"",0))</f>
        <v>28.56111111111111</v>
      </c>
      <c r="Q514" s="2" t="s">
        <v>557</v>
      </c>
      <c r="R514" s="2" t="str">
        <f>_xlfn.XLOOKUP($Q514,DASHBOARD!$L$2:$L$150,DASHBOARD!M$2:M$150,"",0)</f>
        <v>United States</v>
      </c>
      <c r="S514" s="2" t="str">
        <f>_xlfn.XLOOKUP($Q514,DASHBOARD!$L$2:$L$150,DASHBOARD!N$2:N$150,"",0)</f>
        <v>North America</v>
      </c>
      <c r="T514" s="2" t="str">
        <f>_xlfn.XLOOKUP($Q514,DASHBOARD!$L$2:$L$150,DASHBOARD!O$2:O$150,"",0)</f>
        <v>Americas</v>
      </c>
      <c r="U514" s="2">
        <v>6</v>
      </c>
      <c r="W514" s="2" t="s">
        <v>962</v>
      </c>
      <c r="X514" s="2" t="s">
        <v>962</v>
      </c>
      <c r="Z514" s="2" t="str">
        <f t="shared" si="97"/>
        <v/>
      </c>
      <c r="AA514" s="6">
        <f>_xlfn.XLOOKUP($G514,$AU$502:$AU$523,$AV$502:$AV$523,0,0)</f>
        <v>4370000</v>
      </c>
      <c r="AB514" s="43">
        <f>AA514/$AC$524</f>
        <v>8.2169795552711186E-2</v>
      </c>
      <c r="AD514" s="65" t="s">
        <v>1484</v>
      </c>
      <c r="AE514" s="65" cm="1">
        <f t="array" ref="AE514">_xlfn.XLOOKUP($G514&amp;$C514,$BY$1:$BY$845&amp;$C$1:$C$845,$CB$1:$CB$845,"",0)</f>
        <v>1933</v>
      </c>
      <c r="AF514" s="65" t="s">
        <v>1484</v>
      </c>
      <c r="AG514" s="65" t="str">
        <f>IFERROR(($AD514/SUM(AD502:AD523))*$AF514,"")</f>
        <v/>
      </c>
      <c r="AH514" s="65" cm="1">
        <f t="array" ref="AH514">_xlfn.XLOOKUP($G514&amp;$C514,$BY$1:$BY$845&amp;$C$1:$C$845,$BD$1:$BD$845,"",0)</f>
        <v>28</v>
      </c>
      <c r="AI514" s="65" cm="1">
        <f t="array" ref="AI514">_xlfn.XLOOKUP($G514&amp;$C514,$BY$1:$BY$845&amp;$C$1:$C$845,$CP$1:$CP$845,"",0)</f>
        <v>1.9</v>
      </c>
      <c r="AJ514" s="65" cm="1">
        <f t="array" ref="AJ514">_xlfn.XLOOKUP($G514&amp;$C514,$BY$1:$BY$845&amp;$C$1:$C$845,$CQ$1:$CQ$845,"",0)</f>
        <v>3.3</v>
      </c>
      <c r="AK514" s="65" cm="1">
        <f t="array" ref="AK514">_xlfn.XLOOKUP($G514&amp;$C514,$BY$1:$BY$845&amp;$C$1:$C$845,$CR$1:$CR$845,"",0)</f>
        <v>5.2</v>
      </c>
      <c r="AL514" s="65" cm="1">
        <f t="array" ref="AL514">_xlfn.XLOOKUP($G514&amp;$C514,$BY$1:$BY$845&amp;$C$1:$C$845,$CM$1:$CM$845,"",0)</f>
        <v>18.2</v>
      </c>
      <c r="AM514" s="78" cm="1">
        <f t="array" ref="AM514">_xlfn.XLOOKUP($G514&amp;$C514,$BY$1:$BY$845&amp;$C$1:$C$845,BG$1:BG$845,"",0)</f>
        <v>0</v>
      </c>
      <c r="AN514" s="78" cm="1">
        <f t="array" ref="AN514">_xlfn.XLOOKUP($G514&amp;$C514,$BY$1:$BY$845&amp;$C$1:$C$845,BH$1:BH$845,"",0)</f>
        <v>0</v>
      </c>
      <c r="AO514" s="78" cm="1">
        <f t="array" ref="AO514">_xlfn.XLOOKUP($G514&amp;$C514,$BY$1:$BY$845&amp;$C$1:$C$845,BI$1:BI$845,"",0)</f>
        <v>0</v>
      </c>
      <c r="AP514" s="78" cm="1">
        <f t="array" ref="AP514">_xlfn.XLOOKUP($G514&amp;$C514,$BY$1:$BY$845&amp;$C$1:$C$845,BJ$1:BJ$845,"",0)</f>
        <v>0.96</v>
      </c>
      <c r="AQ514" s="78" cm="1">
        <f t="array" ref="AQ514">_xlfn.XLOOKUP($G514&amp;$C514,$BY$1:$BY$845&amp;$C$1:$C$845,BK$1:BK$845,"",0)</f>
        <v>0.04</v>
      </c>
      <c r="AR514" s="78">
        <f t="shared" si="98"/>
        <v>1</v>
      </c>
      <c r="AT514" s="1">
        <v>13</v>
      </c>
      <c r="AU514" s="2" t="s">
        <v>991</v>
      </c>
      <c r="AV514" s="6">
        <v>512453</v>
      </c>
      <c r="AW514" s="6" t="s">
        <v>1484</v>
      </c>
      <c r="BB514">
        <v>13</v>
      </c>
      <c r="BC514" t="s">
        <v>995</v>
      </c>
      <c r="BD514">
        <v>31</v>
      </c>
      <c r="BE514">
        <v>10</v>
      </c>
      <c r="BF514" s="2">
        <v>51</v>
      </c>
      <c r="BG514" s="58">
        <v>1</v>
      </c>
      <c r="BL514" s="2">
        <v>-25.1</v>
      </c>
      <c r="BM514" s="2">
        <v>-31.6</v>
      </c>
      <c r="BN514" s="2">
        <v>2</v>
      </c>
      <c r="BO514" s="2">
        <v>0</v>
      </c>
      <c r="BP514" s="2">
        <v>2</v>
      </c>
      <c r="BQ514" s="2">
        <v>0</v>
      </c>
      <c r="BR514" s="2">
        <v>1</v>
      </c>
      <c r="BT514" s="2">
        <v>7</v>
      </c>
      <c r="BU514" s="2">
        <v>0</v>
      </c>
      <c r="BV514" s="2">
        <v>1</v>
      </c>
      <c r="BX514" s="2">
        <v>13</v>
      </c>
      <c r="BY514" s="2" t="s">
        <v>995</v>
      </c>
      <c r="BZ514" s="2">
        <v>31</v>
      </c>
      <c r="CA514" s="2">
        <v>10</v>
      </c>
      <c r="CB514" s="2">
        <v>51</v>
      </c>
      <c r="CC514" s="2">
        <v>2.5</v>
      </c>
      <c r="CD514" s="2">
        <v>0.318</v>
      </c>
      <c r="CE514" s="2">
        <v>0.44400000000000001</v>
      </c>
      <c r="CF514" s="2">
        <v>0.111</v>
      </c>
      <c r="CG514" s="2">
        <v>0</v>
      </c>
      <c r="CH514" s="2">
        <v>6.5</v>
      </c>
      <c r="CI514" s="2">
        <v>3.4</v>
      </c>
      <c r="CJ514" s="2">
        <v>9.3000000000000007</v>
      </c>
      <c r="CK514" s="2">
        <v>3.1</v>
      </c>
      <c r="CL514" s="2">
        <v>0</v>
      </c>
      <c r="CM514" s="2">
        <v>9.6</v>
      </c>
      <c r="CN514" s="2">
        <v>19</v>
      </c>
      <c r="CP514" s="2">
        <v>-0.1</v>
      </c>
      <c r="CQ514" s="2">
        <v>0.1</v>
      </c>
      <c r="CR514" s="2">
        <v>-0.1</v>
      </c>
      <c r="CS514" s="2">
        <v>-6.9000000000000006E-2</v>
      </c>
      <c r="CU514" s="2">
        <v>-7</v>
      </c>
      <c r="CV514" s="2">
        <v>1.2</v>
      </c>
      <c r="CW514" s="2">
        <v>-5.8</v>
      </c>
      <c r="CX514" s="2">
        <v>0</v>
      </c>
    </row>
    <row r="515" spans="1:102" x14ac:dyDescent="0.2">
      <c r="B515" s="1" t="s">
        <v>143</v>
      </c>
      <c r="C515" s="1">
        <v>2003</v>
      </c>
      <c r="D515" s="1" t="s">
        <v>787</v>
      </c>
      <c r="F515" s="2">
        <v>8</v>
      </c>
      <c r="G515" s="2" t="s">
        <v>1003</v>
      </c>
      <c r="H515" s="2" t="s">
        <v>576</v>
      </c>
      <c r="I515" s="4" t="s">
        <v>604</v>
      </c>
      <c r="J515" s="16">
        <f>_xlfn.XLOOKUP($I515,DASHBOARD!$I$2:$I$27,DASHBOARD!$J$2:$J$27,"",0)</f>
        <v>79</v>
      </c>
      <c r="K515" s="23">
        <f>J515/DASHBOARD!$C$3</f>
        <v>2.0066040132080265</v>
      </c>
      <c r="L515" s="2">
        <v>200</v>
      </c>
      <c r="M515" s="26">
        <f>L515/DASHBOARD!$C$4</f>
        <v>90.702947845804985</v>
      </c>
      <c r="N515" s="26">
        <f t="shared" si="96"/>
        <v>22.526724560464572</v>
      </c>
      <c r="O515" s="5">
        <v>25293</v>
      </c>
      <c r="P515" s="23">
        <f>YEARFRAC(O515,_xlfn.XLOOKUP($B515,DASHBOARD!$Q$2:$Q$40,DASHBOARD!$U$2:$U$40,"",0))</f>
        <v>34.208333333333336</v>
      </c>
      <c r="Q515" s="2" t="s">
        <v>557</v>
      </c>
      <c r="R515" s="2" t="str">
        <f>_xlfn.XLOOKUP($Q515,DASHBOARD!$L$2:$L$150,DASHBOARD!M$2:M$150,"",0)</f>
        <v>United States</v>
      </c>
      <c r="S515" s="2" t="str">
        <f>_xlfn.XLOOKUP($Q515,DASHBOARD!$L$2:$L$150,DASHBOARD!N$2:N$150,"",0)</f>
        <v>North America</v>
      </c>
      <c r="T515" s="2" t="str">
        <f>_xlfn.XLOOKUP($Q515,DASHBOARD!$L$2:$L$150,DASHBOARD!O$2:O$150,"",0)</f>
        <v>Americas</v>
      </c>
      <c r="U515" s="2">
        <v>11</v>
      </c>
      <c r="W515" s="2" t="s">
        <v>567</v>
      </c>
      <c r="X515" s="2" t="s">
        <v>567</v>
      </c>
      <c r="Z515" s="2" t="str">
        <f t="shared" si="97"/>
        <v/>
      </c>
      <c r="AA515" s="6">
        <f>_xlfn.XLOOKUP($G515,$AU$502:$AU$523,$AV$502:$AV$523,0,0)</f>
        <v>9900000</v>
      </c>
      <c r="AB515" s="43">
        <f>AA515/$AC$524</f>
        <v>0.18615125308280106</v>
      </c>
      <c r="AD515" s="65" t="s">
        <v>1484</v>
      </c>
      <c r="AE515" s="65" cm="1">
        <f t="array" ref="AE515">_xlfn.XLOOKUP($G515&amp;$C515,$BY$1:$BY$845&amp;$C$1:$C$845,$CB$1:$CB$845,"",0)</f>
        <v>1032</v>
      </c>
      <c r="AF515" s="65" t="s">
        <v>1484</v>
      </c>
      <c r="AG515" s="65" t="str">
        <f>IFERROR(($AD515/SUM(AD502:AD523))*$AF515,"")</f>
        <v/>
      </c>
      <c r="AH515" s="65" cm="1">
        <f t="array" ref="AH515">_xlfn.XLOOKUP($G515&amp;$C515,$BY$1:$BY$845&amp;$C$1:$C$845,$BD$1:$BD$845,"",0)</f>
        <v>33</v>
      </c>
      <c r="AI515" s="65" cm="1">
        <f t="array" ref="AI515">_xlfn.XLOOKUP($G515&amp;$C515,$BY$1:$BY$845&amp;$C$1:$C$845,$CP$1:$CP$845,"",0)</f>
        <v>1.4</v>
      </c>
      <c r="AJ515" s="65" cm="1">
        <f t="array" ref="AJ515">_xlfn.XLOOKUP($G515&amp;$C515,$BY$1:$BY$845&amp;$C$1:$C$845,$CQ$1:$CQ$845,"",0)</f>
        <v>1.1000000000000001</v>
      </c>
      <c r="AK515" s="65" cm="1">
        <f t="array" ref="AK515">_xlfn.XLOOKUP($G515&amp;$C515,$BY$1:$BY$845&amp;$C$1:$C$845,$CR$1:$CR$845,"",0)</f>
        <v>2.5</v>
      </c>
      <c r="AL515" s="65" cm="1">
        <f t="array" ref="AL515">_xlfn.XLOOKUP($G515&amp;$C515,$BY$1:$BY$845&amp;$C$1:$C$845,$CM$1:$CM$845,"",0)</f>
        <v>11.2</v>
      </c>
      <c r="AM515" s="78" cm="1">
        <f t="array" ref="AM515">_xlfn.XLOOKUP($G515&amp;$C515,$BY$1:$BY$845&amp;$C$1:$C$845,BG$1:BG$845,"",0)</f>
        <v>0</v>
      </c>
      <c r="AN515" s="78" cm="1">
        <f t="array" ref="AN515">_xlfn.XLOOKUP($G515&amp;$C515,$BY$1:$BY$845&amp;$C$1:$C$845,BH$1:BH$845,"",0)</f>
        <v>0.74</v>
      </c>
      <c r="AO515" s="78" cm="1">
        <f t="array" ref="AO515">_xlfn.XLOOKUP($G515&amp;$C515,$BY$1:$BY$845&amp;$C$1:$C$845,BI$1:BI$845,"",0)</f>
        <v>0.26</v>
      </c>
      <c r="AP515" s="78" cm="1">
        <f t="array" ref="AP515">_xlfn.XLOOKUP($G515&amp;$C515,$BY$1:$BY$845&amp;$C$1:$C$845,BJ$1:BJ$845,"",0)</f>
        <v>0.01</v>
      </c>
      <c r="AQ515" s="78" cm="1">
        <f t="array" ref="AQ515">_xlfn.XLOOKUP($G515&amp;$C515,$BY$1:$BY$845&amp;$C$1:$C$845,BK$1:BK$845,"",0)</f>
        <v>0</v>
      </c>
      <c r="AR515" s="78">
        <f t="shared" si="98"/>
        <v>1.01</v>
      </c>
      <c r="AT515" s="1">
        <v>14</v>
      </c>
      <c r="AU515" s="2" t="s">
        <v>995</v>
      </c>
      <c r="AV515" s="6">
        <v>139925</v>
      </c>
      <c r="AW515" s="6" t="s">
        <v>1484</v>
      </c>
      <c r="BB515">
        <v>14</v>
      </c>
      <c r="BC515" t="s">
        <v>991</v>
      </c>
      <c r="BD515">
        <v>27</v>
      </c>
      <c r="BE515">
        <v>12</v>
      </c>
      <c r="BF515" s="2">
        <v>46</v>
      </c>
      <c r="BJ515" s="58">
        <v>0.09</v>
      </c>
      <c r="BK515" s="58">
        <v>0.91</v>
      </c>
      <c r="BL515" s="2">
        <v>-21.7</v>
      </c>
      <c r="BM515" s="2">
        <v>-28.2</v>
      </c>
      <c r="BN515" s="2">
        <v>3</v>
      </c>
      <c r="BO515" s="2">
        <v>1</v>
      </c>
      <c r="BP515" s="2">
        <v>9</v>
      </c>
      <c r="BQ515" s="2">
        <v>0</v>
      </c>
      <c r="BR515" s="2">
        <v>1</v>
      </c>
      <c r="BT515" s="2">
        <v>8</v>
      </c>
      <c r="BU515" s="2">
        <v>0</v>
      </c>
      <c r="BV515" s="2">
        <v>3</v>
      </c>
      <c r="BX515" s="2">
        <v>14</v>
      </c>
      <c r="BY515" s="2" t="s">
        <v>991</v>
      </c>
      <c r="BZ515" s="2">
        <v>27</v>
      </c>
      <c r="CA515" s="2">
        <v>12</v>
      </c>
      <c r="CB515" s="2">
        <v>46</v>
      </c>
      <c r="CC515" s="2">
        <v>-8.4</v>
      </c>
      <c r="CD515" s="2">
        <v>0.252</v>
      </c>
      <c r="CE515" s="2">
        <v>0.17599999999999999</v>
      </c>
      <c r="CF515" s="2">
        <v>0.11799999999999999</v>
      </c>
      <c r="CG515" s="2">
        <v>5.3</v>
      </c>
      <c r="CH515" s="2">
        <v>19.2</v>
      </c>
      <c r="CI515" s="2">
        <v>12.6</v>
      </c>
      <c r="CJ515" s="2">
        <v>13.5</v>
      </c>
      <c r="CK515" s="2">
        <v>0</v>
      </c>
      <c r="CL515" s="2">
        <v>0</v>
      </c>
      <c r="CM515" s="2">
        <v>25.1</v>
      </c>
      <c r="CN515" s="2">
        <v>24.1</v>
      </c>
      <c r="CP515" s="2">
        <v>-0.3</v>
      </c>
      <c r="CQ515" s="2">
        <v>0.1</v>
      </c>
      <c r="CR515" s="2">
        <v>-0.2</v>
      </c>
      <c r="CS515" s="2">
        <v>-0.248</v>
      </c>
      <c r="CU515" s="2">
        <v>-14.7</v>
      </c>
      <c r="CV515" s="2">
        <v>-2</v>
      </c>
      <c r="CW515" s="2">
        <v>-16.7</v>
      </c>
      <c r="CX515" s="2">
        <v>-0.2</v>
      </c>
    </row>
    <row r="516" spans="1:102" x14ac:dyDescent="0.2">
      <c r="B516" s="1" t="s">
        <v>143</v>
      </c>
      <c r="C516" s="1">
        <v>2003</v>
      </c>
      <c r="D516" s="1" t="s">
        <v>787</v>
      </c>
      <c r="F516" s="2">
        <v>42</v>
      </c>
      <c r="G516" s="2" t="s">
        <v>1004</v>
      </c>
      <c r="H516" s="2" t="s">
        <v>552</v>
      </c>
      <c r="I516" s="4" t="s">
        <v>1150</v>
      </c>
      <c r="J516" s="16">
        <f>_xlfn.XLOOKUP($I516,DASHBOARD!$I$2:$I$27,DASHBOARD!$J$2:$J$27,"",0)</f>
        <v>85</v>
      </c>
      <c r="K516" s="23">
        <f>J516/DASHBOARD!$C$3</f>
        <v>2.1590043180086362</v>
      </c>
      <c r="L516" s="2">
        <v>220</v>
      </c>
      <c r="M516" s="26">
        <f>L516/DASHBOARD!$C$4</f>
        <v>99.773242630385482</v>
      </c>
      <c r="N516" s="26">
        <f t="shared" si="96"/>
        <v>21.404597478206963</v>
      </c>
      <c r="O516" s="5">
        <v>22895</v>
      </c>
      <c r="P516" s="23">
        <f>YEARFRAC(O516,_xlfn.XLOOKUP($B516,DASHBOARD!$Q$2:$Q$40,DASHBOARD!$U$2:$U$40,"",0))</f>
        <v>40.774999999999999</v>
      </c>
      <c r="Q516" s="2" t="s">
        <v>557</v>
      </c>
      <c r="R516" s="2" t="str">
        <f>_xlfn.XLOOKUP($Q516,DASHBOARD!$L$2:$L$150,DASHBOARD!M$2:M$150,"",0)</f>
        <v>United States</v>
      </c>
      <c r="S516" s="2" t="str">
        <f>_xlfn.XLOOKUP($Q516,DASHBOARD!$L$2:$L$150,DASHBOARD!N$2:N$150,"",0)</f>
        <v>North America</v>
      </c>
      <c r="T516" s="2" t="str">
        <f>_xlfn.XLOOKUP($Q516,DASHBOARD!$L$2:$L$150,DASHBOARD!O$2:O$150,"",0)</f>
        <v>Americas</v>
      </c>
      <c r="U516" s="2">
        <v>17</v>
      </c>
      <c r="W516" s="2" t="s">
        <v>567</v>
      </c>
      <c r="X516" s="2" t="s">
        <v>567</v>
      </c>
      <c r="Z516" s="2" t="str">
        <f t="shared" si="97"/>
        <v/>
      </c>
      <c r="AA516" s="6">
        <f>_xlfn.XLOOKUP($G516,$AU$502:$AU$523,$AV$502:$AV$523,0,0)</f>
        <v>1030000</v>
      </c>
      <c r="AB516" s="43">
        <f>AA516/$AC$524</f>
        <v>1.9367251583362131E-2</v>
      </c>
      <c r="AD516" s="65" t="s">
        <v>1484</v>
      </c>
      <c r="AE516" s="65" cm="1">
        <f t="array" ref="AE516">_xlfn.XLOOKUP($G516&amp;$C516,$BY$1:$BY$845&amp;$C$1:$C$845,$CB$1:$CB$845,"",0)</f>
        <v>840</v>
      </c>
      <c r="AF516" s="65" t="s">
        <v>1484</v>
      </c>
      <c r="AG516" s="65" t="str">
        <f>IFERROR(($AD516/SUM(AD502:AD523))*$AF516,"")</f>
        <v/>
      </c>
      <c r="AH516" s="65" cm="1">
        <f t="array" ref="AH516">_xlfn.XLOOKUP($G516&amp;$C516,$BY$1:$BY$845&amp;$C$1:$C$845,$BD$1:$BD$845,"",0)</f>
        <v>40</v>
      </c>
      <c r="AI516" s="65" cm="1">
        <f t="array" ref="AI516">_xlfn.XLOOKUP($G516&amp;$C516,$BY$1:$BY$845&amp;$C$1:$C$845,$CP$1:$CP$845,"",0)</f>
        <v>0.2</v>
      </c>
      <c r="AJ516" s="65" cm="1">
        <f t="array" ref="AJ516">_xlfn.XLOOKUP($G516&amp;$C516,$BY$1:$BY$845&amp;$C$1:$C$845,$CQ$1:$CQ$845,"",0)</f>
        <v>1.3</v>
      </c>
      <c r="AK516" s="65" cm="1">
        <f t="array" ref="AK516">_xlfn.XLOOKUP($G516&amp;$C516,$BY$1:$BY$845&amp;$C$1:$C$845,$CR$1:$CR$845,"",0)</f>
        <v>1.6</v>
      </c>
      <c r="AL516" s="65" cm="1">
        <f t="array" ref="AL516">_xlfn.XLOOKUP($G516&amp;$C516,$BY$1:$BY$845&amp;$C$1:$C$845,$CM$1:$CM$845,"",0)</f>
        <v>17</v>
      </c>
      <c r="AM516" s="78" cm="1">
        <f t="array" ref="AM516">_xlfn.XLOOKUP($G516&amp;$C516,$BY$1:$BY$845&amp;$C$1:$C$845,BG$1:BG$845,"",0)</f>
        <v>0</v>
      </c>
      <c r="AN516" s="78" cm="1">
        <f t="array" ref="AN516">_xlfn.XLOOKUP($G516&amp;$C516,$BY$1:$BY$845&amp;$C$1:$C$845,BH$1:BH$845,"",0)</f>
        <v>0</v>
      </c>
      <c r="AO516" s="78" cm="1">
        <f t="array" ref="AO516">_xlfn.XLOOKUP($G516&amp;$C516,$BY$1:$BY$845&amp;$C$1:$C$845,BI$1:BI$845,"",0)</f>
        <v>0</v>
      </c>
      <c r="AP516" s="78" cm="1">
        <f t="array" ref="AP516">_xlfn.XLOOKUP($G516&amp;$C516,$BY$1:$BY$845&amp;$C$1:$C$845,BJ$1:BJ$845,"",0)</f>
        <v>0.05</v>
      </c>
      <c r="AQ516" s="78" cm="1">
        <f t="array" ref="AQ516">_xlfn.XLOOKUP($G516&amp;$C516,$BY$1:$BY$845&amp;$C$1:$C$845,BK$1:BK$845,"",0)</f>
        <v>0.95</v>
      </c>
      <c r="AR516" s="78">
        <f t="shared" si="98"/>
        <v>1</v>
      </c>
      <c r="AT516" s="1">
        <v>15</v>
      </c>
      <c r="AU516" s="2" t="s">
        <v>950</v>
      </c>
      <c r="AV516" s="6">
        <v>34946</v>
      </c>
      <c r="AW516" s="6" t="s">
        <v>1484</v>
      </c>
      <c r="BB516">
        <v>15</v>
      </c>
      <c r="BC516" t="s">
        <v>950</v>
      </c>
      <c r="BD516">
        <v>24</v>
      </c>
      <c r="BE516">
        <v>7</v>
      </c>
      <c r="BF516" s="2">
        <v>22</v>
      </c>
      <c r="BG516" s="58">
        <v>0.44</v>
      </c>
      <c r="BH516" s="58">
        <v>0.46</v>
      </c>
      <c r="BI516" s="58">
        <v>0.1</v>
      </c>
      <c r="BL516" s="2">
        <v>17.899999999999999</v>
      </c>
      <c r="BM516" s="2">
        <v>11.9</v>
      </c>
      <c r="BN516" s="2">
        <v>0</v>
      </c>
      <c r="BO516" s="2">
        <v>2</v>
      </c>
      <c r="BP516" s="2">
        <v>1</v>
      </c>
      <c r="BQ516" s="2">
        <v>2</v>
      </c>
      <c r="BR516" s="2">
        <v>1</v>
      </c>
      <c r="BT516" s="2">
        <v>4</v>
      </c>
      <c r="BU516" s="2">
        <v>0</v>
      </c>
      <c r="BV516" s="2">
        <v>1</v>
      </c>
      <c r="BX516" s="2">
        <v>15</v>
      </c>
      <c r="BY516" s="2" t="s">
        <v>950</v>
      </c>
      <c r="BZ516" s="2">
        <v>24</v>
      </c>
      <c r="CA516" s="2">
        <v>7</v>
      </c>
      <c r="CB516" s="2">
        <v>22</v>
      </c>
      <c r="CC516" s="2">
        <v>13.8</v>
      </c>
      <c r="CD516" s="2">
        <v>0.55100000000000005</v>
      </c>
      <c r="CE516" s="2">
        <v>0</v>
      </c>
      <c r="CF516" s="2">
        <v>0.2</v>
      </c>
      <c r="CG516" s="2">
        <v>22.1</v>
      </c>
      <c r="CH516" s="2">
        <v>15.1</v>
      </c>
      <c r="CI516" s="2">
        <v>18.399999999999999</v>
      </c>
      <c r="CJ516" s="2">
        <v>18</v>
      </c>
      <c r="CK516" s="2">
        <v>0</v>
      </c>
      <c r="CL516" s="2">
        <v>0</v>
      </c>
      <c r="CM516" s="2">
        <v>31.5</v>
      </c>
      <c r="CN516" s="2">
        <v>33.5</v>
      </c>
      <c r="CP516" s="2">
        <v>0</v>
      </c>
      <c r="CQ516" s="2">
        <v>0</v>
      </c>
      <c r="CR516" s="2">
        <v>0</v>
      </c>
      <c r="CS516" s="2">
        <v>-2.3E-2</v>
      </c>
      <c r="CU516" s="2">
        <v>-3.2</v>
      </c>
      <c r="CV516" s="2">
        <v>-3</v>
      </c>
      <c r="CW516" s="2">
        <v>-6.2</v>
      </c>
      <c r="CX516" s="2">
        <v>0</v>
      </c>
    </row>
    <row r="517" spans="1:102" x14ac:dyDescent="0.2">
      <c r="B517" s="1" t="s">
        <v>143</v>
      </c>
      <c r="C517" s="1">
        <v>2003</v>
      </c>
      <c r="D517" s="1" t="s">
        <v>787</v>
      </c>
      <c r="I517" s="4"/>
      <c r="O517" s="5"/>
      <c r="Z517" s="2" t="str">
        <f t="shared" si="97"/>
        <v/>
      </c>
      <c r="AA517" s="6">
        <f>_xlfn.XLOOKUP($G517,$AU$502:$AU$523,$AV$502:$AV$523,0,0)</f>
        <v>0</v>
      </c>
      <c r="AB517" s="43">
        <f>AA517/$AC$524</f>
        <v>0</v>
      </c>
      <c r="AD517" s="65" t="s">
        <v>1484</v>
      </c>
      <c r="AE517" s="65" cm="1">
        <f t="array" ref="AE517">_xlfn.XLOOKUP($G517&amp;$C517,$BY$1:$BY$845&amp;$C$1:$C$845,$CB$1:$CB$845,"",0)</f>
        <v>0</v>
      </c>
      <c r="AF517" s="65" t="s">
        <v>1484</v>
      </c>
      <c r="AG517" s="65" t="str">
        <f>IFERROR(($AD517/SUM(AD502:AD523))*$AF517,"")</f>
        <v/>
      </c>
      <c r="AH517" s="65" cm="1">
        <f t="array" ref="AH517">_xlfn.XLOOKUP($G517&amp;$C517,$BY$1:$BY$845&amp;$C$1:$C$845,$BD$1:$BD$845,"",0)</f>
        <v>0</v>
      </c>
      <c r="AI517" s="65" cm="1">
        <f t="array" ref="AI517">_xlfn.XLOOKUP($G517&amp;$C517,$BY$1:$BY$845&amp;$C$1:$C$845,$CP$1:$CP$845,"",0)</f>
        <v>0</v>
      </c>
      <c r="AJ517" s="65" cm="1">
        <f t="array" ref="AJ517">_xlfn.XLOOKUP($G517&amp;$C517,$BY$1:$BY$845&amp;$C$1:$C$845,$CQ$1:$CQ$845,"",0)</f>
        <v>0</v>
      </c>
      <c r="AK517" s="65" cm="1">
        <f t="array" ref="AK517">_xlfn.XLOOKUP($G517&amp;$C517,$BY$1:$BY$845&amp;$C$1:$C$845,$CR$1:$CR$845,"",0)</f>
        <v>0</v>
      </c>
      <c r="AL517" s="65" cm="1">
        <f t="array" ref="AL517">_xlfn.XLOOKUP($G517&amp;$C517,$BY$1:$BY$845&amp;$C$1:$C$845,$CM$1:$CM$845,"",0)</f>
        <v>0</v>
      </c>
      <c r="AM517" s="78" cm="1">
        <f t="array" ref="AM517">_xlfn.XLOOKUP($G517&amp;$C517,$BY$1:$BY$845&amp;$C$1:$C$845,BG$1:BG$845,"",0)</f>
        <v>0</v>
      </c>
      <c r="AN517" s="78" cm="1">
        <f t="array" ref="AN517">_xlfn.XLOOKUP($G517&amp;$C517,$BY$1:$BY$845&amp;$C$1:$C$845,BH$1:BH$845,"",0)</f>
        <v>0</v>
      </c>
      <c r="AO517" s="78" cm="1">
        <f t="array" ref="AO517">_xlfn.XLOOKUP($G517&amp;$C517,$BY$1:$BY$845&amp;$C$1:$C$845,BI$1:BI$845,"",0)</f>
        <v>0</v>
      </c>
      <c r="AP517" s="78" cm="1">
        <f t="array" ref="AP517">_xlfn.XLOOKUP($G517&amp;$C517,$BY$1:$BY$845&amp;$C$1:$C$845,BJ$1:BJ$845,"",0)</f>
        <v>0</v>
      </c>
      <c r="AQ517" s="78" cm="1">
        <f t="array" ref="AQ517">_xlfn.XLOOKUP($G517&amp;$C517,$BY$1:$BY$845&amp;$C$1:$C$845,BK$1:BK$845,"",0)</f>
        <v>0</v>
      </c>
      <c r="AR517" s="78">
        <f t="shared" si="98"/>
        <v>0</v>
      </c>
      <c r="AT517" s="1">
        <v>16</v>
      </c>
      <c r="AV517" s="6"/>
      <c r="AW517" s="6" t="s">
        <v>1484</v>
      </c>
    </row>
    <row r="518" spans="1:102" x14ac:dyDescent="0.2">
      <c r="B518" s="1" t="s">
        <v>143</v>
      </c>
      <c r="C518" s="1">
        <v>2003</v>
      </c>
      <c r="D518" s="1" t="s">
        <v>787</v>
      </c>
      <c r="I518" s="4"/>
      <c r="O518" s="5"/>
      <c r="Z518" s="2" t="str">
        <f t="shared" si="97"/>
        <v/>
      </c>
      <c r="AA518" s="6">
        <f>_xlfn.XLOOKUP($G518,$AU$502:$AU$523,$AV$502:$AV$523,0,0)</f>
        <v>0</v>
      </c>
      <c r="AB518" s="43">
        <f>AA518/$AC$524</f>
        <v>0</v>
      </c>
      <c r="AD518" s="65" t="s">
        <v>1484</v>
      </c>
      <c r="AE518" s="65" cm="1">
        <f t="array" ref="AE518">_xlfn.XLOOKUP($G518&amp;$C518,$BY$1:$BY$845&amp;$C$1:$C$845,$CB$1:$CB$845,"",0)</f>
        <v>0</v>
      </c>
      <c r="AF518" s="65" t="s">
        <v>1484</v>
      </c>
      <c r="AG518" s="65" t="str">
        <f>IFERROR(($AD518/SUM(AD502:AD523))*$AF518,"")</f>
        <v/>
      </c>
      <c r="AH518" s="65" cm="1">
        <f t="array" ref="AH518">_xlfn.XLOOKUP($G518&amp;$C518,$BY$1:$BY$845&amp;$C$1:$C$845,$BD$1:$BD$845,"",0)</f>
        <v>0</v>
      </c>
      <c r="AI518" s="65" cm="1">
        <f t="array" ref="AI518">_xlfn.XLOOKUP($G518&amp;$C518,$BY$1:$BY$845&amp;$C$1:$C$845,$CP$1:$CP$845,"",0)</f>
        <v>0</v>
      </c>
      <c r="AJ518" s="65" cm="1">
        <f t="array" ref="AJ518">_xlfn.XLOOKUP($G518&amp;$C518,$BY$1:$BY$845&amp;$C$1:$C$845,$CQ$1:$CQ$845,"",0)</f>
        <v>0</v>
      </c>
      <c r="AK518" s="65" cm="1">
        <f t="array" ref="AK518">_xlfn.XLOOKUP($G518&amp;$C518,$BY$1:$BY$845&amp;$C$1:$C$845,$CR$1:$CR$845,"",0)</f>
        <v>0</v>
      </c>
      <c r="AL518" s="65" cm="1">
        <f t="array" ref="AL518">_xlfn.XLOOKUP($G518&amp;$C518,$BY$1:$BY$845&amp;$C$1:$C$845,$CM$1:$CM$845,"",0)</f>
        <v>0</v>
      </c>
      <c r="AM518" s="78" cm="1">
        <f t="array" ref="AM518">_xlfn.XLOOKUP($G518&amp;$C518,$BY$1:$BY$845&amp;$C$1:$C$845,BG$1:BG$845,"",0)</f>
        <v>0</v>
      </c>
      <c r="AN518" s="78" cm="1">
        <f t="array" ref="AN518">_xlfn.XLOOKUP($G518&amp;$C518,$BY$1:$BY$845&amp;$C$1:$C$845,BH$1:BH$845,"",0)</f>
        <v>0</v>
      </c>
      <c r="AO518" s="78" cm="1">
        <f t="array" ref="AO518">_xlfn.XLOOKUP($G518&amp;$C518,$BY$1:$BY$845&amp;$C$1:$C$845,BI$1:BI$845,"",0)</f>
        <v>0</v>
      </c>
      <c r="AP518" s="78" cm="1">
        <f t="array" ref="AP518">_xlfn.XLOOKUP($G518&amp;$C518,$BY$1:$BY$845&amp;$C$1:$C$845,BJ$1:BJ$845,"",0)</f>
        <v>0</v>
      </c>
      <c r="AQ518" s="78" cm="1">
        <f t="array" ref="AQ518">_xlfn.XLOOKUP($G518&amp;$C518,$BY$1:$BY$845&amp;$C$1:$C$845,BK$1:BK$845,"",0)</f>
        <v>0</v>
      </c>
      <c r="AR518" s="78">
        <f t="shared" si="98"/>
        <v>0</v>
      </c>
      <c r="AT518" s="1">
        <v>17</v>
      </c>
      <c r="AV518" s="6"/>
      <c r="AW518" s="6" t="s">
        <v>1484</v>
      </c>
    </row>
    <row r="519" spans="1:102" x14ac:dyDescent="0.2">
      <c r="B519" s="1" t="s">
        <v>143</v>
      </c>
      <c r="C519" s="1">
        <v>2003</v>
      </c>
      <c r="D519" s="1" t="s">
        <v>787</v>
      </c>
      <c r="I519" s="4"/>
      <c r="O519" s="5"/>
      <c r="Z519" s="2" t="str">
        <f t="shared" si="97"/>
        <v/>
      </c>
      <c r="AA519" s="6">
        <f>_xlfn.XLOOKUP($G519,$AU$502:$AU$523,$AV$502:$AV$523,0,0)</f>
        <v>0</v>
      </c>
      <c r="AB519" s="43">
        <f>AA519/$AC$524</f>
        <v>0</v>
      </c>
      <c r="AD519" s="65" t="s">
        <v>1484</v>
      </c>
      <c r="AE519" s="65" cm="1">
        <f t="array" ref="AE519">_xlfn.XLOOKUP($G519&amp;$C519,$BY$1:$BY$845&amp;$C$1:$C$845,$CB$1:$CB$845,"",0)</f>
        <v>0</v>
      </c>
      <c r="AF519" s="65" t="s">
        <v>1484</v>
      </c>
      <c r="AG519" s="65" t="str">
        <f>IFERROR(($AD519/SUM(AD502:AD523))*$AF519,"")</f>
        <v/>
      </c>
      <c r="AH519" s="65" cm="1">
        <f t="array" ref="AH519">_xlfn.XLOOKUP($G519&amp;$C519,$BY$1:$BY$845&amp;$C$1:$C$845,$BD$1:$BD$845,"",0)</f>
        <v>0</v>
      </c>
      <c r="AI519" s="65" cm="1">
        <f t="array" ref="AI519">_xlfn.XLOOKUP($G519&amp;$C519,$BY$1:$BY$845&amp;$C$1:$C$845,$CP$1:$CP$845,"",0)</f>
        <v>0</v>
      </c>
      <c r="AJ519" s="65" cm="1">
        <f t="array" ref="AJ519">_xlfn.XLOOKUP($G519&amp;$C519,$BY$1:$BY$845&amp;$C$1:$C$845,$CQ$1:$CQ$845,"",0)</f>
        <v>0</v>
      </c>
      <c r="AK519" s="65" cm="1">
        <f t="array" ref="AK519">_xlfn.XLOOKUP($G519&amp;$C519,$BY$1:$BY$845&amp;$C$1:$C$845,$CR$1:$CR$845,"",0)</f>
        <v>0</v>
      </c>
      <c r="AL519" s="65" cm="1">
        <f t="array" ref="AL519">_xlfn.XLOOKUP($G519&amp;$C519,$BY$1:$BY$845&amp;$C$1:$C$845,$CM$1:$CM$845,"",0)</f>
        <v>0</v>
      </c>
      <c r="AM519" s="78" cm="1">
        <f t="array" ref="AM519">_xlfn.XLOOKUP($G519&amp;$C519,$BY$1:$BY$845&amp;$C$1:$C$845,BG$1:BG$845,"",0)</f>
        <v>0</v>
      </c>
      <c r="AN519" s="78" cm="1">
        <f t="array" ref="AN519">_xlfn.XLOOKUP($G519&amp;$C519,$BY$1:$BY$845&amp;$C$1:$C$845,BH$1:BH$845,"",0)</f>
        <v>0</v>
      </c>
      <c r="AO519" s="78" cm="1">
        <f t="array" ref="AO519">_xlfn.XLOOKUP($G519&amp;$C519,$BY$1:$BY$845&amp;$C$1:$C$845,BI$1:BI$845,"",0)</f>
        <v>0</v>
      </c>
      <c r="AP519" s="78" cm="1">
        <f t="array" ref="AP519">_xlfn.XLOOKUP($G519&amp;$C519,$BY$1:$BY$845&amp;$C$1:$C$845,BJ$1:BJ$845,"",0)</f>
        <v>0</v>
      </c>
      <c r="AQ519" s="78" cm="1">
        <f t="array" ref="AQ519">_xlfn.XLOOKUP($G519&amp;$C519,$BY$1:$BY$845&amp;$C$1:$C$845,BK$1:BK$845,"",0)</f>
        <v>0</v>
      </c>
      <c r="AR519" s="78">
        <f t="shared" si="98"/>
        <v>0</v>
      </c>
      <c r="AT519" s="1">
        <v>18</v>
      </c>
      <c r="AV519" s="6"/>
      <c r="AW519" s="6" t="s">
        <v>1484</v>
      </c>
    </row>
    <row r="520" spans="1:102" x14ac:dyDescent="0.2">
      <c r="B520" s="1" t="s">
        <v>143</v>
      </c>
      <c r="C520" s="1">
        <v>2003</v>
      </c>
      <c r="D520" s="1" t="s">
        <v>787</v>
      </c>
      <c r="I520" s="4"/>
      <c r="O520" s="5"/>
      <c r="Z520" s="2" t="str">
        <f t="shared" si="97"/>
        <v/>
      </c>
      <c r="AA520" s="6">
        <f>_xlfn.XLOOKUP($G520,$AU$502:$AU$523,$AV$502:$AV$523,0,0)</f>
        <v>0</v>
      </c>
      <c r="AB520" s="43">
        <f>AA520/$AC$524</f>
        <v>0</v>
      </c>
      <c r="AD520" s="65" t="s">
        <v>1484</v>
      </c>
      <c r="AE520" s="65" cm="1">
        <f t="array" ref="AE520">_xlfn.XLOOKUP($G520&amp;$C520,$BY$1:$BY$845&amp;$C$1:$C$845,$CB$1:$CB$845,"",0)</f>
        <v>0</v>
      </c>
      <c r="AF520" s="65" t="s">
        <v>1484</v>
      </c>
      <c r="AG520" s="65" t="str">
        <f>IFERROR(($AD520/SUM(AD502:AD523))*$AF520,"")</f>
        <v/>
      </c>
      <c r="AH520" s="65" cm="1">
        <f t="array" ref="AH520">_xlfn.XLOOKUP($G520&amp;$C520,$BY$1:$BY$845&amp;$C$1:$C$845,$BD$1:$BD$845,"",0)</f>
        <v>0</v>
      </c>
      <c r="AI520" s="65" cm="1">
        <f t="array" ref="AI520">_xlfn.XLOOKUP($G520&amp;$C520,$BY$1:$BY$845&amp;$C$1:$C$845,$CP$1:$CP$845,"",0)</f>
        <v>0</v>
      </c>
      <c r="AJ520" s="65" cm="1">
        <f t="array" ref="AJ520">_xlfn.XLOOKUP($G520&amp;$C520,$BY$1:$BY$845&amp;$C$1:$C$845,$CQ$1:$CQ$845,"",0)</f>
        <v>0</v>
      </c>
      <c r="AK520" s="65" cm="1">
        <f t="array" ref="AK520">_xlfn.XLOOKUP($G520&amp;$C520,$BY$1:$BY$845&amp;$C$1:$C$845,$CR$1:$CR$845,"",0)</f>
        <v>0</v>
      </c>
      <c r="AL520" s="65" cm="1">
        <f t="array" ref="AL520">_xlfn.XLOOKUP($G520&amp;$C520,$BY$1:$BY$845&amp;$C$1:$C$845,$CM$1:$CM$845,"",0)</f>
        <v>0</v>
      </c>
      <c r="AM520" s="78" cm="1">
        <f t="array" ref="AM520">_xlfn.XLOOKUP($G520&amp;$C520,$BY$1:$BY$845&amp;$C$1:$C$845,BG$1:BG$845,"",0)</f>
        <v>0</v>
      </c>
      <c r="AN520" s="78" cm="1">
        <f t="array" ref="AN520">_xlfn.XLOOKUP($G520&amp;$C520,$BY$1:$BY$845&amp;$C$1:$C$845,BH$1:BH$845,"",0)</f>
        <v>0</v>
      </c>
      <c r="AO520" s="78" cm="1">
        <f t="array" ref="AO520">_xlfn.XLOOKUP($G520&amp;$C520,$BY$1:$BY$845&amp;$C$1:$C$845,BI$1:BI$845,"",0)</f>
        <v>0</v>
      </c>
      <c r="AP520" s="78" cm="1">
        <f t="array" ref="AP520">_xlfn.XLOOKUP($G520&amp;$C520,$BY$1:$BY$845&amp;$C$1:$C$845,BJ$1:BJ$845,"",0)</f>
        <v>0</v>
      </c>
      <c r="AQ520" s="78" cm="1">
        <f t="array" ref="AQ520">_xlfn.XLOOKUP($G520&amp;$C520,$BY$1:$BY$845&amp;$C$1:$C$845,BK$1:BK$845,"",0)</f>
        <v>0</v>
      </c>
      <c r="AR520" s="78">
        <f t="shared" si="98"/>
        <v>0</v>
      </c>
      <c r="AT520" s="1">
        <v>19</v>
      </c>
      <c r="AV520" s="6"/>
      <c r="AW520" s="6" t="s">
        <v>1484</v>
      </c>
    </row>
    <row r="521" spans="1:102" x14ac:dyDescent="0.2">
      <c r="B521" s="1" t="s">
        <v>143</v>
      </c>
      <c r="C521" s="1">
        <v>2003</v>
      </c>
      <c r="D521" s="1" t="s">
        <v>787</v>
      </c>
      <c r="I521" s="4"/>
      <c r="O521" s="5"/>
      <c r="Z521" s="2" t="str">
        <f t="shared" si="97"/>
        <v/>
      </c>
      <c r="AA521" s="6">
        <f>_xlfn.XLOOKUP($G521,$AU$502:$AU$523,$AV$502:$AV$523,0,0)</f>
        <v>0</v>
      </c>
      <c r="AB521" s="43">
        <f>AA521/$AC$524</f>
        <v>0</v>
      </c>
      <c r="AD521" s="65" t="s">
        <v>1484</v>
      </c>
      <c r="AE521" s="65" cm="1">
        <f t="array" ref="AE521">_xlfn.XLOOKUP($G521&amp;$C521,$BY$1:$BY$845&amp;$C$1:$C$845,$CB$1:$CB$845,"",0)</f>
        <v>0</v>
      </c>
      <c r="AF521" s="65" t="s">
        <v>1484</v>
      </c>
      <c r="AG521" s="65" t="str">
        <f>IFERROR(($AD521/SUM(AD502:AD523))*$AF521,"")</f>
        <v/>
      </c>
      <c r="AH521" s="65" cm="1">
        <f t="array" ref="AH521">_xlfn.XLOOKUP($G521&amp;$C521,$BY$1:$BY$845&amp;$C$1:$C$845,$BD$1:$BD$845,"",0)</f>
        <v>0</v>
      </c>
      <c r="AI521" s="65" cm="1">
        <f t="array" ref="AI521">_xlfn.XLOOKUP($G521&amp;$C521,$BY$1:$BY$845&amp;$C$1:$C$845,$CP$1:$CP$845,"",0)</f>
        <v>0</v>
      </c>
      <c r="AJ521" s="65" cm="1">
        <f t="array" ref="AJ521">_xlfn.XLOOKUP($G521&amp;$C521,$BY$1:$BY$845&amp;$C$1:$C$845,$CQ$1:$CQ$845,"",0)</f>
        <v>0</v>
      </c>
      <c r="AK521" s="65" cm="1">
        <f t="array" ref="AK521">_xlfn.XLOOKUP($G521&amp;$C521,$BY$1:$BY$845&amp;$C$1:$C$845,$CR$1:$CR$845,"",0)</f>
        <v>0</v>
      </c>
      <c r="AL521" s="65" cm="1">
        <f t="array" ref="AL521">_xlfn.XLOOKUP($G521&amp;$C521,$BY$1:$BY$845&amp;$C$1:$C$845,$CM$1:$CM$845,"",0)</f>
        <v>0</v>
      </c>
      <c r="AM521" s="78" cm="1">
        <f t="array" ref="AM521">_xlfn.XLOOKUP($G521&amp;$C521,$BY$1:$BY$845&amp;$C$1:$C$845,BG$1:BG$845,"",0)</f>
        <v>0</v>
      </c>
      <c r="AN521" s="78" cm="1">
        <f t="array" ref="AN521">_xlfn.XLOOKUP($G521&amp;$C521,$BY$1:$BY$845&amp;$C$1:$C$845,BH$1:BH$845,"",0)</f>
        <v>0</v>
      </c>
      <c r="AO521" s="78" cm="1">
        <f t="array" ref="AO521">_xlfn.XLOOKUP($G521&amp;$C521,$BY$1:$BY$845&amp;$C$1:$C$845,BI$1:BI$845,"",0)</f>
        <v>0</v>
      </c>
      <c r="AP521" s="78" cm="1">
        <f t="array" ref="AP521">_xlfn.XLOOKUP($G521&amp;$C521,$BY$1:$BY$845&amp;$C$1:$C$845,BJ$1:BJ$845,"",0)</f>
        <v>0</v>
      </c>
      <c r="AQ521" s="78" cm="1">
        <f t="array" ref="AQ521">_xlfn.XLOOKUP($G521&amp;$C521,$BY$1:$BY$845&amp;$C$1:$C$845,BK$1:BK$845,"",0)</f>
        <v>0</v>
      </c>
      <c r="AR521" s="78">
        <f t="shared" si="98"/>
        <v>0</v>
      </c>
      <c r="AT521" s="1">
        <v>20</v>
      </c>
      <c r="AV521" s="6"/>
      <c r="AW521" s="6" t="s">
        <v>1484</v>
      </c>
    </row>
    <row r="522" spans="1:102" x14ac:dyDescent="0.2">
      <c r="B522" s="1" t="s">
        <v>143</v>
      </c>
      <c r="C522" s="1">
        <v>2003</v>
      </c>
      <c r="D522" s="1" t="s">
        <v>787</v>
      </c>
      <c r="I522" s="4"/>
      <c r="O522" s="5"/>
      <c r="Z522" s="2" t="str">
        <f t="shared" si="97"/>
        <v/>
      </c>
      <c r="AA522" s="6">
        <f>_xlfn.XLOOKUP($G522,$AU$502:$AU$523,$AV$502:$AV$523,0,0)</f>
        <v>0</v>
      </c>
      <c r="AB522" s="43">
        <f>AA522/$AC$524</f>
        <v>0</v>
      </c>
      <c r="AD522" s="65" t="s">
        <v>1484</v>
      </c>
      <c r="AE522" s="65" cm="1">
        <f t="array" ref="AE522">_xlfn.XLOOKUP($G522&amp;$C522,$BY$1:$BY$845&amp;$C$1:$C$845,$CB$1:$CB$845,"",0)</f>
        <v>0</v>
      </c>
      <c r="AF522" s="65" t="s">
        <v>1484</v>
      </c>
      <c r="AG522" s="65" t="str">
        <f>IFERROR(($AD522/SUM(AD502:AD523))*$AF522,"")</f>
        <v/>
      </c>
      <c r="AH522" s="65" cm="1">
        <f t="array" ref="AH522">_xlfn.XLOOKUP($G522&amp;$C522,$BY$1:$BY$845&amp;$C$1:$C$845,$BD$1:$BD$845,"",0)</f>
        <v>0</v>
      </c>
      <c r="AI522" s="65" cm="1">
        <f t="array" ref="AI522">_xlfn.XLOOKUP($G522&amp;$C522,$BY$1:$BY$845&amp;$C$1:$C$845,$CP$1:$CP$845,"",0)</f>
        <v>0</v>
      </c>
      <c r="AJ522" s="65" cm="1">
        <f t="array" ref="AJ522">_xlfn.XLOOKUP($G522&amp;$C522,$BY$1:$BY$845&amp;$C$1:$C$845,$CQ$1:$CQ$845,"",0)</f>
        <v>0</v>
      </c>
      <c r="AK522" s="65" cm="1">
        <f t="array" ref="AK522">_xlfn.XLOOKUP($G522&amp;$C522,$BY$1:$BY$845&amp;$C$1:$C$845,$CR$1:$CR$845,"",0)</f>
        <v>0</v>
      </c>
      <c r="AL522" s="65" cm="1">
        <f t="array" ref="AL522">_xlfn.XLOOKUP($G522&amp;$C522,$BY$1:$BY$845&amp;$C$1:$C$845,$CM$1:$CM$845,"",0)</f>
        <v>0</v>
      </c>
      <c r="AM522" s="78" cm="1">
        <f t="array" ref="AM522">_xlfn.XLOOKUP($G522&amp;$C522,$BY$1:$BY$845&amp;$C$1:$C$845,BG$1:BG$845,"",0)</f>
        <v>0</v>
      </c>
      <c r="AN522" s="78" cm="1">
        <f t="array" ref="AN522">_xlfn.XLOOKUP($G522&amp;$C522,$BY$1:$BY$845&amp;$C$1:$C$845,BH$1:BH$845,"",0)</f>
        <v>0</v>
      </c>
      <c r="AO522" s="78" cm="1">
        <f t="array" ref="AO522">_xlfn.XLOOKUP($G522&amp;$C522,$BY$1:$BY$845&amp;$C$1:$C$845,BI$1:BI$845,"",0)</f>
        <v>0</v>
      </c>
      <c r="AP522" s="78" cm="1">
        <f t="array" ref="AP522">_xlfn.XLOOKUP($G522&amp;$C522,$BY$1:$BY$845&amp;$C$1:$C$845,BJ$1:BJ$845,"",0)</f>
        <v>0</v>
      </c>
      <c r="AQ522" s="78" cm="1">
        <f t="array" ref="AQ522">_xlfn.XLOOKUP($G522&amp;$C522,$BY$1:$BY$845&amp;$C$1:$C$845,BK$1:BK$845,"",0)</f>
        <v>0</v>
      </c>
      <c r="AR522" s="78">
        <f t="shared" si="98"/>
        <v>0</v>
      </c>
      <c r="AT522" s="1">
        <v>21</v>
      </c>
      <c r="AW522" s="6" t="s">
        <v>1484</v>
      </c>
    </row>
    <row r="523" spans="1:102" x14ac:dyDescent="0.2">
      <c r="B523" s="1" t="s">
        <v>143</v>
      </c>
      <c r="C523" s="1">
        <v>2003</v>
      </c>
      <c r="D523" s="1" t="s">
        <v>787</v>
      </c>
      <c r="I523" s="4"/>
      <c r="O523" s="5"/>
      <c r="Z523" s="2" t="str">
        <f t="shared" si="97"/>
        <v/>
      </c>
      <c r="AA523" s="6">
        <f>_xlfn.XLOOKUP($G523,$AU$502:$AU$523,$AV$502:$AV$523,0,0)</f>
        <v>0</v>
      </c>
      <c r="AB523" s="43">
        <f>AA523/$AC$524</f>
        <v>0</v>
      </c>
      <c r="AD523" s="65" t="s">
        <v>1484</v>
      </c>
      <c r="AE523" s="65" cm="1">
        <f t="array" ref="AE523">_xlfn.XLOOKUP($G523&amp;$C523,$BY$1:$BY$845&amp;$C$1:$C$845,$CB$1:$CB$845,"",0)</f>
        <v>0</v>
      </c>
      <c r="AF523" s="65" t="s">
        <v>1484</v>
      </c>
      <c r="AG523" s="65" t="str">
        <f>IFERROR(($AD523/SUM(AD502:AD523))*$AF523,"")</f>
        <v/>
      </c>
      <c r="AH523" s="65" cm="1">
        <f t="array" ref="AH523">_xlfn.XLOOKUP($G523&amp;$C523,$BY$1:$BY$845&amp;$C$1:$C$845,$BD$1:$BD$845,"",0)</f>
        <v>0</v>
      </c>
      <c r="AI523" s="65" cm="1">
        <f t="array" ref="AI523">_xlfn.XLOOKUP($G523&amp;$C523,$BY$1:$BY$845&amp;$C$1:$C$845,$CP$1:$CP$845,"",0)</f>
        <v>0</v>
      </c>
      <c r="AJ523" s="65" cm="1">
        <f t="array" ref="AJ523">_xlfn.XLOOKUP($G523&amp;$C523,$BY$1:$BY$845&amp;$C$1:$C$845,$CQ$1:$CQ$845,"",0)</f>
        <v>0</v>
      </c>
      <c r="AK523" s="65" cm="1">
        <f t="array" ref="AK523">_xlfn.XLOOKUP($G523&amp;$C523,$BY$1:$BY$845&amp;$C$1:$C$845,$CR$1:$CR$845,"",0)</f>
        <v>0</v>
      </c>
      <c r="AL523" s="65" cm="1">
        <f t="array" ref="AL523">_xlfn.XLOOKUP($G523&amp;$C523,$BY$1:$BY$845&amp;$C$1:$C$845,$CM$1:$CM$845,"",0)</f>
        <v>0</v>
      </c>
      <c r="AM523" s="78" cm="1">
        <f t="array" ref="AM523">_xlfn.XLOOKUP($G523&amp;$C523,$BY$1:$BY$845&amp;$C$1:$C$845,BG$1:BG$845,"",0)</f>
        <v>0</v>
      </c>
      <c r="AN523" s="78" cm="1">
        <f t="array" ref="AN523">_xlfn.XLOOKUP($G523&amp;$C523,$BY$1:$BY$845&amp;$C$1:$C$845,BH$1:BH$845,"",0)</f>
        <v>0</v>
      </c>
      <c r="AO523" s="78" cm="1">
        <f t="array" ref="AO523">_xlfn.XLOOKUP($G523&amp;$C523,$BY$1:$BY$845&amp;$C$1:$C$845,BI$1:BI$845,"",0)</f>
        <v>0</v>
      </c>
      <c r="AP523" s="78" cm="1">
        <f t="array" ref="AP523">_xlfn.XLOOKUP($G523&amp;$C523,$BY$1:$BY$845&amp;$C$1:$C$845,BJ$1:BJ$845,"",0)</f>
        <v>0</v>
      </c>
      <c r="AQ523" s="78" cm="1">
        <f t="array" ref="AQ523">_xlfn.XLOOKUP($G523&amp;$C523,$BY$1:$BY$845&amp;$C$1:$C$845,BK$1:BK$845,"",0)</f>
        <v>0</v>
      </c>
      <c r="AR523" s="78">
        <f t="shared" si="98"/>
        <v>0</v>
      </c>
      <c r="AT523" s="1">
        <v>22</v>
      </c>
      <c r="AW523" s="6" t="s">
        <v>1484</v>
      </c>
    </row>
    <row r="524" spans="1:102" x14ac:dyDescent="0.2">
      <c r="B524" s="1" t="s">
        <v>143</v>
      </c>
      <c r="C524" s="1">
        <v>2003</v>
      </c>
      <c r="D524" s="1" t="s">
        <v>787</v>
      </c>
      <c r="E524" s="1"/>
      <c r="F524" s="1"/>
      <c r="G524" s="1">
        <f>$G500</f>
        <v>0</v>
      </c>
      <c r="H524" s="1"/>
      <c r="I524" s="1"/>
      <c r="J524" s="36"/>
      <c r="K524" s="36"/>
      <c r="L524" s="1"/>
      <c r="M524" s="1"/>
      <c r="N524" s="1"/>
      <c r="O524" s="1"/>
      <c r="P524" s="36"/>
      <c r="Q524" s="1"/>
      <c r="R524" s="1"/>
      <c r="S524" s="1"/>
      <c r="T524" s="1"/>
      <c r="U524" s="1"/>
      <c r="V524" s="1"/>
      <c r="W524" s="1"/>
      <c r="X524" s="1"/>
      <c r="Y524" s="1"/>
      <c r="Z524" s="1"/>
      <c r="AB524" s="41">
        <f>SUM(AB502:AB523)</f>
        <v>1</v>
      </c>
      <c r="AC524" s="37">
        <f>SUM(AA502:AA523)</f>
        <v>53182559</v>
      </c>
      <c r="AD524" s="66">
        <v>19714.5</v>
      </c>
      <c r="AE524" s="66">
        <f>SUM(AE502:AE523)</f>
        <v>19830</v>
      </c>
      <c r="AF524" s="66">
        <v>172.5</v>
      </c>
      <c r="AG524" s="66">
        <f>SUM(AG502:AG523)</f>
        <v>15.913408404981103</v>
      </c>
      <c r="AH524" s="66">
        <f>SUMPRODUCT(AH502:AH523,AE502:AE523)/AE524</f>
        <v>28.386787695410995</v>
      </c>
      <c r="AI524" s="66">
        <f>SUM(AI502:AI523)</f>
        <v>27.299999999999994</v>
      </c>
      <c r="AJ524" s="66">
        <f>SUM(AJ502:AJ523)</f>
        <v>29.800000000000004</v>
      </c>
      <c r="AK524" s="66">
        <f>SUM(AK502:AK523)</f>
        <v>57.000000000000007</v>
      </c>
      <c r="AL524" s="66">
        <f>SUM(AL502:AL523)</f>
        <v>245.7</v>
      </c>
      <c r="AM524" s="80">
        <f>SUM(AM502:AM523)</f>
        <v>4.1500000000000004</v>
      </c>
      <c r="AN524" s="80">
        <f>SUM(AN502:AN523)</f>
        <v>3.12</v>
      </c>
      <c r="AO524" s="80">
        <f>SUM(AO502:AO523)</f>
        <v>2.3200000000000003</v>
      </c>
      <c r="AP524" s="80">
        <f>SUM(AP502:AP523)</f>
        <v>2.0799999999999996</v>
      </c>
      <c r="AQ524" s="80">
        <f>SUM(AQ502:AQ523)</f>
        <v>3.34</v>
      </c>
      <c r="AR524" s="80">
        <f>SUM(AR502:AR523)</f>
        <v>15.01</v>
      </c>
      <c r="AS524" s="1"/>
      <c r="AU524" s="37">
        <f>AW524-AV524</f>
        <v>-687324</v>
      </c>
      <c r="AV524" s="37">
        <f>SUM(AV502:AV523)</f>
        <v>53182559</v>
      </c>
      <c r="AW524" s="37">
        <v>52495235</v>
      </c>
    </row>
    <row r="527" spans="1:102" ht="17" thickBot="1" x14ac:dyDescent="0.25"/>
    <row r="528" spans="1:102" ht="17" thickBot="1" x14ac:dyDescent="0.25">
      <c r="A528" s="3">
        <v>21</v>
      </c>
      <c r="B528" s="1" t="str">
        <f>B$1</f>
        <v>YEAR</v>
      </c>
      <c r="C528" s="1" t="str">
        <f>C$1</f>
        <v>YEAR</v>
      </c>
      <c r="D528" s="1" t="str">
        <f>D$1</f>
        <v>TEAM</v>
      </c>
      <c r="F528" s="1" t="str">
        <f t="shared" ref="F528:AA528" si="99">F$1</f>
        <v>NUMBER</v>
      </c>
      <c r="G528" s="1" t="str">
        <f t="shared" si="99"/>
        <v>PLAYER</v>
      </c>
      <c r="H528" s="1" t="str">
        <f t="shared" si="99"/>
        <v>POS</v>
      </c>
      <c r="I528" s="1" t="str">
        <f t="shared" si="99"/>
        <v>HEIGHT</v>
      </c>
      <c r="J528" s="1" t="str">
        <f t="shared" si="99"/>
        <v>HEIGHT (IN)</v>
      </c>
      <c r="K528" s="1" t="str">
        <f t="shared" si="99"/>
        <v>HEIGHT (M)</v>
      </c>
      <c r="L528" s="1" t="str">
        <f t="shared" si="99"/>
        <v>WEIGHT (LBS)</v>
      </c>
      <c r="M528" s="1" t="str">
        <f t="shared" si="99"/>
        <v>WEIGHT (KG)</v>
      </c>
      <c r="N528" s="1" t="str">
        <f t="shared" si="99"/>
        <v>BMI</v>
      </c>
      <c r="O528" s="1" t="str">
        <f t="shared" si="99"/>
        <v>BIRTH DATE</v>
      </c>
      <c r="P528" s="1" t="str">
        <f t="shared" si="99"/>
        <v>AGE</v>
      </c>
      <c r="Q528" s="1" t="str">
        <f t="shared" si="99"/>
        <v>NATION</v>
      </c>
      <c r="R528" s="1" t="str">
        <f t="shared" si="99"/>
        <v>COUNTRY</v>
      </c>
      <c r="S528" s="1" t="str">
        <f t="shared" si="99"/>
        <v>CONTINENT</v>
      </c>
      <c r="T528" s="1" t="str">
        <f t="shared" si="99"/>
        <v>GLOBAL REGION</v>
      </c>
      <c r="U528" s="1" t="str">
        <f t="shared" si="99"/>
        <v>EXPERIENCE</v>
      </c>
      <c r="V528" s="1"/>
      <c r="W528" s="1" t="str">
        <f t="shared" si="99"/>
        <v>COLLEGE</v>
      </c>
      <c r="X528" s="1" t="str">
        <f t="shared" si="99"/>
        <v>COLLEGE1</v>
      </c>
      <c r="Y528" s="1" t="str">
        <f t="shared" si="99"/>
        <v>COLLEGE2</v>
      </c>
      <c r="Z528" s="1" t="str">
        <f t="shared" si="99"/>
        <v>TRANSFER</v>
      </c>
      <c r="AA528" s="1" t="str">
        <f t="shared" si="99"/>
        <v>SALARY</v>
      </c>
      <c r="AB528" s="1" t="s">
        <v>1262</v>
      </c>
      <c r="AD528" s="64" t="s">
        <v>1496</v>
      </c>
      <c r="AE528" s="64" t="str">
        <f>AE$1</f>
        <v>MP</v>
      </c>
      <c r="AF528" s="64" t="s">
        <v>1424</v>
      </c>
      <c r="AG528" s="64" t="str">
        <f>AG$1</f>
        <v>WTD-MP-PER</v>
      </c>
      <c r="AH528" s="64" t="str">
        <f t="shared" ref="AH528:AR528" si="100">AH$1</f>
        <v>AGE</v>
      </c>
      <c r="AI528" s="64" t="str">
        <f t="shared" si="100"/>
        <v>D-WS</v>
      </c>
      <c r="AJ528" s="64" t="str">
        <f t="shared" si="100"/>
        <v>O-WS</v>
      </c>
      <c r="AK528" s="64" t="str">
        <f t="shared" si="100"/>
        <v>WS</v>
      </c>
      <c r="AL528" s="64" t="str">
        <f t="shared" si="100"/>
        <v>USG%</v>
      </c>
      <c r="AM528" s="64" t="str">
        <f t="shared" si="100"/>
        <v>PG%</v>
      </c>
      <c r="AN528" s="64" t="str">
        <f t="shared" si="100"/>
        <v>SG%</v>
      </c>
      <c r="AO528" s="64" t="str">
        <f t="shared" si="100"/>
        <v>SF%</v>
      </c>
      <c r="AP528" s="64" t="str">
        <f t="shared" si="100"/>
        <v>PF%</v>
      </c>
      <c r="AQ528" s="64" t="str">
        <f t="shared" si="100"/>
        <v>C%</v>
      </c>
      <c r="AR528" s="64" t="str">
        <f t="shared" si="100"/>
        <v>TTL%</v>
      </c>
      <c r="AT528" s="1" t="str">
        <f>AT$1</f>
        <v>Rk</v>
      </c>
      <c r="AU528" s="1" t="str">
        <f>AU$1</f>
        <v>PLAYER</v>
      </c>
      <c r="AV528" s="1" t="str">
        <f>AV$1</f>
        <v>SALARY - BR</v>
      </c>
      <c r="AW528" s="1" t="s">
        <v>1495</v>
      </c>
      <c r="BB528" t="s">
        <v>550</v>
      </c>
      <c r="BC528" t="s">
        <v>1376</v>
      </c>
      <c r="BD528" t="s">
        <v>1377</v>
      </c>
      <c r="BE528" t="s">
        <v>1340</v>
      </c>
      <c r="BF528" s="2" t="s">
        <v>1378</v>
      </c>
      <c r="BG528" s="2" t="s">
        <v>1379</v>
      </c>
      <c r="BH528" s="2" t="s">
        <v>1380</v>
      </c>
      <c r="BI528" s="2" t="s">
        <v>1381</v>
      </c>
      <c r="BJ528" s="2" t="s">
        <v>1382</v>
      </c>
      <c r="BK528" s="2" t="s">
        <v>1383</v>
      </c>
      <c r="BL528" s="2" t="s">
        <v>1384</v>
      </c>
      <c r="BM528" s="2" t="s">
        <v>1385</v>
      </c>
      <c r="BN528" s="2" t="s">
        <v>1386</v>
      </c>
      <c r="BO528" s="2" t="s">
        <v>1387</v>
      </c>
      <c r="BP528" s="2" t="s">
        <v>1388</v>
      </c>
      <c r="BQ528" s="2" t="s">
        <v>1389</v>
      </c>
      <c r="BR528" s="2" t="s">
        <v>1388</v>
      </c>
      <c r="BS528" s="2" t="s">
        <v>1389</v>
      </c>
      <c r="BT528" s="2" t="s">
        <v>1390</v>
      </c>
      <c r="BU528" s="2" t="s">
        <v>1391</v>
      </c>
      <c r="BV528" s="2" t="s">
        <v>1392</v>
      </c>
      <c r="BX528" s="2" t="s">
        <v>550</v>
      </c>
      <c r="BY528" s="2" t="s">
        <v>1376</v>
      </c>
      <c r="BZ528" s="2" t="s">
        <v>1377</v>
      </c>
      <c r="CA528" s="2" t="s">
        <v>1340</v>
      </c>
      <c r="CB528" s="2" t="s">
        <v>1378</v>
      </c>
      <c r="CC528" s="2" t="s">
        <v>1424</v>
      </c>
      <c r="CD528" s="2" t="s">
        <v>1425</v>
      </c>
      <c r="CE528" s="2" t="s">
        <v>1426</v>
      </c>
      <c r="CF528" s="2" t="s">
        <v>1427</v>
      </c>
      <c r="CG528" s="2" t="s">
        <v>1428</v>
      </c>
      <c r="CH528" s="2" t="s">
        <v>1429</v>
      </c>
      <c r="CI528" s="2" t="s">
        <v>1430</v>
      </c>
      <c r="CJ528" s="2" t="s">
        <v>1431</v>
      </c>
      <c r="CK528" s="2" t="s">
        <v>1432</v>
      </c>
      <c r="CL528" s="2" t="s">
        <v>1433</v>
      </c>
      <c r="CM528" s="2" t="s">
        <v>1434</v>
      </c>
      <c r="CN528" s="2" t="s">
        <v>1435</v>
      </c>
      <c r="CO528" s="2" t="s">
        <v>1376</v>
      </c>
      <c r="CP528" s="2" t="s">
        <v>1436</v>
      </c>
      <c r="CQ528" s="2" t="s">
        <v>1437</v>
      </c>
      <c r="CR528" s="2" t="s">
        <v>1438</v>
      </c>
      <c r="CS528" s="2" t="s">
        <v>1439</v>
      </c>
      <c r="CT528" s="2" t="s">
        <v>1376</v>
      </c>
      <c r="CU528" s="2" t="s">
        <v>1440</v>
      </c>
      <c r="CV528" s="2" t="s">
        <v>1441</v>
      </c>
      <c r="CW528" s="2" t="s">
        <v>1442</v>
      </c>
      <c r="CX528" s="2" t="s">
        <v>1443</v>
      </c>
    </row>
    <row r="529" spans="1:102" ht="17" thickBot="1" x14ac:dyDescent="0.25">
      <c r="A529" s="3" t="s">
        <v>837</v>
      </c>
      <c r="B529" s="1" t="s">
        <v>150</v>
      </c>
      <c r="C529" s="1">
        <v>2002</v>
      </c>
      <c r="D529" s="1" t="s">
        <v>837</v>
      </c>
      <c r="F529" s="2">
        <v>8</v>
      </c>
      <c r="G529" s="2" t="s">
        <v>873</v>
      </c>
      <c r="H529" s="2" t="s">
        <v>576</v>
      </c>
      <c r="I529" s="4" t="s">
        <v>599</v>
      </c>
      <c r="J529" s="16">
        <f>_xlfn.XLOOKUP($I529,DASHBOARD!$I$2:$I$27,DASHBOARD!$J$2:$J$27,"",0)</f>
        <v>78</v>
      </c>
      <c r="K529" s="23">
        <f>J529/DASHBOARD!$C$3</f>
        <v>1.981203962407925</v>
      </c>
      <c r="L529" s="2">
        <v>212</v>
      </c>
      <c r="M529" s="26">
        <f>L529/DASHBOARD!$C$4</f>
        <v>96.145124716553283</v>
      </c>
      <c r="N529" s="26">
        <f t="shared" ref="N529:N543" si="101">M529/(K529^2)</f>
        <v>24.494517629975501</v>
      </c>
      <c r="O529" s="5">
        <v>28725</v>
      </c>
      <c r="P529" s="23">
        <f>YEARFRAC(O529,_xlfn.XLOOKUP($B529,DASHBOARD!$Q$2:$Q$40,DASHBOARD!$U$2:$U$40,"",0))</f>
        <v>23.802777777777777</v>
      </c>
      <c r="Q529" s="2" t="s">
        <v>557</v>
      </c>
      <c r="R529" s="2" t="str">
        <f>_xlfn.XLOOKUP($Q529,DASHBOARD!$L$2:$L$150,DASHBOARD!M$2:M$150,"",0)</f>
        <v>United States</v>
      </c>
      <c r="S529" s="2" t="str">
        <f>_xlfn.XLOOKUP($Q529,DASHBOARD!$L$2:$L$150,DASHBOARD!N$2:N$150,"",0)</f>
        <v>North America</v>
      </c>
      <c r="T529" s="2" t="str">
        <f>_xlfn.XLOOKUP($Q529,DASHBOARD!$L$2:$L$150,DASHBOARD!O$2:O$150,"",0)</f>
        <v>Americas</v>
      </c>
      <c r="U529" s="2">
        <v>5</v>
      </c>
      <c r="Z529" s="2" t="str">
        <f t="shared" ref="Z529:Z550" si="102">IF(Y529="","","X")</f>
        <v/>
      </c>
      <c r="AA529" s="6">
        <f>_xlfn.XLOOKUP($G529,$AU$529:$AU$550,$AV$529:$AV$550,0,0)</f>
        <v>11250000</v>
      </c>
      <c r="AB529" s="43">
        <f>AA529/$AC$551</f>
        <v>0.20732734649358869</v>
      </c>
      <c r="AD529" s="65">
        <v>2418.7000000000003</v>
      </c>
      <c r="AE529" s="65" cm="1">
        <f t="array" ref="AE529">_xlfn.XLOOKUP($G529&amp;$C529,$BY$1:$BY$845&amp;$C$1:$C$845,$CB$1:$CB$845,"",0)</f>
        <v>3063</v>
      </c>
      <c r="AF529" s="65">
        <v>29.7</v>
      </c>
      <c r="AG529" s="65">
        <f>IFERROR(($AD529/SUM(AD529:AD550))*$AF529,"")</f>
        <v>3.635909440608994</v>
      </c>
      <c r="AH529" s="65" cm="1">
        <f t="array" ref="AH529">_xlfn.XLOOKUP($G529&amp;$C529,$BY$1:$BY$845&amp;$C$1:$C$845,$BD$1:$BD$845,"",0)</f>
        <v>23</v>
      </c>
      <c r="AI529" s="65" cm="1">
        <f t="array" ref="AI529">_xlfn.XLOOKUP($G529&amp;$C529,$BY$1:$BY$845&amp;$C$1:$C$845,$CP$1:$CP$845,"",0)</f>
        <v>8.9</v>
      </c>
      <c r="AJ529" s="65" cm="1">
        <f t="array" ref="AJ529">_xlfn.XLOOKUP($G529&amp;$C529,$BY$1:$BY$845&amp;$C$1:$C$845,$CQ$1:$CQ$845,"",0)</f>
        <v>3.8</v>
      </c>
      <c r="AK529" s="65" cm="1">
        <f t="array" ref="AK529">_xlfn.XLOOKUP($G529&amp;$C529,$BY$1:$BY$845&amp;$C$1:$C$845,$CR$1:$CR$845,"",0)</f>
        <v>12.7</v>
      </c>
      <c r="AL529" s="65" cm="1">
        <f t="array" ref="AL529">_xlfn.XLOOKUP($G529&amp;$C529,$BY$1:$BY$845&amp;$C$1:$C$845,$CM$1:$CM$845,"",0)</f>
        <v>10.7</v>
      </c>
      <c r="AM529" s="78" cm="1">
        <f t="array" ref="AM529">_xlfn.XLOOKUP($G529&amp;$C529,$BY$1:$BY$845&amp;$C$1:$C$845,BG$1:BG$845,"",0)</f>
        <v>0</v>
      </c>
      <c r="AN529" s="78" cm="1">
        <f t="array" ref="AN529">_xlfn.XLOOKUP($G529&amp;$C529,$BY$1:$BY$845&amp;$C$1:$C$845,BH$1:BH$845,"",0)</f>
        <v>0.96</v>
      </c>
      <c r="AO529" s="78" cm="1">
        <f t="array" ref="AO529">_xlfn.XLOOKUP($G529&amp;$C529,$BY$1:$BY$845&amp;$C$1:$C$845,BI$1:BI$845,"",0)</f>
        <v>0.04</v>
      </c>
      <c r="AP529" s="78" cm="1">
        <f t="array" ref="AP529">_xlfn.XLOOKUP($G529&amp;$C529,$BY$1:$BY$845&amp;$C$1:$C$845,BJ$1:BJ$845,"",0)</f>
        <v>0</v>
      </c>
      <c r="AQ529" s="78" cm="1">
        <f t="array" ref="AQ529">_xlfn.XLOOKUP($G529&amp;$C529,$BY$1:$BY$845&amp;$C$1:$C$845,BK$1:BK$845,"",0)</f>
        <v>0</v>
      </c>
      <c r="AR529" s="78">
        <f>SUM(AM529:AQ529)</f>
        <v>1</v>
      </c>
      <c r="AT529" s="1">
        <v>1</v>
      </c>
      <c r="AU529" s="2" t="s">
        <v>940</v>
      </c>
      <c r="AV529" s="6">
        <v>21428572</v>
      </c>
      <c r="AW529" s="6">
        <v>0</v>
      </c>
      <c r="BB529">
        <v>1</v>
      </c>
      <c r="BC529" t="s">
        <v>873</v>
      </c>
      <c r="BD529">
        <v>23</v>
      </c>
      <c r="BE529">
        <v>80</v>
      </c>
      <c r="BF529" s="2">
        <v>3063</v>
      </c>
      <c r="BH529" s="58">
        <v>0.96</v>
      </c>
      <c r="BI529" s="58">
        <v>0.04</v>
      </c>
      <c r="BL529" s="2">
        <v>7</v>
      </c>
      <c r="BM529" s="2">
        <v>-2</v>
      </c>
      <c r="BN529" s="2">
        <v>109</v>
      </c>
      <c r="BO529" s="2">
        <v>65</v>
      </c>
      <c r="BP529" s="2">
        <v>60</v>
      </c>
      <c r="BQ529" s="2">
        <v>32</v>
      </c>
      <c r="BR529" s="2">
        <v>205</v>
      </c>
      <c r="BT529" s="2">
        <v>1036</v>
      </c>
      <c r="BU529" s="2">
        <v>48</v>
      </c>
      <c r="BV529" s="2">
        <v>88</v>
      </c>
      <c r="BX529" s="2">
        <v>1</v>
      </c>
      <c r="BY529" s="2" t="s">
        <v>873</v>
      </c>
      <c r="BZ529" s="2">
        <v>23</v>
      </c>
      <c r="CA529" s="2">
        <v>80</v>
      </c>
      <c r="CB529" s="2">
        <v>3063</v>
      </c>
      <c r="CC529" s="2">
        <v>23.2</v>
      </c>
      <c r="CD529" s="2">
        <v>0.54400000000000004</v>
      </c>
      <c r="CE529" s="2">
        <v>8.3000000000000004E-2</v>
      </c>
      <c r="CF529" s="2">
        <v>0.36899999999999999</v>
      </c>
      <c r="CG529" s="2">
        <v>4.0999999999999996</v>
      </c>
      <c r="CH529" s="2">
        <v>11.7</v>
      </c>
      <c r="CI529" s="2">
        <v>7.9</v>
      </c>
      <c r="CJ529" s="2">
        <v>25.9</v>
      </c>
      <c r="CK529" s="2">
        <v>2</v>
      </c>
      <c r="CL529" s="2">
        <v>0.8</v>
      </c>
      <c r="CM529" s="2">
        <v>10.7</v>
      </c>
      <c r="CN529" s="2">
        <v>30.4</v>
      </c>
      <c r="CP529" s="2">
        <v>8.9</v>
      </c>
      <c r="CQ529" s="2">
        <v>3.8</v>
      </c>
      <c r="CR529" s="2">
        <v>12.7</v>
      </c>
      <c r="CS529" s="2">
        <v>0.19900000000000001</v>
      </c>
      <c r="CU529" s="2">
        <v>4.3</v>
      </c>
      <c r="CV529" s="2">
        <v>0.3</v>
      </c>
      <c r="CW529" s="2">
        <v>4.5999999999999996</v>
      </c>
      <c r="CX529" s="2">
        <v>5.2</v>
      </c>
    </row>
    <row r="530" spans="1:102" x14ac:dyDescent="0.2">
      <c r="B530" s="1" t="s">
        <v>150</v>
      </c>
      <c r="C530" s="1">
        <v>2002</v>
      </c>
      <c r="D530" s="1" t="s">
        <v>837</v>
      </c>
      <c r="F530" s="2">
        <v>11</v>
      </c>
      <c r="G530" s="2" t="s">
        <v>1005</v>
      </c>
      <c r="H530" s="2" t="s">
        <v>556</v>
      </c>
      <c r="I530" s="4" t="s">
        <v>1149</v>
      </c>
      <c r="J530" s="16">
        <f>_xlfn.XLOOKUP($I530,DASHBOARD!$I$2:$I$27,DASHBOARD!$J$2:$J$27,"",0)</f>
        <v>73</v>
      </c>
      <c r="K530" s="23">
        <f>J530/DASHBOARD!$C$3</f>
        <v>1.854203708407417</v>
      </c>
      <c r="L530" s="2">
        <v>185</v>
      </c>
      <c r="M530" s="26">
        <f>L530/DASHBOARD!$C$4</f>
        <v>83.900226757369609</v>
      </c>
      <c r="N530" s="26">
        <f t="shared" si="101"/>
        <v>24.403282301223477</v>
      </c>
      <c r="O530" s="5">
        <v>29054</v>
      </c>
      <c r="P530" s="23">
        <f>YEARFRAC(O530,_xlfn.XLOOKUP($B530,DASHBOARD!$Q$2:$Q$40,DASHBOARD!$U$2:$U$40,"",0))</f>
        <v>22.9</v>
      </c>
      <c r="Q530" s="2" t="s">
        <v>557</v>
      </c>
      <c r="R530" s="2" t="str">
        <f>_xlfn.XLOOKUP($Q530,DASHBOARD!$L$2:$L$150,DASHBOARD!M$2:M$150,"",0)</f>
        <v>United States</v>
      </c>
      <c r="S530" s="2" t="str">
        <f>_xlfn.XLOOKUP($Q530,DASHBOARD!$L$2:$L$150,DASHBOARD!N$2:N$150,"",0)</f>
        <v>North America</v>
      </c>
      <c r="T530" s="2" t="str">
        <f>_xlfn.XLOOKUP($Q530,DASHBOARD!$L$2:$L$150,DASHBOARD!O$2:O$150,"",0)</f>
        <v>Americas</v>
      </c>
      <c r="U530" s="2" t="s">
        <v>563</v>
      </c>
      <c r="W530" s="2" t="s">
        <v>1006</v>
      </c>
      <c r="X530" s="2" t="s">
        <v>1006</v>
      </c>
      <c r="Z530" s="2" t="str">
        <f t="shared" si="102"/>
        <v/>
      </c>
      <c r="AA530" s="6">
        <f>_xlfn.XLOOKUP($G530,$AU$529:$AU$550,$AV$529:$AV$550,0,0)</f>
        <v>48705</v>
      </c>
      <c r="AB530" s="43">
        <f>AA530/$AC$551</f>
        <v>8.9758919208624336E-4</v>
      </c>
      <c r="AD530" s="65">
        <v>3064</v>
      </c>
      <c r="AE530" s="65" cm="1">
        <f t="array" ref="AE530">_xlfn.XLOOKUP($G530&amp;$C530,$BY$1:$BY$845&amp;$C$1:$C$845,$CB$1:$CB$845,"",0)</f>
        <v>27</v>
      </c>
      <c r="AF530" s="65">
        <v>23.2</v>
      </c>
      <c r="AG530" s="65">
        <f>IFERROR(($AD530/SUM(AD529:AD550))*$AF530,"")</f>
        <v>3.5979187334237648</v>
      </c>
      <c r="AH530" s="65" cm="1">
        <f t="array" ref="AH530">_xlfn.XLOOKUP($G530&amp;$C530,$BY$1:$BY$845&amp;$C$1:$C$845,$BD$1:$BD$845,"",0)</f>
        <v>22</v>
      </c>
      <c r="AI530" s="65" cm="1">
        <f t="array" ref="AI530">_xlfn.XLOOKUP($G530&amp;$C530,$BY$1:$BY$845&amp;$C$1:$C$845,$CP$1:$CP$845,"",0)</f>
        <v>-0.1</v>
      </c>
      <c r="AJ530" s="65" cm="1">
        <f t="array" ref="AJ530">_xlfn.XLOOKUP($G530&amp;$C530,$BY$1:$BY$845&amp;$C$1:$C$845,$CQ$1:$CQ$845,"",0)</f>
        <v>0</v>
      </c>
      <c r="AK530" s="65" cm="1">
        <f t="array" ref="AK530">_xlfn.XLOOKUP($G530&amp;$C530,$BY$1:$BY$845&amp;$C$1:$C$845,$CR$1:$CR$845,"",0)</f>
        <v>0</v>
      </c>
      <c r="AL530" s="65" cm="1">
        <f t="array" ref="AL530">_xlfn.XLOOKUP($G530&amp;$C530,$BY$1:$BY$845&amp;$C$1:$C$845,$CM$1:$CM$845,"",0)</f>
        <v>6.6</v>
      </c>
      <c r="AM530" s="78" cm="1">
        <f t="array" ref="AM530">_xlfn.XLOOKUP($G530&amp;$C530,$BY$1:$BY$845&amp;$C$1:$C$845,BG$1:BG$845,"",0)</f>
        <v>1</v>
      </c>
      <c r="AN530" s="78" cm="1">
        <f t="array" ref="AN530">_xlfn.XLOOKUP($G530&amp;$C530,$BY$1:$BY$845&amp;$C$1:$C$845,BH$1:BH$845,"",0)</f>
        <v>0</v>
      </c>
      <c r="AO530" s="78" cm="1">
        <f t="array" ref="AO530">_xlfn.XLOOKUP($G530&amp;$C530,$BY$1:$BY$845&amp;$C$1:$C$845,BI$1:BI$845,"",0)</f>
        <v>0</v>
      </c>
      <c r="AP530" s="78" cm="1">
        <f t="array" ref="AP530">_xlfn.XLOOKUP($G530&amp;$C530,$BY$1:$BY$845&amp;$C$1:$C$845,BJ$1:BJ$845,"",0)</f>
        <v>0</v>
      </c>
      <c r="AQ530" s="78" cm="1">
        <f t="array" ref="AQ530">_xlfn.XLOOKUP($G530&amp;$C530,$BY$1:$BY$845&amp;$C$1:$C$845,BK$1:BK$845,"",0)</f>
        <v>0</v>
      </c>
      <c r="AR530" s="78">
        <f t="shared" ref="AR530:AR550" si="103">SUM(AM530:AQ530)</f>
        <v>1</v>
      </c>
      <c r="AT530" s="1">
        <v>2</v>
      </c>
      <c r="AU530" s="2" t="s">
        <v>873</v>
      </c>
      <c r="AV530" s="6">
        <v>11250000</v>
      </c>
      <c r="AW530" s="6">
        <v>11250000</v>
      </c>
      <c r="BB530">
        <v>2</v>
      </c>
      <c r="BC530" t="s">
        <v>940</v>
      </c>
      <c r="BD530">
        <v>29</v>
      </c>
      <c r="BE530">
        <v>67</v>
      </c>
      <c r="BF530" s="2">
        <v>2422</v>
      </c>
      <c r="BK530" s="58">
        <v>1</v>
      </c>
      <c r="BL530" s="2">
        <v>11.3</v>
      </c>
      <c r="BM530" s="2">
        <v>9.9</v>
      </c>
      <c r="BN530" s="2">
        <v>56</v>
      </c>
      <c r="BO530" s="2">
        <v>36</v>
      </c>
      <c r="BP530" s="2">
        <v>103</v>
      </c>
      <c r="BQ530" s="2">
        <v>43</v>
      </c>
      <c r="BR530" s="2">
        <v>318</v>
      </c>
      <c r="BT530" s="2">
        <v>446</v>
      </c>
      <c r="BU530" s="2">
        <v>108</v>
      </c>
      <c r="BV530" s="2">
        <v>56</v>
      </c>
      <c r="BX530" s="2">
        <v>2</v>
      </c>
      <c r="BY530" s="2" t="s">
        <v>940</v>
      </c>
      <c r="BZ530" s="2">
        <v>29</v>
      </c>
      <c r="CA530" s="2">
        <v>67</v>
      </c>
      <c r="CB530" s="2">
        <v>2422</v>
      </c>
      <c r="CC530" s="2">
        <v>29.7</v>
      </c>
      <c r="CD530" s="2">
        <v>0.59</v>
      </c>
      <c r="CE530" s="2">
        <v>1E-3</v>
      </c>
      <c r="CF530" s="2">
        <v>0.58299999999999996</v>
      </c>
      <c r="CG530" s="2">
        <v>10.8</v>
      </c>
      <c r="CH530" s="2">
        <v>21.6</v>
      </c>
      <c r="CI530" s="2">
        <v>16.3</v>
      </c>
      <c r="CJ530" s="2">
        <v>16.399999999999999</v>
      </c>
      <c r="CK530" s="2">
        <v>0.9</v>
      </c>
      <c r="CL530" s="2">
        <v>4.0999999999999996</v>
      </c>
      <c r="CM530" s="2">
        <v>10</v>
      </c>
      <c r="CN530" s="2">
        <v>31.8</v>
      </c>
      <c r="CP530" s="2">
        <v>9.1999999999999993</v>
      </c>
      <c r="CQ530" s="2">
        <v>4</v>
      </c>
      <c r="CR530" s="2">
        <v>13.2</v>
      </c>
      <c r="CS530" s="2">
        <v>0.26200000000000001</v>
      </c>
      <c r="CU530" s="2">
        <v>7.1</v>
      </c>
      <c r="CV530" s="2">
        <v>0.9</v>
      </c>
      <c r="CW530" s="2">
        <v>8</v>
      </c>
      <c r="CX530" s="2">
        <v>6.1</v>
      </c>
    </row>
    <row r="531" spans="1:102" x14ac:dyDescent="0.2">
      <c r="B531" s="1" t="s">
        <v>150</v>
      </c>
      <c r="C531" s="1">
        <v>2002</v>
      </c>
      <c r="D531" s="1" t="s">
        <v>837</v>
      </c>
      <c r="F531" s="2">
        <v>2</v>
      </c>
      <c r="G531" s="2" t="s">
        <v>876</v>
      </c>
      <c r="H531" s="2" t="s">
        <v>556</v>
      </c>
      <c r="I531" s="4" t="s">
        <v>1149</v>
      </c>
      <c r="J531" s="16">
        <f>_xlfn.XLOOKUP($I531,DASHBOARD!$I$2:$I$27,DASHBOARD!$J$2:$J$27,"",0)</f>
        <v>73</v>
      </c>
      <c r="K531" s="23">
        <f>J531/DASHBOARD!$C$3</f>
        <v>1.854203708407417</v>
      </c>
      <c r="L531" s="2">
        <v>200</v>
      </c>
      <c r="M531" s="26">
        <f>L531/DASHBOARD!$C$4</f>
        <v>90.702947845804985</v>
      </c>
      <c r="N531" s="26">
        <f t="shared" si="101"/>
        <v>26.381926812133489</v>
      </c>
      <c r="O531" s="5">
        <v>27250</v>
      </c>
      <c r="P531" s="23">
        <f>YEARFRAC(O531,_xlfn.XLOOKUP($B531,DASHBOARD!$Q$2:$Q$40,DASHBOARD!$U$2:$U$40,"",0))</f>
        <v>27.841666666666665</v>
      </c>
      <c r="Q531" s="2" t="s">
        <v>557</v>
      </c>
      <c r="R531" s="2" t="str">
        <f>_xlfn.XLOOKUP($Q531,DASHBOARD!$L$2:$L$150,DASHBOARD!M$2:M$150,"",0)</f>
        <v>United States</v>
      </c>
      <c r="S531" s="2" t="str">
        <f>_xlfn.XLOOKUP($Q531,DASHBOARD!$L$2:$L$150,DASHBOARD!N$2:N$150,"",0)</f>
        <v>North America</v>
      </c>
      <c r="T531" s="2" t="str">
        <f>_xlfn.XLOOKUP($Q531,DASHBOARD!$L$2:$L$150,DASHBOARD!O$2:O$150,"",0)</f>
        <v>Americas</v>
      </c>
      <c r="U531" s="2">
        <v>5</v>
      </c>
      <c r="W531" s="2" t="s">
        <v>877</v>
      </c>
      <c r="X531" s="2" t="s">
        <v>877</v>
      </c>
      <c r="Z531" s="2" t="str">
        <f t="shared" si="102"/>
        <v/>
      </c>
      <c r="AA531" s="6">
        <f>_xlfn.XLOOKUP($G531,$AU$529:$AU$550,$AV$529:$AV$550,0,0)</f>
        <v>3000000</v>
      </c>
      <c r="AB531" s="43">
        <f>AA531/$AC$551</f>
        <v>5.5287292398290319E-2</v>
      </c>
      <c r="AD531" s="65">
        <v>2138.4</v>
      </c>
      <c r="AE531" s="65" cm="1">
        <f t="array" ref="AE531">_xlfn.XLOOKUP($G531&amp;$C531,$BY$1:$BY$845&amp;$C$1:$C$845,$CB$1:$CB$845,"",0)</f>
        <v>1974</v>
      </c>
      <c r="AF531" s="65">
        <v>14.5</v>
      </c>
      <c r="AG531" s="65">
        <f>IFERROR(($AD531/SUM(AD529:AD550))*$AF531,"")</f>
        <v>1.5693924240276964</v>
      </c>
      <c r="AH531" s="65" cm="1">
        <f t="array" ref="AH531">_xlfn.XLOOKUP($G531&amp;$C531,$BY$1:$BY$845&amp;$C$1:$C$845,$BD$1:$BD$845,"",0)</f>
        <v>27</v>
      </c>
      <c r="AI531" s="65" cm="1">
        <f t="array" ref="AI531">_xlfn.XLOOKUP($G531&amp;$C531,$BY$1:$BY$845&amp;$C$1:$C$845,$CP$1:$CP$845,"",0)</f>
        <v>3.7</v>
      </c>
      <c r="AJ531" s="65" cm="1">
        <f t="array" ref="AJ531">_xlfn.XLOOKUP($G531&amp;$C531,$BY$1:$BY$845&amp;$C$1:$C$845,$CQ$1:$CQ$845,"",0)</f>
        <v>1.8</v>
      </c>
      <c r="AK531" s="65" cm="1">
        <f t="array" ref="AK531">_xlfn.XLOOKUP($G531&amp;$C531,$BY$1:$BY$845&amp;$C$1:$C$845,$CR$1:$CR$845,"",0)</f>
        <v>5.5</v>
      </c>
      <c r="AL531" s="65" cm="1">
        <f t="array" ref="AL531">_xlfn.XLOOKUP($G531&amp;$C531,$BY$1:$BY$845&amp;$C$1:$C$845,$CM$1:$CM$845,"",0)</f>
        <v>8</v>
      </c>
      <c r="AM531" s="78" cm="1">
        <f t="array" ref="AM531">_xlfn.XLOOKUP($G531&amp;$C531,$BY$1:$BY$845&amp;$C$1:$C$845,BG$1:BG$845,"",0)</f>
        <v>0.99</v>
      </c>
      <c r="AN531" s="78" cm="1">
        <f t="array" ref="AN531">_xlfn.XLOOKUP($G531&amp;$C531,$BY$1:$BY$845&amp;$C$1:$C$845,BH$1:BH$845,"",0)</f>
        <v>0.01</v>
      </c>
      <c r="AO531" s="78" cm="1">
        <f t="array" ref="AO531">_xlfn.XLOOKUP($G531&amp;$C531,$BY$1:$BY$845&amp;$C$1:$C$845,BI$1:BI$845,"",0)</f>
        <v>0</v>
      </c>
      <c r="AP531" s="78" cm="1">
        <f t="array" ref="AP531">_xlfn.XLOOKUP($G531&amp;$C531,$BY$1:$BY$845&amp;$C$1:$C$845,BJ$1:BJ$845,"",0)</f>
        <v>0</v>
      </c>
      <c r="AQ531" s="78" cm="1">
        <f t="array" ref="AQ531">_xlfn.XLOOKUP($G531&amp;$C531,$BY$1:$BY$845&amp;$C$1:$C$845,BK$1:BK$845,"",0)</f>
        <v>0</v>
      </c>
      <c r="AR531" s="78">
        <f t="shared" si="103"/>
        <v>1</v>
      </c>
      <c r="AT531" s="1">
        <v>3</v>
      </c>
      <c r="AU531" s="2" t="s">
        <v>922</v>
      </c>
      <c r="AV531" s="6">
        <v>5300000</v>
      </c>
      <c r="AW531" s="6">
        <v>5300000</v>
      </c>
      <c r="BB531">
        <v>3</v>
      </c>
      <c r="BC531" t="s">
        <v>1007</v>
      </c>
      <c r="BD531">
        <v>32</v>
      </c>
      <c r="BE531">
        <v>82</v>
      </c>
      <c r="BF531" s="2">
        <v>2289</v>
      </c>
      <c r="BH531" s="58">
        <v>0.02</v>
      </c>
      <c r="BI531" s="58">
        <v>0.98</v>
      </c>
      <c r="BJ531" s="58">
        <v>0.01</v>
      </c>
      <c r="BL531" s="2">
        <v>5.8</v>
      </c>
      <c r="BM531" s="2">
        <v>-4</v>
      </c>
      <c r="BN531" s="2">
        <v>86</v>
      </c>
      <c r="BO531" s="2">
        <v>28</v>
      </c>
      <c r="BP531" s="2">
        <v>97</v>
      </c>
      <c r="BQ531" s="2">
        <v>14</v>
      </c>
      <c r="BR531" s="2">
        <v>37</v>
      </c>
      <c r="BT531" s="2">
        <v>617</v>
      </c>
      <c r="BU531" s="2">
        <v>9</v>
      </c>
      <c r="BV531" s="2">
        <v>30</v>
      </c>
      <c r="BX531" s="2">
        <v>3</v>
      </c>
      <c r="BY531" s="2" t="s">
        <v>1007</v>
      </c>
      <c r="BZ531" s="2">
        <v>32</v>
      </c>
      <c r="CA531" s="2">
        <v>82</v>
      </c>
      <c r="CB531" s="2">
        <v>2289</v>
      </c>
      <c r="CC531" s="2">
        <v>11.3</v>
      </c>
      <c r="CD531" s="2">
        <v>0.502</v>
      </c>
      <c r="CE531" s="2">
        <v>0.34399999999999997</v>
      </c>
      <c r="CF531" s="2">
        <v>0.14000000000000001</v>
      </c>
      <c r="CG531" s="2">
        <v>4.4000000000000004</v>
      </c>
      <c r="CH531" s="2">
        <v>14.3</v>
      </c>
      <c r="CI531" s="2">
        <v>9.4</v>
      </c>
      <c r="CJ531" s="2">
        <v>18.100000000000001</v>
      </c>
      <c r="CK531" s="2">
        <v>1.5</v>
      </c>
      <c r="CL531" s="2">
        <v>0.7</v>
      </c>
      <c r="CM531" s="2">
        <v>17</v>
      </c>
      <c r="CN531" s="2">
        <v>15.2</v>
      </c>
      <c r="CP531" s="2">
        <v>1.5</v>
      </c>
      <c r="CQ531" s="2">
        <v>2.8</v>
      </c>
      <c r="CR531" s="2">
        <v>4.3</v>
      </c>
      <c r="CS531" s="2">
        <v>9.0999999999999998E-2</v>
      </c>
      <c r="CU531" s="2">
        <v>-1.4</v>
      </c>
      <c r="CV531" s="2">
        <v>0.6</v>
      </c>
      <c r="CW531" s="2">
        <v>-0.7</v>
      </c>
      <c r="CX531" s="2">
        <v>0.7</v>
      </c>
    </row>
    <row r="532" spans="1:102" x14ac:dyDescent="0.2">
      <c r="B532" s="1" t="s">
        <v>150</v>
      </c>
      <c r="C532" s="1">
        <v>2002</v>
      </c>
      <c r="D532" s="1" t="s">
        <v>837</v>
      </c>
      <c r="F532" s="2">
        <v>17</v>
      </c>
      <c r="G532" s="2" t="s">
        <v>1007</v>
      </c>
      <c r="H532" s="2" t="s">
        <v>570</v>
      </c>
      <c r="I532" s="4" t="s">
        <v>604</v>
      </c>
      <c r="J532" s="16">
        <f>_xlfn.XLOOKUP($I532,DASHBOARD!$I$2:$I$27,DASHBOARD!$J$2:$J$27,"",0)</f>
        <v>79</v>
      </c>
      <c r="K532" s="23">
        <f>J532/DASHBOARD!$C$3</f>
        <v>2.0066040132080265</v>
      </c>
      <c r="L532" s="2">
        <v>230</v>
      </c>
      <c r="M532" s="26">
        <f>L532/DASHBOARD!$C$4</f>
        <v>104.30839002267574</v>
      </c>
      <c r="N532" s="26">
        <f t="shared" si="101"/>
        <v>25.905733244534257</v>
      </c>
      <c r="O532" s="5">
        <v>25408</v>
      </c>
      <c r="P532" s="23">
        <f>YEARFRAC(O532,_xlfn.XLOOKUP($B532,DASHBOARD!$Q$2:$Q$40,DASHBOARD!$U$2:$U$40,"",0))</f>
        <v>32.883333333333333</v>
      </c>
      <c r="Q532" s="2" t="s">
        <v>593</v>
      </c>
      <c r="R532" s="2" t="str">
        <f>_xlfn.XLOOKUP($Q532,DASHBOARD!$L$2:$L$150,DASHBOARD!M$2:M$150,"",0)</f>
        <v>Canada</v>
      </c>
      <c r="S532" s="2" t="str">
        <f>_xlfn.XLOOKUP($Q532,DASHBOARD!$L$2:$L$150,DASHBOARD!N$2:N$150,"",0)</f>
        <v>North America</v>
      </c>
      <c r="T532" s="2" t="str">
        <f>_xlfn.XLOOKUP($Q532,DASHBOARD!$L$2:$L$150,DASHBOARD!O$2:O$150,"",0)</f>
        <v>Americas</v>
      </c>
      <c r="U532" s="2">
        <v>10</v>
      </c>
      <c r="W532" s="2" t="s">
        <v>636</v>
      </c>
      <c r="X532" s="2" t="s">
        <v>636</v>
      </c>
      <c r="Z532" s="2" t="str">
        <f t="shared" si="102"/>
        <v/>
      </c>
      <c r="AA532" s="6">
        <f>_xlfn.XLOOKUP($G532,$AU$529:$AU$550,$AV$529:$AV$550,0,0)</f>
        <v>3791250</v>
      </c>
      <c r="AB532" s="43">
        <f>AA532/$AC$551</f>
        <v>6.9869315768339393E-2</v>
      </c>
      <c r="AD532" s="65">
        <v>2287.7999999999997</v>
      </c>
      <c r="AE532" s="65" cm="1">
        <f t="array" ref="AE532">_xlfn.XLOOKUP($G532&amp;$C532,$BY$1:$BY$845&amp;$C$1:$C$845,$CB$1:$CB$845,"",0)</f>
        <v>2289</v>
      </c>
      <c r="AF532" s="65">
        <v>11.3</v>
      </c>
      <c r="AG532" s="65">
        <f>IFERROR(($AD532/SUM(AD529:AD550))*$AF532,"")</f>
        <v>1.3084920940214202</v>
      </c>
      <c r="AH532" s="65" cm="1">
        <f t="array" ref="AH532">_xlfn.XLOOKUP($G532&amp;$C532,$BY$1:$BY$845&amp;$C$1:$C$845,$BD$1:$BD$845,"",0)</f>
        <v>32</v>
      </c>
      <c r="AI532" s="65" cm="1">
        <f t="array" ref="AI532">_xlfn.XLOOKUP($G532&amp;$C532,$BY$1:$BY$845&amp;$C$1:$C$845,$CP$1:$CP$845,"",0)</f>
        <v>1.5</v>
      </c>
      <c r="AJ532" s="65" cm="1">
        <f t="array" ref="AJ532">_xlfn.XLOOKUP($G532&amp;$C532,$BY$1:$BY$845&amp;$C$1:$C$845,$CQ$1:$CQ$845,"",0)</f>
        <v>2.8</v>
      </c>
      <c r="AK532" s="65" cm="1">
        <f t="array" ref="AK532">_xlfn.XLOOKUP($G532&amp;$C532,$BY$1:$BY$845&amp;$C$1:$C$845,$CR$1:$CR$845,"",0)</f>
        <v>4.3</v>
      </c>
      <c r="AL532" s="65" cm="1">
        <f t="array" ref="AL532">_xlfn.XLOOKUP($G532&amp;$C532,$BY$1:$BY$845&amp;$C$1:$C$845,$CM$1:$CM$845,"",0)</f>
        <v>17</v>
      </c>
      <c r="AM532" s="78" cm="1">
        <f t="array" ref="AM532">_xlfn.XLOOKUP($G532&amp;$C532,$BY$1:$BY$845&amp;$C$1:$C$845,BG$1:BG$845,"",0)</f>
        <v>0</v>
      </c>
      <c r="AN532" s="78" cm="1">
        <f t="array" ref="AN532">_xlfn.XLOOKUP($G532&amp;$C532,$BY$1:$BY$845&amp;$C$1:$C$845,BH$1:BH$845,"",0)</f>
        <v>0.02</v>
      </c>
      <c r="AO532" s="78" cm="1">
        <f t="array" ref="AO532">_xlfn.XLOOKUP($G532&amp;$C532,$BY$1:$BY$845&amp;$C$1:$C$845,BI$1:BI$845,"",0)</f>
        <v>0.98</v>
      </c>
      <c r="AP532" s="78" cm="1">
        <f t="array" ref="AP532">_xlfn.XLOOKUP($G532&amp;$C532,$BY$1:$BY$845&amp;$C$1:$C$845,BJ$1:BJ$845,"",0)</f>
        <v>0.01</v>
      </c>
      <c r="AQ532" s="78" cm="1">
        <f t="array" ref="AQ532">_xlfn.XLOOKUP($G532&amp;$C532,$BY$1:$BY$845&amp;$C$1:$C$845,BK$1:BK$845,"",0)</f>
        <v>0</v>
      </c>
      <c r="AR532" s="78">
        <f t="shared" si="103"/>
        <v>1.01</v>
      </c>
      <c r="AT532" s="1">
        <v>4</v>
      </c>
      <c r="AU532" s="2" t="s">
        <v>1007</v>
      </c>
      <c r="AV532" s="6">
        <v>3791250</v>
      </c>
      <c r="AW532" s="6">
        <v>3791250</v>
      </c>
      <c r="BB532">
        <v>4</v>
      </c>
      <c r="BC532" t="s">
        <v>922</v>
      </c>
      <c r="BD532">
        <v>31</v>
      </c>
      <c r="BE532">
        <v>81</v>
      </c>
      <c r="BF532" s="2">
        <v>2140</v>
      </c>
      <c r="BJ532" s="58">
        <v>0.98</v>
      </c>
      <c r="BK532" s="58">
        <v>0.02</v>
      </c>
      <c r="BL532" s="2">
        <v>8.1</v>
      </c>
      <c r="BM532" s="2">
        <v>1.3</v>
      </c>
      <c r="BN532" s="2">
        <v>54</v>
      </c>
      <c r="BO532" s="2">
        <v>21</v>
      </c>
      <c r="BP532" s="2">
        <v>86</v>
      </c>
      <c r="BQ532" s="2">
        <v>8</v>
      </c>
      <c r="BR532" s="2">
        <v>35</v>
      </c>
      <c r="BT532" s="2">
        <v>509</v>
      </c>
      <c r="BU532" s="2">
        <v>4</v>
      </c>
      <c r="BV532" s="2">
        <v>12</v>
      </c>
      <c r="BX532" s="2">
        <v>4</v>
      </c>
      <c r="BY532" s="2" t="s">
        <v>922</v>
      </c>
      <c r="BZ532" s="2">
        <v>31</v>
      </c>
      <c r="CA532" s="2">
        <v>81</v>
      </c>
      <c r="CB532" s="2">
        <v>2140</v>
      </c>
      <c r="CC532" s="2">
        <v>14.5</v>
      </c>
      <c r="CD532" s="2">
        <v>0.52800000000000002</v>
      </c>
      <c r="CE532" s="2">
        <v>0.441</v>
      </c>
      <c r="CF532" s="2">
        <v>0.3</v>
      </c>
      <c r="CG532" s="2">
        <v>6.8</v>
      </c>
      <c r="CH532" s="2">
        <v>17.8</v>
      </c>
      <c r="CI532" s="2">
        <v>12.3</v>
      </c>
      <c r="CJ532" s="2">
        <v>15.3</v>
      </c>
      <c r="CK532" s="2">
        <v>1.9</v>
      </c>
      <c r="CL532" s="2">
        <v>3</v>
      </c>
      <c r="CM532" s="2">
        <v>14.5</v>
      </c>
      <c r="CN532" s="2">
        <v>12.8</v>
      </c>
      <c r="CP532" s="2">
        <v>3.3</v>
      </c>
      <c r="CQ532" s="2">
        <v>3.6</v>
      </c>
      <c r="CR532" s="2">
        <v>6.9</v>
      </c>
      <c r="CS532" s="2">
        <v>0.154</v>
      </c>
      <c r="CU532" s="2">
        <v>1.2</v>
      </c>
      <c r="CV532" s="2">
        <v>2.4</v>
      </c>
      <c r="CW532" s="2">
        <v>3.5</v>
      </c>
      <c r="CX532" s="2">
        <v>3</v>
      </c>
    </row>
    <row r="533" spans="1:102" x14ac:dyDescent="0.2">
      <c r="B533" s="1" t="s">
        <v>150</v>
      </c>
      <c r="C533" s="1">
        <v>2002</v>
      </c>
      <c r="D533" s="1" t="s">
        <v>837</v>
      </c>
      <c r="F533" s="2">
        <v>3</v>
      </c>
      <c r="G533" s="2" t="s">
        <v>1008</v>
      </c>
      <c r="H533" s="2" t="s">
        <v>570</v>
      </c>
      <c r="I533" s="4" t="s">
        <v>600</v>
      </c>
      <c r="J533" s="16">
        <f>_xlfn.XLOOKUP($I533,DASHBOARD!$I$2:$I$27,DASHBOARD!$J$2:$J$27,"",0)</f>
        <v>80</v>
      </c>
      <c r="K533" s="23">
        <f>J533/DASHBOARD!$C$3</f>
        <v>2.0320040640081283</v>
      </c>
      <c r="L533" s="2">
        <v>220</v>
      </c>
      <c r="M533" s="26">
        <f>L533/DASHBOARD!$C$4</f>
        <v>99.773242630385482</v>
      </c>
      <c r="N533" s="26">
        <f t="shared" si="101"/>
        <v>24.163783871882082</v>
      </c>
      <c r="O533" s="5">
        <v>28366</v>
      </c>
      <c r="P533" s="23">
        <f>YEARFRAC(O533,_xlfn.XLOOKUP($B533,DASHBOARD!$Q$2:$Q$40,DASHBOARD!$U$2:$U$40,"",0))</f>
        <v>24.786111111111111</v>
      </c>
      <c r="Q533" s="2" t="s">
        <v>557</v>
      </c>
      <c r="R533" s="2" t="str">
        <f>_xlfn.XLOOKUP($Q533,DASHBOARD!$L$2:$L$150,DASHBOARD!M$2:M$150,"",0)</f>
        <v>United States</v>
      </c>
      <c r="S533" s="2" t="str">
        <f>_xlfn.XLOOKUP($Q533,DASHBOARD!$L$2:$L$150,DASHBOARD!N$2:N$150,"",0)</f>
        <v>North America</v>
      </c>
      <c r="T533" s="2" t="str">
        <f>_xlfn.XLOOKUP($Q533,DASHBOARD!$L$2:$L$150,DASHBOARD!O$2:O$150,"",0)</f>
        <v>Americas</v>
      </c>
      <c r="U533" s="2">
        <v>2</v>
      </c>
      <c r="W533" s="2" t="s">
        <v>1009</v>
      </c>
      <c r="X533" s="2" t="s">
        <v>1009</v>
      </c>
      <c r="Z533" s="2" t="str">
        <f t="shared" si="102"/>
        <v/>
      </c>
      <c r="AA533" s="6">
        <f>_xlfn.XLOOKUP($G533,$AU$529:$AU$550,$AV$529:$AV$550,0,0)</f>
        <v>834250</v>
      </c>
      <c r="AB533" s="43">
        <f>AA533/$AC$551</f>
        <v>1.5374474561091233E-2</v>
      </c>
      <c r="AD533" s="65">
        <v>1615.3999999999999</v>
      </c>
      <c r="AE533" s="65" cm="1">
        <f t="array" ref="AE533">_xlfn.XLOOKUP($G533&amp;$C533,$BY$1:$BY$845&amp;$C$1:$C$845,$CB$1:$CB$845,"",0)</f>
        <v>1759</v>
      </c>
      <c r="AF533" s="65">
        <v>9.4</v>
      </c>
      <c r="AG533" s="65">
        <f>IFERROR(($AD533/SUM(AD529:AD550))*$AF533,"")</f>
        <v>0.76856842062640451</v>
      </c>
      <c r="AH533" s="65" cm="1">
        <f t="array" ref="AH533">_xlfn.XLOOKUP($G533&amp;$C533,$BY$1:$BY$845&amp;$C$1:$C$845,$BD$1:$BD$845,"",0)</f>
        <v>24</v>
      </c>
      <c r="AI533" s="65" cm="1">
        <f t="array" ref="AI533">_xlfn.XLOOKUP($G533&amp;$C533,$BY$1:$BY$845&amp;$C$1:$C$845,$CP$1:$CP$845,"",0)</f>
        <v>1.6</v>
      </c>
      <c r="AJ533" s="65" cm="1">
        <f t="array" ref="AJ533">_xlfn.XLOOKUP($G533&amp;$C533,$BY$1:$BY$845&amp;$C$1:$C$845,$CQ$1:$CQ$845,"",0)</f>
        <v>2.6</v>
      </c>
      <c r="AK533" s="65" cm="1">
        <f t="array" ref="AK533">_xlfn.XLOOKUP($G533&amp;$C533,$BY$1:$BY$845&amp;$C$1:$C$845,$CR$1:$CR$845,"",0)</f>
        <v>4.2</v>
      </c>
      <c r="AL533" s="65" cm="1">
        <f t="array" ref="AL533">_xlfn.XLOOKUP($G533&amp;$C533,$BY$1:$BY$845&amp;$C$1:$C$845,$CM$1:$CM$845,"",0)</f>
        <v>10.199999999999999</v>
      </c>
      <c r="AM533" s="78" cm="1">
        <f t="array" ref="AM533">_xlfn.XLOOKUP($G533&amp;$C533,$BY$1:$BY$845&amp;$C$1:$C$845,BG$1:BG$845,"",0)</f>
        <v>0</v>
      </c>
      <c r="AN533" s="78" cm="1">
        <f t="array" ref="AN533">_xlfn.XLOOKUP($G533&amp;$C533,$BY$1:$BY$845&amp;$C$1:$C$845,BH$1:BH$845,"",0)</f>
        <v>0</v>
      </c>
      <c r="AO533" s="78" cm="1">
        <f t="array" ref="AO533">_xlfn.XLOOKUP($G533&amp;$C533,$BY$1:$BY$845&amp;$C$1:$C$845,BI$1:BI$845,"",0)</f>
        <v>0.88</v>
      </c>
      <c r="AP533" s="78" cm="1">
        <f t="array" ref="AP533">_xlfn.XLOOKUP($G533&amp;$C533,$BY$1:$BY$845&amp;$C$1:$C$845,BJ$1:BJ$845,"",0)</f>
        <v>0.12</v>
      </c>
      <c r="AQ533" s="78" cm="1">
        <f t="array" ref="AQ533">_xlfn.XLOOKUP($G533&amp;$C533,$BY$1:$BY$845&amp;$C$1:$C$845,BK$1:BK$845,"",0)</f>
        <v>0</v>
      </c>
      <c r="AR533" s="78">
        <f t="shared" si="103"/>
        <v>1</v>
      </c>
      <c r="AT533" s="1">
        <v>5</v>
      </c>
      <c r="AU533" s="2" t="s">
        <v>977</v>
      </c>
      <c r="AV533" s="6">
        <v>3425760</v>
      </c>
      <c r="AW533" s="6">
        <v>3425760</v>
      </c>
      <c r="BB533">
        <v>5</v>
      </c>
      <c r="BC533" t="s">
        <v>876</v>
      </c>
      <c r="BD533">
        <v>27</v>
      </c>
      <c r="BE533">
        <v>70</v>
      </c>
      <c r="BF533" s="2">
        <v>1974</v>
      </c>
      <c r="BG533" s="58">
        <v>0.99</v>
      </c>
      <c r="BH533" s="58">
        <v>0.01</v>
      </c>
      <c r="BL533" s="2">
        <v>9.4</v>
      </c>
      <c r="BM533" s="2">
        <v>4</v>
      </c>
      <c r="BN533" s="2">
        <v>39</v>
      </c>
      <c r="BO533" s="2">
        <v>17</v>
      </c>
      <c r="BP533" s="2">
        <v>43</v>
      </c>
      <c r="BQ533" s="2">
        <v>3</v>
      </c>
      <c r="BR533" s="2">
        <v>32</v>
      </c>
      <c r="BT533" s="2">
        <v>388</v>
      </c>
      <c r="BU533" s="2">
        <v>4</v>
      </c>
      <c r="BV533" s="2">
        <v>16</v>
      </c>
      <c r="BX533" s="2">
        <v>5</v>
      </c>
      <c r="BY533" s="2" t="s">
        <v>876</v>
      </c>
      <c r="BZ533" s="2">
        <v>27</v>
      </c>
      <c r="CA533" s="2">
        <v>70</v>
      </c>
      <c r="CB533" s="2">
        <v>1974</v>
      </c>
      <c r="CC533" s="2">
        <v>14</v>
      </c>
      <c r="CD533" s="2">
        <v>0.55000000000000004</v>
      </c>
      <c r="CE533" s="2">
        <v>0.52400000000000002</v>
      </c>
      <c r="CF533" s="2">
        <v>0.16700000000000001</v>
      </c>
      <c r="CG533" s="2">
        <v>0.8</v>
      </c>
      <c r="CH533" s="2">
        <v>7.2</v>
      </c>
      <c r="CI533" s="2">
        <v>4.0999999999999996</v>
      </c>
      <c r="CJ533" s="2">
        <v>13.9</v>
      </c>
      <c r="CK533" s="2">
        <v>1.7</v>
      </c>
      <c r="CL533" s="2">
        <v>0.3</v>
      </c>
      <c r="CM533" s="2">
        <v>8</v>
      </c>
      <c r="CN533" s="2">
        <v>17.600000000000001</v>
      </c>
      <c r="CP533" s="2">
        <v>3.7</v>
      </c>
      <c r="CQ533" s="2">
        <v>1.8</v>
      </c>
      <c r="CR533" s="2">
        <v>5.5</v>
      </c>
      <c r="CS533" s="2">
        <v>0.13400000000000001</v>
      </c>
      <c r="CU533" s="2">
        <v>1.1000000000000001</v>
      </c>
      <c r="CV533" s="2">
        <v>0</v>
      </c>
      <c r="CW533" s="2">
        <v>1.1000000000000001</v>
      </c>
      <c r="CX533" s="2">
        <v>1.5</v>
      </c>
    </row>
    <row r="534" spans="1:102" x14ac:dyDescent="0.2">
      <c r="B534" s="1" t="s">
        <v>150</v>
      </c>
      <c r="C534" s="1">
        <v>2002</v>
      </c>
      <c r="D534" s="1" t="s">
        <v>837</v>
      </c>
      <c r="F534" s="2">
        <v>5</v>
      </c>
      <c r="G534" s="2" t="s">
        <v>922</v>
      </c>
      <c r="H534" s="2" t="s">
        <v>566</v>
      </c>
      <c r="I534" s="4" t="s">
        <v>595</v>
      </c>
      <c r="J534" s="16">
        <f>_xlfn.XLOOKUP($I534,DASHBOARD!$I$2:$I$27,DASHBOARD!$J$2:$J$27,"",0)</f>
        <v>82</v>
      </c>
      <c r="K534" s="23">
        <f>J534/DASHBOARD!$C$3</f>
        <v>2.0828041656083314</v>
      </c>
      <c r="L534" s="2">
        <v>240</v>
      </c>
      <c r="M534" s="26">
        <f>L534/DASHBOARD!$C$4</f>
        <v>108.84353741496598</v>
      </c>
      <c r="N534" s="26">
        <f t="shared" si="101"/>
        <v>25.090295297178951</v>
      </c>
      <c r="O534" s="5">
        <v>25805</v>
      </c>
      <c r="P534" s="23">
        <f>YEARFRAC(O534,_xlfn.XLOOKUP($B534,DASHBOARD!$Q$2:$Q$40,DASHBOARD!$U$2:$U$40,"",0))</f>
        <v>31.797222222222221</v>
      </c>
      <c r="Q534" s="2" t="s">
        <v>557</v>
      </c>
      <c r="R534" s="2" t="str">
        <f>_xlfn.XLOOKUP($Q534,DASHBOARD!$L$2:$L$150,DASHBOARD!M$2:M$150,"",0)</f>
        <v>United States</v>
      </c>
      <c r="S534" s="2" t="str">
        <f>_xlfn.XLOOKUP($Q534,DASHBOARD!$L$2:$L$150,DASHBOARD!N$2:N$150,"",0)</f>
        <v>North America</v>
      </c>
      <c r="T534" s="2" t="str">
        <f>_xlfn.XLOOKUP($Q534,DASHBOARD!$L$2:$L$150,DASHBOARD!O$2:O$150,"",0)</f>
        <v>Americas</v>
      </c>
      <c r="U534" s="2">
        <v>9</v>
      </c>
      <c r="W534" s="2" t="s">
        <v>769</v>
      </c>
      <c r="X534" s="2" t="s">
        <v>769</v>
      </c>
      <c r="Z534" s="2" t="str">
        <f t="shared" si="102"/>
        <v/>
      </c>
      <c r="AA534" s="6">
        <f>_xlfn.XLOOKUP($G534,$AU$529:$AU$550,$AV$529:$AV$550,0,0)</f>
        <v>5300000</v>
      </c>
      <c r="AB534" s="43">
        <f>AA534/$AC$551</f>
        <v>9.7674216570312888E-2</v>
      </c>
      <c r="AD534" s="65">
        <v>1974</v>
      </c>
      <c r="AE534" s="65" cm="1">
        <f t="array" ref="AE534">_xlfn.XLOOKUP($G534&amp;$C534,$BY$1:$BY$845&amp;$C$1:$C$845,$CB$1:$CB$845,"",0)</f>
        <v>2140</v>
      </c>
      <c r="AF534" s="65">
        <v>14</v>
      </c>
      <c r="AG534" s="65">
        <f>IFERROR(($AD534/SUM(AD529:AD550))*$AF534,"")</f>
        <v>1.3987812038143057</v>
      </c>
      <c r="AH534" s="65" cm="1">
        <f t="array" ref="AH534">_xlfn.XLOOKUP($G534&amp;$C534,$BY$1:$BY$845&amp;$C$1:$C$845,$BD$1:$BD$845,"",0)</f>
        <v>31</v>
      </c>
      <c r="AI534" s="65" cm="1">
        <f t="array" ref="AI534">_xlfn.XLOOKUP($G534&amp;$C534,$BY$1:$BY$845&amp;$C$1:$C$845,$CP$1:$CP$845,"",0)</f>
        <v>3.3</v>
      </c>
      <c r="AJ534" s="65" cm="1">
        <f t="array" ref="AJ534">_xlfn.XLOOKUP($G534&amp;$C534,$BY$1:$BY$845&amp;$C$1:$C$845,$CQ$1:$CQ$845,"",0)</f>
        <v>3.6</v>
      </c>
      <c r="AK534" s="65" cm="1">
        <f t="array" ref="AK534">_xlfn.XLOOKUP($G534&amp;$C534,$BY$1:$BY$845&amp;$C$1:$C$845,$CR$1:$CR$845,"",0)</f>
        <v>6.9</v>
      </c>
      <c r="AL534" s="65" cm="1">
        <f t="array" ref="AL534">_xlfn.XLOOKUP($G534&amp;$C534,$BY$1:$BY$845&amp;$C$1:$C$845,$CM$1:$CM$845,"",0)</f>
        <v>14.5</v>
      </c>
      <c r="AM534" s="78" cm="1">
        <f t="array" ref="AM534">_xlfn.XLOOKUP($G534&amp;$C534,$BY$1:$BY$845&amp;$C$1:$C$845,BG$1:BG$845,"",0)</f>
        <v>0</v>
      </c>
      <c r="AN534" s="78" cm="1">
        <f t="array" ref="AN534">_xlfn.XLOOKUP($G534&amp;$C534,$BY$1:$BY$845&amp;$C$1:$C$845,BH$1:BH$845,"",0)</f>
        <v>0</v>
      </c>
      <c r="AO534" s="78" cm="1">
        <f t="array" ref="AO534">_xlfn.XLOOKUP($G534&amp;$C534,$BY$1:$BY$845&amp;$C$1:$C$845,BI$1:BI$845,"",0)</f>
        <v>0</v>
      </c>
      <c r="AP534" s="78" cm="1">
        <f t="array" ref="AP534">_xlfn.XLOOKUP($G534&amp;$C534,$BY$1:$BY$845&amp;$C$1:$C$845,BJ$1:BJ$845,"",0)</f>
        <v>0.98</v>
      </c>
      <c r="AQ534" s="78" cm="1">
        <f t="array" ref="AQ534">_xlfn.XLOOKUP($G534&amp;$C534,$BY$1:$BY$845&amp;$C$1:$C$845,BK$1:BK$845,"",0)</f>
        <v>0.02</v>
      </c>
      <c r="AR534" s="78">
        <f t="shared" si="103"/>
        <v>1</v>
      </c>
      <c r="AT534" s="1">
        <v>6</v>
      </c>
      <c r="AU534" s="2" t="s">
        <v>876</v>
      </c>
      <c r="AV534" s="6">
        <v>3000000</v>
      </c>
      <c r="AW534" s="6">
        <v>3000000</v>
      </c>
      <c r="BB534">
        <v>6</v>
      </c>
      <c r="BC534" t="s">
        <v>1008</v>
      </c>
      <c r="BD534">
        <v>24</v>
      </c>
      <c r="BE534">
        <v>82</v>
      </c>
      <c r="BF534" s="2">
        <v>1759</v>
      </c>
      <c r="BI534" s="58">
        <v>0.88</v>
      </c>
      <c r="BJ534" s="58">
        <v>0.12</v>
      </c>
      <c r="BL534" s="2">
        <v>11.8</v>
      </c>
      <c r="BM534" s="2">
        <v>7.8</v>
      </c>
      <c r="BN534" s="2">
        <v>39</v>
      </c>
      <c r="BO534" s="2">
        <v>12</v>
      </c>
      <c r="BP534" s="2">
        <v>88</v>
      </c>
      <c r="BQ534" s="2">
        <v>8</v>
      </c>
      <c r="BR534" s="2">
        <v>39</v>
      </c>
      <c r="BT534" s="2">
        <v>250</v>
      </c>
      <c r="BU534" s="2">
        <v>10</v>
      </c>
      <c r="BV534" s="2">
        <v>23</v>
      </c>
      <c r="BX534" s="2">
        <v>6</v>
      </c>
      <c r="BY534" s="2" t="s">
        <v>1008</v>
      </c>
      <c r="BZ534" s="2">
        <v>24</v>
      </c>
      <c r="CA534" s="2">
        <v>82</v>
      </c>
      <c r="CB534" s="2">
        <v>1759</v>
      </c>
      <c r="CC534" s="2">
        <v>12.6</v>
      </c>
      <c r="CD534" s="2">
        <v>0.502</v>
      </c>
      <c r="CE534" s="2">
        <v>0.34</v>
      </c>
      <c r="CF534" s="2">
        <v>0.24099999999999999</v>
      </c>
      <c r="CG534" s="2">
        <v>4.9000000000000004</v>
      </c>
      <c r="CH534" s="2">
        <v>14</v>
      </c>
      <c r="CI534" s="2">
        <v>9.5</v>
      </c>
      <c r="CJ534" s="2">
        <v>9.4</v>
      </c>
      <c r="CK534" s="2">
        <v>2.1</v>
      </c>
      <c r="CL534" s="2">
        <v>1.7</v>
      </c>
      <c r="CM534" s="2">
        <v>10.199999999999999</v>
      </c>
      <c r="CN534" s="2">
        <v>16.399999999999999</v>
      </c>
      <c r="CP534" s="2">
        <v>1.6</v>
      </c>
      <c r="CQ534" s="2">
        <v>2.6</v>
      </c>
      <c r="CR534" s="2">
        <v>4.2</v>
      </c>
      <c r="CS534" s="2">
        <v>0.113</v>
      </c>
      <c r="CU534" s="2">
        <v>-0.8</v>
      </c>
      <c r="CV534" s="2">
        <v>1</v>
      </c>
      <c r="CW534" s="2">
        <v>0.3</v>
      </c>
      <c r="CX534" s="2">
        <v>1</v>
      </c>
    </row>
    <row r="535" spans="1:102" x14ac:dyDescent="0.2">
      <c r="B535" s="1" t="s">
        <v>150</v>
      </c>
      <c r="C535" s="1">
        <v>2002</v>
      </c>
      <c r="D535" s="1" t="s">
        <v>837</v>
      </c>
      <c r="F535" s="2">
        <v>10</v>
      </c>
      <c r="G535" s="2" t="s">
        <v>977</v>
      </c>
      <c r="H535" s="2" t="s">
        <v>556</v>
      </c>
      <c r="I535" s="4" t="s">
        <v>597</v>
      </c>
      <c r="J535" s="16">
        <f>_xlfn.XLOOKUP($I535,DASHBOARD!$I$2:$I$27,DASHBOARD!$J$2:$J$27,"",0)</f>
        <v>74</v>
      </c>
      <c r="K535" s="23">
        <f>J535/DASHBOARD!$C$3</f>
        <v>1.8796037592075185</v>
      </c>
      <c r="L535" s="2">
        <v>170</v>
      </c>
      <c r="M535" s="26">
        <f>L535/DASHBOARD!$C$4</f>
        <v>77.097505668934232</v>
      </c>
      <c r="N535" s="26">
        <f t="shared" si="101"/>
        <v>21.822661574978174</v>
      </c>
      <c r="O535" s="5">
        <v>25905</v>
      </c>
      <c r="P535" s="23">
        <f>YEARFRAC(O535,_xlfn.XLOOKUP($B535,DASHBOARD!$Q$2:$Q$40,DASHBOARD!$U$2:$U$40,"",0))</f>
        <v>31.524999999999999</v>
      </c>
      <c r="Q535" s="2" t="s">
        <v>557</v>
      </c>
      <c r="R535" s="2" t="str">
        <f>_xlfn.XLOOKUP($Q535,DASHBOARD!$L$2:$L$150,DASHBOARD!M$2:M$150,"",0)</f>
        <v>United States</v>
      </c>
      <c r="S535" s="2" t="str">
        <f>_xlfn.XLOOKUP($Q535,DASHBOARD!$L$2:$L$150,DASHBOARD!N$2:N$150,"",0)</f>
        <v>North America</v>
      </c>
      <c r="T535" s="2" t="str">
        <f>_xlfn.XLOOKUP($Q535,DASHBOARD!$L$2:$L$150,DASHBOARD!O$2:O$150,"",0)</f>
        <v>Americas</v>
      </c>
      <c r="U535" s="2">
        <v>8</v>
      </c>
      <c r="W535" s="2" t="s">
        <v>978</v>
      </c>
      <c r="X535" s="2" t="s">
        <v>1247</v>
      </c>
      <c r="Y535" s="2" t="s">
        <v>1248</v>
      </c>
      <c r="Z535" s="2" t="str">
        <f t="shared" si="102"/>
        <v>X</v>
      </c>
      <c r="AA535" s="6">
        <f>_xlfn.XLOOKUP($G535,$AU$529:$AU$550,$AV$529:$AV$550,0,0)</f>
        <v>3425760</v>
      </c>
      <c r="AB535" s="43">
        <f>AA535/$AC$551</f>
        <v>6.3133664935455677E-2</v>
      </c>
      <c r="AD535" s="65">
        <v>1656</v>
      </c>
      <c r="AE535" s="65" cm="1">
        <f t="array" ref="AE535">_xlfn.XLOOKUP($G535&amp;$C535,$BY$1:$BY$845&amp;$C$1:$C$845,$CB$1:$CB$845,"",0)</f>
        <v>1616</v>
      </c>
      <c r="AF535" s="65">
        <v>14.5</v>
      </c>
      <c r="AG535" s="65">
        <f>IFERROR(($AD535/SUM(AD529:AD550))*$AF535,"")</f>
        <v>1.2153544024456908</v>
      </c>
      <c r="AH535" s="65" cm="1">
        <f t="array" ref="AH535">_xlfn.XLOOKUP($G535&amp;$C535,$BY$1:$BY$845&amp;$C$1:$C$845,$BD$1:$BD$845,"",0)</f>
        <v>31</v>
      </c>
      <c r="AI535" s="65" cm="1">
        <f t="array" ref="AI535">_xlfn.XLOOKUP($G535&amp;$C535,$BY$1:$BY$845&amp;$C$1:$C$845,$CP$1:$CP$845,"",0)</f>
        <v>0.2</v>
      </c>
      <c r="AJ535" s="65" cm="1">
        <f t="array" ref="AJ535">_xlfn.XLOOKUP($G535&amp;$C535,$BY$1:$BY$845&amp;$C$1:$C$845,$CQ$1:$CQ$845,"",0)</f>
        <v>1.7</v>
      </c>
      <c r="AK535" s="65" cm="1">
        <f t="array" ref="AK535">_xlfn.XLOOKUP($G535&amp;$C535,$BY$1:$BY$845&amp;$C$1:$C$845,$CR$1:$CR$845,"",0)</f>
        <v>2</v>
      </c>
      <c r="AL535" s="65" cm="1">
        <f t="array" ref="AL535">_xlfn.XLOOKUP($G535&amp;$C535,$BY$1:$BY$845&amp;$C$1:$C$845,$CM$1:$CM$845,"",0)</f>
        <v>9.8000000000000007</v>
      </c>
      <c r="AM535" s="78" cm="1">
        <f t="array" ref="AM535">_xlfn.XLOOKUP($G535&amp;$C535,$BY$1:$BY$845&amp;$C$1:$C$845,BG$1:BG$845,"",0)</f>
        <v>1</v>
      </c>
      <c r="AN535" s="78" cm="1">
        <f t="array" ref="AN535">_xlfn.XLOOKUP($G535&amp;$C535,$BY$1:$BY$845&amp;$C$1:$C$845,BH$1:BH$845,"",0)</f>
        <v>0</v>
      </c>
      <c r="AO535" s="78" cm="1">
        <f t="array" ref="AO535">_xlfn.XLOOKUP($G535&amp;$C535,$BY$1:$BY$845&amp;$C$1:$C$845,BI$1:BI$845,"",0)</f>
        <v>0</v>
      </c>
      <c r="AP535" s="78" cm="1">
        <f t="array" ref="AP535">_xlfn.XLOOKUP($G535&amp;$C535,$BY$1:$BY$845&amp;$C$1:$C$845,BJ$1:BJ$845,"",0)</f>
        <v>0</v>
      </c>
      <c r="AQ535" s="78" cm="1">
        <f t="array" ref="AQ535">_xlfn.XLOOKUP($G535&amp;$C535,$BY$1:$BY$845&amp;$C$1:$C$845,BK$1:BK$845,"",0)</f>
        <v>0</v>
      </c>
      <c r="AR535" s="78">
        <f t="shared" si="103"/>
        <v>1</v>
      </c>
      <c r="AT535" s="1">
        <v>7</v>
      </c>
      <c r="AU535" s="2" t="s">
        <v>1020</v>
      </c>
      <c r="AV535" s="6">
        <v>1400000</v>
      </c>
      <c r="AW535" s="6">
        <v>1400000</v>
      </c>
      <c r="BB535">
        <v>7</v>
      </c>
      <c r="BC535" t="s">
        <v>1020</v>
      </c>
      <c r="BD535">
        <v>25</v>
      </c>
      <c r="BE535">
        <v>69</v>
      </c>
      <c r="BF535" s="2">
        <v>1655</v>
      </c>
      <c r="BJ535" s="58">
        <v>0.6</v>
      </c>
      <c r="BK535" s="58">
        <v>0.4</v>
      </c>
      <c r="BL535" s="2">
        <v>2.2999999999999998</v>
      </c>
      <c r="BM535" s="2">
        <v>-8.8000000000000007</v>
      </c>
      <c r="BN535" s="2">
        <v>16</v>
      </c>
      <c r="BO535" s="2">
        <v>13</v>
      </c>
      <c r="BP535" s="2">
        <v>91</v>
      </c>
      <c r="BQ535" s="2">
        <v>10</v>
      </c>
      <c r="BR535" s="2">
        <v>64</v>
      </c>
      <c r="BT535" s="2">
        <v>150</v>
      </c>
      <c r="BU535" s="2">
        <v>21</v>
      </c>
      <c r="BV535" s="2">
        <v>46</v>
      </c>
      <c r="BX535" s="2">
        <v>7</v>
      </c>
      <c r="BY535" s="2" t="s">
        <v>1020</v>
      </c>
      <c r="BZ535" s="2">
        <v>25</v>
      </c>
      <c r="CA535" s="2">
        <v>69</v>
      </c>
      <c r="CB535" s="2">
        <v>1655</v>
      </c>
      <c r="CC535" s="2">
        <v>14.5</v>
      </c>
      <c r="CD535" s="2">
        <v>0.54500000000000004</v>
      </c>
      <c r="CE535" s="2">
        <v>0</v>
      </c>
      <c r="CF535" s="2">
        <v>0.35299999999999998</v>
      </c>
      <c r="CG535" s="2">
        <v>8.6999999999999993</v>
      </c>
      <c r="CH535" s="2">
        <v>23.2</v>
      </c>
      <c r="CI535" s="2">
        <v>16</v>
      </c>
      <c r="CJ535" s="2">
        <v>5.7</v>
      </c>
      <c r="CK535" s="2">
        <v>0.9</v>
      </c>
      <c r="CL535" s="2">
        <v>3.8</v>
      </c>
      <c r="CM535" s="2">
        <v>11.2</v>
      </c>
      <c r="CN535" s="2">
        <v>12.9</v>
      </c>
      <c r="CP535" s="2">
        <v>2.4</v>
      </c>
      <c r="CQ535" s="2">
        <v>2.8</v>
      </c>
      <c r="CR535" s="2">
        <v>5.3</v>
      </c>
      <c r="CS535" s="2">
        <v>0.153</v>
      </c>
      <c r="CU535" s="2">
        <v>-0.9</v>
      </c>
      <c r="CV535" s="2">
        <v>1</v>
      </c>
      <c r="CW535" s="2">
        <v>0.1</v>
      </c>
      <c r="CX535" s="2">
        <v>0.9</v>
      </c>
    </row>
    <row r="536" spans="1:102" x14ac:dyDescent="0.2">
      <c r="B536" s="1" t="s">
        <v>150</v>
      </c>
      <c r="C536" s="1">
        <v>2002</v>
      </c>
      <c r="D536" s="1" t="s">
        <v>837</v>
      </c>
      <c r="F536" s="2">
        <v>35</v>
      </c>
      <c r="G536" s="2" t="s">
        <v>1010</v>
      </c>
      <c r="H536" s="2" t="s">
        <v>566</v>
      </c>
      <c r="I536" s="4" t="s">
        <v>602</v>
      </c>
      <c r="J536" s="16">
        <f>_xlfn.XLOOKUP($I536,DASHBOARD!$I$2:$I$27,DASHBOARD!$J$2:$J$27,"",0)</f>
        <v>81</v>
      </c>
      <c r="K536" s="23">
        <f>J536/DASHBOARD!$C$3</f>
        <v>2.0574041148082296</v>
      </c>
      <c r="L536" s="2">
        <v>240</v>
      </c>
      <c r="M536" s="26">
        <f>L536/DASHBOARD!$C$4</f>
        <v>108.84353741496598</v>
      </c>
      <c r="N536" s="26">
        <f t="shared" si="101"/>
        <v>25.713632918492802</v>
      </c>
      <c r="O536" s="5">
        <v>27787</v>
      </c>
      <c r="P536" s="23">
        <f>YEARFRAC(O536,_xlfn.XLOOKUP($B536,DASHBOARD!$Q$2:$Q$40,DASHBOARD!$U$2:$U$40,"",0))</f>
        <v>26.372222222222224</v>
      </c>
      <c r="Q536" s="2" t="s">
        <v>557</v>
      </c>
      <c r="R536" s="2" t="str">
        <f>_xlfn.XLOOKUP($Q536,DASHBOARD!$L$2:$L$150,DASHBOARD!M$2:M$150,"",0)</f>
        <v>United States</v>
      </c>
      <c r="S536" s="2" t="str">
        <f>_xlfn.XLOOKUP($Q536,DASHBOARD!$L$2:$L$150,DASHBOARD!N$2:N$150,"",0)</f>
        <v>North America</v>
      </c>
      <c r="T536" s="2" t="str">
        <f>_xlfn.XLOOKUP($Q536,DASHBOARD!$L$2:$L$150,DASHBOARD!O$2:O$150,"",0)</f>
        <v>Americas</v>
      </c>
      <c r="U536" s="2">
        <v>1</v>
      </c>
      <c r="W536" s="2" t="s">
        <v>638</v>
      </c>
      <c r="X536" s="2" t="s">
        <v>638</v>
      </c>
      <c r="Z536" s="2" t="str">
        <f t="shared" si="102"/>
        <v/>
      </c>
      <c r="AA536" s="6">
        <f>_xlfn.XLOOKUP($G536,$AU$529:$AU$550,$AV$529:$AV$550,0,0)</f>
        <v>759960</v>
      </c>
      <c r="AB536" s="43">
        <f>AA536/$AC$551</f>
        <v>1.4005376910334903E-2</v>
      </c>
      <c r="AD536" s="65">
        <v>710.4</v>
      </c>
      <c r="AE536" s="65" cm="1">
        <f t="array" ref="AE536">_xlfn.XLOOKUP($G536&amp;$C536,$BY$1:$BY$845&amp;$C$1:$C$845,$CB$1:$CB$845,"",0)</f>
        <v>650</v>
      </c>
      <c r="AF536" s="65">
        <v>10.7</v>
      </c>
      <c r="AG536" s="65">
        <f>IFERROR(($AD536/SUM(AD529:AD550))*$AF536,"")</f>
        <v>0.3847346790030976</v>
      </c>
      <c r="AH536" s="65" cm="1">
        <f t="array" ref="AH536">_xlfn.XLOOKUP($G536&amp;$C536,$BY$1:$BY$845&amp;$C$1:$C$845,$BD$1:$BD$845,"",0)</f>
        <v>26</v>
      </c>
      <c r="AI536" s="65" cm="1">
        <f t="array" ref="AI536">_xlfn.XLOOKUP($G536&amp;$C536,$BY$1:$BY$845&amp;$C$1:$C$845,$CP$1:$CP$845,"",0)</f>
        <v>1.2</v>
      </c>
      <c r="AJ536" s="65" cm="1">
        <f t="array" ref="AJ536">_xlfn.XLOOKUP($G536&amp;$C536,$BY$1:$BY$845&amp;$C$1:$C$845,$CQ$1:$CQ$845,"",0)</f>
        <v>0.8</v>
      </c>
      <c r="AK536" s="65" cm="1">
        <f t="array" ref="AK536">_xlfn.XLOOKUP($G536&amp;$C536,$BY$1:$BY$845&amp;$C$1:$C$845,$CR$1:$CR$845,"",0)</f>
        <v>1.9</v>
      </c>
      <c r="AL536" s="65" cm="1">
        <f t="array" ref="AL536">_xlfn.XLOOKUP($G536&amp;$C536,$BY$1:$BY$845&amp;$C$1:$C$845,$CM$1:$CM$845,"",0)</f>
        <v>11.5</v>
      </c>
      <c r="AM536" s="78" cm="1">
        <f t="array" ref="AM536">_xlfn.XLOOKUP($G536&amp;$C536,$BY$1:$BY$845&amp;$C$1:$C$845,BG$1:BG$845,"",0)</f>
        <v>0</v>
      </c>
      <c r="AN536" s="78" cm="1">
        <f t="array" ref="AN536">_xlfn.XLOOKUP($G536&amp;$C536,$BY$1:$BY$845&amp;$C$1:$C$845,BH$1:BH$845,"",0)</f>
        <v>0</v>
      </c>
      <c r="AO536" s="78" cm="1">
        <f t="array" ref="AO536">_xlfn.XLOOKUP($G536&amp;$C536,$BY$1:$BY$845&amp;$C$1:$C$845,BI$1:BI$845,"",0)</f>
        <v>0</v>
      </c>
      <c r="AP536" s="78" cm="1">
        <f t="array" ref="AP536">_xlfn.XLOOKUP($G536&amp;$C536,$BY$1:$BY$845&amp;$C$1:$C$845,BJ$1:BJ$845,"",0)</f>
        <v>0.71</v>
      </c>
      <c r="AQ536" s="78" cm="1">
        <f t="array" ref="AQ536">_xlfn.XLOOKUP($G536&amp;$C536,$BY$1:$BY$845&amp;$C$1:$C$845,BK$1:BK$845,"",0)</f>
        <v>0.28999999999999998</v>
      </c>
      <c r="AR536" s="78">
        <f t="shared" si="103"/>
        <v>1</v>
      </c>
      <c r="AT536" s="1">
        <v>8</v>
      </c>
      <c r="AU536" s="2" t="s">
        <v>1016</v>
      </c>
      <c r="AV536" s="6">
        <v>1000000</v>
      </c>
      <c r="AW536" s="6">
        <v>10000000</v>
      </c>
      <c r="BB536">
        <v>8</v>
      </c>
      <c r="BC536" t="s">
        <v>977</v>
      </c>
      <c r="BD536">
        <v>31</v>
      </c>
      <c r="BE536">
        <v>82</v>
      </c>
      <c r="BF536" s="2">
        <v>1616</v>
      </c>
      <c r="BG536" s="58">
        <v>1</v>
      </c>
      <c r="BL536" s="2">
        <v>3.9</v>
      </c>
      <c r="BM536" s="2">
        <v>-6</v>
      </c>
      <c r="BN536" s="2">
        <v>25</v>
      </c>
      <c r="BO536" s="2">
        <v>20</v>
      </c>
      <c r="BP536" s="2">
        <v>48</v>
      </c>
      <c r="BQ536" s="2">
        <v>3</v>
      </c>
      <c r="BR536" s="2">
        <v>10</v>
      </c>
      <c r="BT536" s="2">
        <v>281</v>
      </c>
      <c r="BU536" s="2">
        <v>1</v>
      </c>
      <c r="BV536" s="2">
        <v>18</v>
      </c>
      <c r="BX536" s="2">
        <v>8</v>
      </c>
      <c r="BY536" s="2" t="s">
        <v>977</v>
      </c>
      <c r="BZ536" s="2">
        <v>31</v>
      </c>
      <c r="CA536" s="2">
        <v>82</v>
      </c>
      <c r="CB536" s="2">
        <v>1616</v>
      </c>
      <c r="CC536" s="2">
        <v>9.4</v>
      </c>
      <c r="CD536" s="2">
        <v>0.46600000000000003</v>
      </c>
      <c r="CE536" s="2">
        <v>0.42399999999999999</v>
      </c>
      <c r="CF536" s="2">
        <v>8.2000000000000003E-2</v>
      </c>
      <c r="CG536" s="2">
        <v>1.2</v>
      </c>
      <c r="CH536" s="2">
        <v>7</v>
      </c>
      <c r="CI536" s="2">
        <v>4.0999999999999996</v>
      </c>
      <c r="CJ536" s="2">
        <v>11.7</v>
      </c>
      <c r="CK536" s="2">
        <v>2.1</v>
      </c>
      <c r="CL536" s="2">
        <v>0.8</v>
      </c>
      <c r="CM536" s="2">
        <v>9.8000000000000007</v>
      </c>
      <c r="CN536" s="2">
        <v>15.6</v>
      </c>
      <c r="CP536" s="2">
        <v>0.2</v>
      </c>
      <c r="CQ536" s="2">
        <v>1.7</v>
      </c>
      <c r="CR536" s="2">
        <v>2</v>
      </c>
      <c r="CS536" s="2">
        <v>5.8999999999999997E-2</v>
      </c>
      <c r="CU536" s="2">
        <v>-2.2000000000000002</v>
      </c>
      <c r="CV536" s="2">
        <v>0.7</v>
      </c>
      <c r="CW536" s="2">
        <v>-1.5</v>
      </c>
      <c r="CX536" s="2">
        <v>0.2</v>
      </c>
    </row>
    <row r="537" spans="1:102" x14ac:dyDescent="0.2">
      <c r="B537" s="1" t="s">
        <v>150</v>
      </c>
      <c r="C537" s="1">
        <v>2002</v>
      </c>
      <c r="D537" s="1" t="s">
        <v>837</v>
      </c>
      <c r="F537" s="2">
        <v>6</v>
      </c>
      <c r="G537" s="2" t="s">
        <v>1011</v>
      </c>
      <c r="H537" s="2" t="s">
        <v>552</v>
      </c>
      <c r="I537" s="4" t="s">
        <v>595</v>
      </c>
      <c r="J537" s="16">
        <f>_xlfn.XLOOKUP($I537,DASHBOARD!$I$2:$I$27,DASHBOARD!$J$2:$J$27,"",0)</f>
        <v>82</v>
      </c>
      <c r="K537" s="23">
        <f>J537/DASHBOARD!$C$3</f>
        <v>2.0828041656083314</v>
      </c>
      <c r="L537" s="2">
        <v>245</v>
      </c>
      <c r="M537" s="26">
        <f>L537/DASHBOARD!$C$4</f>
        <v>111.11111111111111</v>
      </c>
      <c r="N537" s="26">
        <f t="shared" si="101"/>
        <v>25.613009782536846</v>
      </c>
      <c r="O537" s="5">
        <v>28465</v>
      </c>
      <c r="P537" s="23">
        <f>YEARFRAC(O537,_xlfn.XLOOKUP($B537,DASHBOARD!$Q$2:$Q$40,DASHBOARD!$U$2:$U$40,"",0))</f>
        <v>24.516666666666666</v>
      </c>
      <c r="Q537" s="2" t="s">
        <v>557</v>
      </c>
      <c r="R537" s="2" t="str">
        <f>_xlfn.XLOOKUP($Q537,DASHBOARD!$L$2:$L$150,DASHBOARD!M$2:M$150,"",0)</f>
        <v>United States</v>
      </c>
      <c r="S537" s="2" t="str">
        <f>_xlfn.XLOOKUP($Q537,DASHBOARD!$L$2:$L$150,DASHBOARD!N$2:N$150,"",0)</f>
        <v>North America</v>
      </c>
      <c r="T537" s="2" t="str">
        <f>_xlfn.XLOOKUP($Q537,DASHBOARD!$L$2:$L$150,DASHBOARD!O$2:O$150,"",0)</f>
        <v>Americas</v>
      </c>
      <c r="U537" s="2">
        <v>3</v>
      </c>
      <c r="W537" s="2" t="s">
        <v>579</v>
      </c>
      <c r="X537" s="2" t="s">
        <v>579</v>
      </c>
      <c r="Z537" s="2" t="str">
        <f t="shared" si="102"/>
        <v/>
      </c>
      <c r="AA537" s="6">
        <f>_xlfn.XLOOKUP($G537,$AU$529:$AU$550,$AV$529:$AV$550,0,0)</f>
        <v>565850</v>
      </c>
      <c r="AB537" s="43">
        <f>AA537/$AC$551</f>
        <v>1.0428104801190859E-2</v>
      </c>
      <c r="AD537" s="65" t="s">
        <v>1484</v>
      </c>
      <c r="AE537" s="65" cm="1">
        <f t="array" ref="AE537">_xlfn.XLOOKUP($G537&amp;$C537,$BY$1:$BY$845&amp;$C$1:$C$845,$CB$1:$CB$845,"",0)</f>
        <v>104</v>
      </c>
      <c r="AF537" s="65" t="s">
        <v>1484</v>
      </c>
      <c r="AG537" s="65" t="str">
        <f>IFERROR(($AD537/SUM(AD529:AD550))*$AF537,"")</f>
        <v/>
      </c>
      <c r="AH537" s="65" cm="1">
        <f t="array" ref="AH537">_xlfn.XLOOKUP($G537&amp;$C537,$BY$1:$BY$845&amp;$C$1:$C$845,$BD$1:$BD$845,"",0)</f>
        <v>24</v>
      </c>
      <c r="AI537" s="65" cm="1">
        <f t="array" ref="AI537">_xlfn.XLOOKUP($G537&amp;$C537,$BY$1:$BY$845&amp;$C$1:$C$845,$CP$1:$CP$845,"",0)</f>
        <v>0</v>
      </c>
      <c r="AJ537" s="65" cm="1">
        <f t="array" ref="AJ537">_xlfn.XLOOKUP($G537&amp;$C537,$BY$1:$BY$845&amp;$C$1:$C$845,$CQ$1:$CQ$845,"",0)</f>
        <v>0.1</v>
      </c>
      <c r="AK537" s="65" cm="1">
        <f t="array" ref="AK537">_xlfn.XLOOKUP($G537&amp;$C537,$BY$1:$BY$845&amp;$C$1:$C$845,$CR$1:$CR$845,"",0)</f>
        <v>0.1</v>
      </c>
      <c r="AL537" s="65" cm="1">
        <f t="array" ref="AL537">_xlfn.XLOOKUP($G537&amp;$C537,$BY$1:$BY$845&amp;$C$1:$C$845,$CM$1:$CM$845,"",0)</f>
        <v>24.6</v>
      </c>
      <c r="AM537" s="78" cm="1">
        <f t="array" ref="AM537">_xlfn.XLOOKUP($G537&amp;$C537,$BY$1:$BY$845&amp;$C$1:$C$845,BG$1:BG$845,"",0)</f>
        <v>0</v>
      </c>
      <c r="AN537" s="78" cm="1">
        <f t="array" ref="AN537">_xlfn.XLOOKUP($G537&amp;$C537,$BY$1:$BY$845&amp;$C$1:$C$845,BH$1:BH$845,"",0)</f>
        <v>0</v>
      </c>
      <c r="AO537" s="78" cm="1">
        <f t="array" ref="AO537">_xlfn.XLOOKUP($G537&amp;$C537,$BY$1:$BY$845&amp;$C$1:$C$845,BI$1:BI$845,"",0)</f>
        <v>0</v>
      </c>
      <c r="AP537" s="78" cm="1">
        <f t="array" ref="AP537">_xlfn.XLOOKUP($G537&amp;$C537,$BY$1:$BY$845&amp;$C$1:$C$845,BJ$1:BJ$845,"",0)</f>
        <v>0.28000000000000003</v>
      </c>
      <c r="AQ537" s="78" cm="1">
        <f t="array" ref="AQ537">_xlfn.XLOOKUP($G537&amp;$C537,$BY$1:$BY$845&amp;$C$1:$C$845,BK$1:BK$845,"",0)</f>
        <v>0.72</v>
      </c>
      <c r="AR537" s="78">
        <f t="shared" si="103"/>
        <v>1</v>
      </c>
      <c r="AT537" s="1">
        <v>9</v>
      </c>
      <c r="AU537" s="2" t="s">
        <v>888</v>
      </c>
      <c r="AV537" s="11">
        <v>1000000</v>
      </c>
      <c r="AW537" s="6" t="s">
        <v>1484</v>
      </c>
      <c r="BB537">
        <v>9</v>
      </c>
      <c r="BC537" t="s">
        <v>1012</v>
      </c>
      <c r="BD537">
        <v>22</v>
      </c>
      <c r="BE537">
        <v>71</v>
      </c>
      <c r="BF537" s="2">
        <v>729</v>
      </c>
      <c r="BJ537" s="58">
        <v>0.22</v>
      </c>
      <c r="BK537" s="58">
        <v>0.78</v>
      </c>
      <c r="BL537" s="2">
        <v>6.6</v>
      </c>
      <c r="BM537" s="2">
        <v>-1.1000000000000001</v>
      </c>
      <c r="BN537" s="2">
        <v>18</v>
      </c>
      <c r="BO537" s="2">
        <v>13</v>
      </c>
      <c r="BP537" s="2">
        <v>54</v>
      </c>
      <c r="BQ537" s="2">
        <v>4</v>
      </c>
      <c r="BR537" s="2">
        <v>28</v>
      </c>
      <c r="BT537" s="2">
        <v>96</v>
      </c>
      <c r="BU537" s="2">
        <v>10</v>
      </c>
      <c r="BV537" s="2">
        <v>23</v>
      </c>
      <c r="BX537" s="2">
        <v>9</v>
      </c>
      <c r="BY537" s="2" t="s">
        <v>1012</v>
      </c>
      <c r="BZ537" s="2">
        <v>22</v>
      </c>
      <c r="CA537" s="2">
        <v>71</v>
      </c>
      <c r="CB537" s="2">
        <v>729</v>
      </c>
      <c r="CC537" s="2">
        <v>15.6</v>
      </c>
      <c r="CD537" s="2">
        <v>0.5</v>
      </c>
      <c r="CE537" s="2">
        <v>1.2999999999999999E-2</v>
      </c>
      <c r="CF537" s="2">
        <v>0.20399999999999999</v>
      </c>
      <c r="CG537" s="2">
        <v>13</v>
      </c>
      <c r="CH537" s="2">
        <v>10.9</v>
      </c>
      <c r="CI537" s="2">
        <v>12</v>
      </c>
      <c r="CJ537" s="2">
        <v>9.9</v>
      </c>
      <c r="CK537" s="2">
        <v>2.1</v>
      </c>
      <c r="CL537" s="2">
        <v>1.1000000000000001</v>
      </c>
      <c r="CM537" s="2">
        <v>11.3</v>
      </c>
      <c r="CN537" s="2">
        <v>23</v>
      </c>
      <c r="CP537" s="2">
        <v>0.9</v>
      </c>
      <c r="CQ537" s="2">
        <v>0.9</v>
      </c>
      <c r="CR537" s="2">
        <v>1.8</v>
      </c>
      <c r="CS537" s="2">
        <v>0.11799999999999999</v>
      </c>
      <c r="CU537" s="2">
        <v>-1.5</v>
      </c>
      <c r="CV537" s="2">
        <v>-0.7</v>
      </c>
      <c r="CW537" s="2">
        <v>-2.2000000000000002</v>
      </c>
      <c r="CX537" s="2">
        <v>0</v>
      </c>
    </row>
    <row r="538" spans="1:102" x14ac:dyDescent="0.2">
      <c r="B538" s="1" t="s">
        <v>150</v>
      </c>
      <c r="C538" s="1">
        <v>2002</v>
      </c>
      <c r="D538" s="1" t="s">
        <v>837</v>
      </c>
      <c r="F538" s="2">
        <v>14</v>
      </c>
      <c r="G538" s="2" t="s">
        <v>1012</v>
      </c>
      <c r="H538" s="2" t="s">
        <v>552</v>
      </c>
      <c r="I538" s="4" t="s">
        <v>595</v>
      </c>
      <c r="J538" s="16">
        <f>_xlfn.XLOOKUP($I538,DASHBOARD!$I$2:$I$27,DASHBOARD!$J$2:$J$27,"",0)</f>
        <v>82</v>
      </c>
      <c r="K538" s="23">
        <f>J538/DASHBOARD!$C$3</f>
        <v>2.0828041656083314</v>
      </c>
      <c r="L538" s="2">
        <v>250</v>
      </c>
      <c r="M538" s="26">
        <f>L538/DASHBOARD!$C$4</f>
        <v>113.37868480725623</v>
      </c>
      <c r="N538" s="26">
        <f t="shared" si="101"/>
        <v>26.135724267894741</v>
      </c>
      <c r="O538" s="5">
        <v>28949</v>
      </c>
      <c r="P538" s="23">
        <f>YEARFRAC(O538,_xlfn.XLOOKUP($B538,DASHBOARD!$Q$2:$Q$40,DASHBOARD!$U$2:$U$40,"",0))</f>
        <v>23.18888888888889</v>
      </c>
      <c r="Q538" s="2" t="s">
        <v>1013</v>
      </c>
      <c r="R538" s="2" t="str">
        <f>_xlfn.XLOOKUP($Q538,DASHBOARD!$L$2:$L$150,DASHBOARD!M$2:M$150,"",0)</f>
        <v>Ukraine</v>
      </c>
      <c r="S538" s="2" t="str">
        <f>_xlfn.XLOOKUP($Q538,DASHBOARD!$L$2:$L$150,DASHBOARD!N$2:N$150,"",0)</f>
        <v>Europe</v>
      </c>
      <c r="T538" s="2" t="str">
        <f>_xlfn.XLOOKUP($Q538,DASHBOARD!$L$2:$L$150,DASHBOARD!O$2:O$150,"",0)</f>
        <v>Eurasia</v>
      </c>
      <c r="U538" s="2">
        <v>1</v>
      </c>
      <c r="Z538" s="2" t="str">
        <f t="shared" si="102"/>
        <v/>
      </c>
      <c r="AA538" s="6">
        <f>_xlfn.XLOOKUP($G538,$AU$529:$AU$550,$AV$529:$AV$550,0,0)</f>
        <v>465850</v>
      </c>
      <c r="AB538" s="43">
        <f>AA538/$AC$551</f>
        <v>8.5851950545811819E-3</v>
      </c>
      <c r="AD538" s="65">
        <v>632.20000000000005</v>
      </c>
      <c r="AE538" s="65" cm="1">
        <f t="array" ref="AE538">_xlfn.XLOOKUP($G538&amp;$C538,$BY$1:$BY$845&amp;$C$1:$C$845,$CB$1:$CB$845,"",0)</f>
        <v>729</v>
      </c>
      <c r="AF538" s="65">
        <v>11.8</v>
      </c>
      <c r="AG538" s="65">
        <f>IFERROR(($AD538/SUM(AD529:AD550))*$AF538,"")</f>
        <v>0.37758184358107438</v>
      </c>
      <c r="AH538" s="65" cm="1">
        <f t="array" ref="AH538">_xlfn.XLOOKUP($G538&amp;$C538,$BY$1:$BY$845&amp;$C$1:$C$845,$BD$1:$BD$845,"",0)</f>
        <v>22</v>
      </c>
      <c r="AI538" s="65" cm="1">
        <f t="array" ref="AI538">_xlfn.XLOOKUP($G538&amp;$C538,$BY$1:$BY$845&amp;$C$1:$C$845,$CP$1:$CP$845,"",0)</f>
        <v>0.9</v>
      </c>
      <c r="AJ538" s="65" cm="1">
        <f t="array" ref="AJ538">_xlfn.XLOOKUP($G538&amp;$C538,$BY$1:$BY$845&amp;$C$1:$C$845,$CQ$1:$CQ$845,"",0)</f>
        <v>0.9</v>
      </c>
      <c r="AK538" s="65" cm="1">
        <f t="array" ref="AK538">_xlfn.XLOOKUP($G538&amp;$C538,$BY$1:$BY$845&amp;$C$1:$C$845,$CR$1:$CR$845,"",0)</f>
        <v>1.8</v>
      </c>
      <c r="AL538" s="65" cm="1">
        <f t="array" ref="AL538">_xlfn.XLOOKUP($G538&amp;$C538,$BY$1:$BY$845&amp;$C$1:$C$845,$CM$1:$CM$845,"",0)</f>
        <v>11.3</v>
      </c>
      <c r="AM538" s="78" cm="1">
        <f t="array" ref="AM538">_xlfn.XLOOKUP($G538&amp;$C538,$BY$1:$BY$845&amp;$C$1:$C$845,BG$1:BG$845,"",0)</f>
        <v>0</v>
      </c>
      <c r="AN538" s="78" cm="1">
        <f t="array" ref="AN538">_xlfn.XLOOKUP($G538&amp;$C538,$BY$1:$BY$845&amp;$C$1:$C$845,BH$1:BH$845,"",0)</f>
        <v>0</v>
      </c>
      <c r="AO538" s="78" cm="1">
        <f t="array" ref="AO538">_xlfn.XLOOKUP($G538&amp;$C538,$BY$1:$BY$845&amp;$C$1:$C$845,BI$1:BI$845,"",0)</f>
        <v>0</v>
      </c>
      <c r="AP538" s="78" cm="1">
        <f t="array" ref="AP538">_xlfn.XLOOKUP($G538&amp;$C538,$BY$1:$BY$845&amp;$C$1:$C$845,BJ$1:BJ$845,"",0)</f>
        <v>0.22</v>
      </c>
      <c r="AQ538" s="78" cm="1">
        <f t="array" ref="AQ538">_xlfn.XLOOKUP($G538&amp;$C538,$BY$1:$BY$845&amp;$C$1:$C$845,BK$1:BK$845,"",0)</f>
        <v>0.78</v>
      </c>
      <c r="AR538" s="78">
        <f t="shared" si="103"/>
        <v>1</v>
      </c>
      <c r="AT538" s="1">
        <v>10</v>
      </c>
      <c r="AU538" s="2" t="s">
        <v>1018</v>
      </c>
      <c r="AV538" s="6">
        <v>963415</v>
      </c>
      <c r="AW538" s="6">
        <v>963415</v>
      </c>
      <c r="BB538">
        <v>10</v>
      </c>
      <c r="BC538" t="s">
        <v>1016</v>
      </c>
      <c r="BD538">
        <v>36</v>
      </c>
      <c r="BE538">
        <v>64</v>
      </c>
      <c r="BF538" s="2">
        <v>709</v>
      </c>
      <c r="BG538" s="58">
        <v>0.15</v>
      </c>
      <c r="BH538" s="58">
        <v>0.8</v>
      </c>
      <c r="BI538" s="58">
        <v>0.05</v>
      </c>
      <c r="BL538" s="2">
        <v>9.6999999999999993</v>
      </c>
      <c r="BM538" s="2">
        <v>2.8</v>
      </c>
      <c r="BN538" s="2">
        <v>15</v>
      </c>
      <c r="BO538" s="2">
        <v>13</v>
      </c>
      <c r="BP538" s="2">
        <v>23</v>
      </c>
      <c r="BQ538" s="2">
        <v>10</v>
      </c>
      <c r="BR538" s="2">
        <v>16</v>
      </c>
      <c r="BT538" s="2">
        <v>130</v>
      </c>
      <c r="BU538" s="2">
        <v>3</v>
      </c>
      <c r="BV538" s="2">
        <v>10</v>
      </c>
      <c r="BX538" s="2">
        <v>10</v>
      </c>
      <c r="BY538" s="2" t="s">
        <v>1016</v>
      </c>
      <c r="BZ538" s="2">
        <v>36</v>
      </c>
      <c r="CA538" s="2">
        <v>64</v>
      </c>
      <c r="CB538" s="2">
        <v>709</v>
      </c>
      <c r="CC538" s="2">
        <v>10.7</v>
      </c>
      <c r="CD538" s="2">
        <v>0.48799999999999999</v>
      </c>
      <c r="CE538" s="2">
        <v>0.251</v>
      </c>
      <c r="CF538" s="2">
        <v>0.17799999999999999</v>
      </c>
      <c r="CG538" s="2">
        <v>2.2000000000000002</v>
      </c>
      <c r="CH538" s="2">
        <v>12.3</v>
      </c>
      <c r="CI538" s="2">
        <v>7.3</v>
      </c>
      <c r="CJ538" s="2">
        <v>12.3</v>
      </c>
      <c r="CK538" s="2">
        <v>1.3</v>
      </c>
      <c r="CL538" s="2">
        <v>0.6</v>
      </c>
      <c r="CM538" s="2">
        <v>13.1</v>
      </c>
      <c r="CN538" s="2">
        <v>19.399999999999999</v>
      </c>
      <c r="CP538" s="2">
        <v>0.1</v>
      </c>
      <c r="CQ538" s="2">
        <v>0.8</v>
      </c>
      <c r="CR538" s="2">
        <v>0.9</v>
      </c>
      <c r="CS538" s="2">
        <v>6.2E-2</v>
      </c>
      <c r="CU538" s="2">
        <v>-2.5</v>
      </c>
      <c r="CV538" s="2">
        <v>-0.4</v>
      </c>
      <c r="CW538" s="2">
        <v>-2.9</v>
      </c>
      <c r="CX538" s="2">
        <v>-0.2</v>
      </c>
    </row>
    <row r="539" spans="1:102" x14ac:dyDescent="0.2">
      <c r="B539" s="1" t="s">
        <v>150</v>
      </c>
      <c r="C539" s="1">
        <v>2002</v>
      </c>
      <c r="D539" s="1" t="s">
        <v>837</v>
      </c>
      <c r="F539" s="2">
        <v>34</v>
      </c>
      <c r="G539" s="2" t="s">
        <v>940</v>
      </c>
      <c r="H539" s="2" t="s">
        <v>552</v>
      </c>
      <c r="I539" s="4" t="s">
        <v>1150</v>
      </c>
      <c r="J539" s="16">
        <f>_xlfn.XLOOKUP($I539,DASHBOARD!$I$2:$I$27,DASHBOARD!$J$2:$J$27,"",0)</f>
        <v>85</v>
      </c>
      <c r="K539" s="23">
        <f>J539/DASHBOARD!$C$3</f>
        <v>2.1590043180086362</v>
      </c>
      <c r="L539" s="2">
        <v>325</v>
      </c>
      <c r="M539" s="26">
        <f>L539/DASHBOARD!$C$4</f>
        <v>147.3922902494331</v>
      </c>
      <c r="N539" s="26">
        <f t="shared" si="101"/>
        <v>31.620428092805742</v>
      </c>
      <c r="O539" s="5">
        <v>26364</v>
      </c>
      <c r="P539" s="23">
        <f>YEARFRAC(O539,_xlfn.XLOOKUP($B539,DASHBOARD!$Q$2:$Q$40,DASHBOARD!$U$2:$U$40,"",0))</f>
        <v>30.266666666666666</v>
      </c>
      <c r="Q539" s="2" t="s">
        <v>557</v>
      </c>
      <c r="R539" s="2" t="str">
        <f>_xlfn.XLOOKUP($Q539,DASHBOARD!$L$2:$L$150,DASHBOARD!M$2:M$150,"",0)</f>
        <v>United States</v>
      </c>
      <c r="S539" s="2" t="str">
        <f>_xlfn.XLOOKUP($Q539,DASHBOARD!$L$2:$L$150,DASHBOARD!N$2:N$150,"",0)</f>
        <v>North America</v>
      </c>
      <c r="T539" s="2" t="str">
        <f>_xlfn.XLOOKUP($Q539,DASHBOARD!$L$2:$L$150,DASHBOARD!O$2:O$150,"",0)</f>
        <v>Americas</v>
      </c>
      <c r="U539" s="2">
        <v>9</v>
      </c>
      <c r="W539" s="2" t="s">
        <v>901</v>
      </c>
      <c r="X539" s="2" t="s">
        <v>901</v>
      </c>
      <c r="Z539" s="2" t="str">
        <f t="shared" si="102"/>
        <v/>
      </c>
      <c r="AA539" s="6">
        <f>_xlfn.XLOOKUP($G539,$AU$529:$AU$550,$AV$529:$AV$550,0,0)</f>
        <v>21428572</v>
      </c>
      <c r="AB539" s="43">
        <f>AA539/$AC$551</f>
        <v>0.39490924194727223</v>
      </c>
      <c r="AD539" s="65">
        <v>1763</v>
      </c>
      <c r="AE539" s="65" cm="1">
        <f t="array" ref="AE539">_xlfn.XLOOKUP($G539&amp;$C539,$BY$1:$BY$845&amp;$C$1:$C$845,$CB$1:$CB$845,"",0)</f>
        <v>2422</v>
      </c>
      <c r="AF539" s="65">
        <v>12.6</v>
      </c>
      <c r="AG539" s="65">
        <f>IFERROR(($AD539/SUM(AD529:AD550))*$AF539,"")</f>
        <v>1.1243394813030188</v>
      </c>
      <c r="AH539" s="65" cm="1">
        <f t="array" ref="AH539">_xlfn.XLOOKUP($G539&amp;$C539,$BY$1:$BY$845&amp;$C$1:$C$845,$BD$1:$BD$845,"",0)</f>
        <v>29</v>
      </c>
      <c r="AI539" s="65" cm="1">
        <f t="array" ref="AI539">_xlfn.XLOOKUP($G539&amp;$C539,$BY$1:$BY$845&amp;$C$1:$C$845,$CP$1:$CP$845,"",0)</f>
        <v>9.1999999999999993</v>
      </c>
      <c r="AJ539" s="65" cm="1">
        <f t="array" ref="AJ539">_xlfn.XLOOKUP($G539&amp;$C539,$BY$1:$BY$845&amp;$C$1:$C$845,$CQ$1:$CQ$845,"",0)</f>
        <v>4</v>
      </c>
      <c r="AK539" s="65" cm="1">
        <f t="array" ref="AK539">_xlfn.XLOOKUP($G539&amp;$C539,$BY$1:$BY$845&amp;$C$1:$C$845,$CR$1:$CR$845,"",0)</f>
        <v>13.2</v>
      </c>
      <c r="AL539" s="65" cm="1">
        <f t="array" ref="AL539">_xlfn.XLOOKUP($G539&amp;$C539,$BY$1:$BY$845&amp;$C$1:$C$845,$CM$1:$CM$845,"",0)</f>
        <v>10</v>
      </c>
      <c r="AM539" s="78" cm="1">
        <f t="array" ref="AM539">_xlfn.XLOOKUP($G539&amp;$C539,$BY$1:$BY$845&amp;$C$1:$C$845,BG$1:BG$845,"",0)</f>
        <v>0</v>
      </c>
      <c r="AN539" s="78" cm="1">
        <f t="array" ref="AN539">_xlfn.XLOOKUP($G539&amp;$C539,$BY$1:$BY$845&amp;$C$1:$C$845,BH$1:BH$845,"",0)</f>
        <v>0</v>
      </c>
      <c r="AO539" s="78" cm="1">
        <f t="array" ref="AO539">_xlfn.XLOOKUP($G539&amp;$C539,$BY$1:$BY$845&amp;$C$1:$C$845,BI$1:BI$845,"",0)</f>
        <v>0</v>
      </c>
      <c r="AP539" s="78" cm="1">
        <f t="array" ref="AP539">_xlfn.XLOOKUP($G539&amp;$C539,$BY$1:$BY$845&amp;$C$1:$C$845,BJ$1:BJ$845,"",0)</f>
        <v>0</v>
      </c>
      <c r="AQ539" s="78" cm="1">
        <f t="array" ref="AQ539">_xlfn.XLOOKUP($G539&amp;$C539,$BY$1:$BY$845&amp;$C$1:$C$845,BK$1:BK$845,"",0)</f>
        <v>1</v>
      </c>
      <c r="AR539" s="78">
        <f t="shared" si="103"/>
        <v>1</v>
      </c>
      <c r="AT539" s="1">
        <v>11</v>
      </c>
      <c r="AU539" s="2" t="s">
        <v>1008</v>
      </c>
      <c r="AV539" s="6">
        <v>834250</v>
      </c>
      <c r="AW539" s="6">
        <v>834250</v>
      </c>
      <c r="BB539">
        <v>11</v>
      </c>
      <c r="BC539" t="s">
        <v>1010</v>
      </c>
      <c r="BD539">
        <v>26</v>
      </c>
      <c r="BE539">
        <v>59</v>
      </c>
      <c r="BF539" s="2">
        <v>650</v>
      </c>
      <c r="BJ539" s="58">
        <v>0.71</v>
      </c>
      <c r="BK539" s="58">
        <v>0.28999999999999998</v>
      </c>
      <c r="BL539" s="2">
        <v>7.3</v>
      </c>
      <c r="BM539" s="2">
        <v>-0.2</v>
      </c>
      <c r="BN539" s="2">
        <v>5</v>
      </c>
      <c r="BO539" s="2">
        <v>10</v>
      </c>
      <c r="BP539" s="2">
        <v>46</v>
      </c>
      <c r="BQ539" s="2">
        <v>3</v>
      </c>
      <c r="BR539" s="2">
        <v>20</v>
      </c>
      <c r="BT539" s="2">
        <v>98</v>
      </c>
      <c r="BU539" s="2">
        <v>4</v>
      </c>
      <c r="BV539" s="2">
        <v>21</v>
      </c>
      <c r="BX539" s="2">
        <v>11</v>
      </c>
      <c r="BY539" s="2" t="s">
        <v>1010</v>
      </c>
      <c r="BZ539" s="2">
        <v>26</v>
      </c>
      <c r="CA539" s="2">
        <v>59</v>
      </c>
      <c r="CB539" s="2">
        <v>650</v>
      </c>
      <c r="CC539" s="2">
        <v>12.7</v>
      </c>
      <c r="CD539" s="2">
        <v>0.49199999999999999</v>
      </c>
      <c r="CE539" s="2">
        <v>1.4E-2</v>
      </c>
      <c r="CF539" s="2">
        <v>0.37</v>
      </c>
      <c r="CG539" s="2">
        <v>15.3</v>
      </c>
      <c r="CH539" s="2">
        <v>12.3</v>
      </c>
      <c r="CI539" s="2">
        <v>13.7</v>
      </c>
      <c r="CJ539" s="2">
        <v>9.6999999999999993</v>
      </c>
      <c r="CK539" s="2">
        <v>1.3</v>
      </c>
      <c r="CL539" s="2">
        <v>1.4</v>
      </c>
      <c r="CM539" s="2">
        <v>11.5</v>
      </c>
      <c r="CN539" s="2">
        <v>13.2</v>
      </c>
      <c r="CP539" s="2">
        <v>1.2</v>
      </c>
      <c r="CQ539" s="2">
        <v>0.8</v>
      </c>
      <c r="CR539" s="2">
        <v>1.9</v>
      </c>
      <c r="CS539" s="2">
        <v>0.14199999999999999</v>
      </c>
      <c r="CU539" s="2">
        <v>-1.5</v>
      </c>
      <c r="CV539" s="2">
        <v>-0.3</v>
      </c>
      <c r="CW539" s="2">
        <v>-1.9</v>
      </c>
      <c r="CX539" s="2">
        <v>0</v>
      </c>
    </row>
    <row r="540" spans="1:102" x14ac:dyDescent="0.2">
      <c r="B540" s="1" t="s">
        <v>150</v>
      </c>
      <c r="C540" s="1">
        <v>2002</v>
      </c>
      <c r="D540" s="1" t="s">
        <v>837</v>
      </c>
      <c r="F540" s="2">
        <v>12</v>
      </c>
      <c r="G540" s="2" t="s">
        <v>1014</v>
      </c>
      <c r="H540" s="2" t="s">
        <v>556</v>
      </c>
      <c r="I540" s="4" t="s">
        <v>598</v>
      </c>
      <c r="J540" s="16">
        <f>_xlfn.XLOOKUP($I540,DASHBOARD!$I$2:$I$27,DASHBOARD!$J$2:$J$27,"",0)</f>
        <v>75</v>
      </c>
      <c r="K540" s="23">
        <f>J540/DASHBOARD!$C$3</f>
        <v>1.9050038100076201</v>
      </c>
      <c r="L540" s="2">
        <v>185</v>
      </c>
      <c r="M540" s="26">
        <f>L540/DASHBOARD!$C$4</f>
        <v>83.900226757369609</v>
      </c>
      <c r="N540" s="26">
        <f t="shared" si="101"/>
        <v>23.119127357016875</v>
      </c>
      <c r="O540" s="5">
        <v>27362</v>
      </c>
      <c r="P540" s="23">
        <f>YEARFRAC(O540,_xlfn.XLOOKUP($B540,DASHBOARD!$Q$2:$Q$40,DASHBOARD!$U$2:$U$40,"",0))</f>
        <v>27.536111111111111</v>
      </c>
      <c r="Q540" s="2" t="s">
        <v>557</v>
      </c>
      <c r="R540" s="2" t="str">
        <f>_xlfn.XLOOKUP($Q540,DASHBOARD!$L$2:$L$150,DASHBOARD!M$2:M$150,"",0)</f>
        <v>United States</v>
      </c>
      <c r="S540" s="2" t="str">
        <f>_xlfn.XLOOKUP($Q540,DASHBOARD!$L$2:$L$150,DASHBOARD!N$2:N$150,"",0)</f>
        <v>North America</v>
      </c>
      <c r="T540" s="2" t="str">
        <f>_xlfn.XLOOKUP($Q540,DASHBOARD!$L$2:$L$150,DASHBOARD!O$2:O$150,"",0)</f>
        <v>Americas</v>
      </c>
      <c r="U540" s="2">
        <v>1</v>
      </c>
      <c r="W540" s="2" t="s">
        <v>1015</v>
      </c>
      <c r="X540" s="2" t="s">
        <v>1015</v>
      </c>
      <c r="Z540" s="2" t="str">
        <f t="shared" si="102"/>
        <v/>
      </c>
      <c r="AA540" s="6">
        <f>_xlfn.XLOOKUP($G540,$AU$529:$AU$550,$AV$529:$AV$550,0,0)</f>
        <v>28405</v>
      </c>
      <c r="AB540" s="43">
        <f>AA540/$AC$551</f>
        <v>5.2347851352447887E-4</v>
      </c>
      <c r="AD540" s="65">
        <v>649</v>
      </c>
      <c r="AE540" s="65" cm="1">
        <f t="array" ref="AE540">_xlfn.XLOOKUP($G540&amp;$C540,$BY$1:$BY$845&amp;$C$1:$C$845,$CB$1:$CB$845,"",0)</f>
        <v>12</v>
      </c>
      <c r="AF540" s="65">
        <v>12.7</v>
      </c>
      <c r="AG540" s="65">
        <f>IFERROR(($AD540/SUM(AD529:AD550))*$AF540,"")</f>
        <v>0.41717955985665989</v>
      </c>
      <c r="AH540" s="65" cm="1">
        <f t="array" ref="AH540">_xlfn.XLOOKUP($G540&amp;$C540,$BY$1:$BY$845&amp;$C$1:$C$845,$BD$1:$BD$845,"",0)</f>
        <v>27</v>
      </c>
      <c r="AI540" s="65" cm="1">
        <f t="array" ref="AI540">_xlfn.XLOOKUP($G540&amp;$C540,$BY$1:$BY$845&amp;$C$1:$C$845,$CP$1:$CP$845,"",0)</f>
        <v>0.1</v>
      </c>
      <c r="AJ540" s="65" cm="1">
        <f t="array" ref="AJ540">_xlfn.XLOOKUP($G540&amp;$C540,$BY$1:$BY$845&amp;$C$1:$C$845,$CQ$1:$CQ$845,"",0)</f>
        <v>0</v>
      </c>
      <c r="AK540" s="65" cm="1">
        <f t="array" ref="AK540">_xlfn.XLOOKUP($G540&amp;$C540,$BY$1:$BY$845&amp;$C$1:$C$845,$CR$1:$CR$845,"",0)</f>
        <v>0.1</v>
      </c>
      <c r="AL540" s="65" cm="1">
        <f t="array" ref="AL540">_xlfn.XLOOKUP($G540&amp;$C540,$BY$1:$BY$845&amp;$C$1:$C$845,$CM$1:$CM$845,"",0)</f>
        <v>0</v>
      </c>
      <c r="AM540" s="78" cm="1">
        <f t="array" ref="AM540">_xlfn.XLOOKUP($G540&amp;$C540,$BY$1:$BY$845&amp;$C$1:$C$845,BG$1:BG$845,"",0)</f>
        <v>1</v>
      </c>
      <c r="AN540" s="78" cm="1">
        <f t="array" ref="AN540">_xlfn.XLOOKUP($G540&amp;$C540,$BY$1:$BY$845&amp;$C$1:$C$845,BH$1:BH$845,"",0)</f>
        <v>0</v>
      </c>
      <c r="AO540" s="78" cm="1">
        <f t="array" ref="AO540">_xlfn.XLOOKUP($G540&amp;$C540,$BY$1:$BY$845&amp;$C$1:$C$845,BI$1:BI$845,"",0)</f>
        <v>0</v>
      </c>
      <c r="AP540" s="78" cm="1">
        <f t="array" ref="AP540">_xlfn.XLOOKUP($G540&amp;$C540,$BY$1:$BY$845&amp;$C$1:$C$845,BJ$1:BJ$845,"",0)</f>
        <v>0</v>
      </c>
      <c r="AQ540" s="78" cm="1">
        <f t="array" ref="AQ540">_xlfn.XLOOKUP($G540&amp;$C540,$BY$1:$BY$845&amp;$C$1:$C$845,BK$1:BK$845,"",0)</f>
        <v>0</v>
      </c>
      <c r="AR540" s="78">
        <f t="shared" si="103"/>
        <v>1</v>
      </c>
      <c r="AT540" s="1">
        <v>12</v>
      </c>
      <c r="AU540" s="2" t="s">
        <v>1010</v>
      </c>
      <c r="AV540" s="6">
        <v>759960</v>
      </c>
      <c r="AW540" s="6">
        <v>759960</v>
      </c>
      <c r="BB540">
        <v>12</v>
      </c>
      <c r="BC540" t="s">
        <v>1018</v>
      </c>
      <c r="BD540">
        <v>35</v>
      </c>
      <c r="BE540">
        <v>58</v>
      </c>
      <c r="BF540" s="2">
        <v>631</v>
      </c>
      <c r="BG540" s="58">
        <v>0.38</v>
      </c>
      <c r="BH540" s="58">
        <v>0.61</v>
      </c>
      <c r="BI540" s="58">
        <v>0.01</v>
      </c>
      <c r="BL540" s="2">
        <v>7.6</v>
      </c>
      <c r="BM540" s="2">
        <v>0.2</v>
      </c>
      <c r="BN540" s="2">
        <v>23</v>
      </c>
      <c r="BO540" s="2">
        <v>5</v>
      </c>
      <c r="BP540" s="2">
        <v>15</v>
      </c>
      <c r="BQ540" s="2">
        <v>4</v>
      </c>
      <c r="BR540" s="2">
        <v>5</v>
      </c>
      <c r="BT540" s="2">
        <v>201</v>
      </c>
      <c r="BU540" s="2">
        <v>0</v>
      </c>
      <c r="BV540" s="2">
        <v>7</v>
      </c>
      <c r="BX540" s="2">
        <v>12</v>
      </c>
      <c r="BY540" s="2" t="s">
        <v>1018</v>
      </c>
      <c r="BZ540" s="2">
        <v>35</v>
      </c>
      <c r="CA540" s="2">
        <v>58</v>
      </c>
      <c r="CB540" s="2">
        <v>631</v>
      </c>
      <c r="CC540" s="2">
        <v>11.8</v>
      </c>
      <c r="CD540" s="2">
        <v>0.45800000000000002</v>
      </c>
      <c r="CE540" s="2">
        <v>0.50900000000000001</v>
      </c>
      <c r="CF540" s="2">
        <v>0.15</v>
      </c>
      <c r="CG540" s="2">
        <v>3.4</v>
      </c>
      <c r="CH540" s="2">
        <v>16.100000000000001</v>
      </c>
      <c r="CI540" s="2">
        <v>9.8000000000000007</v>
      </c>
      <c r="CJ540" s="2">
        <v>20.2</v>
      </c>
      <c r="CK540" s="2">
        <v>2.1</v>
      </c>
      <c r="CL540" s="2">
        <v>0.3</v>
      </c>
      <c r="CM540" s="2">
        <v>14.8</v>
      </c>
      <c r="CN540" s="2">
        <v>15.4</v>
      </c>
      <c r="CP540" s="2">
        <v>0.3</v>
      </c>
      <c r="CQ540" s="2">
        <v>0.9</v>
      </c>
      <c r="CR540" s="2">
        <v>1.2</v>
      </c>
      <c r="CS540" s="2">
        <v>8.8999999999999996E-2</v>
      </c>
      <c r="CU540" s="2">
        <v>-1</v>
      </c>
      <c r="CV540" s="2">
        <v>1</v>
      </c>
      <c r="CW540" s="2">
        <v>0</v>
      </c>
      <c r="CX540" s="2">
        <v>0.3</v>
      </c>
    </row>
    <row r="541" spans="1:102" x14ac:dyDescent="0.2">
      <c r="B541" s="1" t="s">
        <v>150</v>
      </c>
      <c r="C541" s="1">
        <v>2002</v>
      </c>
      <c r="D541" s="1" t="s">
        <v>837</v>
      </c>
      <c r="F541" s="2">
        <v>23</v>
      </c>
      <c r="G541" s="2" t="s">
        <v>1016</v>
      </c>
      <c r="H541" s="2" t="s">
        <v>576</v>
      </c>
      <c r="I541" s="4" t="s">
        <v>601</v>
      </c>
      <c r="J541" s="16">
        <f>_xlfn.XLOOKUP($I541,DASHBOARD!$I$2:$I$27,DASHBOARD!$J$2:$J$27,"",0)</f>
        <v>77</v>
      </c>
      <c r="K541" s="23">
        <f>J541/DASHBOARD!$C$3</f>
        <v>1.9558039116078234</v>
      </c>
      <c r="L541" s="2">
        <v>215</v>
      </c>
      <c r="M541" s="26">
        <f>L541/DASHBOARD!$C$4</f>
        <v>97.505668934240362</v>
      </c>
      <c r="N541" s="26">
        <f t="shared" si="101"/>
        <v>25.490552298954096</v>
      </c>
      <c r="O541" s="5">
        <v>23923</v>
      </c>
      <c r="P541" s="23">
        <f>YEARFRAC(O541,_xlfn.XLOOKUP($B541,DASHBOARD!$Q$2:$Q$40,DASHBOARD!$U$2:$U$40,"",0))</f>
        <v>36.950000000000003</v>
      </c>
      <c r="Q541" s="2" t="s">
        <v>557</v>
      </c>
      <c r="R541" s="2" t="str">
        <f>_xlfn.XLOOKUP($Q541,DASHBOARD!$L$2:$L$150,DASHBOARD!M$2:M$150,"",0)</f>
        <v>United States</v>
      </c>
      <c r="S541" s="2" t="str">
        <f>_xlfn.XLOOKUP($Q541,DASHBOARD!$L$2:$L$150,DASHBOARD!N$2:N$150,"",0)</f>
        <v>North America</v>
      </c>
      <c r="T541" s="2" t="str">
        <f>_xlfn.XLOOKUP($Q541,DASHBOARD!$L$2:$L$150,DASHBOARD!O$2:O$150,"",0)</f>
        <v>Americas</v>
      </c>
      <c r="U541" s="2">
        <v>13</v>
      </c>
      <c r="W541" s="2" t="s">
        <v>1017</v>
      </c>
      <c r="X541" s="2" t="s">
        <v>1017</v>
      </c>
      <c r="Z541" s="2" t="str">
        <f t="shared" si="102"/>
        <v/>
      </c>
      <c r="AA541" s="6">
        <f>_xlfn.XLOOKUP($G541,$AU$529:$AU$550,$AV$529:$AV$550,0,0)</f>
        <v>1000000</v>
      </c>
      <c r="AB541" s="43">
        <f>AA541/$AC$551</f>
        <v>1.8429097466096774E-2</v>
      </c>
      <c r="AD541" s="65">
        <v>105</v>
      </c>
      <c r="AE541" s="65" cm="1">
        <f t="array" ref="AE541">_xlfn.XLOOKUP($G541&amp;$C541,$BY$1:$BY$845&amp;$C$1:$C$845,$CB$1:$CB$845,"",0)</f>
        <v>709</v>
      </c>
      <c r="AF541" s="65">
        <v>9.5</v>
      </c>
      <c r="AG541" s="65">
        <f>IFERROR(($AD541/SUM(AD529:AD550))*$AF541,"")</f>
        <v>5.0487923389954045E-2</v>
      </c>
      <c r="AH541" s="65" cm="1">
        <f t="array" ref="AH541">_xlfn.XLOOKUP($G541&amp;$C541,$BY$1:$BY$845&amp;$C$1:$C$845,$BD$1:$BD$845,"",0)</f>
        <v>36</v>
      </c>
      <c r="AI541" s="65" cm="1">
        <f t="array" ref="AI541">_xlfn.XLOOKUP($G541&amp;$C541,$BY$1:$BY$845&amp;$C$1:$C$845,$CP$1:$CP$845,"",0)</f>
        <v>0.1</v>
      </c>
      <c r="AJ541" s="65" cm="1">
        <f t="array" ref="AJ541">_xlfn.XLOOKUP($G541&amp;$C541,$BY$1:$BY$845&amp;$C$1:$C$845,$CQ$1:$CQ$845,"",0)</f>
        <v>0.8</v>
      </c>
      <c r="AK541" s="65" cm="1">
        <f t="array" ref="AK541">_xlfn.XLOOKUP($G541&amp;$C541,$BY$1:$BY$845&amp;$C$1:$C$845,$CR$1:$CR$845,"",0)</f>
        <v>0.9</v>
      </c>
      <c r="AL541" s="65" cm="1">
        <f t="array" ref="AL541">_xlfn.XLOOKUP($G541&amp;$C541,$BY$1:$BY$845&amp;$C$1:$C$845,$CM$1:$CM$845,"",0)</f>
        <v>13.1</v>
      </c>
      <c r="AM541" s="78" cm="1">
        <f t="array" ref="AM541">_xlfn.XLOOKUP($G541&amp;$C541,$BY$1:$BY$845&amp;$C$1:$C$845,BG$1:BG$845,"",0)</f>
        <v>0.15</v>
      </c>
      <c r="AN541" s="78" cm="1">
        <f t="array" ref="AN541">_xlfn.XLOOKUP($G541&amp;$C541,$BY$1:$BY$845&amp;$C$1:$C$845,BH$1:BH$845,"",0)</f>
        <v>0.8</v>
      </c>
      <c r="AO541" s="78" cm="1">
        <f t="array" ref="AO541">_xlfn.XLOOKUP($G541&amp;$C541,$BY$1:$BY$845&amp;$C$1:$C$845,BI$1:BI$845,"",0)</f>
        <v>0.05</v>
      </c>
      <c r="AP541" s="78" cm="1">
        <f t="array" ref="AP541">_xlfn.XLOOKUP($G541&amp;$C541,$BY$1:$BY$845&amp;$C$1:$C$845,BJ$1:BJ$845,"",0)</f>
        <v>0</v>
      </c>
      <c r="AQ541" s="78" cm="1">
        <f t="array" ref="AQ541">_xlfn.XLOOKUP($G541&amp;$C541,$BY$1:$BY$845&amp;$C$1:$C$845,BK$1:BK$845,"",0)</f>
        <v>0</v>
      </c>
      <c r="AR541" s="78">
        <f t="shared" si="103"/>
        <v>1</v>
      </c>
      <c r="AT541" s="1">
        <v>13</v>
      </c>
      <c r="AU541" s="2" t="s">
        <v>1011</v>
      </c>
      <c r="AV541" s="6">
        <v>565850</v>
      </c>
      <c r="AW541" s="6">
        <v>565850</v>
      </c>
      <c r="BB541">
        <v>13</v>
      </c>
      <c r="BC541" t="s">
        <v>1011</v>
      </c>
      <c r="BD541">
        <v>24</v>
      </c>
      <c r="BE541">
        <v>21</v>
      </c>
      <c r="BF541" s="2">
        <v>104</v>
      </c>
      <c r="BJ541" s="58">
        <v>0.28000000000000003</v>
      </c>
      <c r="BK541" s="58">
        <v>0.72</v>
      </c>
      <c r="BL541" s="2">
        <v>-15.6</v>
      </c>
      <c r="BM541" s="2">
        <v>-23.7</v>
      </c>
      <c r="BN541" s="2">
        <v>2</v>
      </c>
      <c r="BO541" s="2">
        <v>4</v>
      </c>
      <c r="BP541" s="2">
        <v>8</v>
      </c>
      <c r="BQ541" s="2">
        <v>1</v>
      </c>
      <c r="BR541" s="2">
        <v>3</v>
      </c>
      <c r="BT541" s="2">
        <v>14</v>
      </c>
      <c r="BU541" s="2">
        <v>0</v>
      </c>
      <c r="BV541" s="2">
        <v>3</v>
      </c>
      <c r="BX541" s="2">
        <v>13</v>
      </c>
      <c r="BY541" s="2" t="s">
        <v>1011</v>
      </c>
      <c r="BZ541" s="2">
        <v>24</v>
      </c>
      <c r="CA541" s="2">
        <v>21</v>
      </c>
      <c r="CB541" s="2">
        <v>104</v>
      </c>
      <c r="CC541" s="2">
        <v>9.5</v>
      </c>
      <c r="CD541" s="2">
        <v>0.53</v>
      </c>
      <c r="CE541" s="2">
        <v>0</v>
      </c>
      <c r="CF541" s="2">
        <v>0.38100000000000001</v>
      </c>
      <c r="CG541" s="2">
        <v>8.6</v>
      </c>
      <c r="CH541" s="2">
        <v>17.8</v>
      </c>
      <c r="CI541" s="2">
        <v>13.3</v>
      </c>
      <c r="CJ541" s="2">
        <v>9.9</v>
      </c>
      <c r="CK541" s="2">
        <v>0</v>
      </c>
      <c r="CL541" s="2">
        <v>3.4</v>
      </c>
      <c r="CM541" s="2">
        <v>24.6</v>
      </c>
      <c r="CN541" s="2">
        <v>14</v>
      </c>
      <c r="CP541" s="2">
        <v>0</v>
      </c>
      <c r="CQ541" s="2">
        <v>0.1</v>
      </c>
      <c r="CR541" s="2">
        <v>0.1</v>
      </c>
      <c r="CS541" s="2">
        <v>0.05</v>
      </c>
      <c r="CU541" s="2">
        <v>-3.7</v>
      </c>
      <c r="CV541" s="2">
        <v>0.7</v>
      </c>
      <c r="CW541" s="2">
        <v>-3</v>
      </c>
      <c r="CX541" s="2">
        <v>0</v>
      </c>
    </row>
    <row r="542" spans="1:102" x14ac:dyDescent="0.2">
      <c r="B542" s="1" t="s">
        <v>150</v>
      </c>
      <c r="C542" s="1">
        <v>2002</v>
      </c>
      <c r="D542" s="1" t="s">
        <v>837</v>
      </c>
      <c r="F542" s="2">
        <v>20</v>
      </c>
      <c r="G542" s="2" t="s">
        <v>1018</v>
      </c>
      <c r="H542" s="2" t="s">
        <v>556</v>
      </c>
      <c r="I542" s="4" t="s">
        <v>599</v>
      </c>
      <c r="J542" s="16">
        <f>_xlfn.XLOOKUP($I542,DASHBOARD!$I$2:$I$27,DASHBOARD!$J$2:$J$27,"",0)</f>
        <v>78</v>
      </c>
      <c r="K542" s="23">
        <f>J542/DASHBOARD!$C$3</f>
        <v>1.981203962407925</v>
      </c>
      <c r="L542" s="2">
        <v>190</v>
      </c>
      <c r="M542" s="26">
        <f>L542/DASHBOARD!$C$4</f>
        <v>86.167800453514729</v>
      </c>
      <c r="N542" s="26">
        <f t="shared" si="101"/>
        <v>21.952633724978043</v>
      </c>
      <c r="O542" s="5">
        <v>24188</v>
      </c>
      <c r="P542" s="23">
        <f>YEARFRAC(O542,_xlfn.XLOOKUP($B542,DASHBOARD!$Q$2:$Q$40,DASHBOARD!$U$2:$U$40,"",0))</f>
        <v>36.222222222222221</v>
      </c>
      <c r="Q542" s="2" t="s">
        <v>557</v>
      </c>
      <c r="R542" s="2" t="str">
        <f>_xlfn.XLOOKUP($Q542,DASHBOARD!$L$2:$L$150,DASHBOARD!M$2:M$150,"",0)</f>
        <v>United States</v>
      </c>
      <c r="S542" s="2" t="str">
        <f>_xlfn.XLOOKUP($Q542,DASHBOARD!$L$2:$L$150,DASHBOARD!N$2:N$150,"",0)</f>
        <v>North America</v>
      </c>
      <c r="T542" s="2" t="str">
        <f>_xlfn.XLOOKUP($Q542,DASHBOARD!$L$2:$L$150,DASHBOARD!O$2:O$150,"",0)</f>
        <v>Americas</v>
      </c>
      <c r="U542" s="2">
        <v>12</v>
      </c>
      <c r="W542" s="2" t="s">
        <v>1019</v>
      </c>
      <c r="X542" s="2" t="s">
        <v>1249</v>
      </c>
      <c r="Y542" s="2" t="s">
        <v>750</v>
      </c>
      <c r="Z542" s="2" t="str">
        <f t="shared" si="102"/>
        <v>X</v>
      </c>
      <c r="AA542" s="6">
        <f>_xlfn.XLOOKUP($G542,$AU$529:$AU$550,$AV$529:$AV$550,0,0)</f>
        <v>963415</v>
      </c>
      <c r="AB542" s="43">
        <f>AA542/$AC$551</f>
        <v>1.7754868935299623E-2</v>
      </c>
      <c r="AD542" s="65">
        <v>731.30000000000007</v>
      </c>
      <c r="AE542" s="65" cm="1">
        <f t="array" ref="AE542">_xlfn.XLOOKUP($G542&amp;$C542,$BY$1:$BY$845&amp;$C$1:$C$845,$CB$1:$CB$845,"",0)</f>
        <v>631</v>
      </c>
      <c r="AF542" s="65">
        <v>15.6</v>
      </c>
      <c r="AG542" s="65">
        <f>IFERROR(($AD542/SUM(AD529:AD550))*$AF542,"")</f>
        <v>0.57742392646731333</v>
      </c>
      <c r="AH542" s="65" cm="1">
        <f t="array" ref="AH542">_xlfn.XLOOKUP($G542&amp;$C542,$BY$1:$BY$845&amp;$C$1:$C$845,$BD$1:$BD$845,"",0)</f>
        <v>35</v>
      </c>
      <c r="AI542" s="65" cm="1">
        <f t="array" ref="AI542">_xlfn.XLOOKUP($G542&amp;$C542,$BY$1:$BY$845&amp;$C$1:$C$845,$CP$1:$CP$845,"",0)</f>
        <v>0.3</v>
      </c>
      <c r="AJ542" s="65" cm="1">
        <f t="array" ref="AJ542">_xlfn.XLOOKUP($G542&amp;$C542,$BY$1:$BY$845&amp;$C$1:$C$845,$CQ$1:$CQ$845,"",0)</f>
        <v>0.9</v>
      </c>
      <c r="AK542" s="65" cm="1">
        <f t="array" ref="AK542">_xlfn.XLOOKUP($G542&amp;$C542,$BY$1:$BY$845&amp;$C$1:$C$845,$CR$1:$CR$845,"",0)</f>
        <v>1.2</v>
      </c>
      <c r="AL542" s="65" cm="1">
        <f t="array" ref="AL542">_xlfn.XLOOKUP($G542&amp;$C542,$BY$1:$BY$845&amp;$C$1:$C$845,$CM$1:$CM$845,"",0)</f>
        <v>14.8</v>
      </c>
      <c r="AM542" s="78" cm="1">
        <f t="array" ref="AM542">_xlfn.XLOOKUP($G542&amp;$C542,$BY$1:$BY$845&amp;$C$1:$C$845,BG$1:BG$845,"",0)</f>
        <v>0.38</v>
      </c>
      <c r="AN542" s="78" cm="1">
        <f t="array" ref="AN542">_xlfn.XLOOKUP($G542&amp;$C542,$BY$1:$BY$845&amp;$C$1:$C$845,BH$1:BH$845,"",0)</f>
        <v>0.61</v>
      </c>
      <c r="AO542" s="78" cm="1">
        <f t="array" ref="AO542">_xlfn.XLOOKUP($G542&amp;$C542,$BY$1:$BY$845&amp;$C$1:$C$845,BI$1:BI$845,"",0)</f>
        <v>0.01</v>
      </c>
      <c r="AP542" s="78" cm="1">
        <f t="array" ref="AP542">_xlfn.XLOOKUP($G542&amp;$C542,$BY$1:$BY$845&amp;$C$1:$C$845,BJ$1:BJ$845,"",0)</f>
        <v>0</v>
      </c>
      <c r="AQ542" s="78" cm="1">
        <f t="array" ref="AQ542">_xlfn.XLOOKUP($G542&amp;$C542,$BY$1:$BY$845&amp;$C$1:$C$845,BK$1:BK$845,"",0)</f>
        <v>0</v>
      </c>
      <c r="AR542" s="78">
        <f t="shared" si="103"/>
        <v>1</v>
      </c>
      <c r="AT542" s="1">
        <v>14</v>
      </c>
      <c r="AU542" s="2" t="s">
        <v>1012</v>
      </c>
      <c r="AV542" s="6">
        <v>465850</v>
      </c>
      <c r="AW542" s="6">
        <v>465850</v>
      </c>
      <c r="BB542">
        <v>14</v>
      </c>
      <c r="BC542" t="s">
        <v>1005</v>
      </c>
      <c r="BD542">
        <v>22</v>
      </c>
      <c r="BE542">
        <v>6</v>
      </c>
      <c r="BF542" s="2">
        <v>27</v>
      </c>
      <c r="BG542" s="58">
        <v>1</v>
      </c>
      <c r="BL542" s="2">
        <v>-36.299999999999997</v>
      </c>
      <c r="BM542" s="2">
        <v>-44.1</v>
      </c>
      <c r="BN542" s="2">
        <v>0</v>
      </c>
      <c r="BO542" s="2">
        <v>1</v>
      </c>
      <c r="BP542" s="2">
        <v>1</v>
      </c>
      <c r="BQ542" s="2">
        <v>0</v>
      </c>
      <c r="BR542" s="2">
        <v>1</v>
      </c>
      <c r="BT542" s="2">
        <v>4</v>
      </c>
      <c r="BU542" s="2">
        <v>0</v>
      </c>
      <c r="BV542" s="2">
        <v>0</v>
      </c>
      <c r="BX542" s="2">
        <v>14</v>
      </c>
      <c r="BY542" s="2" t="s">
        <v>1005</v>
      </c>
      <c r="BZ542" s="2">
        <v>22</v>
      </c>
      <c r="CA542" s="2">
        <v>6</v>
      </c>
      <c r="CB542" s="2">
        <v>27</v>
      </c>
      <c r="CC542" s="2">
        <v>5</v>
      </c>
      <c r="CD542" s="2">
        <v>0.35199999999999998</v>
      </c>
      <c r="CE542" s="2">
        <v>0.33300000000000002</v>
      </c>
      <c r="CF542" s="2">
        <v>0.41699999999999998</v>
      </c>
      <c r="CG542" s="2">
        <v>0</v>
      </c>
      <c r="CH542" s="2">
        <v>4</v>
      </c>
      <c r="CI542" s="2">
        <v>2</v>
      </c>
      <c r="CJ542" s="2">
        <v>10.8</v>
      </c>
      <c r="CK542" s="2">
        <v>1.9</v>
      </c>
      <c r="CL542" s="2">
        <v>0</v>
      </c>
      <c r="CM542" s="2">
        <v>6.6</v>
      </c>
      <c r="CN542" s="2">
        <v>25.2</v>
      </c>
      <c r="CP542" s="2">
        <v>-0.1</v>
      </c>
      <c r="CQ542" s="2">
        <v>0</v>
      </c>
      <c r="CR542" s="2">
        <v>0</v>
      </c>
      <c r="CS542" s="2">
        <v>-6.6000000000000003E-2</v>
      </c>
      <c r="CU542" s="2">
        <v>-8.4</v>
      </c>
      <c r="CV542" s="2">
        <v>-1.6</v>
      </c>
      <c r="CW542" s="2">
        <v>-10.1</v>
      </c>
      <c r="CX542" s="2">
        <v>-0.1</v>
      </c>
    </row>
    <row r="543" spans="1:102" x14ac:dyDescent="0.2">
      <c r="B543" s="1" t="s">
        <v>150</v>
      </c>
      <c r="C543" s="1">
        <v>2002</v>
      </c>
      <c r="D543" s="1" t="s">
        <v>837</v>
      </c>
      <c r="F543" s="2">
        <v>52</v>
      </c>
      <c r="G543" s="2" t="s">
        <v>1020</v>
      </c>
      <c r="H543" s="2" t="s">
        <v>566</v>
      </c>
      <c r="I543" s="4" t="s">
        <v>602</v>
      </c>
      <c r="J543" s="16">
        <f>_xlfn.XLOOKUP($I543,DASHBOARD!$I$2:$I$27,DASHBOARD!$J$2:$J$27,"",0)</f>
        <v>81</v>
      </c>
      <c r="K543" s="23">
        <f>J543/DASHBOARD!$C$3</f>
        <v>2.0574041148082296</v>
      </c>
      <c r="L543" s="2">
        <v>240</v>
      </c>
      <c r="M543" s="26">
        <f>L543/DASHBOARD!$C$4</f>
        <v>108.84353741496598</v>
      </c>
      <c r="N543" s="26">
        <f t="shared" si="101"/>
        <v>25.713632918492802</v>
      </c>
      <c r="O543" s="5">
        <v>27815</v>
      </c>
      <c r="P543" s="23">
        <f>YEARFRAC(O543,_xlfn.XLOOKUP($B543,DASHBOARD!$Q$2:$Q$40,DASHBOARD!$U$2:$U$40,"",0))</f>
        <v>26.297222222222221</v>
      </c>
      <c r="Q543" s="2" t="s">
        <v>557</v>
      </c>
      <c r="R543" s="2" t="str">
        <f>_xlfn.XLOOKUP($Q543,DASHBOARD!$L$2:$L$150,DASHBOARD!M$2:M$150,"",0)</f>
        <v>United States</v>
      </c>
      <c r="S543" s="2" t="str">
        <f>_xlfn.XLOOKUP($Q543,DASHBOARD!$L$2:$L$150,DASHBOARD!N$2:N$150,"",0)</f>
        <v>North America</v>
      </c>
      <c r="T543" s="2" t="str">
        <f>_xlfn.XLOOKUP($Q543,DASHBOARD!$L$2:$L$150,DASHBOARD!O$2:O$150,"",0)</f>
        <v>Americas</v>
      </c>
      <c r="U543" s="2">
        <v>5</v>
      </c>
      <c r="W543" s="2" t="s">
        <v>641</v>
      </c>
      <c r="X543" s="2" t="s">
        <v>641</v>
      </c>
      <c r="Z543" s="2" t="str">
        <f t="shared" si="102"/>
        <v/>
      </c>
      <c r="AA543" s="6">
        <f>_xlfn.XLOOKUP($G543,$AU$529:$AU$550,$AV$529:$AV$550,0,0)</f>
        <v>1400000</v>
      </c>
      <c r="AB543" s="43">
        <f>AA543/$AC$551</f>
        <v>2.5800736452535483E-2</v>
      </c>
      <c r="AD543" s="65" t="s">
        <v>1484</v>
      </c>
      <c r="AE543" s="65" cm="1">
        <f t="array" ref="AE543">_xlfn.XLOOKUP($G543&amp;$C543,$BY$1:$BY$845&amp;$C$1:$C$845,$CB$1:$CB$845,"",0)</f>
        <v>1655</v>
      </c>
      <c r="AF543" s="65" t="s">
        <v>1484</v>
      </c>
      <c r="AG543" s="65" t="str">
        <f>IFERROR(($AD543/SUM(AD529:AD550))*$AF543,"")</f>
        <v/>
      </c>
      <c r="AH543" s="65" cm="1">
        <f t="array" ref="AH543">_xlfn.XLOOKUP($G543&amp;$C543,$BY$1:$BY$845&amp;$C$1:$C$845,$BD$1:$BD$845,"",0)</f>
        <v>25</v>
      </c>
      <c r="AI543" s="65" cm="1">
        <f t="array" ref="AI543">_xlfn.XLOOKUP($G543&amp;$C543,$BY$1:$BY$845&amp;$C$1:$C$845,$CP$1:$CP$845,"",0)</f>
        <v>2.4</v>
      </c>
      <c r="AJ543" s="65" cm="1">
        <f t="array" ref="AJ543">_xlfn.XLOOKUP($G543&amp;$C543,$BY$1:$BY$845&amp;$C$1:$C$845,$CQ$1:$CQ$845,"",0)</f>
        <v>2.8</v>
      </c>
      <c r="AK543" s="65" cm="1">
        <f t="array" ref="AK543">_xlfn.XLOOKUP($G543&amp;$C543,$BY$1:$BY$845&amp;$C$1:$C$845,$CR$1:$CR$845,"",0)</f>
        <v>5.3</v>
      </c>
      <c r="AL543" s="65" cm="1">
        <f t="array" ref="AL543">_xlfn.XLOOKUP($G543&amp;$C543,$BY$1:$BY$845&amp;$C$1:$C$845,$CM$1:$CM$845,"",0)</f>
        <v>11.2</v>
      </c>
      <c r="AM543" s="78" cm="1">
        <f t="array" ref="AM543">_xlfn.XLOOKUP($G543&amp;$C543,$BY$1:$BY$845&amp;$C$1:$C$845,BG$1:BG$845,"",0)</f>
        <v>0</v>
      </c>
      <c r="AN543" s="78" cm="1">
        <f t="array" ref="AN543">_xlfn.XLOOKUP($G543&amp;$C543,$BY$1:$BY$845&amp;$C$1:$C$845,BH$1:BH$845,"",0)</f>
        <v>0</v>
      </c>
      <c r="AO543" s="78" cm="1">
        <f t="array" ref="AO543">_xlfn.XLOOKUP($G543&amp;$C543,$BY$1:$BY$845&amp;$C$1:$C$845,BI$1:BI$845,"",0)</f>
        <v>0</v>
      </c>
      <c r="AP543" s="78" cm="1">
        <f t="array" ref="AP543">_xlfn.XLOOKUP($G543&amp;$C543,$BY$1:$BY$845&amp;$C$1:$C$845,BJ$1:BJ$845,"",0)</f>
        <v>0.6</v>
      </c>
      <c r="AQ543" s="78" cm="1">
        <f t="array" ref="AQ543">_xlfn.XLOOKUP($G543&amp;$C543,$BY$1:$BY$845&amp;$C$1:$C$845,BK$1:BK$845,"",0)</f>
        <v>0.4</v>
      </c>
      <c r="AR543" s="78">
        <f t="shared" si="103"/>
        <v>1</v>
      </c>
      <c r="AT543" s="1">
        <v>15</v>
      </c>
      <c r="AU543" s="2" t="s">
        <v>1005</v>
      </c>
      <c r="AV543" s="6">
        <v>48705</v>
      </c>
      <c r="AW543" s="6" t="s">
        <v>1484</v>
      </c>
      <c r="BB543">
        <v>15</v>
      </c>
      <c r="BC543" t="s">
        <v>1014</v>
      </c>
      <c r="BD543">
        <v>27</v>
      </c>
      <c r="BE543">
        <v>3</v>
      </c>
      <c r="BF543" s="2">
        <v>12</v>
      </c>
      <c r="BG543" s="58">
        <v>1</v>
      </c>
      <c r="BL543" s="2">
        <v>-4</v>
      </c>
      <c r="BM543" s="2">
        <v>-11.5</v>
      </c>
      <c r="BN543" s="2">
        <v>0</v>
      </c>
      <c r="BO543" s="2">
        <v>0</v>
      </c>
      <c r="BP543" s="2">
        <v>0</v>
      </c>
      <c r="BQ543" s="2">
        <v>0</v>
      </c>
      <c r="BR543" s="2">
        <v>1</v>
      </c>
      <c r="BT543" s="2">
        <v>4</v>
      </c>
      <c r="BU543" s="2">
        <v>0</v>
      </c>
      <c r="BV543" s="2">
        <v>1</v>
      </c>
      <c r="BX543" s="2">
        <v>15</v>
      </c>
      <c r="BY543" s="2" t="s">
        <v>1014</v>
      </c>
      <c r="BZ543" s="2">
        <v>27</v>
      </c>
      <c r="CA543" s="2">
        <v>3</v>
      </c>
      <c r="CB543" s="2">
        <v>12</v>
      </c>
      <c r="CC543" s="2">
        <v>31.3</v>
      </c>
      <c r="CD543" s="2">
        <v>0.66500000000000004</v>
      </c>
      <c r="CE543" s="2">
        <v>0</v>
      </c>
      <c r="CF543" s="2">
        <v>2</v>
      </c>
      <c r="CG543" s="2">
        <v>0</v>
      </c>
      <c r="CH543" s="2">
        <v>18.2</v>
      </c>
      <c r="CI543" s="2">
        <v>9.1999999999999993</v>
      </c>
      <c r="CJ543" s="2">
        <v>23.4</v>
      </c>
      <c r="CK543" s="2">
        <v>8.6999999999999993</v>
      </c>
      <c r="CL543" s="2">
        <v>0</v>
      </c>
      <c r="CM543" s="2">
        <v>0</v>
      </c>
      <c r="CN543" s="2">
        <v>14.1</v>
      </c>
      <c r="CP543" s="2">
        <v>0.1</v>
      </c>
      <c r="CQ543" s="2">
        <v>0</v>
      </c>
      <c r="CR543" s="2">
        <v>0.1</v>
      </c>
      <c r="CS543" s="2">
        <v>0.42</v>
      </c>
      <c r="CU543" s="2">
        <v>4</v>
      </c>
      <c r="CV543" s="2">
        <v>10.1</v>
      </c>
      <c r="CW543" s="2">
        <v>14.1</v>
      </c>
      <c r="CX543" s="2">
        <v>0</v>
      </c>
    </row>
    <row r="544" spans="1:102" x14ac:dyDescent="0.2">
      <c r="B544" s="1" t="s">
        <v>150</v>
      </c>
      <c r="C544" s="1">
        <v>2002</v>
      </c>
      <c r="D544" s="1" t="s">
        <v>837</v>
      </c>
      <c r="I544" s="4"/>
      <c r="O544" s="5"/>
      <c r="Z544" s="2" t="str">
        <f t="shared" si="102"/>
        <v/>
      </c>
      <c r="AA544" s="6">
        <f>_xlfn.XLOOKUP($G544,$AU$529:$AU$550,$AV$529:$AV$550,0,0)</f>
        <v>0</v>
      </c>
      <c r="AB544" s="43">
        <f>AA544/$AC$551</f>
        <v>0</v>
      </c>
      <c r="AD544" s="65">
        <v>12</v>
      </c>
      <c r="AE544" s="65" cm="1">
        <f t="array" ref="AE544">_xlfn.XLOOKUP($G544&amp;$C544,$BY$1:$BY$845&amp;$C$1:$C$845,$CB$1:$CB$845,"",0)</f>
        <v>0</v>
      </c>
      <c r="AF544" s="65">
        <v>31.3</v>
      </c>
      <c r="AG544" s="65">
        <f>IFERROR(($AD544/SUM(AD529:AD550))*$AF544,"")</f>
        <v>1.9010791002773676E-2</v>
      </c>
      <c r="AH544" s="65" cm="1">
        <f t="array" ref="AH544">_xlfn.XLOOKUP($G544&amp;$C544,$BY$1:$BY$845&amp;$C$1:$C$845,$BD$1:$BD$845,"",0)</f>
        <v>0</v>
      </c>
      <c r="AI544" s="65" cm="1">
        <f t="array" ref="AI544">_xlfn.XLOOKUP($G544&amp;$C544,$BY$1:$BY$845&amp;$C$1:$C$845,$CP$1:$CP$845,"",0)</f>
        <v>0</v>
      </c>
      <c r="AJ544" s="65" cm="1">
        <f t="array" ref="AJ544">_xlfn.XLOOKUP($G544&amp;$C544,$BY$1:$BY$845&amp;$C$1:$C$845,$CQ$1:$CQ$845,"",0)</f>
        <v>0</v>
      </c>
      <c r="AK544" s="65" cm="1">
        <f t="array" ref="AK544">_xlfn.XLOOKUP($G544&amp;$C544,$BY$1:$BY$845&amp;$C$1:$C$845,$CR$1:$CR$845,"",0)</f>
        <v>0</v>
      </c>
      <c r="AL544" s="65" cm="1">
        <f t="array" ref="AL544">_xlfn.XLOOKUP($G544&amp;$C544,$BY$1:$BY$845&amp;$C$1:$C$845,$CM$1:$CM$845,"",0)</f>
        <v>0</v>
      </c>
      <c r="AM544" s="78" cm="1">
        <f t="array" ref="AM544">_xlfn.XLOOKUP($G544&amp;$C544,$BY$1:$BY$845&amp;$C$1:$C$845,BG$1:BG$845,"",0)</f>
        <v>0</v>
      </c>
      <c r="AN544" s="78" cm="1">
        <f t="array" ref="AN544">_xlfn.XLOOKUP($G544&amp;$C544,$BY$1:$BY$845&amp;$C$1:$C$845,BH$1:BH$845,"",0)</f>
        <v>0</v>
      </c>
      <c r="AO544" s="78" cm="1">
        <f t="array" ref="AO544">_xlfn.XLOOKUP($G544&amp;$C544,$BY$1:$BY$845&amp;$C$1:$C$845,BI$1:BI$845,"",0)</f>
        <v>0</v>
      </c>
      <c r="AP544" s="78" cm="1">
        <f t="array" ref="AP544">_xlfn.XLOOKUP($G544&amp;$C544,$BY$1:$BY$845&amp;$C$1:$C$845,BJ$1:BJ$845,"",0)</f>
        <v>0</v>
      </c>
      <c r="AQ544" s="78" cm="1">
        <f t="array" ref="AQ544">_xlfn.XLOOKUP($G544&amp;$C544,$BY$1:$BY$845&amp;$C$1:$C$845,BK$1:BK$845,"",0)</f>
        <v>0</v>
      </c>
      <c r="AR544" s="78">
        <f t="shared" si="103"/>
        <v>0</v>
      </c>
      <c r="AT544" s="1">
        <v>16</v>
      </c>
      <c r="AU544" s="2" t="s">
        <v>1014</v>
      </c>
      <c r="AV544" s="6">
        <v>28405</v>
      </c>
      <c r="AW544" s="6">
        <v>28405</v>
      </c>
    </row>
    <row r="545" spans="1:102" x14ac:dyDescent="0.2">
      <c r="B545" s="1" t="s">
        <v>150</v>
      </c>
      <c r="C545" s="1">
        <v>2002</v>
      </c>
      <c r="D545" s="1" t="s">
        <v>837</v>
      </c>
      <c r="I545" s="4"/>
      <c r="O545" s="5"/>
      <c r="Z545" s="2" t="str">
        <f t="shared" si="102"/>
        <v/>
      </c>
      <c r="AA545" s="6">
        <f>_xlfn.XLOOKUP($G545,$AU$529:$AU$550,$AV$529:$AV$550,0,0)</f>
        <v>0</v>
      </c>
      <c r="AB545" s="43">
        <f>AA545/$AC$551</f>
        <v>0</v>
      </c>
      <c r="AD545" s="65" t="s">
        <v>1484</v>
      </c>
      <c r="AE545" s="65" cm="1">
        <f t="array" ref="AE545">_xlfn.XLOOKUP($G545&amp;$C545,$BY$1:$BY$845&amp;$C$1:$C$845,$CB$1:$CB$845,"",0)</f>
        <v>0</v>
      </c>
      <c r="AF545" s="65" t="s">
        <v>1484</v>
      </c>
      <c r="AG545" s="65" t="str">
        <f>IFERROR(($AD545/SUM(AD529:AD550))*$AF545,"")</f>
        <v/>
      </c>
      <c r="AH545" s="65" cm="1">
        <f t="array" ref="AH545">_xlfn.XLOOKUP($G545&amp;$C545,$BY$1:$BY$845&amp;$C$1:$C$845,$BD$1:$BD$845,"",0)</f>
        <v>0</v>
      </c>
      <c r="AI545" s="65" cm="1">
        <f t="array" ref="AI545">_xlfn.XLOOKUP($G545&amp;$C545,$BY$1:$BY$845&amp;$C$1:$C$845,$CP$1:$CP$845,"",0)</f>
        <v>0</v>
      </c>
      <c r="AJ545" s="65" cm="1">
        <f t="array" ref="AJ545">_xlfn.XLOOKUP($G545&amp;$C545,$BY$1:$BY$845&amp;$C$1:$C$845,$CQ$1:$CQ$845,"",0)</f>
        <v>0</v>
      </c>
      <c r="AK545" s="65" cm="1">
        <f t="array" ref="AK545">_xlfn.XLOOKUP($G545&amp;$C545,$BY$1:$BY$845&amp;$C$1:$C$845,$CR$1:$CR$845,"",0)</f>
        <v>0</v>
      </c>
      <c r="AL545" s="65" cm="1">
        <f t="array" ref="AL545">_xlfn.XLOOKUP($G545&amp;$C545,$BY$1:$BY$845&amp;$C$1:$C$845,$CM$1:$CM$845,"",0)</f>
        <v>0</v>
      </c>
      <c r="AM545" s="78" cm="1">
        <f t="array" ref="AM545">_xlfn.XLOOKUP($G545&amp;$C545,$BY$1:$BY$845&amp;$C$1:$C$845,BG$1:BG$845,"",0)</f>
        <v>0</v>
      </c>
      <c r="AN545" s="78" cm="1">
        <f t="array" ref="AN545">_xlfn.XLOOKUP($G545&amp;$C545,$BY$1:$BY$845&amp;$C$1:$C$845,BH$1:BH$845,"",0)</f>
        <v>0</v>
      </c>
      <c r="AO545" s="78" cm="1">
        <f t="array" ref="AO545">_xlfn.XLOOKUP($G545&amp;$C545,$BY$1:$BY$845&amp;$C$1:$C$845,BI$1:BI$845,"",0)</f>
        <v>0</v>
      </c>
      <c r="AP545" s="78" cm="1">
        <f t="array" ref="AP545">_xlfn.XLOOKUP($G545&amp;$C545,$BY$1:$BY$845&amp;$C$1:$C$845,BJ$1:BJ$845,"",0)</f>
        <v>0</v>
      </c>
      <c r="AQ545" s="78" cm="1">
        <f t="array" ref="AQ545">_xlfn.XLOOKUP($G545&amp;$C545,$BY$1:$BY$845&amp;$C$1:$C$845,BK$1:BK$845,"",0)</f>
        <v>0</v>
      </c>
      <c r="AR545" s="78">
        <f t="shared" si="103"/>
        <v>0</v>
      </c>
      <c r="AT545" s="1">
        <v>17</v>
      </c>
      <c r="AV545" s="6"/>
      <c r="AW545" s="6" t="s">
        <v>1484</v>
      </c>
    </row>
    <row r="546" spans="1:102" x14ac:dyDescent="0.2">
      <c r="B546" s="1" t="s">
        <v>150</v>
      </c>
      <c r="C546" s="1">
        <v>2002</v>
      </c>
      <c r="D546" s="1" t="s">
        <v>837</v>
      </c>
      <c r="I546" s="4"/>
      <c r="O546" s="5"/>
      <c r="Z546" s="2" t="str">
        <f t="shared" si="102"/>
        <v/>
      </c>
      <c r="AA546" s="6">
        <f>_xlfn.XLOOKUP($G546,$AU$529:$AU$550,$AV$529:$AV$550,0,0)</f>
        <v>0</v>
      </c>
      <c r="AB546" s="43">
        <f>AA546/$AC$551</f>
        <v>0</v>
      </c>
      <c r="AD546" s="65" t="s">
        <v>1484</v>
      </c>
      <c r="AE546" s="65" cm="1">
        <f t="array" ref="AE546">_xlfn.XLOOKUP($G546&amp;$C546,$BY$1:$BY$845&amp;$C$1:$C$845,$CB$1:$CB$845,"",0)</f>
        <v>0</v>
      </c>
      <c r="AF546" s="65" t="s">
        <v>1484</v>
      </c>
      <c r="AG546" s="65" t="str">
        <f>IFERROR(($AD546/SUM(AD529:AD550))*$AF546,"")</f>
        <v/>
      </c>
      <c r="AH546" s="65" cm="1">
        <f t="array" ref="AH546">_xlfn.XLOOKUP($G546&amp;$C546,$BY$1:$BY$845&amp;$C$1:$C$845,$BD$1:$BD$845,"",0)</f>
        <v>0</v>
      </c>
      <c r="AI546" s="65" cm="1">
        <f t="array" ref="AI546">_xlfn.XLOOKUP($G546&amp;$C546,$BY$1:$BY$845&amp;$C$1:$C$845,$CP$1:$CP$845,"",0)</f>
        <v>0</v>
      </c>
      <c r="AJ546" s="65" cm="1">
        <f t="array" ref="AJ546">_xlfn.XLOOKUP($G546&amp;$C546,$BY$1:$BY$845&amp;$C$1:$C$845,$CQ$1:$CQ$845,"",0)</f>
        <v>0</v>
      </c>
      <c r="AK546" s="65" cm="1">
        <f t="array" ref="AK546">_xlfn.XLOOKUP($G546&amp;$C546,$BY$1:$BY$845&amp;$C$1:$C$845,$CR$1:$CR$845,"",0)</f>
        <v>0</v>
      </c>
      <c r="AL546" s="65" cm="1">
        <f t="array" ref="AL546">_xlfn.XLOOKUP($G546&amp;$C546,$BY$1:$BY$845&amp;$C$1:$C$845,$CM$1:$CM$845,"",0)</f>
        <v>0</v>
      </c>
      <c r="AM546" s="78" cm="1">
        <f t="array" ref="AM546">_xlfn.XLOOKUP($G546&amp;$C546,$BY$1:$BY$845&amp;$C$1:$C$845,BG$1:BG$845,"",0)</f>
        <v>0</v>
      </c>
      <c r="AN546" s="78" cm="1">
        <f t="array" ref="AN546">_xlfn.XLOOKUP($G546&amp;$C546,$BY$1:$BY$845&amp;$C$1:$C$845,BH$1:BH$845,"",0)</f>
        <v>0</v>
      </c>
      <c r="AO546" s="78" cm="1">
        <f t="array" ref="AO546">_xlfn.XLOOKUP($G546&amp;$C546,$BY$1:$BY$845&amp;$C$1:$C$845,BI$1:BI$845,"",0)</f>
        <v>0</v>
      </c>
      <c r="AP546" s="78" cm="1">
        <f t="array" ref="AP546">_xlfn.XLOOKUP($G546&amp;$C546,$BY$1:$BY$845&amp;$C$1:$C$845,BJ$1:BJ$845,"",0)</f>
        <v>0</v>
      </c>
      <c r="AQ546" s="78" cm="1">
        <f t="array" ref="AQ546">_xlfn.XLOOKUP($G546&amp;$C546,$BY$1:$BY$845&amp;$C$1:$C$845,BK$1:BK$845,"",0)</f>
        <v>0</v>
      </c>
      <c r="AR546" s="78">
        <f t="shared" si="103"/>
        <v>0</v>
      </c>
      <c r="AT546" s="1">
        <v>18</v>
      </c>
      <c r="AV546" s="6"/>
      <c r="AW546" s="6" t="s">
        <v>1484</v>
      </c>
    </row>
    <row r="547" spans="1:102" x14ac:dyDescent="0.2">
      <c r="B547" s="1" t="s">
        <v>150</v>
      </c>
      <c r="C547" s="1">
        <v>2002</v>
      </c>
      <c r="D547" s="1" t="s">
        <v>837</v>
      </c>
      <c r="I547" s="4"/>
      <c r="O547" s="5"/>
      <c r="Z547" s="2" t="str">
        <f t="shared" si="102"/>
        <v/>
      </c>
      <c r="AA547" s="6">
        <f>_xlfn.XLOOKUP($G547,$AU$529:$AU$550,$AV$529:$AV$550,0,0)</f>
        <v>0</v>
      </c>
      <c r="AB547" s="43">
        <f>AA547/$AC$551</f>
        <v>0</v>
      </c>
      <c r="AD547" s="65" t="s">
        <v>1484</v>
      </c>
      <c r="AE547" s="65" cm="1">
        <f t="array" ref="AE547">_xlfn.XLOOKUP($G547&amp;$C547,$BY$1:$BY$845&amp;$C$1:$C$845,$CB$1:$CB$845,"",0)</f>
        <v>0</v>
      </c>
      <c r="AF547" s="65" t="s">
        <v>1484</v>
      </c>
      <c r="AG547" s="65" t="str">
        <f>IFERROR(($AD547/SUM(AD529:AD550))*$AF547,"")</f>
        <v/>
      </c>
      <c r="AH547" s="65" cm="1">
        <f t="array" ref="AH547">_xlfn.XLOOKUP($G547&amp;$C547,$BY$1:$BY$845&amp;$C$1:$C$845,$BD$1:$BD$845,"",0)</f>
        <v>0</v>
      </c>
      <c r="AI547" s="65" cm="1">
        <f t="array" ref="AI547">_xlfn.XLOOKUP($G547&amp;$C547,$BY$1:$BY$845&amp;$C$1:$C$845,$CP$1:$CP$845,"",0)</f>
        <v>0</v>
      </c>
      <c r="AJ547" s="65" cm="1">
        <f t="array" ref="AJ547">_xlfn.XLOOKUP($G547&amp;$C547,$BY$1:$BY$845&amp;$C$1:$C$845,$CQ$1:$CQ$845,"",0)</f>
        <v>0</v>
      </c>
      <c r="AK547" s="65" cm="1">
        <f t="array" ref="AK547">_xlfn.XLOOKUP($G547&amp;$C547,$BY$1:$BY$845&amp;$C$1:$C$845,$CR$1:$CR$845,"",0)</f>
        <v>0</v>
      </c>
      <c r="AL547" s="65" cm="1">
        <f t="array" ref="AL547">_xlfn.XLOOKUP($G547&amp;$C547,$BY$1:$BY$845&amp;$C$1:$C$845,$CM$1:$CM$845,"",0)</f>
        <v>0</v>
      </c>
      <c r="AM547" s="78" cm="1">
        <f t="array" ref="AM547">_xlfn.XLOOKUP($G547&amp;$C547,$BY$1:$BY$845&amp;$C$1:$C$845,BG$1:BG$845,"",0)</f>
        <v>0</v>
      </c>
      <c r="AN547" s="78" cm="1">
        <f t="array" ref="AN547">_xlfn.XLOOKUP($G547&amp;$C547,$BY$1:$BY$845&amp;$C$1:$C$845,BH$1:BH$845,"",0)</f>
        <v>0</v>
      </c>
      <c r="AO547" s="78" cm="1">
        <f t="array" ref="AO547">_xlfn.XLOOKUP($G547&amp;$C547,$BY$1:$BY$845&amp;$C$1:$C$845,BI$1:BI$845,"",0)</f>
        <v>0</v>
      </c>
      <c r="AP547" s="78" cm="1">
        <f t="array" ref="AP547">_xlfn.XLOOKUP($G547&amp;$C547,$BY$1:$BY$845&amp;$C$1:$C$845,BJ$1:BJ$845,"",0)</f>
        <v>0</v>
      </c>
      <c r="AQ547" s="78" cm="1">
        <f t="array" ref="AQ547">_xlfn.XLOOKUP($G547&amp;$C547,$BY$1:$BY$845&amp;$C$1:$C$845,BK$1:BK$845,"",0)</f>
        <v>0</v>
      </c>
      <c r="AR547" s="78">
        <f t="shared" si="103"/>
        <v>0</v>
      </c>
      <c r="AT547" s="1">
        <v>19</v>
      </c>
      <c r="AV547" s="6"/>
      <c r="AW547" s="6" t="s">
        <v>1484</v>
      </c>
    </row>
    <row r="548" spans="1:102" x14ac:dyDescent="0.2">
      <c r="B548" s="1" t="s">
        <v>150</v>
      </c>
      <c r="C548" s="1">
        <v>2002</v>
      </c>
      <c r="D548" s="1" t="s">
        <v>837</v>
      </c>
      <c r="I548" s="4"/>
      <c r="O548" s="5"/>
      <c r="Z548" s="2" t="str">
        <f t="shared" si="102"/>
        <v/>
      </c>
      <c r="AA548" s="6">
        <f>_xlfn.XLOOKUP($G548,$AU$529:$AU$550,$AV$529:$AV$550,0,0)</f>
        <v>0</v>
      </c>
      <c r="AB548" s="43">
        <f>AA548/$AC$551</f>
        <v>0</v>
      </c>
      <c r="AD548" s="65" t="s">
        <v>1484</v>
      </c>
      <c r="AE548" s="65" cm="1">
        <f t="array" ref="AE548">_xlfn.XLOOKUP($G548&amp;$C548,$BY$1:$BY$845&amp;$C$1:$C$845,$CB$1:$CB$845,"",0)</f>
        <v>0</v>
      </c>
      <c r="AF548" s="65" t="s">
        <v>1484</v>
      </c>
      <c r="AG548" s="65" t="str">
        <f>IFERROR(($AD548/SUM(AD529:AD550))*$AF548,"")</f>
        <v/>
      </c>
      <c r="AH548" s="65" cm="1">
        <f t="array" ref="AH548">_xlfn.XLOOKUP($G548&amp;$C548,$BY$1:$BY$845&amp;$C$1:$C$845,$BD$1:$BD$845,"",0)</f>
        <v>0</v>
      </c>
      <c r="AI548" s="65" cm="1">
        <f t="array" ref="AI548">_xlfn.XLOOKUP($G548&amp;$C548,$BY$1:$BY$845&amp;$C$1:$C$845,$CP$1:$CP$845,"",0)</f>
        <v>0</v>
      </c>
      <c r="AJ548" s="65" cm="1">
        <f t="array" ref="AJ548">_xlfn.XLOOKUP($G548&amp;$C548,$BY$1:$BY$845&amp;$C$1:$C$845,$CQ$1:$CQ$845,"",0)</f>
        <v>0</v>
      </c>
      <c r="AK548" s="65" cm="1">
        <f t="array" ref="AK548">_xlfn.XLOOKUP($G548&amp;$C548,$BY$1:$BY$845&amp;$C$1:$C$845,$CR$1:$CR$845,"",0)</f>
        <v>0</v>
      </c>
      <c r="AL548" s="65" cm="1">
        <f t="array" ref="AL548">_xlfn.XLOOKUP($G548&amp;$C548,$BY$1:$BY$845&amp;$C$1:$C$845,$CM$1:$CM$845,"",0)</f>
        <v>0</v>
      </c>
      <c r="AM548" s="78" cm="1">
        <f t="array" ref="AM548">_xlfn.XLOOKUP($G548&amp;$C548,$BY$1:$BY$845&amp;$C$1:$C$845,BG$1:BG$845,"",0)</f>
        <v>0</v>
      </c>
      <c r="AN548" s="78" cm="1">
        <f t="array" ref="AN548">_xlfn.XLOOKUP($G548&amp;$C548,$BY$1:$BY$845&amp;$C$1:$C$845,BH$1:BH$845,"",0)</f>
        <v>0</v>
      </c>
      <c r="AO548" s="78" cm="1">
        <f t="array" ref="AO548">_xlfn.XLOOKUP($G548&amp;$C548,$BY$1:$BY$845&amp;$C$1:$C$845,BI$1:BI$845,"",0)</f>
        <v>0</v>
      </c>
      <c r="AP548" s="78" cm="1">
        <f t="array" ref="AP548">_xlfn.XLOOKUP($G548&amp;$C548,$BY$1:$BY$845&amp;$C$1:$C$845,BJ$1:BJ$845,"",0)</f>
        <v>0</v>
      </c>
      <c r="AQ548" s="78" cm="1">
        <f t="array" ref="AQ548">_xlfn.XLOOKUP($G548&amp;$C548,$BY$1:$BY$845&amp;$C$1:$C$845,BK$1:BK$845,"",0)</f>
        <v>0</v>
      </c>
      <c r="AR548" s="78">
        <f t="shared" si="103"/>
        <v>0</v>
      </c>
      <c r="AT548" s="1">
        <v>20</v>
      </c>
      <c r="AV548" s="6"/>
      <c r="AW548" s="6" t="s">
        <v>1484</v>
      </c>
    </row>
    <row r="549" spans="1:102" x14ac:dyDescent="0.2">
      <c r="B549" s="1" t="s">
        <v>150</v>
      </c>
      <c r="C549" s="1">
        <v>2002</v>
      </c>
      <c r="D549" s="1" t="s">
        <v>837</v>
      </c>
      <c r="I549" s="4"/>
      <c r="O549" s="5"/>
      <c r="Z549" s="2" t="str">
        <f t="shared" si="102"/>
        <v/>
      </c>
      <c r="AA549" s="6">
        <f>_xlfn.XLOOKUP($G549,$AU$529:$AU$550,$AV$529:$AV$550,0,0)</f>
        <v>0</v>
      </c>
      <c r="AB549" s="43">
        <f>AA549/$AC$551</f>
        <v>0</v>
      </c>
      <c r="AD549" s="65" t="s">
        <v>1484</v>
      </c>
      <c r="AE549" s="65" cm="1">
        <f t="array" ref="AE549">_xlfn.XLOOKUP($G549&amp;$C549,$BY$1:$BY$845&amp;$C$1:$C$845,$CB$1:$CB$845,"",0)</f>
        <v>0</v>
      </c>
      <c r="AF549" s="65" t="s">
        <v>1484</v>
      </c>
      <c r="AG549" s="65" t="str">
        <f>IFERROR(($AD549/SUM(AD529:AD550))*$AF549,"")</f>
        <v/>
      </c>
      <c r="AH549" s="65" cm="1">
        <f t="array" ref="AH549">_xlfn.XLOOKUP($G549&amp;$C549,$BY$1:$BY$845&amp;$C$1:$C$845,$BD$1:$BD$845,"",0)</f>
        <v>0</v>
      </c>
      <c r="AI549" s="65" cm="1">
        <f t="array" ref="AI549">_xlfn.XLOOKUP($G549&amp;$C549,$BY$1:$BY$845&amp;$C$1:$C$845,$CP$1:$CP$845,"",0)</f>
        <v>0</v>
      </c>
      <c r="AJ549" s="65" cm="1">
        <f t="array" ref="AJ549">_xlfn.XLOOKUP($G549&amp;$C549,$BY$1:$BY$845&amp;$C$1:$C$845,$CQ$1:$CQ$845,"",0)</f>
        <v>0</v>
      </c>
      <c r="AK549" s="65" cm="1">
        <f t="array" ref="AK549">_xlfn.XLOOKUP($G549&amp;$C549,$BY$1:$BY$845&amp;$C$1:$C$845,$CR$1:$CR$845,"",0)</f>
        <v>0</v>
      </c>
      <c r="AL549" s="65" cm="1">
        <f t="array" ref="AL549">_xlfn.XLOOKUP($G549&amp;$C549,$BY$1:$BY$845&amp;$C$1:$C$845,$CM$1:$CM$845,"",0)</f>
        <v>0</v>
      </c>
      <c r="AM549" s="78" cm="1">
        <f t="array" ref="AM549">_xlfn.XLOOKUP($G549&amp;$C549,$BY$1:$BY$845&amp;$C$1:$C$845,BG$1:BG$845,"",0)</f>
        <v>0</v>
      </c>
      <c r="AN549" s="78" cm="1">
        <f t="array" ref="AN549">_xlfn.XLOOKUP($G549&amp;$C549,$BY$1:$BY$845&amp;$C$1:$C$845,BH$1:BH$845,"",0)</f>
        <v>0</v>
      </c>
      <c r="AO549" s="78" cm="1">
        <f t="array" ref="AO549">_xlfn.XLOOKUP($G549&amp;$C549,$BY$1:$BY$845&amp;$C$1:$C$845,BI$1:BI$845,"",0)</f>
        <v>0</v>
      </c>
      <c r="AP549" s="78" cm="1">
        <f t="array" ref="AP549">_xlfn.XLOOKUP($G549&amp;$C549,$BY$1:$BY$845&amp;$C$1:$C$845,BJ$1:BJ$845,"",0)</f>
        <v>0</v>
      </c>
      <c r="AQ549" s="78" cm="1">
        <f t="array" ref="AQ549">_xlfn.XLOOKUP($G549&amp;$C549,$BY$1:$BY$845&amp;$C$1:$C$845,BK$1:BK$845,"",0)</f>
        <v>0</v>
      </c>
      <c r="AR549" s="78">
        <f t="shared" si="103"/>
        <v>0</v>
      </c>
      <c r="AT549" s="1">
        <v>21</v>
      </c>
      <c r="AW549" s="6" t="s">
        <v>1484</v>
      </c>
    </row>
    <row r="550" spans="1:102" x14ac:dyDescent="0.2">
      <c r="B550" s="1" t="s">
        <v>150</v>
      </c>
      <c r="C550" s="1">
        <v>2002</v>
      </c>
      <c r="D550" s="1" t="s">
        <v>837</v>
      </c>
      <c r="I550" s="4"/>
      <c r="O550" s="5"/>
      <c r="Z550" s="2" t="str">
        <f t="shared" si="102"/>
        <v/>
      </c>
      <c r="AA550" s="6">
        <f>_xlfn.XLOOKUP($G550,$AU$529:$AU$550,$AV$529:$AV$550,0,0)</f>
        <v>0</v>
      </c>
      <c r="AB550" s="43">
        <f>AA550/$AC$551</f>
        <v>0</v>
      </c>
      <c r="AD550" s="65" t="s">
        <v>1484</v>
      </c>
      <c r="AE550" s="65" cm="1">
        <f t="array" ref="AE550">_xlfn.XLOOKUP($G550&amp;$C550,$BY$1:$BY$845&amp;$C$1:$C$845,$CB$1:$CB$845,"",0)</f>
        <v>0</v>
      </c>
      <c r="AF550" s="65" t="s">
        <v>1484</v>
      </c>
      <c r="AG550" s="65" t="str">
        <f>IFERROR(($AD550/SUM(AD529:AD550))*$AF550,"")</f>
        <v/>
      </c>
      <c r="AH550" s="65" cm="1">
        <f t="array" ref="AH550">_xlfn.XLOOKUP($G550&amp;$C550,$BY$1:$BY$845&amp;$C$1:$C$845,$BD$1:$BD$845,"",0)</f>
        <v>0</v>
      </c>
      <c r="AI550" s="65" cm="1">
        <f t="array" ref="AI550">_xlfn.XLOOKUP($G550&amp;$C550,$BY$1:$BY$845&amp;$C$1:$C$845,$CP$1:$CP$845,"",0)</f>
        <v>0</v>
      </c>
      <c r="AJ550" s="65" cm="1">
        <f t="array" ref="AJ550">_xlfn.XLOOKUP($G550&amp;$C550,$BY$1:$BY$845&amp;$C$1:$C$845,$CQ$1:$CQ$845,"",0)</f>
        <v>0</v>
      </c>
      <c r="AK550" s="65" cm="1">
        <f t="array" ref="AK550">_xlfn.XLOOKUP($G550&amp;$C550,$BY$1:$BY$845&amp;$C$1:$C$845,$CR$1:$CR$845,"",0)</f>
        <v>0</v>
      </c>
      <c r="AL550" s="65" cm="1">
        <f t="array" ref="AL550">_xlfn.XLOOKUP($G550&amp;$C550,$BY$1:$BY$845&amp;$C$1:$C$845,$CM$1:$CM$845,"",0)</f>
        <v>0</v>
      </c>
      <c r="AM550" s="78" cm="1">
        <f t="array" ref="AM550">_xlfn.XLOOKUP($G550&amp;$C550,$BY$1:$BY$845&amp;$C$1:$C$845,BG$1:BG$845,"",0)</f>
        <v>0</v>
      </c>
      <c r="AN550" s="78" cm="1">
        <f t="array" ref="AN550">_xlfn.XLOOKUP($G550&amp;$C550,$BY$1:$BY$845&amp;$C$1:$C$845,BH$1:BH$845,"",0)</f>
        <v>0</v>
      </c>
      <c r="AO550" s="78" cm="1">
        <f t="array" ref="AO550">_xlfn.XLOOKUP($G550&amp;$C550,$BY$1:$BY$845&amp;$C$1:$C$845,BI$1:BI$845,"",0)</f>
        <v>0</v>
      </c>
      <c r="AP550" s="78" cm="1">
        <f t="array" ref="AP550">_xlfn.XLOOKUP($G550&amp;$C550,$BY$1:$BY$845&amp;$C$1:$C$845,BJ$1:BJ$845,"",0)</f>
        <v>0</v>
      </c>
      <c r="AQ550" s="78" cm="1">
        <f t="array" ref="AQ550">_xlfn.XLOOKUP($G550&amp;$C550,$BY$1:$BY$845&amp;$C$1:$C$845,BK$1:BK$845,"",0)</f>
        <v>0</v>
      </c>
      <c r="AR550" s="78">
        <f t="shared" si="103"/>
        <v>0</v>
      </c>
      <c r="AT550" s="1">
        <v>22</v>
      </c>
      <c r="AW550" s="6" t="s">
        <v>1484</v>
      </c>
    </row>
    <row r="551" spans="1:102" x14ac:dyDescent="0.2">
      <c r="B551" s="1" t="s">
        <v>150</v>
      </c>
      <c r="C551" s="1">
        <v>2002</v>
      </c>
      <c r="D551" s="1" t="s">
        <v>837</v>
      </c>
      <c r="E551" s="1"/>
      <c r="F551" s="1"/>
      <c r="G551" s="1">
        <f>$G527</f>
        <v>0</v>
      </c>
      <c r="H551" s="1"/>
      <c r="I551" s="1"/>
      <c r="J551" s="36"/>
      <c r="K551" s="36"/>
      <c r="L551" s="1"/>
      <c r="M551" s="1"/>
      <c r="N551" s="1"/>
      <c r="O551" s="1"/>
      <c r="P551" s="36"/>
      <c r="Q551" s="1"/>
      <c r="R551" s="1"/>
      <c r="S551" s="1"/>
      <c r="T551" s="1"/>
      <c r="U551" s="1"/>
      <c r="V551" s="1"/>
      <c r="W551" s="1"/>
      <c r="X551" s="1"/>
      <c r="Y551" s="1"/>
      <c r="Z551" s="1"/>
      <c r="AB551" s="41">
        <f>SUM(AB529:AB550)</f>
        <v>1</v>
      </c>
      <c r="AC551" s="37">
        <f>SUM(AA529:AA550)</f>
        <v>54262017</v>
      </c>
      <c r="AD551" s="66">
        <v>19757.199999999997</v>
      </c>
      <c r="AE551" s="66">
        <f>SUM(AE529:AE550)</f>
        <v>19780</v>
      </c>
      <c r="AF551" s="66">
        <v>220.8</v>
      </c>
      <c r="AG551" s="66">
        <f>SUM(AG529:AG550)</f>
        <v>16.445174923572168</v>
      </c>
      <c r="AH551" s="66">
        <f>SUMPRODUCT(AH529:AH550,AE529:AE550)/AE551</f>
        <v>27.867593528816986</v>
      </c>
      <c r="AI551" s="66">
        <f>SUM(AI529:AI550)</f>
        <v>33.299999999999997</v>
      </c>
      <c r="AJ551" s="66">
        <f>SUM(AJ529:AJ550)</f>
        <v>26.599999999999998</v>
      </c>
      <c r="AK551" s="66">
        <f>SUM(AK529:AK550)</f>
        <v>60.099999999999994</v>
      </c>
      <c r="AL551" s="66">
        <f>SUM(AL529:AL550)</f>
        <v>173.29999999999998</v>
      </c>
      <c r="AM551" s="80">
        <f>SUM(AM529:AM550)</f>
        <v>4.5200000000000005</v>
      </c>
      <c r="AN551" s="80">
        <f>SUM(AN529:AN550)</f>
        <v>2.4</v>
      </c>
      <c r="AO551" s="80">
        <f>SUM(AO529:AO550)</f>
        <v>1.96</v>
      </c>
      <c r="AP551" s="80">
        <f>SUM(AP529:AP550)</f>
        <v>2.92</v>
      </c>
      <c r="AQ551" s="80">
        <f>SUM(AQ529:AQ550)</f>
        <v>3.21</v>
      </c>
      <c r="AR551" s="80">
        <f>SUM(AR529:AR550)</f>
        <v>15.01</v>
      </c>
      <c r="AS551" s="1"/>
      <c r="AU551" s="37">
        <f>AW551-AV551</f>
        <v>-13477277</v>
      </c>
      <c r="AV551" s="37">
        <f>SUM(AV529:AV550)</f>
        <v>55262017</v>
      </c>
      <c r="AW551" s="37">
        <v>41784740</v>
      </c>
    </row>
    <row r="554" spans="1:102" ht="17" thickBot="1" x14ac:dyDescent="0.25"/>
    <row r="555" spans="1:102" ht="17" thickBot="1" x14ac:dyDescent="0.25">
      <c r="A555" s="3">
        <v>22</v>
      </c>
      <c r="B555" s="1" t="str">
        <f>B$1</f>
        <v>YEAR</v>
      </c>
      <c r="C555" s="1" t="str">
        <f>C$1</f>
        <v>YEAR</v>
      </c>
      <c r="D555" s="1" t="str">
        <f>D$1</f>
        <v>TEAM</v>
      </c>
      <c r="F555" s="1" t="str">
        <f t="shared" ref="F555:AA555" si="104">F$1</f>
        <v>NUMBER</v>
      </c>
      <c r="G555" s="1" t="str">
        <f t="shared" si="104"/>
        <v>PLAYER</v>
      </c>
      <c r="H555" s="1" t="str">
        <f t="shared" si="104"/>
        <v>POS</v>
      </c>
      <c r="I555" s="1" t="str">
        <f t="shared" si="104"/>
        <v>HEIGHT</v>
      </c>
      <c r="J555" s="1" t="str">
        <f t="shared" si="104"/>
        <v>HEIGHT (IN)</v>
      </c>
      <c r="K555" s="1" t="str">
        <f t="shared" si="104"/>
        <v>HEIGHT (M)</v>
      </c>
      <c r="L555" s="1" t="str">
        <f t="shared" si="104"/>
        <v>WEIGHT (LBS)</v>
      </c>
      <c r="M555" s="1" t="str">
        <f t="shared" si="104"/>
        <v>WEIGHT (KG)</v>
      </c>
      <c r="N555" s="1" t="str">
        <f t="shared" si="104"/>
        <v>BMI</v>
      </c>
      <c r="O555" s="1" t="str">
        <f t="shared" si="104"/>
        <v>BIRTH DATE</v>
      </c>
      <c r="P555" s="1" t="str">
        <f t="shared" si="104"/>
        <v>AGE</v>
      </c>
      <c r="Q555" s="1" t="str">
        <f t="shared" si="104"/>
        <v>NATION</v>
      </c>
      <c r="R555" s="1" t="str">
        <f t="shared" si="104"/>
        <v>COUNTRY</v>
      </c>
      <c r="S555" s="1" t="str">
        <f t="shared" si="104"/>
        <v>CONTINENT</v>
      </c>
      <c r="T555" s="1" t="str">
        <f t="shared" si="104"/>
        <v>GLOBAL REGION</v>
      </c>
      <c r="U555" s="1" t="str">
        <f t="shared" si="104"/>
        <v>EXPERIENCE</v>
      </c>
      <c r="V555" s="1"/>
      <c r="W555" s="1" t="str">
        <f t="shared" si="104"/>
        <v>COLLEGE</v>
      </c>
      <c r="X555" s="1" t="str">
        <f t="shared" si="104"/>
        <v>COLLEGE1</v>
      </c>
      <c r="Y555" s="1" t="str">
        <f t="shared" si="104"/>
        <v>COLLEGE2</v>
      </c>
      <c r="Z555" s="1" t="str">
        <f t="shared" si="104"/>
        <v>TRANSFER</v>
      </c>
      <c r="AA555" s="1" t="str">
        <f t="shared" si="104"/>
        <v>SALARY</v>
      </c>
      <c r="AB555" s="1" t="s">
        <v>1262</v>
      </c>
      <c r="AD555" s="64" t="s">
        <v>1496</v>
      </c>
      <c r="AE555" s="64" t="str">
        <f>AE$1</f>
        <v>MP</v>
      </c>
      <c r="AF555" s="64" t="s">
        <v>1424</v>
      </c>
      <c r="AG555" s="64" t="str">
        <f>AG$1</f>
        <v>WTD-MP-PER</v>
      </c>
      <c r="AH555" s="64" t="str">
        <f t="shared" ref="AH555:AR555" si="105">AH$1</f>
        <v>AGE</v>
      </c>
      <c r="AI555" s="64" t="str">
        <f t="shared" si="105"/>
        <v>D-WS</v>
      </c>
      <c r="AJ555" s="64" t="str">
        <f t="shared" si="105"/>
        <v>O-WS</v>
      </c>
      <c r="AK555" s="64" t="str">
        <f t="shared" si="105"/>
        <v>WS</v>
      </c>
      <c r="AL555" s="64" t="str">
        <f t="shared" si="105"/>
        <v>USG%</v>
      </c>
      <c r="AM555" s="64" t="str">
        <f t="shared" si="105"/>
        <v>PG%</v>
      </c>
      <c r="AN555" s="64" t="str">
        <f t="shared" si="105"/>
        <v>SG%</v>
      </c>
      <c r="AO555" s="64" t="str">
        <f t="shared" si="105"/>
        <v>SF%</v>
      </c>
      <c r="AP555" s="64" t="str">
        <f t="shared" si="105"/>
        <v>PF%</v>
      </c>
      <c r="AQ555" s="64" t="str">
        <f t="shared" si="105"/>
        <v>C%</v>
      </c>
      <c r="AR555" s="64" t="str">
        <f t="shared" si="105"/>
        <v>TTL%</v>
      </c>
      <c r="AT555" s="1" t="str">
        <f>AT$1</f>
        <v>Rk</v>
      </c>
      <c r="AU555" s="8" t="str">
        <f>AU$1</f>
        <v>PLAYER</v>
      </c>
      <c r="AV555" s="1" t="str">
        <f>AV$1</f>
        <v>SALARY - BR</v>
      </c>
      <c r="AW555" s="1" t="s">
        <v>1495</v>
      </c>
      <c r="BB555" t="s">
        <v>550</v>
      </c>
      <c r="BC555" t="s">
        <v>1376</v>
      </c>
      <c r="BD555" t="s">
        <v>1377</v>
      </c>
      <c r="BE555" t="s">
        <v>1340</v>
      </c>
      <c r="BF555" s="2" t="s">
        <v>1378</v>
      </c>
      <c r="BG555" s="2" t="s">
        <v>1379</v>
      </c>
      <c r="BH555" s="2" t="s">
        <v>1380</v>
      </c>
      <c r="BI555" s="2" t="s">
        <v>1381</v>
      </c>
      <c r="BJ555" s="2" t="s">
        <v>1382</v>
      </c>
      <c r="BK555" s="2" t="s">
        <v>1383</v>
      </c>
      <c r="BL555" s="2" t="s">
        <v>1384</v>
      </c>
      <c r="BM555" s="2" t="s">
        <v>1385</v>
      </c>
      <c r="BN555" s="2" t="s">
        <v>1386</v>
      </c>
      <c r="BO555" s="2" t="s">
        <v>1387</v>
      </c>
      <c r="BP555" s="2" t="s">
        <v>1388</v>
      </c>
      <c r="BQ555" s="2" t="s">
        <v>1389</v>
      </c>
      <c r="BR555" s="2" t="s">
        <v>1388</v>
      </c>
      <c r="BS555" s="2" t="s">
        <v>1389</v>
      </c>
      <c r="BT555" s="2" t="s">
        <v>1390</v>
      </c>
      <c r="BU555" s="2" t="s">
        <v>1391</v>
      </c>
      <c r="BV555" s="2" t="s">
        <v>1392</v>
      </c>
      <c r="BX555" s="2" t="s">
        <v>550</v>
      </c>
      <c r="BY555" s="2" t="s">
        <v>1376</v>
      </c>
      <c r="BZ555" s="2" t="s">
        <v>1377</v>
      </c>
      <c r="CA555" s="2" t="s">
        <v>1340</v>
      </c>
      <c r="CB555" s="2" t="s">
        <v>1378</v>
      </c>
      <c r="CC555" s="2" t="s">
        <v>1424</v>
      </c>
      <c r="CD555" s="2" t="s">
        <v>1425</v>
      </c>
      <c r="CE555" s="2" t="s">
        <v>1426</v>
      </c>
      <c r="CF555" s="2" t="s">
        <v>1427</v>
      </c>
      <c r="CG555" s="2" t="s">
        <v>1428</v>
      </c>
      <c r="CH555" s="2" t="s">
        <v>1429</v>
      </c>
      <c r="CI555" s="2" t="s">
        <v>1430</v>
      </c>
      <c r="CJ555" s="2" t="s">
        <v>1431</v>
      </c>
      <c r="CK555" s="2" t="s">
        <v>1432</v>
      </c>
      <c r="CL555" s="2" t="s">
        <v>1433</v>
      </c>
      <c r="CM555" s="2" t="s">
        <v>1434</v>
      </c>
      <c r="CN555" s="2" t="s">
        <v>1435</v>
      </c>
      <c r="CO555" s="2" t="s">
        <v>1376</v>
      </c>
      <c r="CP555" s="2" t="s">
        <v>1436</v>
      </c>
      <c r="CQ555" s="2" t="s">
        <v>1437</v>
      </c>
      <c r="CR555" s="2" t="s">
        <v>1438</v>
      </c>
      <c r="CS555" s="2" t="s">
        <v>1439</v>
      </c>
      <c r="CT555" s="2" t="s">
        <v>1376</v>
      </c>
      <c r="CU555" s="2" t="s">
        <v>1440</v>
      </c>
      <c r="CV555" s="2" t="s">
        <v>1441</v>
      </c>
      <c r="CW555" s="2" t="s">
        <v>1442</v>
      </c>
      <c r="CX555" s="2" t="s">
        <v>1443</v>
      </c>
    </row>
    <row r="556" spans="1:102" ht="17" thickBot="1" x14ac:dyDescent="0.25">
      <c r="A556" s="3" t="s">
        <v>837</v>
      </c>
      <c r="B556" s="1" t="s">
        <v>156</v>
      </c>
      <c r="C556" s="1">
        <v>2001</v>
      </c>
      <c r="D556" s="1" t="s">
        <v>837</v>
      </c>
      <c r="F556" s="2">
        <v>8</v>
      </c>
      <c r="G556" s="2" t="s">
        <v>873</v>
      </c>
      <c r="H556" s="2" t="s">
        <v>576</v>
      </c>
      <c r="I556" s="4" t="s">
        <v>599</v>
      </c>
      <c r="J556" s="16">
        <f>_xlfn.XLOOKUP($I556,DASHBOARD!$I$2:$I$27,DASHBOARD!$J$2:$J$27,"",0)</f>
        <v>78</v>
      </c>
      <c r="K556" s="23">
        <f>J556/DASHBOARD!$C$3</f>
        <v>1.981203962407925</v>
      </c>
      <c r="L556" s="2">
        <v>212</v>
      </c>
      <c r="M556" s="26">
        <f>L556/DASHBOARD!$C$4</f>
        <v>96.145124716553283</v>
      </c>
      <c r="N556" s="26">
        <f t="shared" ref="N556:N570" si="106">M556/(K556^2)</f>
        <v>24.494517629975501</v>
      </c>
      <c r="O556" s="5">
        <v>28725</v>
      </c>
      <c r="P556" s="23">
        <f>YEARFRAC(O556,_xlfn.XLOOKUP($B556,DASHBOARD!$Q$2:$Q$40,DASHBOARD!$U$2:$U$40,"",0))</f>
        <v>22.81111111111111</v>
      </c>
      <c r="Q556" s="2" t="s">
        <v>557</v>
      </c>
      <c r="R556" s="2" t="str">
        <f>_xlfn.XLOOKUP($Q556,DASHBOARD!$L$2:$L$150,DASHBOARD!M$2:M$150,"",0)</f>
        <v>United States</v>
      </c>
      <c r="S556" s="2" t="str">
        <f>_xlfn.XLOOKUP($Q556,DASHBOARD!$L$2:$L$150,DASHBOARD!N$2:N$150,"",0)</f>
        <v>North America</v>
      </c>
      <c r="T556" s="2" t="str">
        <f>_xlfn.XLOOKUP($Q556,DASHBOARD!$L$2:$L$150,DASHBOARD!O$2:O$150,"",0)</f>
        <v>Americas</v>
      </c>
      <c r="U556" s="2">
        <v>4</v>
      </c>
      <c r="Z556" s="2" t="str">
        <f t="shared" ref="Z556:Z577" si="107">IF(Y556="","","X")</f>
        <v/>
      </c>
      <c r="AA556" s="6">
        <f>_xlfn.XLOOKUP($G556,$AU$556:$AU$577,$AV$556:$AV$577,0,0)</f>
        <v>10130000</v>
      </c>
      <c r="AB556" s="43">
        <f>AA556/$AC$578</f>
        <v>0.17617938839247058</v>
      </c>
      <c r="AD556" s="65">
        <v>2923</v>
      </c>
      <c r="AE556" s="65" cm="1">
        <f t="array" ref="AE556">_xlfn.XLOOKUP($G556&amp;$C556,$BY$1:$BY$845&amp;$C$1:$C$845,$CB$1:$CB$845,"",0)</f>
        <v>2783</v>
      </c>
      <c r="AF556" s="65">
        <v>30.2</v>
      </c>
      <c r="AG556" s="65">
        <f>IFERROR(($AD556/SUM(AD556:AD577))*$AF556,"")</f>
        <v>4.4348621179922327</v>
      </c>
      <c r="AH556" s="65" cm="1">
        <f t="array" ref="AH556">_xlfn.XLOOKUP($G556&amp;$C556,$BY$1:$BY$845&amp;$C$1:$C$845,$BD$1:$BD$845,"",0)</f>
        <v>22</v>
      </c>
      <c r="AI556" s="65" cm="1">
        <f t="array" ref="AI556">_xlfn.XLOOKUP($G556&amp;$C556,$BY$1:$BY$845&amp;$C$1:$C$845,$CP$1:$CP$845,"",0)</f>
        <v>9.1999999999999993</v>
      </c>
      <c r="AJ556" s="65" cm="1">
        <f t="array" ref="AJ556">_xlfn.XLOOKUP($G556&amp;$C556,$BY$1:$BY$845&amp;$C$1:$C$845,$CQ$1:$CQ$845,"",0)</f>
        <v>2.2000000000000002</v>
      </c>
      <c r="AK556" s="65" cm="1">
        <f t="array" ref="AK556">_xlfn.XLOOKUP($G556&amp;$C556,$BY$1:$BY$845&amp;$C$1:$C$845,$CR$1:$CR$845,"",0)</f>
        <v>11.3</v>
      </c>
      <c r="AL556" s="65" cm="1">
        <f t="array" ref="AL556">_xlfn.XLOOKUP($G556&amp;$C556,$BY$1:$BY$845&amp;$C$1:$C$845,$CM$1:$CM$845,"",0)</f>
        <v>11.1</v>
      </c>
      <c r="AM556" s="78" cm="1">
        <f t="array" ref="AM556">_xlfn.XLOOKUP($G556&amp;$C556,$BY$1:$BY$845&amp;$C$1:$C$845,BG$1:BG$845,"",0)</f>
        <v>0</v>
      </c>
      <c r="AN556" s="78" cm="1">
        <f t="array" ref="AN556">_xlfn.XLOOKUP($G556&amp;$C556,$BY$1:$BY$845&amp;$C$1:$C$845,BH$1:BH$845,"",0)</f>
        <v>0.65</v>
      </c>
      <c r="AO556" s="78" cm="1">
        <f t="array" ref="AO556">_xlfn.XLOOKUP($G556&amp;$C556,$BY$1:$BY$845&amp;$C$1:$C$845,BI$1:BI$845,"",0)</f>
        <v>0.34</v>
      </c>
      <c r="AP556" s="78" cm="1">
        <f t="array" ref="AP556">_xlfn.XLOOKUP($G556&amp;$C556,$BY$1:$BY$845&amp;$C$1:$C$845,BJ$1:BJ$845,"",0)</f>
        <v>0</v>
      </c>
      <c r="AQ556" s="78" cm="1">
        <f t="array" ref="AQ556">_xlfn.XLOOKUP($G556&amp;$C556,$BY$1:$BY$845&amp;$C$1:$C$845,BK$1:BK$845,"",0)</f>
        <v>0</v>
      </c>
      <c r="AR556" s="78">
        <f>SUM(AM556:AQ556)</f>
        <v>0.99</v>
      </c>
      <c r="AT556" s="1">
        <v>1</v>
      </c>
      <c r="AU556" s="2" t="s">
        <v>940</v>
      </c>
      <c r="AV556" s="6">
        <v>19285715</v>
      </c>
      <c r="AW556" s="6">
        <v>0</v>
      </c>
      <c r="BB556">
        <v>1</v>
      </c>
      <c r="BC556" t="s">
        <v>940</v>
      </c>
      <c r="BD556">
        <v>28</v>
      </c>
      <c r="BE556">
        <v>74</v>
      </c>
      <c r="BF556" s="2">
        <v>2924</v>
      </c>
      <c r="BK556" s="58">
        <v>1</v>
      </c>
      <c r="BL556" s="2">
        <v>8</v>
      </c>
      <c r="BM556" s="2">
        <v>15.6</v>
      </c>
      <c r="BN556" s="2">
        <v>72</v>
      </c>
      <c r="BO556" s="2">
        <v>50</v>
      </c>
      <c r="BP556" s="2">
        <v>147</v>
      </c>
      <c r="BQ556" s="2">
        <v>39</v>
      </c>
      <c r="BR556" s="2">
        <v>365</v>
      </c>
      <c r="BT556" s="2">
        <v>644</v>
      </c>
      <c r="BU556" s="2">
        <v>115</v>
      </c>
      <c r="BV556" s="2">
        <v>50</v>
      </c>
      <c r="BX556" s="2">
        <v>1</v>
      </c>
      <c r="BY556" s="2" t="s">
        <v>940</v>
      </c>
      <c r="BZ556" s="2">
        <v>28</v>
      </c>
      <c r="CA556" s="2">
        <v>74</v>
      </c>
      <c r="CB556" s="2">
        <v>2924</v>
      </c>
      <c r="CC556" s="2">
        <v>30.2</v>
      </c>
      <c r="CD556" s="2">
        <v>0.57399999999999995</v>
      </c>
      <c r="CE556" s="2">
        <v>1E-3</v>
      </c>
      <c r="CF556" s="2">
        <v>0.68400000000000005</v>
      </c>
      <c r="CG556" s="2">
        <v>11.3</v>
      </c>
      <c r="CH556" s="2">
        <v>24.8</v>
      </c>
      <c r="CI556" s="2">
        <v>18.100000000000001</v>
      </c>
      <c r="CJ556" s="2">
        <v>18.8</v>
      </c>
      <c r="CK556" s="2">
        <v>0.8</v>
      </c>
      <c r="CL556" s="2">
        <v>4.9000000000000004</v>
      </c>
      <c r="CM556" s="2">
        <v>10.5</v>
      </c>
      <c r="CN556" s="2">
        <v>31.6</v>
      </c>
      <c r="CP556" s="2">
        <v>11.1</v>
      </c>
      <c r="CQ556" s="2">
        <v>3.9</v>
      </c>
      <c r="CR556" s="2">
        <v>14.9</v>
      </c>
      <c r="CS556" s="2">
        <v>0.245</v>
      </c>
      <c r="CU556" s="2">
        <v>7</v>
      </c>
      <c r="CV556" s="2">
        <v>0.7</v>
      </c>
      <c r="CW556" s="2">
        <v>7.7</v>
      </c>
      <c r="CX556" s="2">
        <v>7.1</v>
      </c>
    </row>
    <row r="557" spans="1:102" x14ac:dyDescent="0.2">
      <c r="B557" s="1" t="s">
        <v>156</v>
      </c>
      <c r="C557" s="1">
        <v>2001</v>
      </c>
      <c r="D557" s="1" t="s">
        <v>837</v>
      </c>
      <c r="F557" s="2">
        <v>2</v>
      </c>
      <c r="G557" s="2" t="s">
        <v>876</v>
      </c>
      <c r="H557" s="2" t="s">
        <v>556</v>
      </c>
      <c r="I557" s="4" t="s">
        <v>1149</v>
      </c>
      <c r="J557" s="16">
        <f>_xlfn.XLOOKUP($I557,DASHBOARD!$I$2:$I$27,DASHBOARD!$J$2:$J$27,"",0)</f>
        <v>73</v>
      </c>
      <c r="K557" s="23">
        <f>J557/DASHBOARD!$C$3</f>
        <v>1.854203708407417</v>
      </c>
      <c r="L557" s="2">
        <v>200</v>
      </c>
      <c r="M557" s="26">
        <f>L557/DASHBOARD!$C$4</f>
        <v>90.702947845804985</v>
      </c>
      <c r="N557" s="26">
        <f t="shared" si="106"/>
        <v>26.381926812133489</v>
      </c>
      <c r="O557" s="5">
        <v>27250</v>
      </c>
      <c r="P557" s="23">
        <f>YEARFRAC(O557,_xlfn.XLOOKUP($B557,DASHBOARD!$Q$2:$Q$40,DASHBOARD!$U$2:$U$40,"",0))</f>
        <v>26.85</v>
      </c>
      <c r="Q557" s="2" t="s">
        <v>557</v>
      </c>
      <c r="R557" s="2" t="str">
        <f>_xlfn.XLOOKUP($Q557,DASHBOARD!$L$2:$L$150,DASHBOARD!M$2:M$150,"",0)</f>
        <v>United States</v>
      </c>
      <c r="S557" s="2" t="str">
        <f>_xlfn.XLOOKUP($Q557,DASHBOARD!$L$2:$L$150,DASHBOARD!N$2:N$150,"",0)</f>
        <v>North America</v>
      </c>
      <c r="T557" s="2" t="str">
        <f>_xlfn.XLOOKUP($Q557,DASHBOARD!$L$2:$L$150,DASHBOARD!O$2:O$150,"",0)</f>
        <v>Americas</v>
      </c>
      <c r="U557" s="2">
        <v>4</v>
      </c>
      <c r="W557" s="2" t="s">
        <v>877</v>
      </c>
      <c r="X557" s="2" t="s">
        <v>877</v>
      </c>
      <c r="Z557" s="2" t="str">
        <f t="shared" si="107"/>
        <v/>
      </c>
      <c r="AA557" s="6">
        <f>_xlfn.XLOOKUP($G557,$AU$556:$AU$577,$AV$556:$AV$577,0,0)</f>
        <v>3380000</v>
      </c>
      <c r="AB557" s="43">
        <f>AA557/$AC$578</f>
        <v>5.8784435613677244E-2</v>
      </c>
      <c r="AD557" s="65">
        <v>2781.2</v>
      </c>
      <c r="AE557" s="65" cm="1">
        <f t="array" ref="AE557">_xlfn.XLOOKUP($G557&amp;$C557,$BY$1:$BY$845&amp;$C$1:$C$845,$CB$1:$CB$845,"",0)</f>
        <v>709</v>
      </c>
      <c r="AF557" s="65">
        <v>24.5</v>
      </c>
      <c r="AG557" s="65">
        <f>IFERROR(($AD557/SUM(AD556:AD577))*$AF557,"")</f>
        <v>3.4232819384366504</v>
      </c>
      <c r="AH557" s="65" cm="1">
        <f t="array" ref="AH557">_xlfn.XLOOKUP($G557&amp;$C557,$BY$1:$BY$845&amp;$C$1:$C$845,$BD$1:$BD$845,"",0)</f>
        <v>26</v>
      </c>
      <c r="AI557" s="65" cm="1">
        <f t="array" ref="AI557">_xlfn.XLOOKUP($G557&amp;$C557,$BY$1:$BY$845&amp;$C$1:$C$845,$CP$1:$CP$845,"",0)</f>
        <v>1.2</v>
      </c>
      <c r="AJ557" s="65" cm="1">
        <f t="array" ref="AJ557">_xlfn.XLOOKUP($G557&amp;$C557,$BY$1:$BY$845&amp;$C$1:$C$845,$CQ$1:$CQ$845,"",0)</f>
        <v>0.5</v>
      </c>
      <c r="AK557" s="65" cm="1">
        <f t="array" ref="AK557">_xlfn.XLOOKUP($G557&amp;$C557,$BY$1:$BY$845&amp;$C$1:$C$845,$CR$1:$CR$845,"",0)</f>
        <v>1.8</v>
      </c>
      <c r="AL557" s="65" cm="1">
        <f t="array" ref="AL557">_xlfn.XLOOKUP($G557&amp;$C557,$BY$1:$BY$845&amp;$C$1:$C$845,$CM$1:$CM$845,"",0)</f>
        <v>11.9</v>
      </c>
      <c r="AM557" s="78" cm="1">
        <f t="array" ref="AM557">_xlfn.XLOOKUP($G557&amp;$C557,$BY$1:$BY$845&amp;$C$1:$C$845,BG$1:BG$845,"",0)</f>
        <v>1</v>
      </c>
      <c r="AN557" s="78" cm="1">
        <f t="array" ref="AN557">_xlfn.XLOOKUP($G557&amp;$C557,$BY$1:$BY$845&amp;$C$1:$C$845,BH$1:BH$845,"",0)</f>
        <v>0</v>
      </c>
      <c r="AO557" s="78" cm="1">
        <f t="array" ref="AO557">_xlfn.XLOOKUP($G557&amp;$C557,$BY$1:$BY$845&amp;$C$1:$C$845,BI$1:BI$845,"",0)</f>
        <v>0</v>
      </c>
      <c r="AP557" s="78" cm="1">
        <f t="array" ref="AP557">_xlfn.XLOOKUP($G557&amp;$C557,$BY$1:$BY$845&amp;$C$1:$C$845,BJ$1:BJ$845,"",0)</f>
        <v>0</v>
      </c>
      <c r="AQ557" s="78" cm="1">
        <f t="array" ref="AQ557">_xlfn.XLOOKUP($G557&amp;$C557,$BY$1:$BY$845&amp;$C$1:$C$845,BK$1:BK$845,"",0)</f>
        <v>0</v>
      </c>
      <c r="AR557" s="78">
        <f t="shared" ref="AR557:AR577" si="108">SUM(AM557:AQ557)</f>
        <v>1</v>
      </c>
      <c r="AT557" s="1">
        <v>2</v>
      </c>
      <c r="AU557" s="2" t="s">
        <v>873</v>
      </c>
      <c r="AV557" s="6">
        <v>10130000</v>
      </c>
      <c r="AW557" s="6">
        <v>10130000</v>
      </c>
      <c r="BB557">
        <v>2</v>
      </c>
      <c r="BC557" t="s">
        <v>873</v>
      </c>
      <c r="BD557">
        <v>22</v>
      </c>
      <c r="BE557">
        <v>68</v>
      </c>
      <c r="BF557" s="2">
        <v>2783</v>
      </c>
      <c r="BH557" s="58">
        <v>0.65</v>
      </c>
      <c r="BI557" s="58">
        <v>0.34</v>
      </c>
      <c r="BL557" s="2">
        <v>6.4</v>
      </c>
      <c r="BM557" s="2">
        <v>8.8000000000000007</v>
      </c>
      <c r="BN557" s="2">
        <v>67</v>
      </c>
      <c r="BO557" s="2">
        <v>82</v>
      </c>
      <c r="BP557" s="2">
        <v>78</v>
      </c>
      <c r="BQ557" s="2">
        <v>42</v>
      </c>
      <c r="BR557" s="2">
        <v>221</v>
      </c>
      <c r="BT557" s="2">
        <v>735</v>
      </c>
      <c r="BU557" s="2">
        <v>51</v>
      </c>
      <c r="BV557" s="2">
        <v>75</v>
      </c>
      <c r="BX557" s="2">
        <v>2</v>
      </c>
      <c r="BY557" s="2" t="s">
        <v>873</v>
      </c>
      <c r="BZ557" s="2">
        <v>22</v>
      </c>
      <c r="CA557" s="2">
        <v>68</v>
      </c>
      <c r="CB557" s="2">
        <v>2783</v>
      </c>
      <c r="CC557" s="2">
        <v>24.5</v>
      </c>
      <c r="CD557" s="2">
        <v>0.55200000000000005</v>
      </c>
      <c r="CE557" s="2">
        <v>0.13200000000000001</v>
      </c>
      <c r="CF557" s="2">
        <v>0.36899999999999999</v>
      </c>
      <c r="CG557" s="2">
        <v>4.3</v>
      </c>
      <c r="CH557" s="2">
        <v>11.8</v>
      </c>
      <c r="CI557" s="2">
        <v>8.1</v>
      </c>
      <c r="CJ557" s="2">
        <v>23</v>
      </c>
      <c r="CK557" s="2">
        <v>2.1</v>
      </c>
      <c r="CL557" s="2">
        <v>1.1000000000000001</v>
      </c>
      <c r="CM557" s="2">
        <v>11.1</v>
      </c>
      <c r="CN557" s="2">
        <v>31.8</v>
      </c>
      <c r="CP557" s="2">
        <v>9.1999999999999993</v>
      </c>
      <c r="CQ557" s="2">
        <v>2.2000000000000002</v>
      </c>
      <c r="CR557" s="2">
        <v>11.3</v>
      </c>
      <c r="CS557" s="2">
        <v>0.19600000000000001</v>
      </c>
      <c r="CU557" s="2">
        <v>5.0999999999999996</v>
      </c>
      <c r="CV557" s="2">
        <v>-0.3</v>
      </c>
      <c r="CW557" s="2">
        <v>4.8</v>
      </c>
      <c r="CX557" s="2">
        <v>4.7</v>
      </c>
    </row>
    <row r="558" spans="1:102" x14ac:dyDescent="0.2">
      <c r="B558" s="1" t="s">
        <v>156</v>
      </c>
      <c r="C558" s="1">
        <v>2001</v>
      </c>
      <c r="D558" s="1" t="s">
        <v>837</v>
      </c>
      <c r="F558" s="2">
        <v>40</v>
      </c>
      <c r="G558" s="2" t="s">
        <v>1021</v>
      </c>
      <c r="H558" s="2" t="s">
        <v>552</v>
      </c>
      <c r="I558" s="4" t="s">
        <v>1148</v>
      </c>
      <c r="J558" s="16">
        <f>_xlfn.XLOOKUP($I558,DASHBOARD!$I$2:$I$27,DASHBOARD!$J$2:$J$27,"",0)</f>
        <v>83</v>
      </c>
      <c r="K558" s="23">
        <f>J558/DASHBOARD!$C$3</f>
        <v>2.1082042164084331</v>
      </c>
      <c r="L558" s="2">
        <v>240</v>
      </c>
      <c r="M558" s="26">
        <f>L558/DASHBOARD!$C$4</f>
        <v>108.84353741496598</v>
      </c>
      <c r="N558" s="26">
        <f t="shared" si="106"/>
        <v>24.489351949227935</v>
      </c>
      <c r="O558" s="5">
        <v>25114</v>
      </c>
      <c r="P558" s="23">
        <f>YEARFRAC(O558,_xlfn.XLOOKUP($B558,DASHBOARD!$Q$2:$Q$40,DASHBOARD!$U$2:$U$40,"",0))</f>
        <v>32.700000000000003</v>
      </c>
      <c r="Q558" s="2" t="s">
        <v>557</v>
      </c>
      <c r="R558" s="2" t="str">
        <f>_xlfn.XLOOKUP($Q558,DASHBOARD!$L$2:$L$150,DASHBOARD!M$2:M$150,"",0)</f>
        <v>United States</v>
      </c>
      <c r="S558" s="2" t="str">
        <f>_xlfn.XLOOKUP($Q558,DASHBOARD!$L$2:$L$150,DASHBOARD!N$2:N$150,"",0)</f>
        <v>North America</v>
      </c>
      <c r="T558" s="2" t="str">
        <f>_xlfn.XLOOKUP($Q558,DASHBOARD!$L$2:$L$150,DASHBOARD!O$2:O$150,"",0)</f>
        <v>Americas</v>
      </c>
      <c r="U558" s="2">
        <v>10</v>
      </c>
      <c r="W558" s="2" t="s">
        <v>1022</v>
      </c>
      <c r="X558" s="2" t="s">
        <v>1022</v>
      </c>
      <c r="Z558" s="2" t="str">
        <f t="shared" si="107"/>
        <v/>
      </c>
      <c r="AA558" s="6">
        <f>_xlfn.XLOOKUP($G558,$AU$556:$AU$577,$AV$556:$AV$577,0,0)</f>
        <v>1760000</v>
      </c>
      <c r="AB558" s="43">
        <f>AA558/$AC$578</f>
        <v>3.060964694676685E-2</v>
      </c>
      <c r="AD558" s="65">
        <v>2387</v>
      </c>
      <c r="AE558" s="65" cm="1">
        <f t="array" ref="AE558">_xlfn.XLOOKUP($G558&amp;$C558,$BY$1:$BY$845&amp;$C$1:$C$845,$CB$1:$CB$845,"",0)</f>
        <v>451</v>
      </c>
      <c r="AF558" s="65">
        <v>14.3</v>
      </c>
      <c r="AG558" s="65">
        <f>IFERROR(($AD558/SUM(AD556:AD577))*$AF558,"")</f>
        <v>1.7148763859791909</v>
      </c>
      <c r="AH558" s="65" cm="1">
        <f t="array" ref="AH558">_xlfn.XLOOKUP($G558&amp;$C558,$BY$1:$BY$845&amp;$C$1:$C$845,$BD$1:$BD$845,"",0)</f>
        <v>32</v>
      </c>
      <c r="AI558" s="65" cm="1">
        <f t="array" ref="AI558">_xlfn.XLOOKUP($G558&amp;$C558,$BY$1:$BY$845&amp;$C$1:$C$845,$CP$1:$CP$845,"",0)</f>
        <v>0</v>
      </c>
      <c r="AJ558" s="65" cm="1">
        <f t="array" ref="AJ558">_xlfn.XLOOKUP($G558&amp;$C558,$BY$1:$BY$845&amp;$C$1:$C$845,$CQ$1:$CQ$845,"",0)</f>
        <v>0.4</v>
      </c>
      <c r="AK558" s="65" cm="1">
        <f t="array" ref="AK558">_xlfn.XLOOKUP($G558&amp;$C558,$BY$1:$BY$845&amp;$C$1:$C$845,$CR$1:$CR$845,"",0)</f>
        <v>0.4</v>
      </c>
      <c r="AL558" s="65" cm="1">
        <f t="array" ref="AL558">_xlfn.XLOOKUP($G558&amp;$C558,$BY$1:$BY$845&amp;$C$1:$C$845,$CM$1:$CM$845,"",0)</f>
        <v>15.2</v>
      </c>
      <c r="AM558" s="78" cm="1">
        <f t="array" ref="AM558">_xlfn.XLOOKUP($G558&amp;$C558,$BY$1:$BY$845&amp;$C$1:$C$845,BG$1:BG$845,"",0)</f>
        <v>0</v>
      </c>
      <c r="AN558" s="78" cm="1">
        <f t="array" ref="AN558">_xlfn.XLOOKUP($G558&amp;$C558,$BY$1:$BY$845&amp;$C$1:$C$845,BH$1:BH$845,"",0)</f>
        <v>0</v>
      </c>
      <c r="AO558" s="78" cm="1">
        <f t="array" ref="AO558">_xlfn.XLOOKUP($G558&amp;$C558,$BY$1:$BY$845&amp;$C$1:$C$845,BI$1:BI$845,"",0)</f>
        <v>0</v>
      </c>
      <c r="AP558" s="78" cm="1">
        <f t="array" ref="AP558">_xlfn.XLOOKUP($G558&amp;$C558,$BY$1:$BY$845&amp;$C$1:$C$845,BJ$1:BJ$845,"",0)</f>
        <v>0.03</v>
      </c>
      <c r="AQ558" s="78" cm="1">
        <f t="array" ref="AQ558">_xlfn.XLOOKUP($G558&amp;$C558,$BY$1:$BY$845&amp;$C$1:$C$845,BK$1:BK$845,"",0)</f>
        <v>0.97</v>
      </c>
      <c r="AR558" s="78">
        <f t="shared" si="108"/>
        <v>1</v>
      </c>
      <c r="AT558" s="1">
        <v>3</v>
      </c>
      <c r="AU558" s="2" t="s">
        <v>1023</v>
      </c>
      <c r="AV558" s="6">
        <v>6500000</v>
      </c>
      <c r="AW558" s="6">
        <v>6500000</v>
      </c>
      <c r="BB558">
        <v>3</v>
      </c>
      <c r="BC558" t="s">
        <v>1023</v>
      </c>
      <c r="BD558">
        <v>35</v>
      </c>
      <c r="BE558">
        <v>77</v>
      </c>
      <c r="BF558" s="2">
        <v>2390</v>
      </c>
      <c r="BJ558" s="58">
        <v>0.93</v>
      </c>
      <c r="BK558" s="58">
        <v>7.0000000000000007E-2</v>
      </c>
      <c r="BL558" s="2">
        <v>7.3</v>
      </c>
      <c r="BM558" s="2">
        <v>8.6999999999999993</v>
      </c>
      <c r="BN558" s="2">
        <v>25</v>
      </c>
      <c r="BO558" s="2">
        <v>13</v>
      </c>
      <c r="BP558" s="2">
        <v>94</v>
      </c>
      <c r="BQ558" s="2">
        <v>3</v>
      </c>
      <c r="BR558" s="2">
        <v>58</v>
      </c>
      <c r="BT558" s="2">
        <v>266</v>
      </c>
      <c r="BU558" s="2">
        <v>12</v>
      </c>
      <c r="BV558" s="2">
        <v>28</v>
      </c>
      <c r="BX558" s="2">
        <v>3</v>
      </c>
      <c r="BY558" s="2" t="s">
        <v>1023</v>
      </c>
      <c r="BZ558" s="2">
        <v>35</v>
      </c>
      <c r="CA558" s="2">
        <v>77</v>
      </c>
      <c r="CB558" s="2">
        <v>2390</v>
      </c>
      <c r="CC558" s="2">
        <v>14.3</v>
      </c>
      <c r="CD558" s="2">
        <v>0.51100000000000001</v>
      </c>
      <c r="CE558" s="2">
        <v>5.0000000000000001E-3</v>
      </c>
      <c r="CF558" s="2">
        <v>0.29699999999999999</v>
      </c>
      <c r="CG558" s="2">
        <v>10.5</v>
      </c>
      <c r="CH558" s="2">
        <v>15.2</v>
      </c>
      <c r="CI558" s="2">
        <v>12.9</v>
      </c>
      <c r="CJ558" s="2">
        <v>7.5</v>
      </c>
      <c r="CK558" s="2">
        <v>1.1000000000000001</v>
      </c>
      <c r="CL558" s="2">
        <v>1.8</v>
      </c>
      <c r="CM558" s="2">
        <v>6.9</v>
      </c>
      <c r="CN558" s="2">
        <v>12.9</v>
      </c>
      <c r="CP558" s="2">
        <v>4.8</v>
      </c>
      <c r="CQ558" s="2">
        <v>1.7</v>
      </c>
      <c r="CR558" s="2">
        <v>6.5</v>
      </c>
      <c r="CS558" s="2">
        <v>0.13</v>
      </c>
      <c r="CU558" s="2">
        <v>0.6</v>
      </c>
      <c r="CV558" s="2">
        <v>-0.6</v>
      </c>
      <c r="CW558" s="2">
        <v>0</v>
      </c>
      <c r="CX558" s="2">
        <v>1.2</v>
      </c>
    </row>
    <row r="559" spans="1:102" x14ac:dyDescent="0.2">
      <c r="B559" s="1" t="s">
        <v>156</v>
      </c>
      <c r="C559" s="1">
        <v>2001</v>
      </c>
      <c r="D559" s="1" t="s">
        <v>837</v>
      </c>
      <c r="F559" s="2">
        <v>17</v>
      </c>
      <c r="G559" s="2" t="s">
        <v>1007</v>
      </c>
      <c r="H559" s="2" t="s">
        <v>570</v>
      </c>
      <c r="I559" s="4" t="s">
        <v>604</v>
      </c>
      <c r="J559" s="16">
        <f>_xlfn.XLOOKUP($I559,DASHBOARD!$I$2:$I$27,DASHBOARD!$J$2:$J$27,"",0)</f>
        <v>79</v>
      </c>
      <c r="K559" s="23">
        <f>J559/DASHBOARD!$C$3</f>
        <v>2.0066040132080265</v>
      </c>
      <c r="L559" s="2">
        <v>230</v>
      </c>
      <c r="M559" s="26">
        <f>L559/DASHBOARD!$C$4</f>
        <v>104.30839002267574</v>
      </c>
      <c r="N559" s="26">
        <f t="shared" si="106"/>
        <v>25.905733244534257</v>
      </c>
      <c r="O559" s="5">
        <v>25408</v>
      </c>
      <c r="P559" s="23">
        <f>YEARFRAC(O559,_xlfn.XLOOKUP($B559,DASHBOARD!$Q$2:$Q$40,DASHBOARD!$U$2:$U$40,"",0))</f>
        <v>31.891666666666666</v>
      </c>
      <c r="Q559" s="2" t="s">
        <v>593</v>
      </c>
      <c r="R559" s="2" t="str">
        <f>_xlfn.XLOOKUP($Q559,DASHBOARD!$L$2:$L$150,DASHBOARD!M$2:M$150,"",0)</f>
        <v>Canada</v>
      </c>
      <c r="S559" s="2" t="str">
        <f>_xlfn.XLOOKUP($Q559,DASHBOARD!$L$2:$L$150,DASHBOARD!N$2:N$150,"",0)</f>
        <v>North America</v>
      </c>
      <c r="T559" s="2" t="str">
        <f>_xlfn.XLOOKUP($Q559,DASHBOARD!$L$2:$L$150,DASHBOARD!O$2:O$150,"",0)</f>
        <v>Americas</v>
      </c>
      <c r="U559" s="2">
        <v>9</v>
      </c>
      <c r="W559" s="2" t="s">
        <v>636</v>
      </c>
      <c r="X559" s="2" t="s">
        <v>636</v>
      </c>
      <c r="Z559" s="2" t="str">
        <f t="shared" si="107"/>
        <v/>
      </c>
      <c r="AA559" s="6">
        <f>_xlfn.XLOOKUP($G559,$AU$556:$AU$577,$AV$556:$AV$577,0,0)</f>
        <v>3400000</v>
      </c>
      <c r="AB559" s="43">
        <f>AA559/$AC$578</f>
        <v>5.9132272510799597E-2</v>
      </c>
      <c r="AD559" s="65">
        <v>1587.9</v>
      </c>
      <c r="AE559" s="65" cm="1">
        <f t="array" ref="AE559">_xlfn.XLOOKUP($G559&amp;$C559,$BY$1:$BY$845&amp;$C$1:$C$845,$CB$1:$CB$845,"",0)</f>
        <v>2291</v>
      </c>
      <c r="AF559" s="65">
        <v>11</v>
      </c>
      <c r="AG559" s="65">
        <f>IFERROR(($AD559/SUM(AD556:AD577))*$AF559,"")</f>
        <v>0.87752641335965875</v>
      </c>
      <c r="AH559" s="65" cm="1">
        <f t="array" ref="AH559">_xlfn.XLOOKUP($G559&amp;$C559,$BY$1:$BY$845&amp;$C$1:$C$845,$BD$1:$BD$845,"",0)</f>
        <v>31</v>
      </c>
      <c r="AI559" s="65" cm="1">
        <f t="array" ref="AI559">_xlfn.XLOOKUP($G559&amp;$C559,$BY$1:$BY$845&amp;$C$1:$C$845,$CP$1:$CP$845,"",0)</f>
        <v>3.7</v>
      </c>
      <c r="AJ559" s="65" cm="1">
        <f t="array" ref="AJ559">_xlfn.XLOOKUP($G559&amp;$C559,$BY$1:$BY$845&amp;$C$1:$C$845,$CQ$1:$CQ$845,"",0)</f>
        <v>1.4</v>
      </c>
      <c r="AK559" s="65" cm="1">
        <f t="array" ref="AK559">_xlfn.XLOOKUP($G559&amp;$C559,$BY$1:$BY$845&amp;$C$1:$C$845,$CR$1:$CR$845,"",0)</f>
        <v>5.0999999999999996</v>
      </c>
      <c r="AL559" s="65" cm="1">
        <f t="array" ref="AL559">_xlfn.XLOOKUP($G559&amp;$C559,$BY$1:$BY$845&amp;$C$1:$C$845,$CM$1:$CM$845,"",0)</f>
        <v>16.3</v>
      </c>
      <c r="AM559" s="78" cm="1">
        <f t="array" ref="AM559">_xlfn.XLOOKUP($G559&amp;$C559,$BY$1:$BY$845&amp;$C$1:$C$845,BG$1:BG$845,"",0)</f>
        <v>0</v>
      </c>
      <c r="AN559" s="78" cm="1">
        <f t="array" ref="AN559">_xlfn.XLOOKUP($G559&amp;$C559,$BY$1:$BY$845&amp;$C$1:$C$845,BH$1:BH$845,"",0)</f>
        <v>0.02</v>
      </c>
      <c r="AO559" s="78" cm="1">
        <f t="array" ref="AO559">_xlfn.XLOOKUP($G559&amp;$C559,$BY$1:$BY$845&amp;$C$1:$C$845,BI$1:BI$845,"",0)</f>
        <v>0.95</v>
      </c>
      <c r="AP559" s="78" cm="1">
        <f t="array" ref="AP559">_xlfn.XLOOKUP($G559&amp;$C559,$BY$1:$BY$845&amp;$C$1:$C$845,BJ$1:BJ$845,"",0)</f>
        <v>0.03</v>
      </c>
      <c r="AQ559" s="78" cm="1">
        <f t="array" ref="AQ559">_xlfn.XLOOKUP($G559&amp;$C559,$BY$1:$BY$845&amp;$C$1:$C$845,BK$1:BK$845,"",0)</f>
        <v>0</v>
      </c>
      <c r="AR559" s="78">
        <f t="shared" si="108"/>
        <v>1</v>
      </c>
      <c r="AT559" s="1">
        <v>4</v>
      </c>
      <c r="AU559" s="2" t="s">
        <v>922</v>
      </c>
      <c r="AV559" s="6">
        <v>4800000</v>
      </c>
      <c r="AW559" s="6">
        <v>4800000</v>
      </c>
      <c r="BB559">
        <v>4</v>
      </c>
      <c r="BC559" t="s">
        <v>1007</v>
      </c>
      <c r="BD559">
        <v>31</v>
      </c>
      <c r="BE559">
        <v>82</v>
      </c>
      <c r="BF559" s="2">
        <v>2291</v>
      </c>
      <c r="BH559" s="58">
        <v>0.02</v>
      </c>
      <c r="BI559" s="58">
        <v>0.95</v>
      </c>
      <c r="BJ559" s="58">
        <v>0.03</v>
      </c>
      <c r="BL559" s="2">
        <v>6.5</v>
      </c>
      <c r="BM559" s="2">
        <v>6.5</v>
      </c>
      <c r="BN559" s="2">
        <v>86</v>
      </c>
      <c r="BO559" s="2">
        <v>29</v>
      </c>
      <c r="BP559" s="2">
        <v>106</v>
      </c>
      <c r="BQ559" s="2">
        <v>13</v>
      </c>
      <c r="BR559" s="2">
        <v>45</v>
      </c>
      <c r="BT559" s="2">
        <v>556</v>
      </c>
      <c r="BU559" s="2">
        <v>12</v>
      </c>
      <c r="BV559" s="2">
        <v>42</v>
      </c>
      <c r="BX559" s="2">
        <v>4</v>
      </c>
      <c r="BY559" s="2" t="s">
        <v>1007</v>
      </c>
      <c r="BZ559" s="2">
        <v>31</v>
      </c>
      <c r="CA559" s="2">
        <v>82</v>
      </c>
      <c r="CB559" s="2">
        <v>2291</v>
      </c>
      <c r="CC559" s="2">
        <v>13.8</v>
      </c>
      <c r="CD559" s="2">
        <v>0.56200000000000006</v>
      </c>
      <c r="CE559" s="2">
        <v>0.46400000000000002</v>
      </c>
      <c r="CF559" s="2">
        <v>0.189</v>
      </c>
      <c r="CG559" s="2">
        <v>4</v>
      </c>
      <c r="CH559" s="2">
        <v>11.9</v>
      </c>
      <c r="CI559" s="2">
        <v>8</v>
      </c>
      <c r="CJ559" s="2">
        <v>17.399999999999999</v>
      </c>
      <c r="CK559" s="2">
        <v>1.6</v>
      </c>
      <c r="CL559" s="2">
        <v>0.9</v>
      </c>
      <c r="CM559" s="2">
        <v>16.3</v>
      </c>
      <c r="CN559" s="2">
        <v>16.3</v>
      </c>
      <c r="CP559" s="2">
        <v>3.7</v>
      </c>
      <c r="CQ559" s="2">
        <v>1.4</v>
      </c>
      <c r="CR559" s="2">
        <v>5.0999999999999996</v>
      </c>
      <c r="CS559" s="2">
        <v>0.107</v>
      </c>
      <c r="CU559" s="2">
        <v>0.8</v>
      </c>
      <c r="CV559" s="2">
        <v>-0.3</v>
      </c>
      <c r="CW559" s="2">
        <v>0.5</v>
      </c>
      <c r="CX559" s="2">
        <v>1.4</v>
      </c>
    </row>
    <row r="560" spans="1:102" x14ac:dyDescent="0.2">
      <c r="B560" s="1" t="s">
        <v>156</v>
      </c>
      <c r="C560" s="1">
        <v>2001</v>
      </c>
      <c r="D560" s="1" t="s">
        <v>837</v>
      </c>
      <c r="F560" s="2">
        <v>3</v>
      </c>
      <c r="G560" s="2" t="s">
        <v>1008</v>
      </c>
      <c r="H560" s="2" t="s">
        <v>570</v>
      </c>
      <c r="I560" s="4" t="s">
        <v>600</v>
      </c>
      <c r="J560" s="16">
        <f>_xlfn.XLOOKUP($I560,DASHBOARD!$I$2:$I$27,DASHBOARD!$J$2:$J$27,"",0)</f>
        <v>80</v>
      </c>
      <c r="K560" s="23">
        <f>J560/DASHBOARD!$C$3</f>
        <v>2.0320040640081283</v>
      </c>
      <c r="L560" s="2">
        <v>220</v>
      </c>
      <c r="M560" s="26">
        <f>L560/DASHBOARD!$C$4</f>
        <v>99.773242630385482</v>
      </c>
      <c r="N560" s="26">
        <f t="shared" si="106"/>
        <v>24.163783871882082</v>
      </c>
      <c r="O560" s="5">
        <v>28366</v>
      </c>
      <c r="P560" s="23">
        <f>YEARFRAC(O560,_xlfn.XLOOKUP($B560,DASHBOARD!$Q$2:$Q$40,DASHBOARD!$U$2:$U$40,"",0))</f>
        <v>23.794444444444444</v>
      </c>
      <c r="Q560" s="2" t="s">
        <v>557</v>
      </c>
      <c r="R560" s="2" t="str">
        <f>_xlfn.XLOOKUP($Q560,DASHBOARD!$L$2:$L$150,DASHBOARD!M$2:M$150,"",0)</f>
        <v>United States</v>
      </c>
      <c r="S560" s="2" t="str">
        <f>_xlfn.XLOOKUP($Q560,DASHBOARD!$L$2:$L$150,DASHBOARD!N$2:N$150,"",0)</f>
        <v>North America</v>
      </c>
      <c r="T560" s="2" t="str">
        <f>_xlfn.XLOOKUP($Q560,DASHBOARD!$L$2:$L$150,DASHBOARD!O$2:O$150,"",0)</f>
        <v>Americas</v>
      </c>
      <c r="U560" s="2">
        <v>1</v>
      </c>
      <c r="W560" s="2" t="s">
        <v>1009</v>
      </c>
      <c r="X560" s="2" t="s">
        <v>1009</v>
      </c>
      <c r="Z560" s="2" t="str">
        <f t="shared" si="107"/>
        <v/>
      </c>
      <c r="AA560" s="6">
        <f>_xlfn.XLOOKUP($G560,$AU$556:$AU$577,$AV$556:$AV$577,0,0)</f>
        <v>849720</v>
      </c>
      <c r="AB560" s="43">
        <f>AA560/$AC$578</f>
        <v>1.4778198411140185E-2</v>
      </c>
      <c r="AD560" s="65">
        <v>2287.7999999999997</v>
      </c>
      <c r="AE560" s="65" cm="1">
        <f t="array" ref="AE560">_xlfn.XLOOKUP($G560&amp;$C560,$BY$1:$BY$845&amp;$C$1:$C$845,$CB$1:$CB$845,"",0)</f>
        <v>593</v>
      </c>
      <c r="AF560" s="65">
        <v>13.8</v>
      </c>
      <c r="AG560" s="65">
        <f>IFERROR(($AD560/SUM(AD556:AD577))*$AF560,"")</f>
        <v>1.5861399568946026</v>
      </c>
      <c r="AH560" s="65" cm="1">
        <f t="array" ref="AH560">_xlfn.XLOOKUP($G560&amp;$C560,$BY$1:$BY$845&amp;$C$1:$C$845,$BD$1:$BD$845,"",0)</f>
        <v>23</v>
      </c>
      <c r="AI560" s="65" cm="1">
        <f t="array" ref="AI560">_xlfn.XLOOKUP($G560&amp;$C560,$BY$1:$BY$845&amp;$C$1:$C$845,$CP$1:$CP$845,"",0)</f>
        <v>-0.7</v>
      </c>
      <c r="AJ560" s="65" cm="1">
        <f t="array" ref="AJ560">_xlfn.XLOOKUP($G560&amp;$C560,$BY$1:$BY$845&amp;$C$1:$C$845,$CQ$1:$CQ$845,"",0)</f>
        <v>0.4</v>
      </c>
      <c r="AK560" s="65" cm="1">
        <f t="array" ref="AK560">_xlfn.XLOOKUP($G560&amp;$C560,$BY$1:$BY$845&amp;$C$1:$C$845,$CR$1:$CR$845,"",0)</f>
        <v>-0.3</v>
      </c>
      <c r="AL560" s="65" cm="1">
        <f t="array" ref="AL560">_xlfn.XLOOKUP($G560&amp;$C560,$BY$1:$BY$845&amp;$C$1:$C$845,$CM$1:$CM$845,"",0)</f>
        <v>12.8</v>
      </c>
      <c r="AM560" s="78" cm="1">
        <f t="array" ref="AM560">_xlfn.XLOOKUP($G560&amp;$C560,$BY$1:$BY$845&amp;$C$1:$C$845,BG$1:BG$845,"",0)</f>
        <v>0</v>
      </c>
      <c r="AN560" s="78" cm="1">
        <f t="array" ref="AN560">_xlfn.XLOOKUP($G560&amp;$C560,$BY$1:$BY$845&amp;$C$1:$C$845,BH$1:BH$845,"",0)</f>
        <v>0</v>
      </c>
      <c r="AO560" s="78" cm="1">
        <f t="array" ref="AO560">_xlfn.XLOOKUP($G560&amp;$C560,$BY$1:$BY$845&amp;$C$1:$C$845,BI$1:BI$845,"",0)</f>
        <v>0.88</v>
      </c>
      <c r="AP560" s="78" cm="1">
        <f t="array" ref="AP560">_xlfn.XLOOKUP($G560&amp;$C560,$BY$1:$BY$845&amp;$C$1:$C$845,BJ$1:BJ$845,"",0)</f>
        <v>0.12</v>
      </c>
      <c r="AQ560" s="78" cm="1">
        <f t="array" ref="AQ560">_xlfn.XLOOKUP($G560&amp;$C560,$BY$1:$BY$845&amp;$C$1:$C$845,BK$1:BK$845,"",0)</f>
        <v>0</v>
      </c>
      <c r="AR560" s="78">
        <f t="shared" si="108"/>
        <v>1</v>
      </c>
      <c r="AT560" s="1">
        <v>5</v>
      </c>
      <c r="AU560" s="2" t="s">
        <v>1007</v>
      </c>
      <c r="AV560" s="6">
        <v>3400000</v>
      </c>
      <c r="AW560" s="6">
        <v>3400000</v>
      </c>
      <c r="BB560">
        <v>5</v>
      </c>
      <c r="BC560" t="s">
        <v>1018</v>
      </c>
      <c r="BD560">
        <v>34</v>
      </c>
      <c r="BE560">
        <v>80</v>
      </c>
      <c r="BF560" s="2">
        <v>1833</v>
      </c>
      <c r="BG560" s="58">
        <v>0.41</v>
      </c>
      <c r="BH560" s="58">
        <v>0.59</v>
      </c>
      <c r="BI560" s="58">
        <v>0.01</v>
      </c>
      <c r="BL560" s="2">
        <v>1.7</v>
      </c>
      <c r="BM560" s="2">
        <v>-3.8</v>
      </c>
      <c r="BN560" s="2">
        <v>76</v>
      </c>
      <c r="BO560" s="2">
        <v>14</v>
      </c>
      <c r="BP560" s="2">
        <v>68</v>
      </c>
      <c r="BQ560" s="2">
        <v>3</v>
      </c>
      <c r="BR560" s="2">
        <v>14</v>
      </c>
      <c r="BT560" s="2">
        <v>564</v>
      </c>
      <c r="BU560" s="2">
        <v>0</v>
      </c>
      <c r="BV560" s="2">
        <v>19</v>
      </c>
      <c r="BX560" s="2">
        <v>5</v>
      </c>
      <c r="BY560" s="2" t="s">
        <v>1018</v>
      </c>
      <c r="BZ560" s="2">
        <v>34</v>
      </c>
      <c r="CA560" s="2">
        <v>80</v>
      </c>
      <c r="CB560" s="2">
        <v>1833</v>
      </c>
      <c r="CC560" s="2">
        <v>10.9</v>
      </c>
      <c r="CD560" s="2">
        <v>0.47899999999999998</v>
      </c>
      <c r="CE560" s="2">
        <v>0.32800000000000001</v>
      </c>
      <c r="CF560" s="2">
        <v>0.156</v>
      </c>
      <c r="CG560" s="2">
        <v>3</v>
      </c>
      <c r="CH560" s="2">
        <v>15.6</v>
      </c>
      <c r="CI560" s="2">
        <v>9.4</v>
      </c>
      <c r="CJ560" s="2">
        <v>20.399999999999999</v>
      </c>
      <c r="CK560" s="2">
        <v>1.4</v>
      </c>
      <c r="CL560" s="2">
        <v>1</v>
      </c>
      <c r="CM560" s="2">
        <v>18.100000000000001</v>
      </c>
      <c r="CN560" s="2">
        <v>13.1</v>
      </c>
      <c r="CP560" s="2">
        <v>1.2</v>
      </c>
      <c r="CQ560" s="2">
        <v>1.4</v>
      </c>
      <c r="CR560" s="2">
        <v>2.5</v>
      </c>
      <c r="CS560" s="2">
        <v>6.7000000000000004E-2</v>
      </c>
      <c r="CU560" s="2">
        <v>-1.1000000000000001</v>
      </c>
      <c r="CV560" s="2">
        <v>0.2</v>
      </c>
      <c r="CW560" s="2">
        <v>-0.9</v>
      </c>
      <c r="CX560" s="2">
        <v>0.5</v>
      </c>
    </row>
    <row r="561" spans="2:102" x14ac:dyDescent="0.2">
      <c r="B561" s="1" t="s">
        <v>156</v>
      </c>
      <c r="C561" s="1">
        <v>2001</v>
      </c>
      <c r="D561" s="1" t="s">
        <v>837</v>
      </c>
      <c r="F561" s="2">
        <v>54</v>
      </c>
      <c r="G561" s="2" t="s">
        <v>1023</v>
      </c>
      <c r="H561" s="2" t="s">
        <v>566</v>
      </c>
      <c r="I561" s="4" t="s">
        <v>595</v>
      </c>
      <c r="J561" s="16">
        <f>_xlfn.XLOOKUP($I561,DASHBOARD!$I$2:$I$27,DASHBOARD!$J$2:$J$27,"",0)</f>
        <v>82</v>
      </c>
      <c r="K561" s="23">
        <f>J561/DASHBOARD!$C$3</f>
        <v>2.0828041656083314</v>
      </c>
      <c r="L561" s="2">
        <v>215</v>
      </c>
      <c r="M561" s="26">
        <f>L561/DASHBOARD!$C$4</f>
        <v>97.505668934240362</v>
      </c>
      <c r="N561" s="26">
        <f t="shared" si="106"/>
        <v>22.476722870389477</v>
      </c>
      <c r="O561" s="5">
        <v>23927</v>
      </c>
      <c r="P561" s="23">
        <f>YEARFRAC(O561,_xlfn.XLOOKUP($B561,DASHBOARD!$Q$2:$Q$40,DASHBOARD!$U$2:$U$40,"",0))</f>
        <v>35.947222222222223</v>
      </c>
      <c r="Q561" s="2" t="s">
        <v>557</v>
      </c>
      <c r="R561" s="2" t="str">
        <f>_xlfn.XLOOKUP($Q561,DASHBOARD!$L$2:$L$150,DASHBOARD!M$2:M$150,"",0)</f>
        <v>United States</v>
      </c>
      <c r="S561" s="2" t="str">
        <f>_xlfn.XLOOKUP($Q561,DASHBOARD!$L$2:$L$150,DASHBOARD!N$2:N$150,"",0)</f>
        <v>North America</v>
      </c>
      <c r="T561" s="39" t="str">
        <f>_xlfn.XLOOKUP($Q561,DASHBOARD!$L$2:$L$150,DASHBOARD!O$2:O$150,"",0)</f>
        <v>Americas</v>
      </c>
      <c r="U561" s="2">
        <v>13</v>
      </c>
      <c r="W561" s="2" t="s">
        <v>970</v>
      </c>
      <c r="X561" s="2" t="s">
        <v>970</v>
      </c>
      <c r="Z561" s="2" t="str">
        <f t="shared" si="107"/>
        <v/>
      </c>
      <c r="AA561" s="6">
        <f>_xlfn.XLOOKUP($G561,$AU$556:$AU$577,$AV$556:$AV$577,0,0)</f>
        <v>6500000</v>
      </c>
      <c r="AB561" s="43">
        <f>AA561/$AC$578</f>
        <v>0.11304699156476393</v>
      </c>
      <c r="AD561" s="65">
        <v>710</v>
      </c>
      <c r="AE561" s="65" cm="1">
        <f t="array" ref="AE561">_xlfn.XLOOKUP($G561&amp;$C561,$BY$1:$BY$845&amp;$C$1:$C$845,$CB$1:$CB$845,"",0)</f>
        <v>2390</v>
      </c>
      <c r="AF561" s="65">
        <v>14</v>
      </c>
      <c r="AG561" s="65">
        <f>IFERROR(($AD561/SUM(AD556:AD577))*$AF561,"")</f>
        <v>0.49937954352489616</v>
      </c>
      <c r="AH561" s="65" cm="1">
        <f t="array" ref="AH561">_xlfn.XLOOKUP($G561&amp;$C561,$BY$1:$BY$845&amp;$C$1:$C$845,$BD$1:$BD$845,"",0)</f>
        <v>35</v>
      </c>
      <c r="AI561" s="65" cm="1">
        <f t="array" ref="AI561">_xlfn.XLOOKUP($G561&amp;$C561,$BY$1:$BY$845&amp;$C$1:$C$845,$CP$1:$CP$845,"",0)</f>
        <v>4.8</v>
      </c>
      <c r="AJ561" s="65" cm="1">
        <f t="array" ref="AJ561">_xlfn.XLOOKUP($G561&amp;$C561,$BY$1:$BY$845&amp;$C$1:$C$845,$CQ$1:$CQ$845,"",0)</f>
        <v>1.7</v>
      </c>
      <c r="AK561" s="65" cm="1">
        <f t="array" ref="AK561">_xlfn.XLOOKUP($G561&amp;$C561,$BY$1:$BY$845&amp;$C$1:$C$845,$CR$1:$CR$845,"",0)</f>
        <v>6.5</v>
      </c>
      <c r="AL561" s="65" cm="1">
        <f t="array" ref="AL561">_xlfn.XLOOKUP($G561&amp;$C561,$BY$1:$BY$845&amp;$C$1:$C$845,$CM$1:$CM$845,"",0)</f>
        <v>6.9</v>
      </c>
      <c r="AM561" s="78" cm="1">
        <f t="array" ref="AM561">_xlfn.XLOOKUP($G561&amp;$C561,$BY$1:$BY$845&amp;$C$1:$C$845,BG$1:BG$845,"",0)</f>
        <v>0</v>
      </c>
      <c r="AN561" s="78" cm="1">
        <f t="array" ref="AN561">_xlfn.XLOOKUP($G561&amp;$C561,$BY$1:$BY$845&amp;$C$1:$C$845,BH$1:BH$845,"",0)</f>
        <v>0</v>
      </c>
      <c r="AO561" s="78" cm="1">
        <f t="array" ref="AO561">_xlfn.XLOOKUP($G561&amp;$C561,$BY$1:$BY$845&amp;$C$1:$C$845,BI$1:BI$845,"",0)</f>
        <v>0</v>
      </c>
      <c r="AP561" s="78" cm="1">
        <f t="array" ref="AP561">_xlfn.XLOOKUP($G561&amp;$C561,$BY$1:$BY$845&amp;$C$1:$C$845,BJ$1:BJ$845,"",0)</f>
        <v>0.93</v>
      </c>
      <c r="AQ561" s="78" cm="1">
        <f t="array" ref="AQ561">_xlfn.XLOOKUP($G561&amp;$C561,$BY$1:$BY$845&amp;$C$1:$C$845,BK$1:BK$845,"",0)</f>
        <v>7.0000000000000007E-2</v>
      </c>
      <c r="AR561" s="78">
        <f t="shared" si="108"/>
        <v>1</v>
      </c>
      <c r="AT561" s="1">
        <v>6</v>
      </c>
      <c r="AU561" s="2" t="s">
        <v>876</v>
      </c>
      <c r="AV561" s="6">
        <v>3380000</v>
      </c>
      <c r="AW561" s="6">
        <v>3380000</v>
      </c>
      <c r="BB561">
        <v>6</v>
      </c>
      <c r="BC561" t="s">
        <v>922</v>
      </c>
      <c r="BD561">
        <v>30</v>
      </c>
      <c r="BE561">
        <v>79</v>
      </c>
      <c r="BF561" s="2">
        <v>1587</v>
      </c>
      <c r="BI561" s="58">
        <v>0.13</v>
      </c>
      <c r="BJ561" s="58">
        <v>0.86</v>
      </c>
      <c r="BK561" s="58">
        <v>0.01</v>
      </c>
      <c r="BL561" s="2">
        <v>1.8</v>
      </c>
      <c r="BM561" s="2">
        <v>-3.4</v>
      </c>
      <c r="BN561" s="2">
        <v>50</v>
      </c>
      <c r="BO561" s="2">
        <v>15</v>
      </c>
      <c r="BP561" s="2">
        <v>83</v>
      </c>
      <c r="BQ561" s="2">
        <v>9</v>
      </c>
      <c r="BR561" s="2">
        <v>21</v>
      </c>
      <c r="BT561" s="2">
        <v>282</v>
      </c>
      <c r="BU561" s="2">
        <v>3</v>
      </c>
      <c r="BV561" s="2">
        <v>8</v>
      </c>
      <c r="BX561" s="2">
        <v>6</v>
      </c>
      <c r="BY561" s="2" t="s">
        <v>922</v>
      </c>
      <c r="BZ561" s="2">
        <v>30</v>
      </c>
      <c r="CA561" s="2">
        <v>79</v>
      </c>
      <c r="CB561" s="2">
        <v>1587</v>
      </c>
      <c r="CC561" s="2">
        <v>11</v>
      </c>
      <c r="CD561" s="2">
        <v>0.48899999999999999</v>
      </c>
      <c r="CE561" s="2">
        <v>0.41099999999999998</v>
      </c>
      <c r="CF561" s="2">
        <v>0.218</v>
      </c>
      <c r="CG561" s="2">
        <v>6.7</v>
      </c>
      <c r="CH561" s="2">
        <v>14.3</v>
      </c>
      <c r="CI561" s="2">
        <v>10.5</v>
      </c>
      <c r="CJ561" s="2">
        <v>11.7</v>
      </c>
      <c r="CK561" s="2">
        <v>1.8</v>
      </c>
      <c r="CL561" s="2">
        <v>2.4</v>
      </c>
      <c r="CM561" s="2">
        <v>15.9</v>
      </c>
      <c r="CN561" s="2">
        <v>14</v>
      </c>
      <c r="CP561" s="2">
        <v>1.1000000000000001</v>
      </c>
      <c r="CQ561" s="2">
        <v>1.5</v>
      </c>
      <c r="CR561" s="2">
        <v>2.6</v>
      </c>
      <c r="CS561" s="2">
        <v>7.8E-2</v>
      </c>
      <c r="CU561" s="2">
        <v>-1</v>
      </c>
      <c r="CV561" s="2">
        <v>0.6</v>
      </c>
      <c r="CW561" s="2">
        <v>-0.4</v>
      </c>
      <c r="CX561" s="2">
        <v>0.7</v>
      </c>
    </row>
    <row r="562" spans="2:102" x14ac:dyDescent="0.2">
      <c r="B562" s="1" t="s">
        <v>156</v>
      </c>
      <c r="C562" s="1">
        <v>2001</v>
      </c>
      <c r="D562" s="1" t="s">
        <v>837</v>
      </c>
      <c r="F562" s="2">
        <v>4</v>
      </c>
      <c r="G562" s="2" t="s">
        <v>1024</v>
      </c>
      <c r="H562" s="2" t="s">
        <v>556</v>
      </c>
      <c r="I562" s="4" t="s">
        <v>599</v>
      </c>
      <c r="J562" s="16">
        <f>_xlfn.XLOOKUP($I562,DASHBOARD!$I$2:$I$27,DASHBOARD!$J$2:$J$27,"",0)</f>
        <v>78</v>
      </c>
      <c r="K562" s="23">
        <f>J562/DASHBOARD!$C$3</f>
        <v>1.981203962407925</v>
      </c>
      <c r="L562" s="2">
        <v>185</v>
      </c>
      <c r="M562" s="26">
        <f>L562/DASHBOARD!$C$4</f>
        <v>83.900226757369609</v>
      </c>
      <c r="N562" s="26">
        <f t="shared" si="106"/>
        <v>21.374932837478621</v>
      </c>
      <c r="O562" s="5">
        <v>23396</v>
      </c>
      <c r="P562" s="23">
        <f>YEARFRAC(O562,_xlfn.XLOOKUP($B562,DASHBOARD!$Q$2:$Q$40,DASHBOARD!$U$2:$U$40,"",0))</f>
        <v>37.402777777777779</v>
      </c>
      <c r="Q562" s="2" t="s">
        <v>557</v>
      </c>
      <c r="R562" s="2" t="str">
        <f>_xlfn.XLOOKUP($Q562,DASHBOARD!$L$2:$L$150,DASHBOARD!M$2:M$150,"",0)</f>
        <v>United States</v>
      </c>
      <c r="S562" s="2" t="str">
        <f>_xlfn.XLOOKUP($Q562,DASHBOARD!$L$2:$L$150,DASHBOARD!N$2:N$150,"",0)</f>
        <v>North America</v>
      </c>
      <c r="T562" s="2" t="str">
        <f>_xlfn.XLOOKUP($Q562,DASHBOARD!$L$2:$L$150,DASHBOARD!O$2:O$150,"",0)</f>
        <v>Americas</v>
      </c>
      <c r="U562" s="2">
        <v>14</v>
      </c>
      <c r="W562" s="2" t="s">
        <v>1025</v>
      </c>
      <c r="X562" s="2" t="s">
        <v>1025</v>
      </c>
      <c r="Z562" s="2" t="str">
        <f t="shared" si="107"/>
        <v/>
      </c>
      <c r="AA562" s="6">
        <f>_xlfn.XLOOKUP($G562,$AU$556:$AU$577,$AV$556:$AV$577,0,0)</f>
        <v>2200000</v>
      </c>
      <c r="AB562" s="43">
        <f>AA562/$AC$578</f>
        <v>3.8262058683458562E-2</v>
      </c>
      <c r="AD562" s="65">
        <v>1832</v>
      </c>
      <c r="AE562" s="65" cm="1">
        <f t="array" ref="AE562">_xlfn.XLOOKUP($G562&amp;$C562,$BY$1:$BY$845&amp;$C$1:$C$845,$CB$1:$CB$845,"",0)</f>
        <v>1139</v>
      </c>
      <c r="AF562" s="65">
        <v>10.9</v>
      </c>
      <c r="AG562" s="65">
        <f>IFERROR(($AD562/SUM(AD556:AD577))*$AF562,"")</f>
        <v>1.0032203449436565</v>
      </c>
      <c r="AH562" s="65" cm="1">
        <f t="array" ref="AH562">_xlfn.XLOOKUP($G562&amp;$C562,$BY$1:$BY$845&amp;$C$1:$C$845,$BD$1:$BD$845,"",0)</f>
        <v>37</v>
      </c>
      <c r="AI562" s="65" cm="1">
        <f t="array" ref="AI562">_xlfn.XLOOKUP($G562&amp;$C562,$BY$1:$BY$845&amp;$C$1:$C$845,$CP$1:$CP$845,"",0)</f>
        <v>1</v>
      </c>
      <c r="AJ562" s="65" cm="1">
        <f t="array" ref="AJ562">_xlfn.XLOOKUP($G562&amp;$C562,$BY$1:$BY$845&amp;$C$1:$C$845,$CQ$1:$CQ$845,"",0)</f>
        <v>0.8</v>
      </c>
      <c r="AK562" s="65" cm="1">
        <f t="array" ref="AK562">_xlfn.XLOOKUP($G562&amp;$C562,$BY$1:$BY$845&amp;$C$1:$C$845,$CR$1:$CR$845,"",0)</f>
        <v>1.8</v>
      </c>
      <c r="AL562" s="65" cm="1">
        <f t="array" ref="AL562">_xlfn.XLOOKUP($G562&amp;$C562,$BY$1:$BY$845&amp;$C$1:$C$845,$CM$1:$CM$845,"",0)</f>
        <v>17.5</v>
      </c>
      <c r="AM562" s="78" cm="1">
        <f t="array" ref="AM562">_xlfn.XLOOKUP($G562&amp;$C562,$BY$1:$BY$845&amp;$C$1:$C$845,BG$1:BG$845,"",0)</f>
        <v>0.94</v>
      </c>
      <c r="AN562" s="78" cm="1">
        <f t="array" ref="AN562">_xlfn.XLOOKUP($G562&amp;$C562,$BY$1:$BY$845&amp;$C$1:$C$845,BH$1:BH$845,"",0)</f>
        <v>7.0000000000000007E-2</v>
      </c>
      <c r="AO562" s="78" cm="1">
        <f t="array" ref="AO562">_xlfn.XLOOKUP($G562&amp;$C562,$BY$1:$BY$845&amp;$C$1:$C$845,BI$1:BI$845,"",0)</f>
        <v>0</v>
      </c>
      <c r="AP562" s="78" cm="1">
        <f t="array" ref="AP562">_xlfn.XLOOKUP($G562&amp;$C562,$BY$1:$BY$845&amp;$C$1:$C$845,BJ$1:BJ$845,"",0)</f>
        <v>0</v>
      </c>
      <c r="AQ562" s="78" cm="1">
        <f t="array" ref="AQ562">_xlfn.XLOOKUP($G562&amp;$C562,$BY$1:$BY$845&amp;$C$1:$C$845,BK$1:BK$845,"",0)</f>
        <v>0</v>
      </c>
      <c r="AR562" s="78">
        <f t="shared" si="108"/>
        <v>1.01</v>
      </c>
      <c r="AT562" s="1">
        <v>7</v>
      </c>
      <c r="AU562" s="2" t="s">
        <v>1018</v>
      </c>
      <c r="AV562" s="6">
        <v>2250000</v>
      </c>
      <c r="AW562" s="6">
        <v>2250000</v>
      </c>
      <c r="BB562">
        <v>7</v>
      </c>
      <c r="BC562" t="s">
        <v>1028</v>
      </c>
      <c r="BD562">
        <v>29</v>
      </c>
      <c r="BE562">
        <v>67</v>
      </c>
      <c r="BF562" s="2">
        <v>1206</v>
      </c>
      <c r="BG562" s="58">
        <v>0.18</v>
      </c>
      <c r="BH562" s="58">
        <v>0.75</v>
      </c>
      <c r="BI562" s="58">
        <v>7.0000000000000007E-2</v>
      </c>
      <c r="BL562" s="2">
        <v>-0.5</v>
      </c>
      <c r="BM562" s="2">
        <v>-6.1</v>
      </c>
      <c r="BN562" s="2">
        <v>36</v>
      </c>
      <c r="BO562" s="2">
        <v>23</v>
      </c>
      <c r="BP562" s="2">
        <v>35</v>
      </c>
      <c r="BQ562" s="2">
        <v>13</v>
      </c>
      <c r="BR562" s="2">
        <v>24</v>
      </c>
      <c r="BT562" s="2">
        <v>246</v>
      </c>
      <c r="BU562" s="2">
        <v>5</v>
      </c>
      <c r="BV562" s="2">
        <v>23</v>
      </c>
      <c r="BX562" s="2">
        <v>7</v>
      </c>
      <c r="BY562" s="2" t="s">
        <v>1028</v>
      </c>
      <c r="BZ562" s="2">
        <v>29</v>
      </c>
      <c r="CA562" s="2">
        <v>67</v>
      </c>
      <c r="CB562" s="2">
        <v>1206</v>
      </c>
      <c r="CC562" s="2">
        <v>11.8</v>
      </c>
      <c r="CD562" s="2">
        <v>0.499</v>
      </c>
      <c r="CE562" s="2">
        <v>0.19500000000000001</v>
      </c>
      <c r="CF562" s="2">
        <v>0.17599999999999999</v>
      </c>
      <c r="CG562" s="2">
        <v>4.2</v>
      </c>
      <c r="CH562" s="2">
        <v>10.4</v>
      </c>
      <c r="CI562" s="2">
        <v>7.3</v>
      </c>
      <c r="CJ562" s="2">
        <v>15</v>
      </c>
      <c r="CK562" s="2">
        <v>1.2</v>
      </c>
      <c r="CL562" s="2">
        <v>0.4</v>
      </c>
      <c r="CM562" s="2">
        <v>16.2</v>
      </c>
      <c r="CN562" s="2">
        <v>22.5</v>
      </c>
      <c r="CP562" s="2">
        <v>0.3</v>
      </c>
      <c r="CQ562" s="2">
        <v>0.5</v>
      </c>
      <c r="CR562" s="2">
        <v>0.8</v>
      </c>
      <c r="CS562" s="2">
        <v>3.3000000000000002E-2</v>
      </c>
      <c r="CU562" s="2">
        <v>-1.4</v>
      </c>
      <c r="CV562" s="2">
        <v>-2</v>
      </c>
      <c r="CW562" s="2">
        <v>-3.4</v>
      </c>
      <c r="CX562" s="2">
        <v>-0.4</v>
      </c>
    </row>
    <row r="563" spans="2:102" x14ac:dyDescent="0.2">
      <c r="B563" s="1" t="s">
        <v>156</v>
      </c>
      <c r="C563" s="1">
        <v>2001</v>
      </c>
      <c r="D563" s="1" t="s">
        <v>837</v>
      </c>
      <c r="F563" s="2">
        <v>5</v>
      </c>
      <c r="G563" s="2" t="s">
        <v>922</v>
      </c>
      <c r="H563" s="2" t="s">
        <v>566</v>
      </c>
      <c r="I563" s="4" t="s">
        <v>595</v>
      </c>
      <c r="J563" s="16">
        <f>_xlfn.XLOOKUP($I563,DASHBOARD!$I$2:$I$27,DASHBOARD!$J$2:$J$27,"",0)</f>
        <v>82</v>
      </c>
      <c r="K563" s="23">
        <f>J563/DASHBOARD!$C$3</f>
        <v>2.0828041656083314</v>
      </c>
      <c r="L563" s="2">
        <v>240</v>
      </c>
      <c r="M563" s="26">
        <f>L563/DASHBOARD!$C$4</f>
        <v>108.84353741496598</v>
      </c>
      <c r="N563" s="26">
        <f t="shared" si="106"/>
        <v>25.090295297178951</v>
      </c>
      <c r="O563" s="5">
        <v>25805</v>
      </c>
      <c r="P563" s="23">
        <f>YEARFRAC(O563,_xlfn.XLOOKUP($B563,DASHBOARD!$Q$2:$Q$40,DASHBOARD!$U$2:$U$40,"",0))</f>
        <v>30.805555555555557</v>
      </c>
      <c r="Q563" s="2" t="s">
        <v>557</v>
      </c>
      <c r="R563" s="2" t="str">
        <f>_xlfn.XLOOKUP($Q563,DASHBOARD!$L$2:$L$150,DASHBOARD!M$2:M$150,"",0)</f>
        <v>United States</v>
      </c>
      <c r="S563" s="2" t="str">
        <f>_xlfn.XLOOKUP($Q563,DASHBOARD!$L$2:$L$150,DASHBOARD!N$2:N$150,"",0)</f>
        <v>North America</v>
      </c>
      <c r="T563" s="2" t="str">
        <f>_xlfn.XLOOKUP($Q563,DASHBOARD!$L$2:$L$150,DASHBOARD!O$2:O$150,"",0)</f>
        <v>Americas</v>
      </c>
      <c r="U563" s="2">
        <v>8</v>
      </c>
      <c r="W563" s="2" t="s">
        <v>769</v>
      </c>
      <c r="X563" s="2" t="s">
        <v>769</v>
      </c>
      <c r="Z563" s="2" t="str">
        <f t="shared" si="107"/>
        <v/>
      </c>
      <c r="AA563" s="6">
        <f>_xlfn.XLOOKUP($G563,$AU$556:$AU$577,$AV$556:$AV$577,0,0)</f>
        <v>4800000</v>
      </c>
      <c r="AB563" s="43">
        <f>AA563/$AC$578</f>
        <v>8.3480855309364138E-2</v>
      </c>
      <c r="AD563" s="65">
        <v>1137.3999999999999</v>
      </c>
      <c r="AE563" s="65" cm="1">
        <f t="array" ref="AE563">_xlfn.XLOOKUP($G563&amp;$C563,$BY$1:$BY$845&amp;$C$1:$C$845,$CB$1:$CB$845,"",0)</f>
        <v>1587</v>
      </c>
      <c r="AF563" s="65">
        <v>12.5</v>
      </c>
      <c r="AG563" s="65">
        <f>IFERROR(($AD563/SUM(AD556:AD577))*$AF563,"")</f>
        <v>0.71427853722990042</v>
      </c>
      <c r="AH563" s="65" cm="1">
        <f t="array" ref="AH563">_xlfn.XLOOKUP($G563&amp;$C563,$BY$1:$BY$845&amp;$C$1:$C$845,$BD$1:$BD$845,"",0)</f>
        <v>30</v>
      </c>
      <c r="AI563" s="65" cm="1">
        <f t="array" ref="AI563">_xlfn.XLOOKUP($G563&amp;$C563,$BY$1:$BY$845&amp;$C$1:$C$845,$CP$1:$CP$845,"",0)</f>
        <v>1.1000000000000001</v>
      </c>
      <c r="AJ563" s="65" cm="1">
        <f t="array" ref="AJ563">_xlfn.XLOOKUP($G563&amp;$C563,$BY$1:$BY$845&amp;$C$1:$C$845,$CQ$1:$CQ$845,"",0)</f>
        <v>1.5</v>
      </c>
      <c r="AK563" s="65" cm="1">
        <f t="array" ref="AK563">_xlfn.XLOOKUP($G563&amp;$C563,$BY$1:$BY$845&amp;$C$1:$C$845,$CR$1:$CR$845,"",0)</f>
        <v>2.6</v>
      </c>
      <c r="AL563" s="65" cm="1">
        <f t="array" ref="AL563">_xlfn.XLOOKUP($G563&amp;$C563,$BY$1:$BY$845&amp;$C$1:$C$845,$CM$1:$CM$845,"",0)</f>
        <v>15.9</v>
      </c>
      <c r="AM563" s="78" cm="1">
        <f t="array" ref="AM563">_xlfn.XLOOKUP($G563&amp;$C563,$BY$1:$BY$845&amp;$C$1:$C$845,BG$1:BG$845,"",0)</f>
        <v>0</v>
      </c>
      <c r="AN563" s="78" cm="1">
        <f t="array" ref="AN563">_xlfn.XLOOKUP($G563&amp;$C563,$BY$1:$BY$845&amp;$C$1:$C$845,BH$1:BH$845,"",0)</f>
        <v>0</v>
      </c>
      <c r="AO563" s="78" cm="1">
        <f t="array" ref="AO563">_xlfn.XLOOKUP($G563&amp;$C563,$BY$1:$BY$845&amp;$C$1:$C$845,BI$1:BI$845,"",0)</f>
        <v>0.13</v>
      </c>
      <c r="AP563" s="78" cm="1">
        <f t="array" ref="AP563">_xlfn.XLOOKUP($G563&amp;$C563,$BY$1:$BY$845&amp;$C$1:$C$845,BJ$1:BJ$845,"",0)</f>
        <v>0.86</v>
      </c>
      <c r="AQ563" s="78" cm="1">
        <f t="array" ref="AQ563">_xlfn.XLOOKUP($G563&amp;$C563,$BY$1:$BY$845&amp;$C$1:$C$845,BK$1:BK$845,"",0)</f>
        <v>0.01</v>
      </c>
      <c r="AR563" s="78">
        <f t="shared" si="108"/>
        <v>1</v>
      </c>
      <c r="AT563" s="1">
        <v>8</v>
      </c>
      <c r="AU563" s="2" t="s">
        <v>1024</v>
      </c>
      <c r="AV563" s="6">
        <v>2200000</v>
      </c>
      <c r="AW563" s="6">
        <v>2200000</v>
      </c>
      <c r="BB563">
        <v>8</v>
      </c>
      <c r="BC563" t="s">
        <v>1024</v>
      </c>
      <c r="BD563">
        <v>37</v>
      </c>
      <c r="BE563">
        <v>47</v>
      </c>
      <c r="BF563" s="2">
        <v>1139</v>
      </c>
      <c r="BG563" s="58">
        <v>0.94</v>
      </c>
      <c r="BH563" s="58">
        <v>7.0000000000000007E-2</v>
      </c>
      <c r="BL563" s="2">
        <v>4.0999999999999996</v>
      </c>
      <c r="BM563" s="2">
        <v>0.4</v>
      </c>
      <c r="BN563" s="2">
        <v>40</v>
      </c>
      <c r="BO563" s="2">
        <v>11</v>
      </c>
      <c r="BP563" s="2">
        <v>27</v>
      </c>
      <c r="BQ563" s="2">
        <v>8</v>
      </c>
      <c r="BR563" s="2">
        <v>18</v>
      </c>
      <c r="BT563" s="2">
        <v>251</v>
      </c>
      <c r="BU563" s="2">
        <v>5</v>
      </c>
      <c r="BV563" s="2">
        <v>19</v>
      </c>
      <c r="BX563" s="2">
        <v>8</v>
      </c>
      <c r="BY563" s="2" t="s">
        <v>1024</v>
      </c>
      <c r="BZ563" s="2">
        <v>37</v>
      </c>
      <c r="CA563" s="2">
        <v>47</v>
      </c>
      <c r="CB563" s="2">
        <v>1139</v>
      </c>
      <c r="CC563" s="2">
        <v>12.5</v>
      </c>
      <c r="CD563" s="2">
        <v>0.52500000000000002</v>
      </c>
      <c r="CE563" s="2">
        <v>0.26600000000000001</v>
      </c>
      <c r="CF563" s="2">
        <v>0.17699999999999999</v>
      </c>
      <c r="CG563" s="2">
        <v>4.5999999999999996</v>
      </c>
      <c r="CH563" s="2">
        <v>11.8</v>
      </c>
      <c r="CI563" s="2">
        <v>8.1999999999999993</v>
      </c>
      <c r="CJ563" s="2">
        <v>14.8</v>
      </c>
      <c r="CK563" s="2">
        <v>1.8</v>
      </c>
      <c r="CL563" s="2">
        <v>1.5</v>
      </c>
      <c r="CM563" s="2">
        <v>17.5</v>
      </c>
      <c r="CN563" s="2">
        <v>13.9</v>
      </c>
      <c r="CP563" s="2">
        <v>1</v>
      </c>
      <c r="CQ563" s="2">
        <v>0.8</v>
      </c>
      <c r="CR563" s="2">
        <v>1.8</v>
      </c>
      <c r="CS563" s="2">
        <v>7.6999999999999999E-2</v>
      </c>
      <c r="CU563" s="2">
        <v>-0.2</v>
      </c>
      <c r="CV563" s="2">
        <v>0.4</v>
      </c>
      <c r="CW563" s="2">
        <v>0.2</v>
      </c>
      <c r="CX563" s="2">
        <v>0.6</v>
      </c>
    </row>
    <row r="564" spans="2:102" x14ac:dyDescent="0.2">
      <c r="B564" s="1" t="s">
        <v>156</v>
      </c>
      <c r="C564" s="1">
        <v>2001</v>
      </c>
      <c r="D564" s="1" t="s">
        <v>837</v>
      </c>
      <c r="F564" s="2">
        <v>10</v>
      </c>
      <c r="G564" s="2" t="s">
        <v>1026</v>
      </c>
      <c r="H564" s="2" t="s">
        <v>556</v>
      </c>
      <c r="I564" s="4" t="s">
        <v>1149</v>
      </c>
      <c r="J564" s="16">
        <f>_xlfn.XLOOKUP($I564,DASHBOARD!$I$2:$I$27,DASHBOARD!$J$2:$J$27,"",0)</f>
        <v>73</v>
      </c>
      <c r="K564" s="23">
        <f>J564/DASHBOARD!$C$3</f>
        <v>1.854203708407417</v>
      </c>
      <c r="L564" s="2">
        <v>175</v>
      </c>
      <c r="M564" s="26">
        <f>L564/DASHBOARD!$C$4</f>
        <v>79.365079365079367</v>
      </c>
      <c r="N564" s="26">
        <f t="shared" si="106"/>
        <v>23.084185960616807</v>
      </c>
      <c r="O564" s="5">
        <v>28248</v>
      </c>
      <c r="P564" s="23">
        <f>YEARFRAC(O564,_xlfn.XLOOKUP($B564,DASHBOARD!$Q$2:$Q$40,DASHBOARD!$U$2:$U$40,"",0))</f>
        <v>24.116666666666667</v>
      </c>
      <c r="Q564" s="2" t="s">
        <v>557</v>
      </c>
      <c r="R564" s="2" t="str">
        <f>_xlfn.XLOOKUP($Q564,DASHBOARD!$L$2:$L$150,DASHBOARD!M$2:M$150,"",0)</f>
        <v>United States</v>
      </c>
      <c r="S564" s="2" t="str">
        <f>_xlfn.XLOOKUP($Q564,DASHBOARD!$L$2:$L$150,DASHBOARD!N$2:N$150,"",0)</f>
        <v>North America</v>
      </c>
      <c r="T564" s="2" t="str">
        <f>_xlfn.XLOOKUP($Q564,DASHBOARD!$L$2:$L$150,DASHBOARD!O$2:O$150,"",0)</f>
        <v>Americas</v>
      </c>
      <c r="U564" s="2">
        <v>2</v>
      </c>
      <c r="W564" s="2" t="s">
        <v>1027</v>
      </c>
      <c r="X564" s="2" t="s">
        <v>1027</v>
      </c>
      <c r="Z564" s="2" t="str">
        <f t="shared" si="107"/>
        <v/>
      </c>
      <c r="AA564" s="6">
        <f>_xlfn.XLOOKUP($G564,$AU$556:$AU$577,$AV$556:$AV$577,0,0)</f>
        <v>865800</v>
      </c>
      <c r="AB564" s="43">
        <f>AA564/$AC$578</f>
        <v>1.5057859276426557E-2</v>
      </c>
      <c r="AD564" s="65">
        <v>452.59999999999997</v>
      </c>
      <c r="AE564" s="65" cm="1">
        <f t="array" ref="AE564">_xlfn.XLOOKUP($G564&amp;$C564,$BY$1:$BY$845&amp;$C$1:$C$845,$CB$1:$CB$845,"",0)</f>
        <v>468</v>
      </c>
      <c r="AF564" s="65">
        <v>9.5</v>
      </c>
      <c r="AG564" s="65">
        <f>IFERROR(($AD564/SUM(AD556:AD577))*$AF564,"")</f>
        <v>0.21601430817847039</v>
      </c>
      <c r="AH564" s="65" cm="1">
        <f t="array" ref="AH564">_xlfn.XLOOKUP($G564&amp;$C564,$BY$1:$BY$845&amp;$C$1:$C$845,$BD$1:$BD$845,"",0)</f>
        <v>23</v>
      </c>
      <c r="AI564" s="65" cm="1">
        <f t="array" ref="AI564">_xlfn.XLOOKUP($G564&amp;$C564,$BY$1:$BY$845&amp;$C$1:$C$845,$CP$1:$CP$845,"",0)</f>
        <v>0.2</v>
      </c>
      <c r="AJ564" s="65" cm="1">
        <f t="array" ref="AJ564">_xlfn.XLOOKUP($G564&amp;$C564,$BY$1:$BY$845&amp;$C$1:$C$845,$CQ$1:$CQ$845,"",0)</f>
        <v>0.2</v>
      </c>
      <c r="AK564" s="65" cm="1">
        <f t="array" ref="AK564">_xlfn.XLOOKUP($G564&amp;$C564,$BY$1:$BY$845&amp;$C$1:$C$845,$CR$1:$CR$845,"",0)</f>
        <v>0.4</v>
      </c>
      <c r="AL564" s="65" cm="1">
        <f t="array" ref="AL564">_xlfn.XLOOKUP($G564&amp;$C564,$BY$1:$BY$845&amp;$C$1:$C$845,$CM$1:$CM$845,"",0)</f>
        <v>17.5</v>
      </c>
      <c r="AM564" s="78" cm="1">
        <f t="array" ref="AM564">_xlfn.XLOOKUP($G564&amp;$C564,$BY$1:$BY$845&amp;$C$1:$C$845,BG$1:BG$845,"",0)</f>
        <v>1</v>
      </c>
      <c r="AN564" s="78" cm="1">
        <f t="array" ref="AN564">_xlfn.XLOOKUP($G564&amp;$C564,$BY$1:$BY$845&amp;$C$1:$C$845,BH$1:BH$845,"",0)</f>
        <v>0</v>
      </c>
      <c r="AO564" s="78" cm="1">
        <f t="array" ref="AO564">_xlfn.XLOOKUP($G564&amp;$C564,$BY$1:$BY$845&amp;$C$1:$C$845,BI$1:BI$845,"",0)</f>
        <v>0</v>
      </c>
      <c r="AP564" s="78" cm="1">
        <f t="array" ref="AP564">_xlfn.XLOOKUP($G564&amp;$C564,$BY$1:$BY$845&amp;$C$1:$C$845,BJ$1:BJ$845,"",0)</f>
        <v>0</v>
      </c>
      <c r="AQ564" s="78" cm="1">
        <f t="array" ref="AQ564">_xlfn.XLOOKUP($G564&amp;$C564,$BY$1:$BY$845&amp;$C$1:$C$845,BK$1:BK$845,"",0)</f>
        <v>0</v>
      </c>
      <c r="AR564" s="78">
        <f t="shared" si="108"/>
        <v>1</v>
      </c>
      <c r="AT564" s="1">
        <v>9</v>
      </c>
      <c r="AU564" s="2" t="s">
        <v>1021</v>
      </c>
      <c r="AV564" s="6">
        <v>1760000</v>
      </c>
      <c r="AW564" s="6">
        <v>1760000</v>
      </c>
      <c r="BB564">
        <v>9</v>
      </c>
      <c r="BC564" t="s">
        <v>1014</v>
      </c>
      <c r="BD564">
        <v>26</v>
      </c>
      <c r="BE564">
        <v>53</v>
      </c>
      <c r="BF564" s="2">
        <v>851</v>
      </c>
      <c r="BG564" s="58">
        <v>0.92</v>
      </c>
      <c r="BH564" s="58">
        <v>0.08</v>
      </c>
      <c r="BL564" s="2">
        <v>-1.7</v>
      </c>
      <c r="BM564" s="2">
        <v>-7.1</v>
      </c>
      <c r="BN564" s="2">
        <v>21</v>
      </c>
      <c r="BO564" s="2">
        <v>8</v>
      </c>
      <c r="BP564" s="2">
        <v>25</v>
      </c>
      <c r="BQ564" s="2">
        <v>3</v>
      </c>
      <c r="BR564" s="2">
        <v>8</v>
      </c>
      <c r="BT564" s="2">
        <v>153</v>
      </c>
      <c r="BU564" s="2">
        <v>0</v>
      </c>
      <c r="BV564" s="2">
        <v>9</v>
      </c>
      <c r="BX564" s="2">
        <v>9</v>
      </c>
      <c r="BY564" s="2" t="s">
        <v>1014</v>
      </c>
      <c r="BZ564" s="2">
        <v>26</v>
      </c>
      <c r="CA564" s="2">
        <v>53</v>
      </c>
      <c r="CB564" s="2">
        <v>851</v>
      </c>
      <c r="CC564" s="2">
        <v>11.2</v>
      </c>
      <c r="CD564" s="2">
        <v>0.56699999999999995</v>
      </c>
      <c r="CE564" s="2">
        <v>0.626</v>
      </c>
      <c r="CF564" s="2">
        <v>0.14000000000000001</v>
      </c>
      <c r="CG564" s="2">
        <v>1.3</v>
      </c>
      <c r="CH564" s="2">
        <v>7</v>
      </c>
      <c r="CI564" s="2">
        <v>4.2</v>
      </c>
      <c r="CJ564" s="2">
        <v>12.4</v>
      </c>
      <c r="CK564" s="2">
        <v>1.4</v>
      </c>
      <c r="CL564" s="2">
        <v>0.2</v>
      </c>
      <c r="CM564" s="2">
        <v>12.6</v>
      </c>
      <c r="CN564" s="2">
        <v>14.2</v>
      </c>
      <c r="CP564" s="2">
        <v>1.3</v>
      </c>
      <c r="CQ564" s="2">
        <v>0.2</v>
      </c>
      <c r="CR564" s="2">
        <v>1.6</v>
      </c>
      <c r="CS564" s="2">
        <v>8.7999999999999995E-2</v>
      </c>
      <c r="CU564" s="2">
        <v>-0.3</v>
      </c>
      <c r="CV564" s="2">
        <v>-1.2</v>
      </c>
      <c r="CW564" s="2">
        <v>-1.6</v>
      </c>
      <c r="CX564" s="2">
        <v>0.1</v>
      </c>
    </row>
    <row r="565" spans="2:102" x14ac:dyDescent="0.2">
      <c r="B565" s="1" t="s">
        <v>156</v>
      </c>
      <c r="C565" s="1">
        <v>2001</v>
      </c>
      <c r="D565" s="1" t="s">
        <v>837</v>
      </c>
      <c r="F565" s="2">
        <v>35</v>
      </c>
      <c r="G565" s="2" t="s">
        <v>1010</v>
      </c>
      <c r="H565" s="2" t="s">
        <v>566</v>
      </c>
      <c r="I565" s="4" t="s">
        <v>602</v>
      </c>
      <c r="J565" s="16">
        <f>_xlfn.XLOOKUP($I565,DASHBOARD!$I$2:$I$27,DASHBOARD!$J$2:$J$27,"",0)</f>
        <v>81</v>
      </c>
      <c r="K565" s="23">
        <f>J565/DASHBOARD!$C$3</f>
        <v>2.0574041148082296</v>
      </c>
      <c r="L565" s="2">
        <v>240</v>
      </c>
      <c r="M565" s="26">
        <f>L565/DASHBOARD!$C$4</f>
        <v>108.84353741496598</v>
      </c>
      <c r="N565" s="26">
        <f t="shared" si="106"/>
        <v>25.713632918492802</v>
      </c>
      <c r="O565" s="5">
        <v>27787</v>
      </c>
      <c r="P565" s="23">
        <f>YEARFRAC(O565,_xlfn.XLOOKUP($B565,DASHBOARD!$Q$2:$Q$40,DASHBOARD!$U$2:$U$40,"",0))</f>
        <v>25.380555555555556</v>
      </c>
      <c r="Q565" s="2" t="s">
        <v>557</v>
      </c>
      <c r="R565" s="2" t="str">
        <f>_xlfn.XLOOKUP($Q565,DASHBOARD!$L$2:$L$150,DASHBOARD!M$2:M$150,"",0)</f>
        <v>United States</v>
      </c>
      <c r="S565" s="2" t="str">
        <f>_xlfn.XLOOKUP($Q565,DASHBOARD!$L$2:$L$150,DASHBOARD!N$2:N$150,"",0)</f>
        <v>North America</v>
      </c>
      <c r="T565" s="2" t="str">
        <f>_xlfn.XLOOKUP($Q565,DASHBOARD!$L$2:$L$150,DASHBOARD!O$2:O$150,"",0)</f>
        <v>Americas</v>
      </c>
      <c r="U565" s="2" t="s">
        <v>563</v>
      </c>
      <c r="W565" s="2" t="s">
        <v>638</v>
      </c>
      <c r="X565" s="2" t="s">
        <v>638</v>
      </c>
      <c r="Z565" s="2" t="str">
        <f t="shared" si="107"/>
        <v/>
      </c>
      <c r="AA565" s="6">
        <f>_xlfn.XLOOKUP($G565,$AU$556:$AU$577,$AV$556:$AV$577,0,0)</f>
        <v>707040</v>
      </c>
      <c r="AB565" s="43">
        <f>AA565/$AC$578</f>
        <v>1.2296729987069337E-2</v>
      </c>
      <c r="AD565" s="65" t="s">
        <v>1484</v>
      </c>
      <c r="AE565" s="65" cm="1">
        <f t="array" ref="AE565">_xlfn.XLOOKUP($G565&amp;$C565,$BY$1:$BY$845&amp;$C$1:$C$845,$CB$1:$CB$845,"",0)</f>
        <v>641</v>
      </c>
      <c r="AF565" s="65" t="s">
        <v>1484</v>
      </c>
      <c r="AG565" s="65" t="str">
        <f>IFERROR(($AD565/SUM(AD556:AD577))*$AF565,"")</f>
        <v/>
      </c>
      <c r="AH565" s="65" cm="1">
        <f t="array" ref="AH565">_xlfn.XLOOKUP($G565&amp;$C565,$BY$1:$BY$845&amp;$C$1:$C$845,$BD$1:$BD$845,"",0)</f>
        <v>25</v>
      </c>
      <c r="AI565" s="65" cm="1">
        <f t="array" ref="AI565">_xlfn.XLOOKUP($G565&amp;$C565,$BY$1:$BY$845&amp;$C$1:$C$845,$CP$1:$CP$845,"",0)</f>
        <v>0.8</v>
      </c>
      <c r="AJ565" s="65" cm="1">
        <f t="array" ref="AJ565">_xlfn.XLOOKUP($G565&amp;$C565,$BY$1:$BY$845&amp;$C$1:$C$845,$CQ$1:$CQ$845,"",0)</f>
        <v>0.3</v>
      </c>
      <c r="AK565" s="65" cm="1">
        <f t="array" ref="AK565">_xlfn.XLOOKUP($G565&amp;$C565,$BY$1:$BY$845&amp;$C$1:$C$845,$CR$1:$CR$845,"",0)</f>
        <v>1.1000000000000001</v>
      </c>
      <c r="AL565" s="65" cm="1">
        <f t="array" ref="AL565">_xlfn.XLOOKUP($G565&amp;$C565,$BY$1:$BY$845&amp;$C$1:$C$845,$CM$1:$CM$845,"",0)</f>
        <v>17.3</v>
      </c>
      <c r="AM565" s="78" cm="1">
        <f t="array" ref="AM565">_xlfn.XLOOKUP($G565&amp;$C565,$BY$1:$BY$845&amp;$C$1:$C$845,BG$1:BG$845,"",0)</f>
        <v>0</v>
      </c>
      <c r="AN565" s="78" cm="1">
        <f t="array" ref="AN565">_xlfn.XLOOKUP($G565&amp;$C565,$BY$1:$BY$845&amp;$C$1:$C$845,BH$1:BH$845,"",0)</f>
        <v>0</v>
      </c>
      <c r="AO565" s="78" cm="1">
        <f t="array" ref="AO565">_xlfn.XLOOKUP($G565&amp;$C565,$BY$1:$BY$845&amp;$C$1:$C$845,BI$1:BI$845,"",0)</f>
        <v>0</v>
      </c>
      <c r="AP565" s="78" cm="1">
        <f t="array" ref="AP565">_xlfn.XLOOKUP($G565&amp;$C565,$BY$1:$BY$845&amp;$C$1:$C$845,BJ$1:BJ$845,"",0)</f>
        <v>0.37</v>
      </c>
      <c r="AQ565" s="78" cm="1">
        <f t="array" ref="AQ565">_xlfn.XLOOKUP($G565&amp;$C565,$BY$1:$BY$845&amp;$C$1:$C$845,BK$1:BK$845,"",0)</f>
        <v>0.63</v>
      </c>
      <c r="AR565" s="78">
        <f t="shared" si="108"/>
        <v>1</v>
      </c>
      <c r="AT565" s="1">
        <v>10</v>
      </c>
      <c r="AU565" s="2" t="s">
        <v>1029</v>
      </c>
      <c r="AV565" s="6">
        <v>1200000</v>
      </c>
      <c r="AW565" s="6" t="s">
        <v>1484</v>
      </c>
      <c r="BB565">
        <v>10</v>
      </c>
      <c r="BC565" t="s">
        <v>876</v>
      </c>
      <c r="BD565">
        <v>26</v>
      </c>
      <c r="BE565">
        <v>20</v>
      </c>
      <c r="BF565" s="2">
        <v>709</v>
      </c>
      <c r="BG565" s="58">
        <v>1</v>
      </c>
      <c r="BL565" s="2">
        <v>12.7</v>
      </c>
      <c r="BM565" s="2">
        <v>10.8</v>
      </c>
      <c r="BN565" s="2">
        <v>12</v>
      </c>
      <c r="BO565" s="2">
        <v>10</v>
      </c>
      <c r="BP565" s="2">
        <v>17</v>
      </c>
      <c r="BQ565" s="2">
        <v>4</v>
      </c>
      <c r="BR565" s="2">
        <v>18</v>
      </c>
      <c r="BT565" s="2">
        <v>194</v>
      </c>
      <c r="BU565" s="2">
        <v>3</v>
      </c>
      <c r="BV565" s="2">
        <v>6</v>
      </c>
      <c r="BX565" s="2">
        <v>10</v>
      </c>
      <c r="BY565" s="2" t="s">
        <v>876</v>
      </c>
      <c r="BZ565" s="2">
        <v>26</v>
      </c>
      <c r="CA565" s="2">
        <v>20</v>
      </c>
      <c r="CB565" s="2">
        <v>709</v>
      </c>
      <c r="CC565" s="2">
        <v>14</v>
      </c>
      <c r="CD565" s="2">
        <v>0.53400000000000003</v>
      </c>
      <c r="CE565" s="2">
        <v>0.33700000000000002</v>
      </c>
      <c r="CF565" s="2">
        <v>0.33200000000000002</v>
      </c>
      <c r="CG565" s="2">
        <v>0.8</v>
      </c>
      <c r="CH565" s="2">
        <v>8.5</v>
      </c>
      <c r="CI565" s="2">
        <v>4.7</v>
      </c>
      <c r="CJ565" s="2">
        <v>18.3</v>
      </c>
      <c r="CK565" s="2">
        <v>2.9</v>
      </c>
      <c r="CL565" s="2">
        <v>0.2</v>
      </c>
      <c r="CM565" s="2">
        <v>11.9</v>
      </c>
      <c r="CN565" s="2">
        <v>15.4</v>
      </c>
      <c r="CP565" s="2">
        <v>1.2</v>
      </c>
      <c r="CQ565" s="2">
        <v>0.5</v>
      </c>
      <c r="CR565" s="2">
        <v>1.8</v>
      </c>
      <c r="CS565" s="2">
        <v>0.11899999999999999</v>
      </c>
      <c r="CU565" s="2">
        <v>-0.6</v>
      </c>
      <c r="CV565" s="2">
        <v>0.8</v>
      </c>
      <c r="CW565" s="2">
        <v>0.2</v>
      </c>
      <c r="CX565" s="2">
        <v>0.4</v>
      </c>
    </row>
    <row r="566" spans="2:102" x14ac:dyDescent="0.2">
      <c r="B566" s="1" t="s">
        <v>156</v>
      </c>
      <c r="C566" s="1">
        <v>2001</v>
      </c>
      <c r="D566" s="1" t="s">
        <v>837</v>
      </c>
      <c r="F566" s="2">
        <v>14</v>
      </c>
      <c r="G566" s="2" t="s">
        <v>1012</v>
      </c>
      <c r="H566" s="2" t="s">
        <v>566</v>
      </c>
      <c r="I566" s="4" t="s">
        <v>595</v>
      </c>
      <c r="J566" s="16">
        <f>_xlfn.XLOOKUP($I566,DASHBOARD!$I$2:$I$27,DASHBOARD!$J$2:$J$27,"",0)</f>
        <v>82</v>
      </c>
      <c r="K566" s="23">
        <f>J566/DASHBOARD!$C$3</f>
        <v>2.0828041656083314</v>
      </c>
      <c r="L566" s="2">
        <v>250</v>
      </c>
      <c r="M566" s="26">
        <f>L566/DASHBOARD!$C$4</f>
        <v>113.37868480725623</v>
      </c>
      <c r="N566" s="26">
        <f t="shared" si="106"/>
        <v>26.135724267894741</v>
      </c>
      <c r="O566" s="5">
        <v>28949</v>
      </c>
      <c r="P566" s="23">
        <f>YEARFRAC(O566,_xlfn.XLOOKUP($B566,DASHBOARD!$Q$2:$Q$40,DASHBOARD!$U$2:$U$40,"",0))</f>
        <v>22.197222222222223</v>
      </c>
      <c r="Q566" s="2" t="s">
        <v>1013</v>
      </c>
      <c r="R566" s="2" t="str">
        <f>_xlfn.XLOOKUP($Q566,DASHBOARD!$L$2:$L$150,DASHBOARD!M$2:M$150,"",0)</f>
        <v>Ukraine</v>
      </c>
      <c r="S566" s="2" t="str">
        <f>_xlfn.XLOOKUP($Q566,DASHBOARD!$L$2:$L$150,DASHBOARD!N$2:N$150,"",0)</f>
        <v>Europe</v>
      </c>
      <c r="T566" s="2" t="str">
        <f>_xlfn.XLOOKUP($Q566,DASHBOARD!$L$2:$L$150,DASHBOARD!O$2:O$150,"",0)</f>
        <v>Eurasia</v>
      </c>
      <c r="U566" s="2" t="s">
        <v>563</v>
      </c>
      <c r="Z566" s="2" t="str">
        <f t="shared" si="107"/>
        <v/>
      </c>
      <c r="AA566" s="6">
        <f>_xlfn.XLOOKUP($G566,$AU$556:$AU$577,$AV$556:$AV$577,0,0)</f>
        <v>316969</v>
      </c>
      <c r="AB566" s="43">
        <f>AA566/$AC$578</f>
        <v>5.5126756721987167E-3</v>
      </c>
      <c r="AD566" s="65" t="s">
        <v>1484</v>
      </c>
      <c r="AE566" s="65" cm="1">
        <f t="array" ref="AE566">_xlfn.XLOOKUP($G566&amp;$C566,$BY$1:$BY$845&amp;$C$1:$C$845,$CB$1:$CB$845,"",0)</f>
        <v>39</v>
      </c>
      <c r="AF566" s="65" t="s">
        <v>1484</v>
      </c>
      <c r="AG566" s="65" t="str">
        <f>IFERROR(($AD566/SUM(AD556:AD577))*$AF566,"")</f>
        <v/>
      </c>
      <c r="AH566" s="65" cm="1">
        <f t="array" ref="AH566">_xlfn.XLOOKUP($G566&amp;$C566,$BY$1:$BY$845&amp;$C$1:$C$845,$BD$1:$BD$845,"",0)</f>
        <v>21</v>
      </c>
      <c r="AI566" s="65" cm="1">
        <f t="array" ref="AI566">_xlfn.XLOOKUP($G566&amp;$C566,$BY$1:$BY$845&amp;$C$1:$C$845,$CP$1:$CP$845,"",0)</f>
        <v>0.1</v>
      </c>
      <c r="AJ566" s="65" cm="1">
        <f t="array" ref="AJ566">_xlfn.XLOOKUP($G566&amp;$C566,$BY$1:$BY$845&amp;$C$1:$C$845,$CQ$1:$CQ$845,"",0)</f>
        <v>0</v>
      </c>
      <c r="AK566" s="65" cm="1">
        <f t="array" ref="AK566">_xlfn.XLOOKUP($G566&amp;$C566,$BY$1:$BY$845&amp;$C$1:$C$845,$CR$1:$CR$845,"",0)</f>
        <v>0.1</v>
      </c>
      <c r="AL566" s="65" cm="1">
        <f t="array" ref="AL566">_xlfn.XLOOKUP($G566&amp;$C566,$BY$1:$BY$845&amp;$C$1:$C$845,$CM$1:$CM$845,"",0)</f>
        <v>9</v>
      </c>
      <c r="AM566" s="78" cm="1">
        <f t="array" ref="AM566">_xlfn.XLOOKUP($G566&amp;$C566,$BY$1:$BY$845&amp;$C$1:$C$845,BG$1:BG$845,"",0)</f>
        <v>0</v>
      </c>
      <c r="AN566" s="78" cm="1">
        <f t="array" ref="AN566">_xlfn.XLOOKUP($G566&amp;$C566,$BY$1:$BY$845&amp;$C$1:$C$845,BH$1:BH$845,"",0)</f>
        <v>0</v>
      </c>
      <c r="AO566" s="78" cm="1">
        <f t="array" ref="AO566">_xlfn.XLOOKUP($G566&amp;$C566,$BY$1:$BY$845&amp;$C$1:$C$845,BI$1:BI$845,"",0)</f>
        <v>0</v>
      </c>
      <c r="AP566" s="78" cm="1">
        <f t="array" ref="AP566">_xlfn.XLOOKUP($G566&amp;$C566,$BY$1:$BY$845&amp;$C$1:$C$845,BJ$1:BJ$845,"",0)</f>
        <v>0.24</v>
      </c>
      <c r="AQ566" s="78" cm="1">
        <f t="array" ref="AQ566">_xlfn.XLOOKUP($G566&amp;$C566,$BY$1:$BY$845&amp;$C$1:$C$845,BK$1:BK$845,"",0)</f>
        <v>0.76</v>
      </c>
      <c r="AR566" s="78">
        <f t="shared" si="108"/>
        <v>1</v>
      </c>
      <c r="AT566" s="1">
        <v>11</v>
      </c>
      <c r="AU566" s="2" t="s">
        <v>888</v>
      </c>
      <c r="AV566" s="11">
        <v>1000000</v>
      </c>
      <c r="AW566" s="6" t="s">
        <v>1484</v>
      </c>
      <c r="BB566">
        <v>11</v>
      </c>
      <c r="BC566" t="s">
        <v>1010</v>
      </c>
      <c r="BD566">
        <v>25</v>
      </c>
      <c r="BE566">
        <v>70</v>
      </c>
      <c r="BF566" s="2">
        <v>641</v>
      </c>
      <c r="BJ566" s="58">
        <v>0.37</v>
      </c>
      <c r="BK566" s="58">
        <v>0.63</v>
      </c>
      <c r="BL566" s="2">
        <v>-5.5</v>
      </c>
      <c r="BM566" s="2">
        <v>-11.1</v>
      </c>
      <c r="BN566" s="2">
        <v>10</v>
      </c>
      <c r="BO566" s="2">
        <v>6</v>
      </c>
      <c r="BP566" s="2">
        <v>52</v>
      </c>
      <c r="BQ566" s="2">
        <v>6</v>
      </c>
      <c r="BR566" s="2">
        <v>14</v>
      </c>
      <c r="BT566" s="2">
        <v>50</v>
      </c>
      <c r="BU566" s="2">
        <v>3</v>
      </c>
      <c r="BV566" s="2">
        <v>16</v>
      </c>
      <c r="BX566" s="2">
        <v>11</v>
      </c>
      <c r="BY566" s="2" t="s">
        <v>1010</v>
      </c>
      <c r="BZ566" s="2">
        <v>25</v>
      </c>
      <c r="CA566" s="2">
        <v>70</v>
      </c>
      <c r="CB566" s="2">
        <v>641</v>
      </c>
      <c r="CC566" s="2">
        <v>9.1999999999999993</v>
      </c>
      <c r="CD566" s="2">
        <v>0.53</v>
      </c>
      <c r="CE566" s="2">
        <v>8.9999999999999993E-3</v>
      </c>
      <c r="CF566" s="2">
        <v>0.32700000000000001</v>
      </c>
      <c r="CG566" s="2">
        <v>13.2</v>
      </c>
      <c r="CH566" s="2">
        <v>13.6</v>
      </c>
      <c r="CI566" s="2">
        <v>13.4</v>
      </c>
      <c r="CJ566" s="2">
        <v>5.4</v>
      </c>
      <c r="CK566" s="2">
        <v>0.7</v>
      </c>
      <c r="CL566" s="2">
        <v>0.9</v>
      </c>
      <c r="CM566" s="2">
        <v>17.3</v>
      </c>
      <c r="CN566" s="2">
        <v>10.9</v>
      </c>
      <c r="CP566" s="2">
        <v>0.8</v>
      </c>
      <c r="CQ566" s="2">
        <v>0.3</v>
      </c>
      <c r="CR566" s="2">
        <v>1.1000000000000001</v>
      </c>
      <c r="CS566" s="2">
        <v>8.5000000000000006E-2</v>
      </c>
      <c r="CU566" s="2">
        <v>-2.9</v>
      </c>
      <c r="CV566" s="2">
        <v>-1.6</v>
      </c>
      <c r="CW566" s="2">
        <v>-4.5</v>
      </c>
      <c r="CX566" s="2">
        <v>-0.4</v>
      </c>
    </row>
    <row r="567" spans="2:102" x14ac:dyDescent="0.2">
      <c r="B567" s="1" t="s">
        <v>156</v>
      </c>
      <c r="C567" s="1">
        <v>2001</v>
      </c>
      <c r="D567" s="1" t="s">
        <v>837</v>
      </c>
      <c r="F567" s="2">
        <v>34</v>
      </c>
      <c r="G567" s="2" t="s">
        <v>940</v>
      </c>
      <c r="H567" s="2" t="s">
        <v>552</v>
      </c>
      <c r="I567" s="4" t="s">
        <v>1150</v>
      </c>
      <c r="J567" s="16">
        <f>_xlfn.XLOOKUP($I567,DASHBOARD!$I$2:$I$27,DASHBOARD!$J$2:$J$27,"",0)</f>
        <v>85</v>
      </c>
      <c r="K567" s="23">
        <f>J567/DASHBOARD!$C$3</f>
        <v>2.1590043180086362</v>
      </c>
      <c r="L567" s="2">
        <v>325</v>
      </c>
      <c r="M567" s="26">
        <f>L567/DASHBOARD!$C$4</f>
        <v>147.3922902494331</v>
      </c>
      <c r="N567" s="26">
        <f t="shared" si="106"/>
        <v>31.620428092805742</v>
      </c>
      <c r="O567" s="5">
        <v>26364</v>
      </c>
      <c r="P567" s="23">
        <f>YEARFRAC(O567,_xlfn.XLOOKUP($B567,DASHBOARD!$Q$2:$Q$40,DASHBOARD!$U$2:$U$40,"",0))</f>
        <v>29.274999999999999</v>
      </c>
      <c r="Q567" s="2" t="s">
        <v>557</v>
      </c>
      <c r="R567" s="2" t="str">
        <f>_xlfn.XLOOKUP($Q567,DASHBOARD!$L$2:$L$150,DASHBOARD!M$2:M$150,"",0)</f>
        <v>United States</v>
      </c>
      <c r="S567" s="2" t="str">
        <f>_xlfn.XLOOKUP($Q567,DASHBOARD!$L$2:$L$150,DASHBOARD!N$2:N$150,"",0)</f>
        <v>North America</v>
      </c>
      <c r="T567" s="2" t="str">
        <f>_xlfn.XLOOKUP($Q567,DASHBOARD!$L$2:$L$150,DASHBOARD!O$2:O$150,"",0)</f>
        <v>Americas</v>
      </c>
      <c r="U567" s="2">
        <v>8</v>
      </c>
      <c r="W567" s="2" t="s">
        <v>901</v>
      </c>
      <c r="X567" s="2" t="s">
        <v>901</v>
      </c>
      <c r="Z567" s="2" t="str">
        <f t="shared" si="107"/>
        <v/>
      </c>
      <c r="AA567" s="6">
        <f>_xlfn.XLOOKUP($G567,$AU$556:$AU$577,$AV$556:$AV$577,0,0)</f>
        <v>19285715</v>
      </c>
      <c r="AB567" s="43">
        <f>AA567/$AC$578</f>
        <v>0.33541416321929868</v>
      </c>
      <c r="AD567" s="65">
        <v>467.40000000000003</v>
      </c>
      <c r="AE567" s="65" cm="1">
        <f t="array" ref="AE567">_xlfn.XLOOKUP($G567&amp;$C567,$BY$1:$BY$845&amp;$C$1:$C$845,$CB$1:$CB$845,"",0)</f>
        <v>2924</v>
      </c>
      <c r="AF567" s="65">
        <v>8.6999999999999993</v>
      </c>
      <c r="AG567" s="65">
        <f>IFERROR(($AD567/SUM(AD556:AD577))*$AF567,"")</f>
        <v>0.20429245354112344</v>
      </c>
      <c r="AH567" s="65" cm="1">
        <f t="array" ref="AH567">_xlfn.XLOOKUP($G567&amp;$C567,$BY$1:$BY$845&amp;$C$1:$C$845,$BD$1:$BD$845,"",0)</f>
        <v>28</v>
      </c>
      <c r="AI567" s="65" cm="1">
        <f t="array" ref="AI567">_xlfn.XLOOKUP($G567&amp;$C567,$BY$1:$BY$845&amp;$C$1:$C$845,$CP$1:$CP$845,"",0)</f>
        <v>11.1</v>
      </c>
      <c r="AJ567" s="65" cm="1">
        <f t="array" ref="AJ567">_xlfn.XLOOKUP($G567&amp;$C567,$BY$1:$BY$845&amp;$C$1:$C$845,$CQ$1:$CQ$845,"",0)</f>
        <v>3.9</v>
      </c>
      <c r="AK567" s="65" cm="1">
        <f t="array" ref="AK567">_xlfn.XLOOKUP($G567&amp;$C567,$BY$1:$BY$845&amp;$C$1:$C$845,$CR$1:$CR$845,"",0)</f>
        <v>14.9</v>
      </c>
      <c r="AL567" s="65" cm="1">
        <f t="array" ref="AL567">_xlfn.XLOOKUP($G567&amp;$C567,$BY$1:$BY$845&amp;$C$1:$C$845,$CM$1:$CM$845,"",0)</f>
        <v>10.5</v>
      </c>
      <c r="AM567" s="78" cm="1">
        <f t="array" ref="AM567">_xlfn.XLOOKUP($G567&amp;$C567,$BY$1:$BY$845&amp;$C$1:$C$845,BG$1:BG$845,"",0)</f>
        <v>0</v>
      </c>
      <c r="AN567" s="78" cm="1">
        <f t="array" ref="AN567">_xlfn.XLOOKUP($G567&amp;$C567,$BY$1:$BY$845&amp;$C$1:$C$845,BH$1:BH$845,"",0)</f>
        <v>0</v>
      </c>
      <c r="AO567" s="78" cm="1">
        <f t="array" ref="AO567">_xlfn.XLOOKUP($G567&amp;$C567,$BY$1:$BY$845&amp;$C$1:$C$845,BI$1:BI$845,"",0)</f>
        <v>0</v>
      </c>
      <c r="AP567" s="78" cm="1">
        <f t="array" ref="AP567">_xlfn.XLOOKUP($G567&amp;$C567,$BY$1:$BY$845&amp;$C$1:$C$845,BJ$1:BJ$845,"",0)</f>
        <v>0</v>
      </c>
      <c r="AQ567" s="78" cm="1">
        <f t="array" ref="AQ567">_xlfn.XLOOKUP($G567&amp;$C567,$BY$1:$BY$845&amp;$C$1:$C$845,BK$1:BK$845,"",0)</f>
        <v>1</v>
      </c>
      <c r="AR567" s="78">
        <f t="shared" si="108"/>
        <v>1</v>
      </c>
      <c r="AT567" s="1">
        <v>12</v>
      </c>
      <c r="AU567" s="2" t="s">
        <v>1026</v>
      </c>
      <c r="AV567" s="6">
        <v>865800</v>
      </c>
      <c r="AW567" s="6">
        <v>865800</v>
      </c>
      <c r="BB567">
        <v>12</v>
      </c>
      <c r="BC567" t="s">
        <v>1008</v>
      </c>
      <c r="BD567">
        <v>23</v>
      </c>
      <c r="BE567">
        <v>59</v>
      </c>
      <c r="BF567" s="2">
        <v>593</v>
      </c>
      <c r="BI567" s="58">
        <v>0.88</v>
      </c>
      <c r="BJ567" s="58">
        <v>0.12</v>
      </c>
      <c r="BL567" s="2">
        <v>-6.6</v>
      </c>
      <c r="BM567" s="2">
        <v>-12.2</v>
      </c>
      <c r="BN567" s="2">
        <v>13</v>
      </c>
      <c r="BO567" s="2">
        <v>9</v>
      </c>
      <c r="BP567" s="2">
        <v>35</v>
      </c>
      <c r="BQ567" s="2">
        <v>8</v>
      </c>
      <c r="BR567" s="2">
        <v>23</v>
      </c>
      <c r="BT567" s="2">
        <v>41</v>
      </c>
      <c r="BU567" s="2">
        <v>3</v>
      </c>
      <c r="BV567" s="2">
        <v>19</v>
      </c>
      <c r="BX567" s="2">
        <v>12</v>
      </c>
      <c r="BY567" s="2" t="s">
        <v>1008</v>
      </c>
      <c r="BZ567" s="2">
        <v>23</v>
      </c>
      <c r="CA567" s="2">
        <v>59</v>
      </c>
      <c r="CB567" s="2">
        <v>593</v>
      </c>
      <c r="CC567" s="2">
        <v>6.2</v>
      </c>
      <c r="CD567" s="2">
        <v>0.39400000000000002</v>
      </c>
      <c r="CE567" s="2">
        <v>0.32900000000000001</v>
      </c>
      <c r="CF567" s="2">
        <v>0.26600000000000001</v>
      </c>
      <c r="CG567" s="2">
        <v>6.7</v>
      </c>
      <c r="CH567" s="2">
        <v>14.1</v>
      </c>
      <c r="CI567" s="2">
        <v>10.5</v>
      </c>
      <c r="CJ567" s="2">
        <v>4.8</v>
      </c>
      <c r="CK567" s="2">
        <v>1.3</v>
      </c>
      <c r="CL567" s="2">
        <v>1.8</v>
      </c>
      <c r="CM567" s="2">
        <v>12.8</v>
      </c>
      <c r="CN567" s="2">
        <v>20</v>
      </c>
      <c r="CP567" s="2">
        <v>-0.7</v>
      </c>
      <c r="CQ567" s="2">
        <v>0.4</v>
      </c>
      <c r="CR567" s="2">
        <v>-0.3</v>
      </c>
      <c r="CS567" s="2">
        <v>-2.3E-2</v>
      </c>
      <c r="CU567" s="2">
        <v>-5.6</v>
      </c>
      <c r="CV567" s="2">
        <v>-2</v>
      </c>
      <c r="CW567" s="2">
        <v>-7.6</v>
      </c>
      <c r="CX567" s="2">
        <v>-0.8</v>
      </c>
    </row>
    <row r="568" spans="2:102" x14ac:dyDescent="0.2">
      <c r="B568" s="1" t="s">
        <v>156</v>
      </c>
      <c r="C568" s="1">
        <v>2001</v>
      </c>
      <c r="D568" s="1" t="s">
        <v>837</v>
      </c>
      <c r="F568" s="2">
        <v>12</v>
      </c>
      <c r="G568" s="2" t="s">
        <v>1014</v>
      </c>
      <c r="H568" s="2" t="s">
        <v>556</v>
      </c>
      <c r="I568" s="4" t="s">
        <v>598</v>
      </c>
      <c r="J568" s="16">
        <f>_xlfn.XLOOKUP($I568,DASHBOARD!$I$2:$I$27,DASHBOARD!$J$2:$J$27,"",0)</f>
        <v>75</v>
      </c>
      <c r="K568" s="23">
        <f>J568/DASHBOARD!$C$3</f>
        <v>1.9050038100076201</v>
      </c>
      <c r="L568" s="2">
        <v>185</v>
      </c>
      <c r="M568" s="26">
        <f>L568/DASHBOARD!$C$4</f>
        <v>83.900226757369609</v>
      </c>
      <c r="N568" s="26">
        <f t="shared" si="106"/>
        <v>23.119127357016875</v>
      </c>
      <c r="O568" s="5">
        <v>27362</v>
      </c>
      <c r="P568" s="23">
        <f>YEARFRAC(O568,_xlfn.XLOOKUP($B568,DASHBOARD!$Q$2:$Q$40,DASHBOARD!$U$2:$U$40,"",0))</f>
        <v>26.544444444444444</v>
      </c>
      <c r="Q568" s="2" t="s">
        <v>557</v>
      </c>
      <c r="R568" s="2" t="str">
        <f>_xlfn.XLOOKUP($Q568,DASHBOARD!$L$2:$L$150,DASHBOARD!M$2:M$150,"",0)</f>
        <v>United States</v>
      </c>
      <c r="S568" s="2" t="str">
        <f>_xlfn.XLOOKUP($Q568,DASHBOARD!$L$2:$L$150,DASHBOARD!N$2:N$150,"",0)</f>
        <v>North America</v>
      </c>
      <c r="T568" s="2" t="str">
        <f>_xlfn.XLOOKUP($Q568,DASHBOARD!$L$2:$L$150,DASHBOARD!O$2:O$150,"",0)</f>
        <v>Americas</v>
      </c>
      <c r="U568" s="2" t="s">
        <v>563</v>
      </c>
      <c r="W568" s="2" t="s">
        <v>1015</v>
      </c>
      <c r="X568" s="2" t="s">
        <v>1015</v>
      </c>
      <c r="Z568" s="2" t="str">
        <f t="shared" si="107"/>
        <v/>
      </c>
      <c r="AA568" s="6">
        <f>_xlfn.XLOOKUP($G568,$AU$556:$AU$577,$AV$556:$AV$577,0,0)</f>
        <v>316969</v>
      </c>
      <c r="AB568" s="43">
        <f>AA568/$AC$578</f>
        <v>5.5126756721987167E-3</v>
      </c>
      <c r="AD568" s="65">
        <v>595.9</v>
      </c>
      <c r="AE568" s="65" cm="1">
        <f t="array" ref="AE568">_xlfn.XLOOKUP($G568&amp;$C568,$BY$1:$BY$845&amp;$C$1:$C$845,$CB$1:$CB$845,"",0)</f>
        <v>851</v>
      </c>
      <c r="AF568" s="65">
        <v>6.2</v>
      </c>
      <c r="AG568" s="65">
        <f>IFERROR(($AD568/SUM(AD556:AD577))*$AF568,"")</f>
        <v>0.18561344808010169</v>
      </c>
      <c r="AH568" s="65" cm="1">
        <f t="array" ref="AH568">_xlfn.XLOOKUP($G568&amp;$C568,$BY$1:$BY$845&amp;$C$1:$C$845,$BD$1:$BD$845,"",0)</f>
        <v>26</v>
      </c>
      <c r="AI568" s="65" cm="1">
        <f t="array" ref="AI568">_xlfn.XLOOKUP($G568&amp;$C568,$BY$1:$BY$845&amp;$C$1:$C$845,$CP$1:$CP$845,"",0)</f>
        <v>1.3</v>
      </c>
      <c r="AJ568" s="65" cm="1">
        <f t="array" ref="AJ568">_xlfn.XLOOKUP($G568&amp;$C568,$BY$1:$BY$845&amp;$C$1:$C$845,$CQ$1:$CQ$845,"",0)</f>
        <v>0.2</v>
      </c>
      <c r="AK568" s="65" cm="1">
        <f t="array" ref="AK568">_xlfn.XLOOKUP($G568&amp;$C568,$BY$1:$BY$845&amp;$C$1:$C$845,$CR$1:$CR$845,"",0)</f>
        <v>1.6</v>
      </c>
      <c r="AL568" s="65" cm="1">
        <f t="array" ref="AL568">_xlfn.XLOOKUP($G568&amp;$C568,$BY$1:$BY$845&amp;$C$1:$C$845,$CM$1:$CM$845,"",0)</f>
        <v>12.6</v>
      </c>
      <c r="AM568" s="78" cm="1">
        <f t="array" ref="AM568">_xlfn.XLOOKUP($G568&amp;$C568,$BY$1:$BY$845&amp;$C$1:$C$845,BG$1:BG$845,"",0)</f>
        <v>0.92</v>
      </c>
      <c r="AN568" s="78" cm="1">
        <f t="array" ref="AN568">_xlfn.XLOOKUP($G568&amp;$C568,$BY$1:$BY$845&amp;$C$1:$C$845,BH$1:BH$845,"",0)</f>
        <v>0.08</v>
      </c>
      <c r="AO568" s="78" cm="1">
        <f t="array" ref="AO568">_xlfn.XLOOKUP($G568&amp;$C568,$BY$1:$BY$845&amp;$C$1:$C$845,BI$1:BI$845,"",0)</f>
        <v>0</v>
      </c>
      <c r="AP568" s="78" cm="1">
        <f t="array" ref="AP568">_xlfn.XLOOKUP($G568&amp;$C568,$BY$1:$BY$845&amp;$C$1:$C$845,BJ$1:BJ$845,"",0)</f>
        <v>0</v>
      </c>
      <c r="AQ568" s="78" cm="1">
        <f t="array" ref="AQ568">_xlfn.XLOOKUP($G568&amp;$C568,$BY$1:$BY$845&amp;$C$1:$C$845,BK$1:BK$845,"",0)</f>
        <v>0</v>
      </c>
      <c r="AR568" s="78">
        <f t="shared" si="108"/>
        <v>1</v>
      </c>
      <c r="AT568" s="1">
        <v>13</v>
      </c>
      <c r="AU568" s="2" t="s">
        <v>1008</v>
      </c>
      <c r="AV568" s="6">
        <v>849720</v>
      </c>
      <c r="AW568" s="6">
        <v>849720</v>
      </c>
      <c r="BB568">
        <v>13</v>
      </c>
      <c r="BC568" t="s">
        <v>1026</v>
      </c>
      <c r="BD568">
        <v>23</v>
      </c>
      <c r="BE568">
        <v>38</v>
      </c>
      <c r="BF568" s="2">
        <v>468</v>
      </c>
      <c r="BG568" s="58">
        <v>1</v>
      </c>
      <c r="BL568" s="2">
        <v>-4.9000000000000004</v>
      </c>
      <c r="BM568" s="2">
        <v>-9.9</v>
      </c>
      <c r="BN568" s="2">
        <v>10</v>
      </c>
      <c r="BO568" s="2">
        <v>12</v>
      </c>
      <c r="BP568" s="2">
        <v>10</v>
      </c>
      <c r="BQ568" s="2">
        <v>2</v>
      </c>
      <c r="BR568" s="2">
        <v>4</v>
      </c>
      <c r="BT568" s="2">
        <v>100</v>
      </c>
      <c r="BU568" s="2">
        <v>1</v>
      </c>
      <c r="BV568" s="2">
        <v>4</v>
      </c>
      <c r="BX568" s="2">
        <v>13</v>
      </c>
      <c r="BY568" s="2" t="s">
        <v>1026</v>
      </c>
      <c r="BZ568" s="2">
        <v>23</v>
      </c>
      <c r="CA568" s="2">
        <v>38</v>
      </c>
      <c r="CB568" s="2">
        <v>468</v>
      </c>
      <c r="CC568" s="2">
        <v>8.6999999999999993</v>
      </c>
      <c r="CD568" s="2">
        <v>0.51</v>
      </c>
      <c r="CE568" s="2">
        <v>0.29099999999999998</v>
      </c>
      <c r="CF568" s="2">
        <v>0.20499999999999999</v>
      </c>
      <c r="CG568" s="2">
        <v>1.2</v>
      </c>
      <c r="CH568" s="2">
        <v>6.4</v>
      </c>
      <c r="CI568" s="2">
        <v>3.9</v>
      </c>
      <c r="CJ568" s="2">
        <v>14.3</v>
      </c>
      <c r="CK568" s="2">
        <v>2.1</v>
      </c>
      <c r="CL568" s="2">
        <v>0</v>
      </c>
      <c r="CM568" s="2">
        <v>17.5</v>
      </c>
      <c r="CN568" s="2">
        <v>14.8</v>
      </c>
      <c r="CP568" s="2">
        <v>0.2</v>
      </c>
      <c r="CQ568" s="2">
        <v>0.2</v>
      </c>
      <c r="CR568" s="2">
        <v>0.4</v>
      </c>
      <c r="CS568" s="2">
        <v>4.2000000000000003E-2</v>
      </c>
      <c r="CU568" s="2">
        <v>-3.6</v>
      </c>
      <c r="CV568" s="2">
        <v>-0.4</v>
      </c>
      <c r="CW568" s="2">
        <v>-4</v>
      </c>
      <c r="CX568" s="2">
        <v>-0.2</v>
      </c>
    </row>
    <row r="569" spans="2:102" x14ac:dyDescent="0.2">
      <c r="B569" s="1" t="s">
        <v>156</v>
      </c>
      <c r="C569" s="1">
        <v>2001</v>
      </c>
      <c r="D569" s="1" t="s">
        <v>837</v>
      </c>
      <c r="F569" s="2">
        <v>7</v>
      </c>
      <c r="G569" s="2" t="s">
        <v>1028</v>
      </c>
      <c r="H569" s="2" t="s">
        <v>576</v>
      </c>
      <c r="I569" s="4" t="s">
        <v>601</v>
      </c>
      <c r="J569" s="16">
        <f>_xlfn.XLOOKUP($I569,DASHBOARD!$I$2:$I$27,DASHBOARD!$J$2:$J$27,"",0)</f>
        <v>77</v>
      </c>
      <c r="K569" s="23">
        <f>J569/DASHBOARD!$C$3</f>
        <v>1.9558039116078234</v>
      </c>
      <c r="L569" s="2">
        <v>215</v>
      </c>
      <c r="M569" s="26">
        <f>L569/DASHBOARD!$C$4</f>
        <v>97.505668934240362</v>
      </c>
      <c r="N569" s="26">
        <f t="shared" si="106"/>
        <v>25.490552298954096</v>
      </c>
      <c r="O569" s="5">
        <v>26004</v>
      </c>
      <c r="P569" s="23">
        <f>YEARFRAC(O569,_xlfn.XLOOKUP($B569,DASHBOARD!$Q$2:$Q$40,DASHBOARD!$U$2:$U$40,"",0))</f>
        <v>30.258333333333333</v>
      </c>
      <c r="Q569" s="2" t="s">
        <v>557</v>
      </c>
      <c r="R569" s="2" t="str">
        <f>_xlfn.XLOOKUP($Q569,DASHBOARD!$L$2:$L$150,DASHBOARD!M$2:M$150,"",0)</f>
        <v>United States</v>
      </c>
      <c r="S569" s="2" t="str">
        <f>_xlfn.XLOOKUP($Q569,DASHBOARD!$L$2:$L$150,DASHBOARD!N$2:N$150,"",0)</f>
        <v>North America</v>
      </c>
      <c r="T569" s="2" t="str">
        <f>_xlfn.XLOOKUP($Q569,DASHBOARD!$L$2:$L$150,DASHBOARD!O$2:O$150,"",0)</f>
        <v>Americas</v>
      </c>
      <c r="U569" s="2">
        <v>7</v>
      </c>
      <c r="W569" s="2" t="s">
        <v>704</v>
      </c>
      <c r="X569" s="2" t="s">
        <v>704</v>
      </c>
      <c r="Z569" s="2" t="str">
        <f t="shared" si="107"/>
        <v/>
      </c>
      <c r="AA569" s="6">
        <f>_xlfn.XLOOKUP($G569,$AU$556:$AU$577,$AV$556:$AV$577,0,0)</f>
        <v>736000</v>
      </c>
      <c r="AB569" s="43">
        <f>AA569/$AC$578</f>
        <v>1.2800397814102501E-2</v>
      </c>
      <c r="AD569" s="65">
        <v>1206</v>
      </c>
      <c r="AE569" s="65" cm="1">
        <f t="array" ref="AE569">_xlfn.XLOOKUP($G569&amp;$C569,$BY$1:$BY$845&amp;$C$1:$C$845,$CB$1:$CB$845,"",0)</f>
        <v>1206</v>
      </c>
      <c r="AF569" s="65">
        <v>11.8</v>
      </c>
      <c r="AG569" s="65">
        <f>IFERROR(($AD569/SUM(AD556:AD577))*$AF569,"")</f>
        <v>0.7149467211261662</v>
      </c>
      <c r="AH569" s="65" cm="1">
        <f t="array" ref="AH569">_xlfn.XLOOKUP($G569&amp;$C569,$BY$1:$BY$845&amp;$C$1:$C$845,$BD$1:$BD$845,"",0)</f>
        <v>29</v>
      </c>
      <c r="AI569" s="65" cm="1">
        <f t="array" ref="AI569">_xlfn.XLOOKUP($G569&amp;$C569,$BY$1:$BY$845&amp;$C$1:$C$845,$CP$1:$CP$845,"",0)</f>
        <v>0.3</v>
      </c>
      <c r="AJ569" s="65" cm="1">
        <f t="array" ref="AJ569">_xlfn.XLOOKUP($G569&amp;$C569,$BY$1:$BY$845&amp;$C$1:$C$845,$CQ$1:$CQ$845,"",0)</f>
        <v>0.5</v>
      </c>
      <c r="AK569" s="65" cm="1">
        <f t="array" ref="AK569">_xlfn.XLOOKUP($G569&amp;$C569,$BY$1:$BY$845&amp;$C$1:$C$845,$CR$1:$CR$845,"",0)</f>
        <v>0.8</v>
      </c>
      <c r="AL569" s="65" cm="1">
        <f t="array" ref="AL569">_xlfn.XLOOKUP($G569&amp;$C569,$BY$1:$BY$845&amp;$C$1:$C$845,$CM$1:$CM$845,"",0)</f>
        <v>16.2</v>
      </c>
      <c r="AM569" s="78" cm="1">
        <f t="array" ref="AM569">_xlfn.XLOOKUP($G569&amp;$C569,$BY$1:$BY$845&amp;$C$1:$C$845,BG$1:BG$845,"",0)</f>
        <v>0.18</v>
      </c>
      <c r="AN569" s="78" cm="1">
        <f t="array" ref="AN569">_xlfn.XLOOKUP($G569&amp;$C569,$BY$1:$BY$845&amp;$C$1:$C$845,BH$1:BH$845,"",0)</f>
        <v>0.75</v>
      </c>
      <c r="AO569" s="78" cm="1">
        <f t="array" ref="AO569">_xlfn.XLOOKUP($G569&amp;$C569,$BY$1:$BY$845&amp;$C$1:$C$845,BI$1:BI$845,"",0)</f>
        <v>7.0000000000000007E-2</v>
      </c>
      <c r="AP569" s="78" cm="1">
        <f t="array" ref="AP569">_xlfn.XLOOKUP($G569&amp;$C569,$BY$1:$BY$845&amp;$C$1:$C$845,BJ$1:BJ$845,"",0)</f>
        <v>0</v>
      </c>
      <c r="AQ569" s="78" cm="1">
        <f t="array" ref="AQ569">_xlfn.XLOOKUP($G569&amp;$C569,$BY$1:$BY$845&amp;$C$1:$C$845,BK$1:BK$845,"",0)</f>
        <v>0</v>
      </c>
      <c r="AR569" s="78">
        <f t="shared" si="108"/>
        <v>1</v>
      </c>
      <c r="AT569" s="1">
        <v>14</v>
      </c>
      <c r="AU569" s="2" t="s">
        <v>1028</v>
      </c>
      <c r="AV569" s="6">
        <v>736000</v>
      </c>
      <c r="AW569" s="6">
        <v>736000</v>
      </c>
      <c r="BB569">
        <v>14</v>
      </c>
      <c r="BC569" t="s">
        <v>1021</v>
      </c>
      <c r="BD569">
        <v>32</v>
      </c>
      <c r="BE569">
        <v>62</v>
      </c>
      <c r="BF569" s="2">
        <v>451</v>
      </c>
      <c r="BJ569" s="58">
        <v>0.03</v>
      </c>
      <c r="BK569" s="58">
        <v>0.97</v>
      </c>
      <c r="BL569" s="2">
        <v>-13.3</v>
      </c>
      <c r="BM569" s="2">
        <v>-19.2</v>
      </c>
      <c r="BN569" s="2">
        <v>8</v>
      </c>
      <c r="BO569" s="2">
        <v>6</v>
      </c>
      <c r="BP569" s="2">
        <v>38</v>
      </c>
      <c r="BQ569" s="2">
        <v>3</v>
      </c>
      <c r="BR569" s="2">
        <v>5</v>
      </c>
      <c r="BT569" s="2">
        <v>69</v>
      </c>
      <c r="BU569" s="2">
        <v>0</v>
      </c>
      <c r="BV569" s="2">
        <v>3</v>
      </c>
      <c r="BX569" s="2">
        <v>14</v>
      </c>
      <c r="BY569" s="2" t="s">
        <v>1021</v>
      </c>
      <c r="BZ569" s="2">
        <v>32</v>
      </c>
      <c r="CA569" s="2">
        <v>62</v>
      </c>
      <c r="CB569" s="2">
        <v>451</v>
      </c>
      <c r="CC569" s="2">
        <v>9.5</v>
      </c>
      <c r="CD569" s="2">
        <v>0.44900000000000001</v>
      </c>
      <c r="CE569" s="2">
        <v>6.8000000000000005E-2</v>
      </c>
      <c r="CF569" s="2">
        <v>0.105</v>
      </c>
      <c r="CG569" s="2">
        <v>7.3</v>
      </c>
      <c r="CH569" s="2">
        <v>20.6</v>
      </c>
      <c r="CI569" s="2">
        <v>14</v>
      </c>
      <c r="CJ569" s="2">
        <v>10.8</v>
      </c>
      <c r="CK569" s="2">
        <v>1</v>
      </c>
      <c r="CL569" s="2">
        <v>1.9</v>
      </c>
      <c r="CM569" s="2">
        <v>15.2</v>
      </c>
      <c r="CN569" s="2">
        <v>16.3</v>
      </c>
      <c r="CP569" s="2">
        <v>0</v>
      </c>
      <c r="CQ569" s="2">
        <v>0.4</v>
      </c>
      <c r="CR569" s="2">
        <v>0.4</v>
      </c>
      <c r="CS569" s="2">
        <v>4.3999999999999997E-2</v>
      </c>
      <c r="CU569" s="2">
        <v>-4.0999999999999996</v>
      </c>
      <c r="CV569" s="2">
        <v>-0.2</v>
      </c>
      <c r="CW569" s="2">
        <v>-4.4000000000000004</v>
      </c>
      <c r="CX569" s="2">
        <v>-0.3</v>
      </c>
    </row>
    <row r="570" spans="2:102" x14ac:dyDescent="0.2">
      <c r="B570" s="1" t="s">
        <v>156</v>
      </c>
      <c r="C570" s="1">
        <v>2001</v>
      </c>
      <c r="D570" s="1" t="s">
        <v>837</v>
      </c>
      <c r="F570" s="2">
        <v>20</v>
      </c>
      <c r="G570" s="2" t="s">
        <v>1018</v>
      </c>
      <c r="H570" s="2" t="s">
        <v>576</v>
      </c>
      <c r="I570" s="4" t="s">
        <v>599</v>
      </c>
      <c r="J570" s="16">
        <f>_xlfn.XLOOKUP($I570,DASHBOARD!$I$2:$I$27,DASHBOARD!$J$2:$J$27,"",0)</f>
        <v>78</v>
      </c>
      <c r="K570" s="23">
        <f>J570/DASHBOARD!$C$3</f>
        <v>1.981203962407925</v>
      </c>
      <c r="L570" s="2">
        <v>190</v>
      </c>
      <c r="M570" s="26">
        <f>L570/DASHBOARD!$C$4</f>
        <v>86.167800453514729</v>
      </c>
      <c r="N570" s="26">
        <f t="shared" si="106"/>
        <v>21.952633724978043</v>
      </c>
      <c r="O570" s="5">
        <v>24188</v>
      </c>
      <c r="P570" s="23">
        <f>YEARFRAC(O570,_xlfn.XLOOKUP($B570,DASHBOARD!$Q$2:$Q$40,DASHBOARD!$U$2:$U$40,"",0))</f>
        <v>35.230555555555554</v>
      </c>
      <c r="Q570" s="2" t="s">
        <v>557</v>
      </c>
      <c r="R570" s="2" t="str">
        <f>_xlfn.XLOOKUP($Q570,DASHBOARD!$L$2:$L$150,DASHBOARD!M$2:M$150,"",0)</f>
        <v>United States</v>
      </c>
      <c r="S570" s="2" t="str">
        <f>_xlfn.XLOOKUP($Q570,DASHBOARD!$L$2:$L$150,DASHBOARD!N$2:N$150,"",0)</f>
        <v>North America</v>
      </c>
      <c r="T570" s="2" t="str">
        <f>_xlfn.XLOOKUP($Q570,DASHBOARD!$L$2:$L$150,DASHBOARD!O$2:O$150,"",0)</f>
        <v>Americas</v>
      </c>
      <c r="U570" s="2">
        <v>11</v>
      </c>
      <c r="W570" s="2" t="s">
        <v>1019</v>
      </c>
      <c r="X570" s="2" t="s">
        <v>1249</v>
      </c>
      <c r="Y570" s="2" t="s">
        <v>750</v>
      </c>
      <c r="Z570" s="2" t="str">
        <f t="shared" si="107"/>
        <v>X</v>
      </c>
      <c r="AA570" s="6">
        <f>_xlfn.XLOOKUP($G570,$AU$556:$AU$577,$AV$556:$AV$577,0,0)</f>
        <v>2250000</v>
      </c>
      <c r="AB570" s="43">
        <f>AA570/$AC$578</f>
        <v>3.9131650926264437E-2</v>
      </c>
      <c r="AD570" s="65">
        <v>644</v>
      </c>
      <c r="AE570" s="65" cm="1">
        <f t="array" ref="AE570">_xlfn.XLOOKUP($G570&amp;$C570,$BY$1:$BY$845&amp;$C$1:$C$845,$CB$1:$CB$845,"",0)</f>
        <v>1833</v>
      </c>
      <c r="AF570" s="65">
        <v>9.1999999999999993</v>
      </c>
      <c r="AG570" s="65">
        <f>IFERROR(($AD570/SUM(AD556:AD577))*$AF570,"")</f>
        <v>0.29765834199962821</v>
      </c>
      <c r="AH570" s="65" cm="1">
        <f t="array" ref="AH570">_xlfn.XLOOKUP($G570&amp;$C570,$BY$1:$BY$845&amp;$C$1:$C$845,$BD$1:$BD$845,"",0)</f>
        <v>34</v>
      </c>
      <c r="AI570" s="65" cm="1">
        <f t="array" ref="AI570">_xlfn.XLOOKUP($G570&amp;$C570,$BY$1:$BY$845&amp;$C$1:$C$845,$CP$1:$CP$845,"",0)</f>
        <v>1.2</v>
      </c>
      <c r="AJ570" s="65" cm="1">
        <f t="array" ref="AJ570">_xlfn.XLOOKUP($G570&amp;$C570,$BY$1:$BY$845&amp;$C$1:$C$845,$CQ$1:$CQ$845,"",0)</f>
        <v>1.4</v>
      </c>
      <c r="AK570" s="65" cm="1">
        <f t="array" ref="AK570">_xlfn.XLOOKUP($G570&amp;$C570,$BY$1:$BY$845&amp;$C$1:$C$845,$CR$1:$CR$845,"",0)</f>
        <v>2.5</v>
      </c>
      <c r="AL570" s="65" cm="1">
        <f t="array" ref="AL570">_xlfn.XLOOKUP($G570&amp;$C570,$BY$1:$BY$845&amp;$C$1:$C$845,$CM$1:$CM$845,"",0)</f>
        <v>18.100000000000001</v>
      </c>
      <c r="AM570" s="78" cm="1">
        <f t="array" ref="AM570">_xlfn.XLOOKUP($G570&amp;$C570,$BY$1:$BY$845&amp;$C$1:$C$845,BG$1:BG$845,"",0)</f>
        <v>0.41</v>
      </c>
      <c r="AN570" s="78" cm="1">
        <f t="array" ref="AN570">_xlfn.XLOOKUP($G570&amp;$C570,$BY$1:$BY$845&amp;$C$1:$C$845,BH$1:BH$845,"",0)</f>
        <v>0.59</v>
      </c>
      <c r="AO570" s="78" cm="1">
        <f t="array" ref="AO570">_xlfn.XLOOKUP($G570&amp;$C570,$BY$1:$BY$845&amp;$C$1:$C$845,BI$1:BI$845,"",0)</f>
        <v>0.01</v>
      </c>
      <c r="AP570" s="78" cm="1">
        <f t="array" ref="AP570">_xlfn.XLOOKUP($G570&amp;$C570,$BY$1:$BY$845&amp;$C$1:$C$845,BJ$1:BJ$845,"",0)</f>
        <v>0</v>
      </c>
      <c r="AQ570" s="78" cm="1">
        <f t="array" ref="AQ570">_xlfn.XLOOKUP($G570&amp;$C570,$BY$1:$BY$845&amp;$C$1:$C$845,BK$1:BK$845,"",0)</f>
        <v>0</v>
      </c>
      <c r="AR570" s="78">
        <f t="shared" si="108"/>
        <v>1.01</v>
      </c>
      <c r="AT570" s="1">
        <v>15</v>
      </c>
      <c r="AU570" s="2" t="s">
        <v>1010</v>
      </c>
      <c r="AV570" s="6">
        <v>707040</v>
      </c>
      <c r="AW570" s="6">
        <v>707040</v>
      </c>
      <c r="BB570">
        <v>15</v>
      </c>
      <c r="BC570" t="s">
        <v>1012</v>
      </c>
      <c r="BD570">
        <v>21</v>
      </c>
      <c r="BE570">
        <v>7</v>
      </c>
      <c r="BF570" s="2">
        <v>39</v>
      </c>
      <c r="BJ570" s="58">
        <v>0.24</v>
      </c>
      <c r="BK570" s="58">
        <v>0.76</v>
      </c>
      <c r="BL570" s="2">
        <v>-1.2</v>
      </c>
      <c r="BM570" s="2">
        <v>-5</v>
      </c>
      <c r="BN570" s="2">
        <v>2</v>
      </c>
      <c r="BO570" s="2">
        <v>0</v>
      </c>
      <c r="BP570" s="2">
        <v>2</v>
      </c>
      <c r="BQ570" s="2">
        <v>1</v>
      </c>
      <c r="BR570" s="2">
        <v>5</v>
      </c>
      <c r="BT570" s="2">
        <v>5</v>
      </c>
      <c r="BU570" s="2">
        <v>0</v>
      </c>
      <c r="BV570" s="2">
        <v>3</v>
      </c>
      <c r="BX570" s="2">
        <v>15</v>
      </c>
      <c r="BY570" s="2" t="s">
        <v>1012</v>
      </c>
      <c r="BZ570" s="2">
        <v>21</v>
      </c>
      <c r="CA570" s="2">
        <v>7</v>
      </c>
      <c r="CB570" s="2">
        <v>39</v>
      </c>
      <c r="CC570" s="2">
        <v>21.8</v>
      </c>
      <c r="CD570" s="2">
        <v>0.52800000000000002</v>
      </c>
      <c r="CE570" s="2">
        <v>0.04</v>
      </c>
      <c r="CF570" s="2">
        <v>0.48</v>
      </c>
      <c r="CG570" s="2">
        <v>2.9</v>
      </c>
      <c r="CH570" s="2">
        <v>22.9</v>
      </c>
      <c r="CI570" s="2">
        <v>13</v>
      </c>
      <c r="CJ570" s="2">
        <v>10.8</v>
      </c>
      <c r="CK570" s="2">
        <v>1.3</v>
      </c>
      <c r="CL570" s="2">
        <v>1.8</v>
      </c>
      <c r="CM570" s="2">
        <v>9</v>
      </c>
      <c r="CN570" s="2">
        <v>38.200000000000003</v>
      </c>
      <c r="CP570" s="2">
        <v>0.1</v>
      </c>
      <c r="CQ570" s="2">
        <v>0</v>
      </c>
      <c r="CR570" s="2">
        <v>0.1</v>
      </c>
      <c r="CS570" s="2">
        <v>0.126</v>
      </c>
      <c r="CU570" s="2">
        <v>-1.3</v>
      </c>
      <c r="CV570" s="2">
        <v>-0.9</v>
      </c>
      <c r="CW570" s="2">
        <v>-2.2999999999999998</v>
      </c>
      <c r="CX570" s="2">
        <v>0</v>
      </c>
    </row>
    <row r="571" spans="2:102" x14ac:dyDescent="0.2">
      <c r="B571" s="1" t="s">
        <v>156</v>
      </c>
      <c r="C571" s="1">
        <v>2001</v>
      </c>
      <c r="D571" s="1" t="s">
        <v>837</v>
      </c>
      <c r="I571" s="4"/>
      <c r="O571" s="5"/>
      <c r="Z571" s="2" t="str">
        <f t="shared" si="107"/>
        <v/>
      </c>
      <c r="AA571" s="6">
        <f>_xlfn.XLOOKUP($G571,$AU$556:$AU$577,$AV$556:$AV$577,0,0)</f>
        <v>0</v>
      </c>
      <c r="AB571" s="43">
        <f>AA571/$AC$578</f>
        <v>0</v>
      </c>
      <c r="AD571" s="65">
        <v>39.199999999999996</v>
      </c>
      <c r="AE571" s="65" cm="1">
        <f t="array" ref="AE571">_xlfn.XLOOKUP($G571&amp;$C571,$BY$1:$BY$845&amp;$C$1:$C$845,$CB$1:$CB$845,"",0)</f>
        <v>0</v>
      </c>
      <c r="AF571" s="65">
        <v>21.8</v>
      </c>
      <c r="AG571" s="65">
        <f>IFERROR(($AD571/SUM(AD556:AD577))*$AF571,"")</f>
        <v>4.2932573713745995E-2</v>
      </c>
      <c r="AH571" s="65" cm="1">
        <f t="array" ref="AH571">_xlfn.XLOOKUP($G571&amp;$C571,$BY$1:$BY$845&amp;$C$1:$C$845,$BD$1:$BD$845,"",0)</f>
        <v>0</v>
      </c>
      <c r="AI571" s="65" cm="1">
        <f t="array" ref="AI571">_xlfn.XLOOKUP($G571&amp;$C571,$BY$1:$BY$845&amp;$C$1:$C$845,$CP$1:$CP$845,"",0)</f>
        <v>0</v>
      </c>
      <c r="AJ571" s="65" cm="1">
        <f t="array" ref="AJ571">_xlfn.XLOOKUP($G571&amp;$C571,$BY$1:$BY$845&amp;$C$1:$C$845,$CQ$1:$CQ$845,"",0)</f>
        <v>0</v>
      </c>
      <c r="AK571" s="65" cm="1">
        <f t="array" ref="AK571">_xlfn.XLOOKUP($G571&amp;$C571,$BY$1:$BY$845&amp;$C$1:$C$845,$CR$1:$CR$845,"",0)</f>
        <v>0</v>
      </c>
      <c r="AL571" s="65" cm="1">
        <f t="array" ref="AL571">_xlfn.XLOOKUP($G571&amp;$C571,$BY$1:$BY$845&amp;$C$1:$C$845,$CM$1:$CM$845,"",0)</f>
        <v>0</v>
      </c>
      <c r="AM571" s="78" cm="1">
        <f t="array" ref="AM571">_xlfn.XLOOKUP($G571&amp;$C571,$BY$1:$BY$845&amp;$C$1:$C$845,BG$1:BG$845,"",0)</f>
        <v>0</v>
      </c>
      <c r="AN571" s="78" cm="1">
        <f t="array" ref="AN571">_xlfn.XLOOKUP($G571&amp;$C571,$BY$1:$BY$845&amp;$C$1:$C$845,BH$1:BH$845,"",0)</f>
        <v>0</v>
      </c>
      <c r="AO571" s="78" cm="1">
        <f t="array" ref="AO571">_xlfn.XLOOKUP($G571&amp;$C571,$BY$1:$BY$845&amp;$C$1:$C$845,BI$1:BI$845,"",0)</f>
        <v>0</v>
      </c>
      <c r="AP571" s="78" cm="1">
        <f t="array" ref="AP571">_xlfn.XLOOKUP($G571&amp;$C571,$BY$1:$BY$845&amp;$C$1:$C$845,BJ$1:BJ$845,"",0)</f>
        <v>0</v>
      </c>
      <c r="AQ571" s="78" cm="1">
        <f t="array" ref="AQ571">_xlfn.XLOOKUP($G571&amp;$C571,$BY$1:$BY$845&amp;$C$1:$C$845,BK$1:BK$845,"",0)</f>
        <v>0</v>
      </c>
      <c r="AR571" s="78">
        <f t="shared" si="108"/>
        <v>0</v>
      </c>
      <c r="AT571" s="1">
        <v>16</v>
      </c>
      <c r="AU571" s="2" t="s">
        <v>1012</v>
      </c>
      <c r="AV571" s="6">
        <v>316969</v>
      </c>
      <c r="AW571" s="6">
        <v>316969</v>
      </c>
    </row>
    <row r="572" spans="2:102" x14ac:dyDescent="0.2">
      <c r="B572" s="1" t="s">
        <v>156</v>
      </c>
      <c r="C572" s="1">
        <v>2001</v>
      </c>
      <c r="D572" s="1" t="s">
        <v>837</v>
      </c>
      <c r="I572" s="4"/>
      <c r="O572" s="5"/>
      <c r="Z572" s="2" t="str">
        <f t="shared" si="107"/>
        <v/>
      </c>
      <c r="AA572" s="6">
        <f>_xlfn.XLOOKUP($G572,$AU$556:$AU$577,$AV$556:$AV$577,0,0)</f>
        <v>0</v>
      </c>
      <c r="AB572" s="43">
        <f>AA572/$AC$578</f>
        <v>0</v>
      </c>
      <c r="AD572" s="65">
        <v>853.30000000000007</v>
      </c>
      <c r="AE572" s="65" cm="1">
        <f t="array" ref="AE572">_xlfn.XLOOKUP($G572&amp;$C572,$BY$1:$BY$845&amp;$C$1:$C$845,$CB$1:$CB$845,"",0)</f>
        <v>0</v>
      </c>
      <c r="AF572" s="65">
        <v>11.2</v>
      </c>
      <c r="AG572" s="65">
        <f>IFERROR(($AD572/SUM(AD556:AD577))*$AF572,"")</f>
        <v>0.4801358473124438</v>
      </c>
      <c r="AH572" s="65" cm="1">
        <f t="array" ref="AH572">_xlfn.XLOOKUP($G572&amp;$C572,$BY$1:$BY$845&amp;$C$1:$C$845,$BD$1:$BD$845,"",0)</f>
        <v>0</v>
      </c>
      <c r="AI572" s="65" cm="1">
        <f t="array" ref="AI572">_xlfn.XLOOKUP($G572&amp;$C572,$BY$1:$BY$845&amp;$C$1:$C$845,$CP$1:$CP$845,"",0)</f>
        <v>0</v>
      </c>
      <c r="AJ572" s="65" cm="1">
        <f t="array" ref="AJ572">_xlfn.XLOOKUP($G572&amp;$C572,$BY$1:$BY$845&amp;$C$1:$C$845,$CQ$1:$CQ$845,"",0)</f>
        <v>0</v>
      </c>
      <c r="AK572" s="65" cm="1">
        <f t="array" ref="AK572">_xlfn.XLOOKUP($G572&amp;$C572,$BY$1:$BY$845&amp;$C$1:$C$845,$CR$1:$CR$845,"",0)</f>
        <v>0</v>
      </c>
      <c r="AL572" s="65" cm="1">
        <f t="array" ref="AL572">_xlfn.XLOOKUP($G572&amp;$C572,$BY$1:$BY$845&amp;$C$1:$C$845,$CM$1:$CM$845,"",0)</f>
        <v>0</v>
      </c>
      <c r="AM572" s="78" cm="1">
        <f t="array" ref="AM572">_xlfn.XLOOKUP($G572&amp;$C572,$BY$1:$BY$845&amp;$C$1:$C$845,BG$1:BG$845,"",0)</f>
        <v>0</v>
      </c>
      <c r="AN572" s="78" cm="1">
        <f t="array" ref="AN572">_xlfn.XLOOKUP($G572&amp;$C572,$BY$1:$BY$845&amp;$C$1:$C$845,BH$1:BH$845,"",0)</f>
        <v>0</v>
      </c>
      <c r="AO572" s="78" cm="1">
        <f t="array" ref="AO572">_xlfn.XLOOKUP($G572&amp;$C572,$BY$1:$BY$845&amp;$C$1:$C$845,BI$1:BI$845,"",0)</f>
        <v>0</v>
      </c>
      <c r="AP572" s="78" cm="1">
        <f t="array" ref="AP572">_xlfn.XLOOKUP($G572&amp;$C572,$BY$1:$BY$845&amp;$C$1:$C$845,BJ$1:BJ$845,"",0)</f>
        <v>0</v>
      </c>
      <c r="AQ572" s="78" cm="1">
        <f t="array" ref="AQ572">_xlfn.XLOOKUP($G572&amp;$C572,$BY$1:$BY$845&amp;$C$1:$C$845,BK$1:BK$845,"",0)</f>
        <v>0</v>
      </c>
      <c r="AR572" s="78">
        <f t="shared" si="108"/>
        <v>0</v>
      </c>
      <c r="AT572" s="1">
        <v>17</v>
      </c>
      <c r="AU572" s="2" t="s">
        <v>1014</v>
      </c>
      <c r="AV572" s="6">
        <v>316969</v>
      </c>
      <c r="AW572" s="6">
        <v>316969</v>
      </c>
    </row>
    <row r="573" spans="2:102" x14ac:dyDescent="0.2">
      <c r="B573" s="1" t="s">
        <v>156</v>
      </c>
      <c r="C573" s="1">
        <v>2001</v>
      </c>
      <c r="D573" s="1" t="s">
        <v>837</v>
      </c>
      <c r="I573" s="4"/>
      <c r="O573" s="5"/>
      <c r="Z573" s="2" t="str">
        <f t="shared" si="107"/>
        <v/>
      </c>
      <c r="AA573" s="6">
        <f>_xlfn.XLOOKUP($G573,$AU$556:$AU$577,$AV$556:$AV$577,0,0)</f>
        <v>0</v>
      </c>
      <c r="AB573" s="43">
        <f>AA573/$AC$578</f>
        <v>0</v>
      </c>
      <c r="AD573" s="65" t="s">
        <v>1484</v>
      </c>
      <c r="AE573" s="65" cm="1">
        <f t="array" ref="AE573">_xlfn.XLOOKUP($G573&amp;$C573,$BY$1:$BY$845&amp;$C$1:$C$845,$CB$1:$CB$845,"",0)</f>
        <v>0</v>
      </c>
      <c r="AF573" s="65" t="s">
        <v>1484</v>
      </c>
      <c r="AG573" s="65" t="str">
        <f>IFERROR(($AD573/SUM(AD556:AD577))*$AF573,"")</f>
        <v/>
      </c>
      <c r="AH573" s="65" cm="1">
        <f t="array" ref="AH573">_xlfn.XLOOKUP($G573&amp;$C573,$BY$1:$BY$845&amp;$C$1:$C$845,$BD$1:$BD$845,"",0)</f>
        <v>0</v>
      </c>
      <c r="AI573" s="65" cm="1">
        <f t="array" ref="AI573">_xlfn.XLOOKUP($G573&amp;$C573,$BY$1:$BY$845&amp;$C$1:$C$845,$CP$1:$CP$845,"",0)</f>
        <v>0</v>
      </c>
      <c r="AJ573" s="65" cm="1">
        <f t="array" ref="AJ573">_xlfn.XLOOKUP($G573&amp;$C573,$BY$1:$BY$845&amp;$C$1:$C$845,$CQ$1:$CQ$845,"",0)</f>
        <v>0</v>
      </c>
      <c r="AK573" s="65" cm="1">
        <f t="array" ref="AK573">_xlfn.XLOOKUP($G573&amp;$C573,$BY$1:$BY$845&amp;$C$1:$C$845,$CR$1:$CR$845,"",0)</f>
        <v>0</v>
      </c>
      <c r="AL573" s="65" cm="1">
        <f t="array" ref="AL573">_xlfn.XLOOKUP($G573&amp;$C573,$BY$1:$BY$845&amp;$C$1:$C$845,$CM$1:$CM$845,"",0)</f>
        <v>0</v>
      </c>
      <c r="AM573" s="78" cm="1">
        <f t="array" ref="AM573">_xlfn.XLOOKUP($G573&amp;$C573,$BY$1:$BY$845&amp;$C$1:$C$845,BG$1:BG$845,"",0)</f>
        <v>0</v>
      </c>
      <c r="AN573" s="78" cm="1">
        <f t="array" ref="AN573">_xlfn.XLOOKUP($G573&amp;$C573,$BY$1:$BY$845&amp;$C$1:$C$845,BH$1:BH$845,"",0)</f>
        <v>0</v>
      </c>
      <c r="AO573" s="78" cm="1">
        <f t="array" ref="AO573">_xlfn.XLOOKUP($G573&amp;$C573,$BY$1:$BY$845&amp;$C$1:$C$845,BI$1:BI$845,"",0)</f>
        <v>0</v>
      </c>
      <c r="AP573" s="78" cm="1">
        <f t="array" ref="AP573">_xlfn.XLOOKUP($G573&amp;$C573,$BY$1:$BY$845&amp;$C$1:$C$845,BJ$1:BJ$845,"",0)</f>
        <v>0</v>
      </c>
      <c r="AQ573" s="78" cm="1">
        <f t="array" ref="AQ573">_xlfn.XLOOKUP($G573&amp;$C573,$BY$1:$BY$845&amp;$C$1:$C$845,BK$1:BK$845,"",0)</f>
        <v>0</v>
      </c>
      <c r="AR573" s="78">
        <f t="shared" si="108"/>
        <v>0</v>
      </c>
      <c r="AT573" s="1">
        <v>18</v>
      </c>
      <c r="AU573" s="2" t="s">
        <v>1030</v>
      </c>
      <c r="AV573" s="6">
        <v>270000</v>
      </c>
      <c r="AW573" s="6" t="s">
        <v>1484</v>
      </c>
    </row>
    <row r="574" spans="2:102" x14ac:dyDescent="0.2">
      <c r="B574" s="1" t="s">
        <v>156</v>
      </c>
      <c r="C574" s="1">
        <v>2001</v>
      </c>
      <c r="D574" s="1" t="s">
        <v>837</v>
      </c>
      <c r="I574" s="4"/>
      <c r="O574" s="5"/>
      <c r="Z574" s="2" t="str">
        <f t="shared" si="107"/>
        <v/>
      </c>
      <c r="AA574" s="6">
        <f>_xlfn.XLOOKUP($G574,$AU$556:$AU$577,$AV$556:$AV$577,0,0)</f>
        <v>0</v>
      </c>
      <c r="AB574" s="43">
        <f>AA574/$AC$578</f>
        <v>0</v>
      </c>
      <c r="AD574" s="65" t="s">
        <v>1484</v>
      </c>
      <c r="AE574" s="65" cm="1">
        <f t="array" ref="AE574">_xlfn.XLOOKUP($G574&amp;$C574,$BY$1:$BY$845&amp;$C$1:$C$845,$CB$1:$CB$845,"",0)</f>
        <v>0</v>
      </c>
      <c r="AF574" s="65" t="s">
        <v>1484</v>
      </c>
      <c r="AG574" s="65" t="str">
        <f>IFERROR(($AD574/SUM(AD556:AD577))*$AF574,"")</f>
        <v/>
      </c>
      <c r="AH574" s="65" cm="1">
        <f t="array" ref="AH574">_xlfn.XLOOKUP($G574&amp;$C574,$BY$1:$BY$845&amp;$C$1:$C$845,$BD$1:$BD$845,"",0)</f>
        <v>0</v>
      </c>
      <c r="AI574" s="65" cm="1">
        <f t="array" ref="AI574">_xlfn.XLOOKUP($G574&amp;$C574,$BY$1:$BY$845&amp;$C$1:$C$845,$CP$1:$CP$845,"",0)</f>
        <v>0</v>
      </c>
      <c r="AJ574" s="65" cm="1">
        <f t="array" ref="AJ574">_xlfn.XLOOKUP($G574&amp;$C574,$BY$1:$BY$845&amp;$C$1:$C$845,$CQ$1:$CQ$845,"",0)</f>
        <v>0</v>
      </c>
      <c r="AK574" s="65" cm="1">
        <f t="array" ref="AK574">_xlfn.XLOOKUP($G574&amp;$C574,$BY$1:$BY$845&amp;$C$1:$C$845,$CR$1:$CR$845,"",0)</f>
        <v>0</v>
      </c>
      <c r="AL574" s="65" cm="1">
        <f t="array" ref="AL574">_xlfn.XLOOKUP($G574&amp;$C574,$BY$1:$BY$845&amp;$C$1:$C$845,$CM$1:$CM$845,"",0)</f>
        <v>0</v>
      </c>
      <c r="AM574" s="78" cm="1">
        <f t="array" ref="AM574">_xlfn.XLOOKUP($G574&amp;$C574,$BY$1:$BY$845&amp;$C$1:$C$845,BG$1:BG$845,"",0)</f>
        <v>0</v>
      </c>
      <c r="AN574" s="78" cm="1">
        <f t="array" ref="AN574">_xlfn.XLOOKUP($G574&amp;$C574,$BY$1:$BY$845&amp;$C$1:$C$845,BH$1:BH$845,"",0)</f>
        <v>0</v>
      </c>
      <c r="AO574" s="78" cm="1">
        <f t="array" ref="AO574">_xlfn.XLOOKUP($G574&amp;$C574,$BY$1:$BY$845&amp;$C$1:$C$845,BI$1:BI$845,"",0)</f>
        <v>0</v>
      </c>
      <c r="AP574" s="78" cm="1">
        <f t="array" ref="AP574">_xlfn.XLOOKUP($G574&amp;$C574,$BY$1:$BY$845&amp;$C$1:$C$845,BJ$1:BJ$845,"",0)</f>
        <v>0</v>
      </c>
      <c r="AQ574" s="78" cm="1">
        <f t="array" ref="AQ574">_xlfn.XLOOKUP($G574&amp;$C574,$BY$1:$BY$845&amp;$C$1:$C$845,BK$1:BK$845,"",0)</f>
        <v>0</v>
      </c>
      <c r="AR574" s="78">
        <f t="shared" si="108"/>
        <v>0</v>
      </c>
      <c r="AT574" s="1">
        <v>19</v>
      </c>
      <c r="AV574" s="6"/>
      <c r="AW574" s="6" t="s">
        <v>1484</v>
      </c>
    </row>
    <row r="575" spans="2:102" x14ac:dyDescent="0.2">
      <c r="B575" s="1" t="s">
        <v>156</v>
      </c>
      <c r="C575" s="1">
        <v>2001</v>
      </c>
      <c r="D575" s="1" t="s">
        <v>837</v>
      </c>
      <c r="I575" s="4"/>
      <c r="O575" s="5"/>
      <c r="Z575" s="2" t="str">
        <f t="shared" si="107"/>
        <v/>
      </c>
      <c r="AA575" s="6">
        <f>_xlfn.XLOOKUP($G575,$AU$556:$AU$577,$AV$556:$AV$577,0,0)</f>
        <v>0</v>
      </c>
      <c r="AB575" s="43">
        <f>AA575/$AC$578</f>
        <v>0</v>
      </c>
      <c r="AD575" s="65" t="s">
        <v>1484</v>
      </c>
      <c r="AE575" s="65" cm="1">
        <f t="array" ref="AE575">_xlfn.XLOOKUP($G575&amp;$C575,$BY$1:$BY$845&amp;$C$1:$C$845,$CB$1:$CB$845,"",0)</f>
        <v>0</v>
      </c>
      <c r="AF575" s="65" t="s">
        <v>1484</v>
      </c>
      <c r="AG575" s="65" t="str">
        <f>IFERROR(($AD575/SUM(AD556:AD577))*$AF575,"")</f>
        <v/>
      </c>
      <c r="AH575" s="65" cm="1">
        <f t="array" ref="AH575">_xlfn.XLOOKUP($G575&amp;$C575,$BY$1:$BY$845&amp;$C$1:$C$845,$BD$1:$BD$845,"",0)</f>
        <v>0</v>
      </c>
      <c r="AI575" s="65" cm="1">
        <f t="array" ref="AI575">_xlfn.XLOOKUP($G575&amp;$C575,$BY$1:$BY$845&amp;$C$1:$C$845,$CP$1:$CP$845,"",0)</f>
        <v>0</v>
      </c>
      <c r="AJ575" s="65" cm="1">
        <f t="array" ref="AJ575">_xlfn.XLOOKUP($G575&amp;$C575,$BY$1:$BY$845&amp;$C$1:$C$845,$CQ$1:$CQ$845,"",0)</f>
        <v>0</v>
      </c>
      <c r="AK575" s="65" cm="1">
        <f t="array" ref="AK575">_xlfn.XLOOKUP($G575&amp;$C575,$BY$1:$BY$845&amp;$C$1:$C$845,$CR$1:$CR$845,"",0)</f>
        <v>0</v>
      </c>
      <c r="AL575" s="65" cm="1">
        <f t="array" ref="AL575">_xlfn.XLOOKUP($G575&amp;$C575,$BY$1:$BY$845&amp;$C$1:$C$845,$CM$1:$CM$845,"",0)</f>
        <v>0</v>
      </c>
      <c r="AM575" s="78" cm="1">
        <f t="array" ref="AM575">_xlfn.XLOOKUP($G575&amp;$C575,$BY$1:$BY$845&amp;$C$1:$C$845,BG$1:BG$845,"",0)</f>
        <v>0</v>
      </c>
      <c r="AN575" s="78" cm="1">
        <f t="array" ref="AN575">_xlfn.XLOOKUP($G575&amp;$C575,$BY$1:$BY$845&amp;$C$1:$C$845,BH$1:BH$845,"",0)</f>
        <v>0</v>
      </c>
      <c r="AO575" s="78" cm="1">
        <f t="array" ref="AO575">_xlfn.XLOOKUP($G575&amp;$C575,$BY$1:$BY$845&amp;$C$1:$C$845,BI$1:BI$845,"",0)</f>
        <v>0</v>
      </c>
      <c r="AP575" s="78" cm="1">
        <f t="array" ref="AP575">_xlfn.XLOOKUP($G575&amp;$C575,$BY$1:$BY$845&amp;$C$1:$C$845,BJ$1:BJ$845,"",0)</f>
        <v>0</v>
      </c>
      <c r="AQ575" s="78" cm="1">
        <f t="array" ref="AQ575">_xlfn.XLOOKUP($G575&amp;$C575,$BY$1:$BY$845&amp;$C$1:$C$845,BK$1:BK$845,"",0)</f>
        <v>0</v>
      </c>
      <c r="AR575" s="78">
        <f t="shared" si="108"/>
        <v>0</v>
      </c>
      <c r="AT575" s="1">
        <v>20</v>
      </c>
      <c r="AV575" s="6"/>
      <c r="AW575" s="6" t="s">
        <v>1484</v>
      </c>
    </row>
    <row r="576" spans="2:102" x14ac:dyDescent="0.2">
      <c r="B576" s="1" t="s">
        <v>156</v>
      </c>
      <c r="C576" s="1">
        <v>2001</v>
      </c>
      <c r="D576" s="1" t="s">
        <v>837</v>
      </c>
      <c r="I576" s="4"/>
      <c r="O576" s="5"/>
      <c r="Z576" s="2" t="str">
        <f t="shared" si="107"/>
        <v/>
      </c>
      <c r="AA576" s="6">
        <f>_xlfn.XLOOKUP($G576,$AU$556:$AU$577,$AV$556:$AV$577,0,0)</f>
        <v>0</v>
      </c>
      <c r="AB576" s="43">
        <f>AA576/$AC$578</f>
        <v>0</v>
      </c>
      <c r="AD576" s="65" t="s">
        <v>1484</v>
      </c>
      <c r="AE576" s="65" cm="1">
        <f t="array" ref="AE576">_xlfn.XLOOKUP($G576&amp;$C576,$BY$1:$BY$845&amp;$C$1:$C$845,$CB$1:$CB$845,"",0)</f>
        <v>0</v>
      </c>
      <c r="AF576" s="65" t="s">
        <v>1484</v>
      </c>
      <c r="AG576" s="65" t="str">
        <f>IFERROR(($AD576/SUM(AD556:AD577))*$AF576,"")</f>
        <v/>
      </c>
      <c r="AH576" s="65" cm="1">
        <f t="array" ref="AH576">_xlfn.XLOOKUP($G576&amp;$C576,$BY$1:$BY$845&amp;$C$1:$C$845,$BD$1:$BD$845,"",0)</f>
        <v>0</v>
      </c>
      <c r="AI576" s="65" cm="1">
        <f t="array" ref="AI576">_xlfn.XLOOKUP($G576&amp;$C576,$BY$1:$BY$845&amp;$C$1:$C$845,$CP$1:$CP$845,"",0)</f>
        <v>0</v>
      </c>
      <c r="AJ576" s="65" cm="1">
        <f t="array" ref="AJ576">_xlfn.XLOOKUP($G576&amp;$C576,$BY$1:$BY$845&amp;$C$1:$C$845,$CQ$1:$CQ$845,"",0)</f>
        <v>0</v>
      </c>
      <c r="AK576" s="65" cm="1">
        <f t="array" ref="AK576">_xlfn.XLOOKUP($G576&amp;$C576,$BY$1:$BY$845&amp;$C$1:$C$845,$CR$1:$CR$845,"",0)</f>
        <v>0</v>
      </c>
      <c r="AL576" s="65" cm="1">
        <f t="array" ref="AL576">_xlfn.XLOOKUP($G576&amp;$C576,$BY$1:$BY$845&amp;$C$1:$C$845,$CM$1:$CM$845,"",0)</f>
        <v>0</v>
      </c>
      <c r="AM576" s="78" cm="1">
        <f t="array" ref="AM576">_xlfn.XLOOKUP($G576&amp;$C576,$BY$1:$BY$845&amp;$C$1:$C$845,BG$1:BG$845,"",0)</f>
        <v>0</v>
      </c>
      <c r="AN576" s="78" cm="1">
        <f t="array" ref="AN576">_xlfn.XLOOKUP($G576&amp;$C576,$BY$1:$BY$845&amp;$C$1:$C$845,BH$1:BH$845,"",0)</f>
        <v>0</v>
      </c>
      <c r="AO576" s="78" cm="1">
        <f t="array" ref="AO576">_xlfn.XLOOKUP($G576&amp;$C576,$BY$1:$BY$845&amp;$C$1:$C$845,BI$1:BI$845,"",0)</f>
        <v>0</v>
      </c>
      <c r="AP576" s="78" cm="1">
        <f t="array" ref="AP576">_xlfn.XLOOKUP($G576&amp;$C576,$BY$1:$BY$845&amp;$C$1:$C$845,BJ$1:BJ$845,"",0)</f>
        <v>0</v>
      </c>
      <c r="AQ576" s="78" cm="1">
        <f t="array" ref="AQ576">_xlfn.XLOOKUP($G576&amp;$C576,$BY$1:$BY$845&amp;$C$1:$C$845,BK$1:BK$845,"",0)</f>
        <v>0</v>
      </c>
      <c r="AR576" s="78">
        <f t="shared" si="108"/>
        <v>0</v>
      </c>
      <c r="AT576" s="1">
        <v>21</v>
      </c>
      <c r="AW576" s="6" t="s">
        <v>1484</v>
      </c>
    </row>
    <row r="577" spans="1:102" x14ac:dyDescent="0.2">
      <c r="B577" s="1" t="s">
        <v>156</v>
      </c>
      <c r="C577" s="1">
        <v>2001</v>
      </c>
      <c r="D577" s="1" t="s">
        <v>837</v>
      </c>
      <c r="I577" s="4"/>
      <c r="O577" s="5"/>
      <c r="Z577" s="2" t="str">
        <f t="shared" si="107"/>
        <v/>
      </c>
      <c r="AA577" s="6">
        <f>_xlfn.XLOOKUP($G577,$AU$556:$AU$577,$AV$556:$AV$577,0,0)</f>
        <v>0</v>
      </c>
      <c r="AB577" s="43">
        <f>AA577/$AC$578</f>
        <v>0</v>
      </c>
      <c r="AD577" s="65" t="s">
        <v>1484</v>
      </c>
      <c r="AE577" s="65" cm="1">
        <f t="array" ref="AE577">_xlfn.XLOOKUP($G577&amp;$C577,$BY$1:$BY$845&amp;$C$1:$C$845,$CB$1:$CB$845,"",0)</f>
        <v>0</v>
      </c>
      <c r="AF577" s="65" t="s">
        <v>1484</v>
      </c>
      <c r="AG577" s="65" t="str">
        <f>IFERROR(($AD577/SUM(AD556:AD577))*$AF577,"")</f>
        <v/>
      </c>
      <c r="AH577" s="65" cm="1">
        <f t="array" ref="AH577">_xlfn.XLOOKUP($G577&amp;$C577,$BY$1:$BY$845&amp;$C$1:$C$845,$BD$1:$BD$845,"",0)</f>
        <v>0</v>
      </c>
      <c r="AI577" s="65" cm="1">
        <f t="array" ref="AI577">_xlfn.XLOOKUP($G577&amp;$C577,$BY$1:$BY$845&amp;$C$1:$C$845,$CP$1:$CP$845,"",0)</f>
        <v>0</v>
      </c>
      <c r="AJ577" s="65" cm="1">
        <f t="array" ref="AJ577">_xlfn.XLOOKUP($G577&amp;$C577,$BY$1:$BY$845&amp;$C$1:$C$845,$CQ$1:$CQ$845,"",0)</f>
        <v>0</v>
      </c>
      <c r="AK577" s="65" cm="1">
        <f t="array" ref="AK577">_xlfn.XLOOKUP($G577&amp;$C577,$BY$1:$BY$845&amp;$C$1:$C$845,$CR$1:$CR$845,"",0)</f>
        <v>0</v>
      </c>
      <c r="AL577" s="65" cm="1">
        <f t="array" ref="AL577">_xlfn.XLOOKUP($G577&amp;$C577,$BY$1:$BY$845&amp;$C$1:$C$845,$CM$1:$CM$845,"",0)</f>
        <v>0</v>
      </c>
      <c r="AM577" s="78" cm="1">
        <f t="array" ref="AM577">_xlfn.XLOOKUP($G577&amp;$C577,$BY$1:$BY$845&amp;$C$1:$C$845,BG$1:BG$845,"",0)</f>
        <v>0</v>
      </c>
      <c r="AN577" s="78" cm="1">
        <f t="array" ref="AN577">_xlfn.XLOOKUP($G577&amp;$C577,$BY$1:$BY$845&amp;$C$1:$C$845,BH$1:BH$845,"",0)</f>
        <v>0</v>
      </c>
      <c r="AO577" s="78" cm="1">
        <f t="array" ref="AO577">_xlfn.XLOOKUP($G577&amp;$C577,$BY$1:$BY$845&amp;$C$1:$C$845,BI$1:BI$845,"",0)</f>
        <v>0</v>
      </c>
      <c r="AP577" s="78" cm="1">
        <f t="array" ref="AP577">_xlfn.XLOOKUP($G577&amp;$C577,$BY$1:$BY$845&amp;$C$1:$C$845,BJ$1:BJ$845,"",0)</f>
        <v>0</v>
      </c>
      <c r="AQ577" s="78" cm="1">
        <f t="array" ref="AQ577">_xlfn.XLOOKUP($G577&amp;$C577,$BY$1:$BY$845&amp;$C$1:$C$845,BK$1:BK$845,"",0)</f>
        <v>0</v>
      </c>
      <c r="AR577" s="78">
        <f t="shared" si="108"/>
        <v>0</v>
      </c>
      <c r="AT577" s="1">
        <v>22</v>
      </c>
      <c r="AW577" s="6" t="s">
        <v>1484</v>
      </c>
    </row>
    <row r="578" spans="1:102" x14ac:dyDescent="0.2">
      <c r="B578" s="1" t="s">
        <v>156</v>
      </c>
      <c r="C578" s="1">
        <v>2001</v>
      </c>
      <c r="D578" s="1" t="s">
        <v>837</v>
      </c>
      <c r="E578" s="1"/>
      <c r="F578" s="1"/>
      <c r="G578" s="1">
        <f>$G554</f>
        <v>0</v>
      </c>
      <c r="H578" s="1"/>
      <c r="I578" s="1"/>
      <c r="J578" s="36"/>
      <c r="K578" s="36"/>
      <c r="L578" s="1"/>
      <c r="M578" s="1"/>
      <c r="N578" s="1"/>
      <c r="O578" s="1"/>
      <c r="P578" s="36"/>
      <c r="Q578" s="1"/>
      <c r="R578" s="1"/>
      <c r="S578" s="1"/>
      <c r="T578" s="1"/>
      <c r="U578" s="1"/>
      <c r="V578" s="1"/>
      <c r="W578" s="1"/>
      <c r="X578" s="1"/>
      <c r="Y578" s="1"/>
      <c r="Z578" s="1"/>
      <c r="AB578" s="41">
        <f>SUM(AB556:AB577)</f>
        <v>1</v>
      </c>
      <c r="AC578" s="37">
        <f>SUM(AA556:AA577)</f>
        <v>57498213</v>
      </c>
      <c r="AD578" s="66">
        <v>19904.7</v>
      </c>
      <c r="AE578" s="66">
        <f>SUM(AE556:AE577)</f>
        <v>19905</v>
      </c>
      <c r="AF578" s="66">
        <v>209.59999999999997</v>
      </c>
      <c r="AG578" s="66">
        <f>SUM(AG556:AG577)</f>
        <v>16.395158932312466</v>
      </c>
      <c r="AH578" s="66">
        <f>SUMPRODUCT(AH556:AH577,AE556:AE577)/AE578</f>
        <v>29.191509670936952</v>
      </c>
      <c r="AI578" s="66">
        <f>SUM(AI556:AI577)</f>
        <v>35.299999999999997</v>
      </c>
      <c r="AJ578" s="66">
        <f>SUM(AJ556:AJ577)</f>
        <v>15.4</v>
      </c>
      <c r="AK578" s="66">
        <f>SUM(AK556:AK577)</f>
        <v>50.6</v>
      </c>
      <c r="AL578" s="66">
        <f>SUM(AL556:AL577)</f>
        <v>208.79999999999998</v>
      </c>
      <c r="AM578" s="80">
        <f>SUM(AM556:AM577)</f>
        <v>4.45</v>
      </c>
      <c r="AN578" s="80">
        <f>SUM(AN556:AN577)</f>
        <v>2.1599999999999997</v>
      </c>
      <c r="AO578" s="80">
        <f>SUM(AO556:AO577)</f>
        <v>2.3799999999999994</v>
      </c>
      <c r="AP578" s="80">
        <f>SUM(AP556:AP577)</f>
        <v>2.58</v>
      </c>
      <c r="AQ578" s="80">
        <f>SUM(AQ556:AQ577)</f>
        <v>3.4400000000000004</v>
      </c>
      <c r="AR578" s="80">
        <f>SUM(AR556:AR577)</f>
        <v>15.01</v>
      </c>
      <c r="AS578" s="1"/>
      <c r="AU578" s="37">
        <f>AW578-AV578</f>
        <v>-21755715</v>
      </c>
      <c r="AV578" s="37">
        <f>SUM(AV556:AV577)</f>
        <v>59968213</v>
      </c>
      <c r="AW578" s="37">
        <v>38212498</v>
      </c>
    </row>
    <row r="581" spans="1:102" ht="17" thickBot="1" x14ac:dyDescent="0.25"/>
    <row r="582" spans="1:102" ht="17" thickBot="1" x14ac:dyDescent="0.25">
      <c r="A582" s="3">
        <v>23</v>
      </c>
      <c r="B582" s="1" t="str">
        <f>B$1</f>
        <v>YEAR</v>
      </c>
      <c r="C582" s="1" t="str">
        <f>C$1</f>
        <v>YEAR</v>
      </c>
      <c r="D582" s="1" t="str">
        <f>D$1</f>
        <v>TEAM</v>
      </c>
      <c r="F582" s="1" t="str">
        <f t="shared" ref="F582:AA582" si="109">F$1</f>
        <v>NUMBER</v>
      </c>
      <c r="G582" s="1" t="str">
        <f t="shared" si="109"/>
        <v>PLAYER</v>
      </c>
      <c r="H582" s="1" t="str">
        <f t="shared" si="109"/>
        <v>POS</v>
      </c>
      <c r="I582" s="1" t="str">
        <f t="shared" si="109"/>
        <v>HEIGHT</v>
      </c>
      <c r="J582" s="1" t="str">
        <f t="shared" si="109"/>
        <v>HEIGHT (IN)</v>
      </c>
      <c r="K582" s="1" t="str">
        <f t="shared" si="109"/>
        <v>HEIGHT (M)</v>
      </c>
      <c r="L582" s="1" t="str">
        <f t="shared" si="109"/>
        <v>WEIGHT (LBS)</v>
      </c>
      <c r="M582" s="1" t="str">
        <f t="shared" si="109"/>
        <v>WEIGHT (KG)</v>
      </c>
      <c r="N582" s="1" t="str">
        <f t="shared" si="109"/>
        <v>BMI</v>
      </c>
      <c r="O582" s="1" t="str">
        <f t="shared" si="109"/>
        <v>BIRTH DATE</v>
      </c>
      <c r="P582" s="1" t="str">
        <f t="shared" si="109"/>
        <v>AGE</v>
      </c>
      <c r="Q582" s="1" t="str">
        <f t="shared" si="109"/>
        <v>NATION</v>
      </c>
      <c r="R582" s="1" t="str">
        <f t="shared" si="109"/>
        <v>COUNTRY</v>
      </c>
      <c r="S582" s="1" t="str">
        <f t="shared" si="109"/>
        <v>CONTINENT</v>
      </c>
      <c r="T582" s="1" t="str">
        <f t="shared" si="109"/>
        <v>GLOBAL REGION</v>
      </c>
      <c r="U582" s="1" t="str">
        <f t="shared" si="109"/>
        <v>EXPERIENCE</v>
      </c>
      <c r="V582" s="1"/>
      <c r="W582" s="1" t="str">
        <f t="shared" si="109"/>
        <v>COLLEGE</v>
      </c>
      <c r="X582" s="1" t="str">
        <f t="shared" si="109"/>
        <v>COLLEGE1</v>
      </c>
      <c r="Y582" s="1" t="str">
        <f t="shared" si="109"/>
        <v>COLLEGE2</v>
      </c>
      <c r="Z582" s="1" t="str">
        <f t="shared" si="109"/>
        <v>TRANSFER</v>
      </c>
      <c r="AA582" s="1" t="str">
        <f t="shared" si="109"/>
        <v>SALARY</v>
      </c>
      <c r="AB582" s="1" t="s">
        <v>1262</v>
      </c>
      <c r="AD582" s="64" t="s">
        <v>1496</v>
      </c>
      <c r="AE582" s="64" t="str">
        <f>AE$1</f>
        <v>MP</v>
      </c>
      <c r="AF582" s="64" t="s">
        <v>1424</v>
      </c>
      <c r="AG582" s="64" t="str">
        <f>AG$1</f>
        <v>WTD-MP-PER</v>
      </c>
      <c r="AH582" s="64" t="str">
        <f t="shared" ref="AH582:AR582" si="110">AH$1</f>
        <v>AGE</v>
      </c>
      <c r="AI582" s="64" t="str">
        <f t="shared" si="110"/>
        <v>D-WS</v>
      </c>
      <c r="AJ582" s="64" t="str">
        <f t="shared" si="110"/>
        <v>O-WS</v>
      </c>
      <c r="AK582" s="64" t="str">
        <f t="shared" si="110"/>
        <v>WS</v>
      </c>
      <c r="AL582" s="64" t="str">
        <f t="shared" si="110"/>
        <v>USG%</v>
      </c>
      <c r="AM582" s="64" t="str">
        <f t="shared" si="110"/>
        <v>PG%</v>
      </c>
      <c r="AN582" s="64" t="str">
        <f t="shared" si="110"/>
        <v>SG%</v>
      </c>
      <c r="AO582" s="64" t="str">
        <f t="shared" si="110"/>
        <v>SF%</v>
      </c>
      <c r="AP582" s="64" t="str">
        <f t="shared" si="110"/>
        <v>PF%</v>
      </c>
      <c r="AQ582" s="64" t="str">
        <f t="shared" si="110"/>
        <v>C%</v>
      </c>
      <c r="AR582" s="64" t="str">
        <f t="shared" si="110"/>
        <v>TTL%</v>
      </c>
      <c r="AT582" s="1" t="str">
        <f>AT$1</f>
        <v>Rk</v>
      </c>
      <c r="AU582" s="1" t="str">
        <f>AU$1</f>
        <v>PLAYER</v>
      </c>
      <c r="AV582" s="1" t="str">
        <f>AV$1</f>
        <v>SALARY - BR</v>
      </c>
      <c r="AW582" s="1" t="s">
        <v>1495</v>
      </c>
      <c r="BB582" t="s">
        <v>550</v>
      </c>
      <c r="BC582" t="s">
        <v>1376</v>
      </c>
      <c r="BD582" t="s">
        <v>1377</v>
      </c>
      <c r="BE582" t="s">
        <v>1340</v>
      </c>
      <c r="BF582" s="2" t="s">
        <v>1378</v>
      </c>
      <c r="BG582" s="2" t="s">
        <v>1379</v>
      </c>
      <c r="BH582" s="2" t="s">
        <v>1380</v>
      </c>
      <c r="BI582" s="2" t="s">
        <v>1381</v>
      </c>
      <c r="BJ582" s="2" t="s">
        <v>1382</v>
      </c>
      <c r="BK582" s="2" t="s">
        <v>1383</v>
      </c>
      <c r="BL582" s="2" t="s">
        <v>1384</v>
      </c>
      <c r="BM582" s="2" t="s">
        <v>1385</v>
      </c>
      <c r="BN582" s="2" t="s">
        <v>1386</v>
      </c>
      <c r="BO582" s="2" t="s">
        <v>1387</v>
      </c>
      <c r="BP582" s="2" t="s">
        <v>1388</v>
      </c>
      <c r="BQ582" s="2" t="s">
        <v>1389</v>
      </c>
      <c r="BR582" s="2" t="s">
        <v>1388</v>
      </c>
      <c r="BS582" s="2" t="s">
        <v>1389</v>
      </c>
      <c r="BT582" s="2" t="s">
        <v>1390</v>
      </c>
      <c r="BU582" s="2" t="s">
        <v>1391</v>
      </c>
      <c r="BV582" s="2" t="s">
        <v>1392</v>
      </c>
      <c r="BX582" s="2" t="s">
        <v>550</v>
      </c>
      <c r="BY582" s="2" t="s">
        <v>1376</v>
      </c>
      <c r="BZ582" s="2" t="s">
        <v>1377</v>
      </c>
      <c r="CA582" s="2" t="s">
        <v>1340</v>
      </c>
      <c r="CB582" s="2" t="s">
        <v>1378</v>
      </c>
      <c r="CC582" s="2" t="s">
        <v>1424</v>
      </c>
      <c r="CD582" s="2" t="s">
        <v>1425</v>
      </c>
      <c r="CE582" s="2" t="s">
        <v>1426</v>
      </c>
      <c r="CF582" s="2" t="s">
        <v>1427</v>
      </c>
      <c r="CG582" s="2" t="s">
        <v>1428</v>
      </c>
      <c r="CH582" s="2" t="s">
        <v>1429</v>
      </c>
      <c r="CI582" s="2" t="s">
        <v>1430</v>
      </c>
      <c r="CJ582" s="2" t="s">
        <v>1431</v>
      </c>
      <c r="CK582" s="2" t="s">
        <v>1432</v>
      </c>
      <c r="CL582" s="2" t="s">
        <v>1433</v>
      </c>
      <c r="CM582" s="2" t="s">
        <v>1434</v>
      </c>
      <c r="CN582" s="2" t="s">
        <v>1435</v>
      </c>
      <c r="CO582" s="2" t="s">
        <v>1376</v>
      </c>
      <c r="CP582" s="2" t="s">
        <v>1436</v>
      </c>
      <c r="CQ582" s="2" t="s">
        <v>1437</v>
      </c>
      <c r="CR582" s="2" t="s">
        <v>1438</v>
      </c>
      <c r="CS582" s="2" t="s">
        <v>1439</v>
      </c>
      <c r="CT582" s="2" t="s">
        <v>1376</v>
      </c>
      <c r="CU582" s="2" t="s">
        <v>1440</v>
      </c>
      <c r="CV582" s="2" t="s">
        <v>1441</v>
      </c>
      <c r="CW582" s="2" t="s">
        <v>1442</v>
      </c>
      <c r="CX582" s="2" t="s">
        <v>1443</v>
      </c>
    </row>
    <row r="583" spans="1:102" ht="17" thickBot="1" x14ac:dyDescent="0.25">
      <c r="A583" s="3" t="s">
        <v>837</v>
      </c>
      <c r="B583" s="1" t="s">
        <v>163</v>
      </c>
      <c r="C583" s="1">
        <v>2000</v>
      </c>
      <c r="D583" s="1" t="s">
        <v>837</v>
      </c>
      <c r="F583" s="2">
        <v>8</v>
      </c>
      <c r="G583" s="2" t="s">
        <v>873</v>
      </c>
      <c r="H583" s="2" t="s">
        <v>576</v>
      </c>
      <c r="I583" s="4" t="s">
        <v>599</v>
      </c>
      <c r="J583" s="16">
        <f>_xlfn.XLOOKUP($I583,DASHBOARD!$I$2:$I$27,DASHBOARD!$J$2:$J$27,"",0)</f>
        <v>78</v>
      </c>
      <c r="K583" s="23">
        <f>J583/DASHBOARD!$C$3</f>
        <v>1.981203962407925</v>
      </c>
      <c r="L583" s="2">
        <v>212</v>
      </c>
      <c r="M583" s="26">
        <f>L583/DASHBOARD!$C$4</f>
        <v>96.145124716553283</v>
      </c>
      <c r="N583" s="26">
        <f t="shared" ref="N583:N597" si="111">M583/(K583^2)</f>
        <v>24.494517629975501</v>
      </c>
      <c r="O583" s="5">
        <v>28725</v>
      </c>
      <c r="P583" s="23">
        <f>YEARFRAC(O583,_xlfn.XLOOKUP($B583,DASHBOARD!$Q$2:$Q$40,DASHBOARD!$U$2:$U$40,"",0))</f>
        <v>21.822222222222223</v>
      </c>
      <c r="Q583" s="2" t="s">
        <v>557</v>
      </c>
      <c r="R583" s="2" t="str">
        <f>_xlfn.XLOOKUP($Q583,DASHBOARD!$L$2:$L$150,DASHBOARD!M$2:M$150,"",0)</f>
        <v>United States</v>
      </c>
      <c r="S583" s="2" t="str">
        <f>_xlfn.XLOOKUP($Q583,DASHBOARD!$L$2:$L$150,DASHBOARD!N$2:N$150,"",0)</f>
        <v>North America</v>
      </c>
      <c r="T583" s="2" t="str">
        <f>_xlfn.XLOOKUP($Q583,DASHBOARD!$L$2:$L$150,DASHBOARD!O$2:O$150,"",0)</f>
        <v>Americas</v>
      </c>
      <c r="U583" s="2">
        <v>3</v>
      </c>
      <c r="Z583" s="2" t="str">
        <f t="shared" ref="Z583:Z604" si="112">IF(Y583="","","X")</f>
        <v/>
      </c>
      <c r="AA583" s="6">
        <f>_xlfn.XLOOKUP($G583,$AU$583:$AU$604,$AV$583:$AV$604,0,0)</f>
        <v>9000000</v>
      </c>
      <c r="AB583" s="43">
        <f>AA583/$AC$605</f>
        <v>0.16630162536002224</v>
      </c>
      <c r="AD583" s="65">
        <v>3160</v>
      </c>
      <c r="AE583" s="65" cm="1">
        <f t="array" ref="AE583">_xlfn.XLOOKUP($G583&amp;$C583,$BY$1:$BY$845&amp;$C$1:$C$845,$CB$1:$CB$845,"",0)</f>
        <v>2524</v>
      </c>
      <c r="AF583" s="65">
        <v>30.6</v>
      </c>
      <c r="AG583" s="65">
        <f>IFERROR(($AD583/SUM(AD583:AD604))*$AF583,"")</f>
        <v>4.8891181021144918</v>
      </c>
      <c r="AH583" s="65" cm="1">
        <f t="array" ref="AH583">_xlfn.XLOOKUP($G583&amp;$C583,$BY$1:$BY$845&amp;$C$1:$C$845,$BD$1:$BD$845,"",0)</f>
        <v>21</v>
      </c>
      <c r="AI583" s="65" cm="1">
        <f t="array" ref="AI583">_xlfn.XLOOKUP($G583&amp;$C583,$BY$1:$BY$845&amp;$C$1:$C$845,$CP$1:$CP$845,"",0)</f>
        <v>6.1</v>
      </c>
      <c r="AJ583" s="65" cm="1">
        <f t="array" ref="AJ583">_xlfn.XLOOKUP($G583&amp;$C583,$BY$1:$BY$845&amp;$C$1:$C$845,$CQ$1:$CQ$845,"",0)</f>
        <v>4.5</v>
      </c>
      <c r="AK583" s="65" cm="1">
        <f t="array" ref="AK583">_xlfn.XLOOKUP($G583&amp;$C583,$BY$1:$BY$845&amp;$C$1:$C$845,$CR$1:$CR$845,"",0)</f>
        <v>10.6</v>
      </c>
      <c r="AL583" s="65" cm="1">
        <f t="array" ref="AL583">_xlfn.XLOOKUP($G583&amp;$C583,$BY$1:$BY$845&amp;$C$1:$C$845,$CM$1:$CM$845,"",0)</f>
        <v>11.8</v>
      </c>
      <c r="AM583" s="78" cm="1">
        <f t="array" ref="AM583">_xlfn.XLOOKUP($G583&amp;$C583,$BY$1:$BY$845&amp;$C$1:$C$845,BG$1:BG$845,"",0)</f>
        <v>0</v>
      </c>
      <c r="AN583" s="78" cm="1">
        <f t="array" ref="AN583">_xlfn.XLOOKUP($G583&amp;$C583,$BY$1:$BY$845&amp;$C$1:$C$845,BH$1:BH$845,"",0)</f>
        <v>0.97</v>
      </c>
      <c r="AO583" s="78" cm="1">
        <f t="array" ref="AO583">_xlfn.XLOOKUP($G583&amp;$C583,$BY$1:$BY$845&amp;$C$1:$C$845,BI$1:BI$845,"",0)</f>
        <v>0.03</v>
      </c>
      <c r="AP583" s="78" cm="1">
        <f t="array" ref="AP583">_xlfn.XLOOKUP($G583&amp;$C583,$BY$1:$BY$845&amp;$C$1:$C$845,BJ$1:BJ$845,"",0)</f>
        <v>0</v>
      </c>
      <c r="AQ583" s="78" cm="1">
        <f t="array" ref="AQ583">_xlfn.XLOOKUP($G583&amp;$C583,$BY$1:$BY$845&amp;$C$1:$C$845,BK$1:BK$845,"",0)</f>
        <v>0</v>
      </c>
      <c r="AR583" s="78">
        <f>SUM(AM583:AQ583)</f>
        <v>1</v>
      </c>
      <c r="AT583" s="1">
        <v>1</v>
      </c>
      <c r="AU583" s="2" t="s">
        <v>940</v>
      </c>
      <c r="AV583" s="6">
        <v>17142858</v>
      </c>
      <c r="AW583" s="6">
        <v>0</v>
      </c>
      <c r="BB583">
        <v>1</v>
      </c>
      <c r="BC583" t="s">
        <v>940</v>
      </c>
      <c r="BD583">
        <v>27</v>
      </c>
      <c r="BE583">
        <v>79</v>
      </c>
      <c r="BF583" s="2">
        <v>3163</v>
      </c>
      <c r="BK583" s="58">
        <v>1</v>
      </c>
      <c r="BL583" s="2">
        <v>10.4</v>
      </c>
      <c r="BM583" s="2">
        <v>10.9</v>
      </c>
      <c r="BN583" s="2">
        <v>87</v>
      </c>
      <c r="BO583" s="2">
        <v>33</v>
      </c>
      <c r="BP583" s="2">
        <v>144</v>
      </c>
      <c r="BQ583" s="2">
        <v>45</v>
      </c>
      <c r="BR583" s="2">
        <v>327</v>
      </c>
      <c r="BS583" s="2">
        <v>12</v>
      </c>
      <c r="BT583" s="2">
        <v>665</v>
      </c>
      <c r="BU583" s="2">
        <v>110</v>
      </c>
      <c r="BV583" s="2">
        <v>59</v>
      </c>
      <c r="BX583" s="2">
        <v>1</v>
      </c>
      <c r="BY583" s="2" t="s">
        <v>940</v>
      </c>
      <c r="BZ583" s="2">
        <v>27</v>
      </c>
      <c r="CA583" s="2">
        <v>79</v>
      </c>
      <c r="CB583" s="2">
        <v>3163</v>
      </c>
      <c r="CC583" s="2">
        <v>30.6</v>
      </c>
      <c r="CD583" s="2">
        <v>0.57799999999999996</v>
      </c>
      <c r="CE583" s="2">
        <v>1E-3</v>
      </c>
      <c r="CF583" s="2">
        <v>0.495</v>
      </c>
      <c r="CG583" s="2">
        <v>11.5</v>
      </c>
      <c r="CH583" s="2">
        <v>24.8</v>
      </c>
      <c r="CI583" s="2">
        <v>18.3</v>
      </c>
      <c r="CJ583" s="2">
        <v>19.3</v>
      </c>
      <c r="CK583" s="2">
        <v>0.6</v>
      </c>
      <c r="CL583" s="2">
        <v>5.3</v>
      </c>
      <c r="CM583" s="2">
        <v>9.9</v>
      </c>
      <c r="CN583" s="2">
        <v>31.2</v>
      </c>
      <c r="CP583" s="2">
        <v>11.7</v>
      </c>
      <c r="CQ583" s="2">
        <v>7</v>
      </c>
      <c r="CR583" s="2">
        <v>18.600000000000001</v>
      </c>
      <c r="CS583" s="2">
        <v>0.28299999999999997</v>
      </c>
      <c r="CU583" s="2">
        <v>7.3</v>
      </c>
      <c r="CV583" s="2">
        <v>2</v>
      </c>
      <c r="CW583" s="2">
        <v>9.3000000000000007</v>
      </c>
      <c r="CX583" s="2">
        <v>9</v>
      </c>
    </row>
    <row r="584" spans="1:102" x14ac:dyDescent="0.2">
      <c r="B584" s="1" t="s">
        <v>163</v>
      </c>
      <c r="C584" s="1">
        <v>2000</v>
      </c>
      <c r="D584" s="1" t="s">
        <v>837</v>
      </c>
      <c r="F584" s="2">
        <v>11</v>
      </c>
      <c r="G584" s="2" t="s">
        <v>1031</v>
      </c>
      <c r="H584" s="2" t="s">
        <v>556</v>
      </c>
      <c r="I584" s="4" t="s">
        <v>603</v>
      </c>
      <c r="J584" s="16">
        <f>_xlfn.XLOOKUP($I584,DASHBOARD!$I$2:$I$27,DASHBOARD!$J$2:$J$27,"",0)</f>
        <v>76</v>
      </c>
      <c r="K584" s="23">
        <f>J584/DASHBOARD!$C$3</f>
        <v>1.9304038608077216</v>
      </c>
      <c r="L584" s="2">
        <v>178</v>
      </c>
      <c r="M584" s="26">
        <f>L584/DASHBOARD!$C$4</f>
        <v>80.725623582766431</v>
      </c>
      <c r="N584" s="26">
        <f t="shared" si="111"/>
        <v>21.662823113548278</v>
      </c>
      <c r="O584" s="5">
        <v>28190</v>
      </c>
      <c r="P584" s="23">
        <f>YEARFRAC(O584,_xlfn.XLOOKUP($B584,DASHBOARD!$Q$2:$Q$40,DASHBOARD!$U$2:$U$40,"",0))</f>
        <v>23.286111111111111</v>
      </c>
      <c r="Q584" s="2" t="s">
        <v>557</v>
      </c>
      <c r="R584" s="2" t="str">
        <f>_xlfn.XLOOKUP($Q584,DASHBOARD!$L$2:$L$150,DASHBOARD!M$2:M$150,"",0)</f>
        <v>United States</v>
      </c>
      <c r="S584" s="2" t="str">
        <f>_xlfn.XLOOKUP($Q584,DASHBOARD!$L$2:$L$150,DASHBOARD!N$2:N$150,"",0)</f>
        <v>North America</v>
      </c>
      <c r="T584" s="2" t="str">
        <f>_xlfn.XLOOKUP($Q584,DASHBOARD!$L$2:$L$150,DASHBOARD!O$2:O$150,"",0)</f>
        <v>Americas</v>
      </c>
      <c r="U584" s="2" t="s">
        <v>563</v>
      </c>
      <c r="W584" s="2" t="s">
        <v>635</v>
      </c>
      <c r="X584" s="2" t="s">
        <v>635</v>
      </c>
      <c r="Z584" s="2" t="str">
        <f t="shared" si="112"/>
        <v/>
      </c>
      <c r="AA584" s="6">
        <f>_xlfn.XLOOKUP($G584,$AU$583:$AU$604,$AV$583:$AV$604,0,0)</f>
        <v>301875</v>
      </c>
      <c r="AB584" s="43">
        <f>AA584/$AC$605</f>
        <v>5.5780336839507455E-3</v>
      </c>
      <c r="AD584" s="65">
        <v>2521.2000000000003</v>
      </c>
      <c r="AE584" s="65" cm="1">
        <f t="array" ref="AE584">_xlfn.XLOOKUP($G584&amp;$C584,$BY$1:$BY$845&amp;$C$1:$C$845,$CB$1:$CB$845,"",0)</f>
        <v>185</v>
      </c>
      <c r="AF584" s="65">
        <v>21.7</v>
      </c>
      <c r="AG584" s="65">
        <f>IFERROR(($AD584/SUM(AD583:AD604))*$AF584,"")</f>
        <v>2.7662348693990233</v>
      </c>
      <c r="AH584" s="65" cm="1">
        <f t="array" ref="AH584">_xlfn.XLOOKUP($G584&amp;$C584,$BY$1:$BY$845&amp;$C$1:$C$845,$BD$1:$BD$845,"",0)</f>
        <v>22</v>
      </c>
      <c r="AI584" s="65" cm="1">
        <f t="array" ref="AI584">_xlfn.XLOOKUP($G584&amp;$C584,$BY$1:$BY$845&amp;$C$1:$C$845,$CP$1:$CP$845,"",0)</f>
        <v>-0.4</v>
      </c>
      <c r="AJ584" s="65" cm="1">
        <f t="array" ref="AJ584">_xlfn.XLOOKUP($G584&amp;$C584,$BY$1:$BY$845&amp;$C$1:$C$845,$CQ$1:$CQ$845,"",0)</f>
        <v>0.2</v>
      </c>
      <c r="AK584" s="65" cm="1">
        <f t="array" ref="AK584">_xlfn.XLOOKUP($G584&amp;$C584,$BY$1:$BY$845&amp;$C$1:$C$845,$CR$1:$CR$845,"",0)</f>
        <v>-0.1</v>
      </c>
      <c r="AL584" s="65" cm="1">
        <f t="array" ref="AL584">_xlfn.XLOOKUP($G584&amp;$C584,$BY$1:$BY$845&amp;$C$1:$C$845,$CM$1:$CM$845,"",0)</f>
        <v>25.1</v>
      </c>
      <c r="AM584" s="78" cm="1">
        <f t="array" ref="AM584">_xlfn.XLOOKUP($G584&amp;$C584,$BY$1:$BY$845&amp;$C$1:$C$845,BG$1:BG$845,"",0)</f>
        <v>0.89</v>
      </c>
      <c r="AN584" s="78" cm="1">
        <f t="array" ref="AN584">_xlfn.XLOOKUP($G584&amp;$C584,$BY$1:$BY$845&amp;$C$1:$C$845,BH$1:BH$845,"",0)</f>
        <v>0.11</v>
      </c>
      <c r="AO584" s="78" cm="1">
        <f t="array" ref="AO584">_xlfn.XLOOKUP($G584&amp;$C584,$BY$1:$BY$845&amp;$C$1:$C$845,BI$1:BI$845,"",0)</f>
        <v>0</v>
      </c>
      <c r="AP584" s="78" cm="1">
        <f t="array" ref="AP584">_xlfn.XLOOKUP($G584&amp;$C584,$BY$1:$BY$845&amp;$C$1:$C$845,BJ$1:BJ$845,"",0)</f>
        <v>0</v>
      </c>
      <c r="AQ584" s="78" cm="1">
        <f t="array" ref="AQ584">_xlfn.XLOOKUP($G584&amp;$C584,$BY$1:$BY$845&amp;$C$1:$C$845,BK$1:BK$845,"",0)</f>
        <v>0</v>
      </c>
      <c r="AR584" s="78">
        <f t="shared" ref="AR584:AR604" si="113">SUM(AM584:AQ584)</f>
        <v>1</v>
      </c>
      <c r="AT584" s="1">
        <v>2</v>
      </c>
      <c r="AU584" s="2" t="s">
        <v>873</v>
      </c>
      <c r="AV584" s="6">
        <v>9000000</v>
      </c>
      <c r="AW584" s="6">
        <v>9000000</v>
      </c>
      <c r="BB584">
        <v>2</v>
      </c>
      <c r="BC584" t="s">
        <v>1035</v>
      </c>
      <c r="BD584">
        <v>32</v>
      </c>
      <c r="BE584">
        <v>80</v>
      </c>
      <c r="BF584" s="2">
        <v>2530</v>
      </c>
      <c r="BI584" s="58">
        <v>0.99</v>
      </c>
      <c r="BJ584" s="58">
        <v>0.01</v>
      </c>
      <c r="BL584" s="2">
        <v>7.3</v>
      </c>
      <c r="BM584" s="2">
        <v>-2.4</v>
      </c>
      <c r="BN584" s="2">
        <v>49</v>
      </c>
      <c r="BO584" s="2">
        <v>23</v>
      </c>
      <c r="BP584" s="2">
        <v>72</v>
      </c>
      <c r="BQ584" s="2">
        <v>23</v>
      </c>
      <c r="BR584" s="2">
        <v>108</v>
      </c>
      <c r="BS584" s="2">
        <v>21</v>
      </c>
      <c r="BT584" s="2">
        <v>370</v>
      </c>
      <c r="BU584" s="2">
        <v>16</v>
      </c>
      <c r="BV584" s="2">
        <v>55</v>
      </c>
      <c r="BX584" s="2">
        <v>2</v>
      </c>
      <c r="BY584" s="2" t="s">
        <v>1035</v>
      </c>
      <c r="BZ584" s="2">
        <v>32</v>
      </c>
      <c r="CA584" s="2">
        <v>80</v>
      </c>
      <c r="CB584" s="2">
        <v>2530</v>
      </c>
      <c r="CC584" s="2">
        <v>16.2</v>
      </c>
      <c r="CD584" s="2">
        <v>0.55100000000000005</v>
      </c>
      <c r="CE584" s="2">
        <v>0.23400000000000001</v>
      </c>
      <c r="CF584" s="2">
        <v>0.40400000000000003</v>
      </c>
      <c r="CG584" s="2">
        <v>2.4</v>
      </c>
      <c r="CH584" s="2">
        <v>11.3</v>
      </c>
      <c r="CI584" s="2">
        <v>6.9</v>
      </c>
      <c r="CJ584" s="2">
        <v>11.1</v>
      </c>
      <c r="CK584" s="2">
        <v>1</v>
      </c>
      <c r="CL584" s="2">
        <v>0.3</v>
      </c>
      <c r="CM584" s="2">
        <v>9</v>
      </c>
      <c r="CN584" s="2">
        <v>22</v>
      </c>
      <c r="CP584" s="2">
        <v>5.7</v>
      </c>
      <c r="CQ584" s="2">
        <v>3.2</v>
      </c>
      <c r="CR584" s="2">
        <v>9</v>
      </c>
      <c r="CS584" s="2">
        <v>0.17</v>
      </c>
      <c r="CU584" s="2">
        <v>1.2</v>
      </c>
      <c r="CV584" s="2">
        <v>-0.3</v>
      </c>
      <c r="CW584" s="2">
        <v>0.9</v>
      </c>
      <c r="CX584" s="2">
        <v>1.8</v>
      </c>
    </row>
    <row r="585" spans="1:102" x14ac:dyDescent="0.2">
      <c r="B585" s="1" t="s">
        <v>163</v>
      </c>
      <c r="C585" s="1">
        <v>2000</v>
      </c>
      <c r="D585" s="1" t="s">
        <v>837</v>
      </c>
      <c r="F585" s="2">
        <v>2</v>
      </c>
      <c r="G585" s="2" t="s">
        <v>876</v>
      </c>
      <c r="H585" s="2" t="s">
        <v>556</v>
      </c>
      <c r="I585" s="4" t="s">
        <v>1149</v>
      </c>
      <c r="J585" s="16">
        <f>_xlfn.XLOOKUP($I585,DASHBOARD!$I$2:$I$27,DASHBOARD!$J$2:$J$27,"",0)</f>
        <v>73</v>
      </c>
      <c r="K585" s="23">
        <f>J585/DASHBOARD!$C$3</f>
        <v>1.854203708407417</v>
      </c>
      <c r="L585" s="2">
        <v>200</v>
      </c>
      <c r="M585" s="26">
        <f>L585/DASHBOARD!$C$4</f>
        <v>90.702947845804985</v>
      </c>
      <c r="N585" s="26">
        <f t="shared" si="111"/>
        <v>26.381926812133489</v>
      </c>
      <c r="O585" s="5">
        <v>27250</v>
      </c>
      <c r="P585" s="23">
        <f>YEARFRAC(O585,_xlfn.XLOOKUP($B585,DASHBOARD!$Q$2:$Q$40,DASHBOARD!$U$2:$U$40,"",0))</f>
        <v>25.861111111111111</v>
      </c>
      <c r="Q585" s="2" t="s">
        <v>557</v>
      </c>
      <c r="R585" s="2" t="str">
        <f>_xlfn.XLOOKUP($Q585,DASHBOARD!$L$2:$L$150,DASHBOARD!M$2:M$150,"",0)</f>
        <v>United States</v>
      </c>
      <c r="S585" s="2" t="str">
        <f>_xlfn.XLOOKUP($Q585,DASHBOARD!$L$2:$L$150,DASHBOARD!N$2:N$150,"",0)</f>
        <v>North America</v>
      </c>
      <c r="T585" s="2" t="str">
        <f>_xlfn.XLOOKUP($Q585,DASHBOARD!$L$2:$L$150,DASHBOARD!O$2:O$150,"",0)</f>
        <v>Americas</v>
      </c>
      <c r="U585" s="2">
        <v>3</v>
      </c>
      <c r="W585" s="2" t="s">
        <v>877</v>
      </c>
      <c r="X585" s="2" t="s">
        <v>877</v>
      </c>
      <c r="Z585" s="2" t="str">
        <f t="shared" si="112"/>
        <v/>
      </c>
      <c r="AA585" s="6">
        <f>_xlfn.XLOOKUP($G585,$AU$583:$AU$604,$AV$583:$AV$604,0,0)</f>
        <v>3000000</v>
      </c>
      <c r="AB585" s="43">
        <f>AA585/$AC$605</f>
        <v>5.5433875120007407E-2</v>
      </c>
      <c r="AD585" s="65">
        <v>2528</v>
      </c>
      <c r="AE585" s="65" cm="1">
        <f t="array" ref="AE585">_xlfn.XLOOKUP($G585&amp;$C585,$BY$1:$BY$845&amp;$C$1:$C$845,$CB$1:$CB$845,"",0)</f>
        <v>1803</v>
      </c>
      <c r="AF585" s="65">
        <v>16.2</v>
      </c>
      <c r="AG585" s="65">
        <f>IFERROR(($AD585/SUM(AD583:AD604))*$AF585,"")</f>
        <v>2.0706853138367256</v>
      </c>
      <c r="AH585" s="65" cm="1">
        <f t="array" ref="AH585">_xlfn.XLOOKUP($G585&amp;$C585,$BY$1:$BY$845&amp;$C$1:$C$845,$BD$1:$BD$845,"",0)</f>
        <v>25</v>
      </c>
      <c r="AI585" s="65" cm="1">
        <f t="array" ref="AI585">_xlfn.XLOOKUP($G585&amp;$C585,$BY$1:$BY$845&amp;$C$1:$C$845,$CP$1:$CP$845,"",0)</f>
        <v>0.5</v>
      </c>
      <c r="AJ585" s="65" cm="1">
        <f t="array" ref="AJ585">_xlfn.XLOOKUP($G585&amp;$C585,$BY$1:$BY$845&amp;$C$1:$C$845,$CQ$1:$CQ$845,"",0)</f>
        <v>2.6</v>
      </c>
      <c r="AK585" s="65" cm="1">
        <f t="array" ref="AK585">_xlfn.XLOOKUP($G585&amp;$C585,$BY$1:$BY$845&amp;$C$1:$C$845,$CR$1:$CR$845,"",0)</f>
        <v>3.1</v>
      </c>
      <c r="AL585" s="65" cm="1">
        <f t="array" ref="AL585">_xlfn.XLOOKUP($G585&amp;$C585,$BY$1:$BY$845&amp;$C$1:$C$845,$CM$1:$CM$845,"",0)</f>
        <v>12.1</v>
      </c>
      <c r="AM585" s="78" cm="1">
        <f t="array" ref="AM585">_xlfn.XLOOKUP($G585&amp;$C585,$BY$1:$BY$845&amp;$C$1:$C$845,BG$1:BG$845,"",0)</f>
        <v>1</v>
      </c>
      <c r="AN585" s="78" cm="1">
        <f t="array" ref="AN585">_xlfn.XLOOKUP($G585&amp;$C585,$BY$1:$BY$845&amp;$C$1:$C$845,BH$1:BH$845,"",0)</f>
        <v>0</v>
      </c>
      <c r="AO585" s="78" cm="1">
        <f t="array" ref="AO585">_xlfn.XLOOKUP($G585&amp;$C585,$BY$1:$BY$845&amp;$C$1:$C$845,BI$1:BI$845,"",0)</f>
        <v>0</v>
      </c>
      <c r="AP585" s="78" cm="1">
        <f t="array" ref="AP585">_xlfn.XLOOKUP($G585&amp;$C585,$BY$1:$BY$845&amp;$C$1:$C$845,BJ$1:BJ$845,"",0)</f>
        <v>0</v>
      </c>
      <c r="AQ585" s="78" cm="1">
        <f t="array" ref="AQ585">_xlfn.XLOOKUP($G585&amp;$C585,$BY$1:$BY$845&amp;$C$1:$C$845,BK$1:BK$845,"",0)</f>
        <v>0</v>
      </c>
      <c r="AR585" s="78">
        <f t="shared" si="113"/>
        <v>1</v>
      </c>
      <c r="AT585" s="1">
        <v>3</v>
      </c>
      <c r="AU585" s="2" t="s">
        <v>1035</v>
      </c>
      <c r="AV585" s="6">
        <v>7000000</v>
      </c>
      <c r="AW585" s="6">
        <v>7000000</v>
      </c>
      <c r="BB585">
        <v>3</v>
      </c>
      <c r="BC585" t="s">
        <v>873</v>
      </c>
      <c r="BD585">
        <v>21</v>
      </c>
      <c r="BE585">
        <v>66</v>
      </c>
      <c r="BF585" s="2">
        <v>2524</v>
      </c>
      <c r="BH585" s="58">
        <v>0.97</v>
      </c>
      <c r="BI585" s="58">
        <v>0.03</v>
      </c>
      <c r="BL585" s="2">
        <v>9.9</v>
      </c>
      <c r="BM585" s="2">
        <v>4.9000000000000004</v>
      </c>
      <c r="BN585" s="2">
        <v>69</v>
      </c>
      <c r="BO585" s="2">
        <v>51</v>
      </c>
      <c r="BP585" s="2">
        <v>94</v>
      </c>
      <c r="BQ585" s="2">
        <v>14</v>
      </c>
      <c r="BR585" s="2">
        <v>156</v>
      </c>
      <c r="BS585" s="2">
        <v>13</v>
      </c>
      <c r="BT585" s="2">
        <v>699</v>
      </c>
      <c r="BU585" s="2">
        <v>49</v>
      </c>
      <c r="BV585" s="2">
        <v>52</v>
      </c>
      <c r="BX585" s="2">
        <v>3</v>
      </c>
      <c r="BY585" s="2" t="s">
        <v>873</v>
      </c>
      <c r="BZ585" s="2">
        <v>21</v>
      </c>
      <c r="CA585" s="2">
        <v>66</v>
      </c>
      <c r="CB585" s="2">
        <v>2524</v>
      </c>
      <c r="CC585" s="2">
        <v>21.7</v>
      </c>
      <c r="CD585" s="2">
        <v>0.54600000000000004</v>
      </c>
      <c r="CE585" s="2">
        <v>0.122</v>
      </c>
      <c r="CF585" s="2">
        <v>0.34100000000000003</v>
      </c>
      <c r="CG585" s="2">
        <v>4.5999999999999996</v>
      </c>
      <c r="CH585" s="2">
        <v>12.9</v>
      </c>
      <c r="CI585" s="2">
        <v>8.8000000000000007</v>
      </c>
      <c r="CJ585" s="2">
        <v>22.4</v>
      </c>
      <c r="CK585" s="2">
        <v>2.2000000000000002</v>
      </c>
      <c r="CL585" s="2">
        <v>1.7</v>
      </c>
      <c r="CM585" s="2">
        <v>11.8</v>
      </c>
      <c r="CN585" s="2">
        <v>26.8</v>
      </c>
      <c r="CP585" s="2">
        <v>6.1</v>
      </c>
      <c r="CQ585" s="2">
        <v>4.5</v>
      </c>
      <c r="CR585" s="2">
        <v>10.6</v>
      </c>
      <c r="CS585" s="2">
        <v>0.20200000000000001</v>
      </c>
      <c r="CU585" s="2">
        <v>3.5</v>
      </c>
      <c r="CV585" s="2">
        <v>1.6</v>
      </c>
      <c r="CW585" s="2">
        <v>5.0999999999999996</v>
      </c>
      <c r="CX585" s="2">
        <v>4.5</v>
      </c>
    </row>
    <row r="586" spans="1:102" x14ac:dyDescent="0.2">
      <c r="B586" s="1" t="s">
        <v>163</v>
      </c>
      <c r="C586" s="1">
        <v>2000</v>
      </c>
      <c r="D586" s="1" t="s">
        <v>837</v>
      </c>
      <c r="F586" s="2">
        <v>17</v>
      </c>
      <c r="G586" s="2" t="s">
        <v>1007</v>
      </c>
      <c r="H586" s="2" t="s">
        <v>570</v>
      </c>
      <c r="I586" s="4" t="s">
        <v>604</v>
      </c>
      <c r="J586" s="16">
        <f>_xlfn.XLOOKUP($I586,DASHBOARD!$I$2:$I$27,DASHBOARD!$J$2:$J$27,"",0)</f>
        <v>79</v>
      </c>
      <c r="K586" s="23">
        <f>J586/DASHBOARD!$C$3</f>
        <v>2.0066040132080265</v>
      </c>
      <c r="L586" s="2">
        <v>230</v>
      </c>
      <c r="M586" s="26">
        <f>L586/DASHBOARD!$C$4</f>
        <v>104.30839002267574</v>
      </c>
      <c r="N586" s="26">
        <f t="shared" si="111"/>
        <v>25.905733244534257</v>
      </c>
      <c r="O586" s="5">
        <v>25408</v>
      </c>
      <c r="P586" s="23">
        <f>YEARFRAC(O586,_xlfn.XLOOKUP($B586,DASHBOARD!$Q$2:$Q$40,DASHBOARD!$U$2:$U$40,"",0))</f>
        <v>30.902777777777779</v>
      </c>
      <c r="Q586" s="2" t="s">
        <v>593</v>
      </c>
      <c r="R586" s="2" t="str">
        <f>_xlfn.XLOOKUP($Q586,DASHBOARD!$L$2:$L$150,DASHBOARD!M$2:M$150,"",0)</f>
        <v>Canada</v>
      </c>
      <c r="S586" s="2" t="str">
        <f>_xlfn.XLOOKUP($Q586,DASHBOARD!$L$2:$L$150,DASHBOARD!N$2:N$150,"",0)</f>
        <v>North America</v>
      </c>
      <c r="T586" s="2" t="str">
        <f>_xlfn.XLOOKUP($Q586,DASHBOARD!$L$2:$L$150,DASHBOARD!O$2:O$150,"",0)</f>
        <v>Americas</v>
      </c>
      <c r="U586" s="2">
        <v>8</v>
      </c>
      <c r="W586" s="2" t="s">
        <v>636</v>
      </c>
      <c r="X586" s="2" t="s">
        <v>636</v>
      </c>
      <c r="Z586" s="2" t="str">
        <f t="shared" si="112"/>
        <v/>
      </c>
      <c r="AA586" s="6">
        <f>_xlfn.XLOOKUP($G586,$AU$583:$AU$604,$AV$583:$AV$604,0,0)</f>
        <v>3033000</v>
      </c>
      <c r="AB586" s="43">
        <f>AA586/$AC$605</f>
        <v>5.6043647746327495E-2</v>
      </c>
      <c r="AD586" s="65">
        <v>1687.2</v>
      </c>
      <c r="AE586" s="65" cm="1">
        <f t="array" ref="AE586">_xlfn.XLOOKUP($G586&amp;$C586,$BY$1:$BY$845&amp;$C$1:$C$845,$CB$1:$CB$845,"",0)</f>
        <v>1473</v>
      </c>
      <c r="AF586" s="65">
        <v>14.3</v>
      </c>
      <c r="AG586" s="65">
        <f>IFERROR(($AD586/SUM(AD583:AD604))*$AF586,"")</f>
        <v>1.2199011012347178</v>
      </c>
      <c r="AH586" s="65" cm="1">
        <f t="array" ref="AH586">_xlfn.XLOOKUP($G586&amp;$C586,$BY$1:$BY$845&amp;$C$1:$C$845,$BD$1:$BD$845,"",0)</f>
        <v>30</v>
      </c>
      <c r="AI586" s="65" cm="1">
        <f t="array" ref="AI586">_xlfn.XLOOKUP($G586&amp;$C586,$BY$1:$BY$845&amp;$C$1:$C$845,$CP$1:$CP$845,"",0)</f>
        <v>0.9</v>
      </c>
      <c r="AJ586" s="65" cm="1">
        <f t="array" ref="AJ586">_xlfn.XLOOKUP($G586&amp;$C586,$BY$1:$BY$845&amp;$C$1:$C$845,$CQ$1:$CQ$845,"",0)</f>
        <v>2.2999999999999998</v>
      </c>
      <c r="AK586" s="65" cm="1">
        <f t="array" ref="AK586">_xlfn.XLOOKUP($G586&amp;$C586,$BY$1:$BY$845&amp;$C$1:$C$845,$CR$1:$CR$845,"",0)</f>
        <v>3.2</v>
      </c>
      <c r="AL586" s="65" cm="1">
        <f t="array" ref="AL586">_xlfn.XLOOKUP($G586&amp;$C586,$BY$1:$BY$845&amp;$C$1:$C$845,$CM$1:$CM$845,"",0)</f>
        <v>14</v>
      </c>
      <c r="AM586" s="78" cm="1">
        <f t="array" ref="AM586">_xlfn.XLOOKUP($G586&amp;$C586,$BY$1:$BY$845&amp;$C$1:$C$845,BG$1:BG$845,"",0)</f>
        <v>0</v>
      </c>
      <c r="AN586" s="78" cm="1">
        <f t="array" ref="AN586">_xlfn.XLOOKUP($G586&amp;$C586,$BY$1:$BY$845&amp;$C$1:$C$845,BH$1:BH$845,"",0)</f>
        <v>0.02</v>
      </c>
      <c r="AO586" s="78" cm="1">
        <f t="array" ref="AO586">_xlfn.XLOOKUP($G586&amp;$C586,$BY$1:$BY$845&amp;$C$1:$C$845,BI$1:BI$845,"",0)</f>
        <v>0.83</v>
      </c>
      <c r="AP586" s="78" cm="1">
        <f t="array" ref="AP586">_xlfn.XLOOKUP($G586&amp;$C586,$BY$1:$BY$845&amp;$C$1:$C$845,BJ$1:BJ$845,"",0)</f>
        <v>0.16</v>
      </c>
      <c r="AQ586" s="78" cm="1">
        <f t="array" ref="AQ586">_xlfn.XLOOKUP($G586&amp;$C586,$BY$1:$BY$845&amp;$C$1:$C$845,BK$1:BK$845,"",0)</f>
        <v>0</v>
      </c>
      <c r="AR586" s="78">
        <f t="shared" si="113"/>
        <v>1.01</v>
      </c>
      <c r="AT586" s="1">
        <v>4</v>
      </c>
      <c r="AU586" s="2" t="s">
        <v>922</v>
      </c>
      <c r="AV586" s="6">
        <v>4800000</v>
      </c>
      <c r="AW586" s="6">
        <v>4800000</v>
      </c>
      <c r="BB586">
        <v>4</v>
      </c>
      <c r="BC586" t="s">
        <v>1024</v>
      </c>
      <c r="BD586">
        <v>36</v>
      </c>
      <c r="BE586">
        <v>80</v>
      </c>
      <c r="BF586" s="2">
        <v>2042</v>
      </c>
      <c r="BG586" s="58">
        <v>0.69</v>
      </c>
      <c r="BH586" s="58">
        <v>0.31</v>
      </c>
      <c r="BL586" s="2">
        <v>7.2</v>
      </c>
      <c r="BM586" s="2">
        <v>-1.8</v>
      </c>
      <c r="BN586" s="2">
        <v>70</v>
      </c>
      <c r="BO586" s="2">
        <v>31</v>
      </c>
      <c r="BP586" s="2">
        <v>61</v>
      </c>
      <c r="BQ586" s="2">
        <v>11</v>
      </c>
      <c r="BR586" s="2">
        <v>55</v>
      </c>
      <c r="BS586" s="2">
        <v>6</v>
      </c>
      <c r="BT586" s="2">
        <v>573</v>
      </c>
      <c r="BU586" s="2">
        <v>9</v>
      </c>
      <c r="BV586" s="2">
        <v>43</v>
      </c>
      <c r="BX586" s="2">
        <v>4</v>
      </c>
      <c r="BY586" s="2" t="s">
        <v>1024</v>
      </c>
      <c r="BZ586" s="2">
        <v>36</v>
      </c>
      <c r="CA586" s="2">
        <v>80</v>
      </c>
      <c r="CB586" s="2">
        <v>2042</v>
      </c>
      <c r="CC586" s="2">
        <v>12</v>
      </c>
      <c r="CD586" s="2">
        <v>0.46800000000000003</v>
      </c>
      <c r="CE586" s="2">
        <v>0.2</v>
      </c>
      <c r="CF586" s="2">
        <v>0.27700000000000002</v>
      </c>
      <c r="CG586" s="2">
        <v>5.0999999999999996</v>
      </c>
      <c r="CH586" s="2">
        <v>12.5</v>
      </c>
      <c r="CI586" s="2">
        <v>8.8000000000000007</v>
      </c>
      <c r="CJ586" s="2">
        <v>19.2</v>
      </c>
      <c r="CK586" s="2">
        <v>2.1</v>
      </c>
      <c r="CL586" s="2">
        <v>1.3</v>
      </c>
      <c r="CM586" s="2">
        <v>18.100000000000001</v>
      </c>
      <c r="CN586" s="2">
        <v>15.6</v>
      </c>
      <c r="CP586" s="2">
        <v>0.4</v>
      </c>
      <c r="CQ586" s="2">
        <v>3.5</v>
      </c>
      <c r="CR586" s="2">
        <v>4</v>
      </c>
      <c r="CS586" s="2">
        <v>9.2999999999999999E-2</v>
      </c>
      <c r="CU586" s="2">
        <v>-1.2</v>
      </c>
      <c r="CV586" s="2">
        <v>1.9</v>
      </c>
      <c r="CW586" s="2">
        <v>0.6</v>
      </c>
      <c r="CX586" s="2">
        <v>1.3</v>
      </c>
    </row>
    <row r="587" spans="1:102" x14ac:dyDescent="0.2">
      <c r="B587" s="1" t="s">
        <v>163</v>
      </c>
      <c r="C587" s="1">
        <v>2000</v>
      </c>
      <c r="D587" s="1" t="s">
        <v>837</v>
      </c>
      <c r="F587" s="2">
        <v>3</v>
      </c>
      <c r="G587" s="2" t="s">
        <v>1008</v>
      </c>
      <c r="H587" s="2" t="s">
        <v>570</v>
      </c>
      <c r="I587" s="4" t="s">
        <v>600</v>
      </c>
      <c r="J587" s="16">
        <f>_xlfn.XLOOKUP($I587,DASHBOARD!$I$2:$I$27,DASHBOARD!$J$2:$J$27,"",0)</f>
        <v>80</v>
      </c>
      <c r="K587" s="23">
        <f>J587/DASHBOARD!$C$3</f>
        <v>2.0320040640081283</v>
      </c>
      <c r="L587" s="2">
        <v>220</v>
      </c>
      <c r="M587" s="26">
        <f>L587/DASHBOARD!$C$4</f>
        <v>99.773242630385482</v>
      </c>
      <c r="N587" s="26">
        <f t="shared" si="111"/>
        <v>24.163783871882082</v>
      </c>
      <c r="O587" s="5">
        <v>28366</v>
      </c>
      <c r="P587" s="23">
        <f>YEARFRAC(O587,_xlfn.XLOOKUP($B587,DASHBOARD!$Q$2:$Q$40,DASHBOARD!$U$2:$U$40,"",0))</f>
        <v>22.805555555555557</v>
      </c>
      <c r="Q587" s="2" t="s">
        <v>557</v>
      </c>
      <c r="R587" s="2" t="str">
        <f>_xlfn.XLOOKUP($Q587,DASHBOARD!$L$2:$L$150,DASHBOARD!M$2:M$150,"",0)</f>
        <v>United States</v>
      </c>
      <c r="S587" s="2" t="str">
        <f>_xlfn.XLOOKUP($Q587,DASHBOARD!$L$2:$L$150,DASHBOARD!N$2:N$150,"",0)</f>
        <v>North America</v>
      </c>
      <c r="T587" s="2" t="str">
        <f>_xlfn.XLOOKUP($Q587,DASHBOARD!$L$2:$L$150,DASHBOARD!O$2:O$150,"",0)</f>
        <v>Americas</v>
      </c>
      <c r="U587" s="2" t="s">
        <v>563</v>
      </c>
      <c r="W587" s="2" t="s">
        <v>1009</v>
      </c>
      <c r="X587" s="2" t="s">
        <v>1009</v>
      </c>
      <c r="Z587" s="2" t="str">
        <f t="shared" si="112"/>
        <v/>
      </c>
      <c r="AA587" s="6">
        <f>_xlfn.XLOOKUP($G587,$AU$583:$AU$604,$AV$583:$AV$604,0,0)</f>
        <v>790440</v>
      </c>
      <c r="AB587" s="43">
        <f>AA587/$AC$605</f>
        <v>1.4605717416619552E-2</v>
      </c>
      <c r="AD587" s="65">
        <v>1476</v>
      </c>
      <c r="AE587" s="65" cm="1">
        <f t="array" ref="AE587">_xlfn.XLOOKUP($G587&amp;$C587,$BY$1:$BY$845&amp;$C$1:$C$845,$CB$1:$CB$845,"",0)</f>
        <v>345</v>
      </c>
      <c r="AF587" s="65">
        <v>11.7</v>
      </c>
      <c r="AG587" s="65">
        <f>IFERROR(($AD587/SUM(AD583:AD604))*$AF587,"")</f>
        <v>0.87316081667323964</v>
      </c>
      <c r="AH587" s="65" cm="1">
        <f t="array" ref="AH587">_xlfn.XLOOKUP($G587&amp;$C587,$BY$1:$BY$845&amp;$C$1:$C$845,$BD$1:$BD$845,"",0)</f>
        <v>22</v>
      </c>
      <c r="AI587" s="65" cm="1">
        <f t="array" ref="AI587">_xlfn.XLOOKUP($G587&amp;$C587,$BY$1:$BY$845&amp;$C$1:$C$845,$CP$1:$CP$845,"",0)</f>
        <v>0.1</v>
      </c>
      <c r="AJ587" s="65" cm="1">
        <f t="array" ref="AJ587">_xlfn.XLOOKUP($G587&amp;$C587,$BY$1:$BY$845&amp;$C$1:$C$845,$CQ$1:$CQ$845,"",0)</f>
        <v>0.6</v>
      </c>
      <c r="AK587" s="65" cm="1">
        <f t="array" ref="AK587">_xlfn.XLOOKUP($G587&amp;$C587,$BY$1:$BY$845&amp;$C$1:$C$845,$CR$1:$CR$845,"",0)</f>
        <v>0.7</v>
      </c>
      <c r="AL587" s="65" cm="1">
        <f t="array" ref="AL587">_xlfn.XLOOKUP($G587&amp;$C587,$BY$1:$BY$845&amp;$C$1:$C$845,$CM$1:$CM$845,"",0)</f>
        <v>11.5</v>
      </c>
      <c r="AM587" s="78" cm="1">
        <f t="array" ref="AM587">_xlfn.XLOOKUP($G587&amp;$C587,$BY$1:$BY$845&amp;$C$1:$C$845,BG$1:BG$845,"",0)</f>
        <v>0</v>
      </c>
      <c r="AN587" s="78" cm="1">
        <f t="array" ref="AN587">_xlfn.XLOOKUP($G587&amp;$C587,$BY$1:$BY$845&amp;$C$1:$C$845,BH$1:BH$845,"",0)</f>
        <v>0.02</v>
      </c>
      <c r="AO587" s="78" cm="1">
        <f t="array" ref="AO587">_xlfn.XLOOKUP($G587&amp;$C587,$BY$1:$BY$845&amp;$C$1:$C$845,BI$1:BI$845,"",0)</f>
        <v>0.44</v>
      </c>
      <c r="AP587" s="78" cm="1">
        <f t="array" ref="AP587">_xlfn.XLOOKUP($G587&amp;$C587,$BY$1:$BY$845&amp;$C$1:$C$845,BJ$1:BJ$845,"",0)</f>
        <v>0.54</v>
      </c>
      <c r="AQ587" s="78" cm="1">
        <f t="array" ref="AQ587">_xlfn.XLOOKUP($G587&amp;$C587,$BY$1:$BY$845&amp;$C$1:$C$845,BK$1:BK$845,"",0)</f>
        <v>0.01</v>
      </c>
      <c r="AR587" s="78">
        <f t="shared" si="113"/>
        <v>1.01</v>
      </c>
      <c r="AT587" s="1">
        <v>5</v>
      </c>
      <c r="AU587" s="2" t="s">
        <v>1007</v>
      </c>
      <c r="AV587" s="6">
        <v>3033000</v>
      </c>
      <c r="AW587" s="6">
        <v>3033000</v>
      </c>
      <c r="BB587">
        <v>5</v>
      </c>
      <c r="BC587" t="s">
        <v>1032</v>
      </c>
      <c r="BD587">
        <v>36</v>
      </c>
      <c r="BE587">
        <v>82</v>
      </c>
      <c r="BF587" s="2">
        <v>1929</v>
      </c>
      <c r="BJ587" s="58">
        <v>0.94</v>
      </c>
      <c r="BK587" s="58">
        <v>0.06</v>
      </c>
      <c r="BL587" s="2">
        <v>7.7</v>
      </c>
      <c r="BM587" s="2">
        <v>-0.8</v>
      </c>
      <c r="BN587" s="2">
        <v>19</v>
      </c>
      <c r="BO587" s="2">
        <v>18</v>
      </c>
      <c r="BP587" s="2">
        <v>53</v>
      </c>
      <c r="BQ587" s="2">
        <v>7</v>
      </c>
      <c r="BR587" s="2">
        <v>33</v>
      </c>
      <c r="BS587" s="2">
        <v>18</v>
      </c>
      <c r="BT587" s="2">
        <v>177</v>
      </c>
      <c r="BU587" s="2">
        <v>6</v>
      </c>
      <c r="BV587" s="2">
        <v>25</v>
      </c>
      <c r="BX587" s="2">
        <v>5</v>
      </c>
      <c r="BY587" s="2" t="s">
        <v>1032</v>
      </c>
      <c r="BZ587" s="2">
        <v>36</v>
      </c>
      <c r="CA587" s="2">
        <v>82</v>
      </c>
      <c r="CB587" s="2">
        <v>1929</v>
      </c>
      <c r="CC587" s="2">
        <v>11.2</v>
      </c>
      <c r="CD587" s="2">
        <v>0.48199999999999998</v>
      </c>
      <c r="CE587" s="2">
        <v>0.01</v>
      </c>
      <c r="CF587" s="2">
        <v>0.245</v>
      </c>
      <c r="CG587" s="2">
        <v>9</v>
      </c>
      <c r="CH587" s="2">
        <v>17.899999999999999</v>
      </c>
      <c r="CI587" s="2">
        <v>13.5</v>
      </c>
      <c r="CJ587" s="2">
        <v>5.9</v>
      </c>
      <c r="CK587" s="2">
        <v>1.4</v>
      </c>
      <c r="CL587" s="2">
        <v>0.7</v>
      </c>
      <c r="CM587" s="2">
        <v>11</v>
      </c>
      <c r="CN587" s="2">
        <v>11</v>
      </c>
      <c r="CP587" s="2">
        <v>1.7</v>
      </c>
      <c r="CQ587" s="2">
        <v>3.3</v>
      </c>
      <c r="CR587" s="2">
        <v>5</v>
      </c>
      <c r="CS587" s="2">
        <v>0.124</v>
      </c>
      <c r="CU587" s="2">
        <v>-1.1000000000000001</v>
      </c>
      <c r="CV587" s="2">
        <v>0.8</v>
      </c>
      <c r="CW587" s="2">
        <v>-0.3</v>
      </c>
      <c r="CX587" s="2">
        <v>0.8</v>
      </c>
    </row>
    <row r="588" spans="1:102" x14ac:dyDescent="0.2">
      <c r="B588" s="1" t="s">
        <v>163</v>
      </c>
      <c r="C588" s="1">
        <v>2000</v>
      </c>
      <c r="D588" s="1" t="s">
        <v>837</v>
      </c>
      <c r="F588" s="2">
        <v>45</v>
      </c>
      <c r="G588" s="2" t="s">
        <v>1032</v>
      </c>
      <c r="H588" s="2" t="s">
        <v>566</v>
      </c>
      <c r="I588" s="4" t="s">
        <v>602</v>
      </c>
      <c r="J588" s="16">
        <f>_xlfn.XLOOKUP($I588,DASHBOARD!$I$2:$I$27,DASHBOARD!$J$2:$J$27,"",0)</f>
        <v>81</v>
      </c>
      <c r="K588" s="23">
        <f>J588/DASHBOARD!$C$3</f>
        <v>2.0574041148082296</v>
      </c>
      <c r="L588" s="2">
        <v>220</v>
      </c>
      <c r="M588" s="26">
        <f>L588/DASHBOARD!$C$4</f>
        <v>99.773242630385482</v>
      </c>
      <c r="N588" s="26">
        <f t="shared" si="111"/>
        <v>23.570830175285071</v>
      </c>
      <c r="O588" s="5">
        <v>23288</v>
      </c>
      <c r="P588" s="23">
        <f>YEARFRAC(O588,_xlfn.XLOOKUP($B588,DASHBOARD!$Q$2:$Q$40,DASHBOARD!$U$2:$U$40,"",0))</f>
        <v>36.708333333333336</v>
      </c>
      <c r="Q588" s="2" t="s">
        <v>557</v>
      </c>
      <c r="R588" s="2" t="str">
        <f>_xlfn.XLOOKUP($Q588,DASHBOARD!$L$2:$L$150,DASHBOARD!M$2:M$150,"",0)</f>
        <v>United States</v>
      </c>
      <c r="S588" s="2" t="str">
        <f>_xlfn.XLOOKUP($Q588,DASHBOARD!$L$2:$L$150,DASHBOARD!N$2:N$150,"",0)</f>
        <v>North America</v>
      </c>
      <c r="T588" s="2" t="str">
        <f>_xlfn.XLOOKUP($Q588,DASHBOARD!$L$2:$L$150,DASHBOARD!O$2:O$150,"",0)</f>
        <v>Americas</v>
      </c>
      <c r="U588" s="2">
        <v>14</v>
      </c>
      <c r="W588" s="2" t="s">
        <v>583</v>
      </c>
      <c r="X588" s="2" t="s">
        <v>583</v>
      </c>
      <c r="Z588" s="2" t="str">
        <f t="shared" si="112"/>
        <v/>
      </c>
      <c r="AA588" s="6">
        <f>_xlfn.XLOOKUP($G588,$AU$583:$AU$604,$AV$583:$AV$604,0,0)</f>
        <v>1700000</v>
      </c>
      <c r="AB588" s="43">
        <f>AA588/$AC$605</f>
        <v>3.1412529234670868E-2</v>
      </c>
      <c r="AD588" s="65">
        <v>1801.8000000000002</v>
      </c>
      <c r="AE588" s="65" cm="1">
        <f t="array" ref="AE588">_xlfn.XLOOKUP($G588&amp;$C588,$BY$1:$BY$845&amp;$C$1:$C$845,$CB$1:$CB$845,"",0)</f>
        <v>1929</v>
      </c>
      <c r="AF588" s="65">
        <v>9.6</v>
      </c>
      <c r="AG588" s="65">
        <f>IFERROR(($AD588/SUM(AD583:AD604))*$AF588,"")</f>
        <v>0.87458059035888736</v>
      </c>
      <c r="AH588" s="65" cm="1">
        <f t="array" ref="AH588">_xlfn.XLOOKUP($G588&amp;$C588,$BY$1:$BY$845&amp;$C$1:$C$845,$BD$1:$BD$845,"",0)</f>
        <v>36</v>
      </c>
      <c r="AI588" s="65" cm="1">
        <f t="array" ref="AI588">_xlfn.XLOOKUP($G588&amp;$C588,$BY$1:$BY$845&amp;$C$1:$C$845,$CP$1:$CP$845,"",0)</f>
        <v>1.7</v>
      </c>
      <c r="AJ588" s="65" cm="1">
        <f t="array" ref="AJ588">_xlfn.XLOOKUP($G588&amp;$C588,$BY$1:$BY$845&amp;$C$1:$C$845,$CQ$1:$CQ$845,"",0)</f>
        <v>3.3</v>
      </c>
      <c r="AK588" s="65" cm="1">
        <f t="array" ref="AK588">_xlfn.XLOOKUP($G588&amp;$C588,$BY$1:$BY$845&amp;$C$1:$C$845,$CR$1:$CR$845,"",0)</f>
        <v>5</v>
      </c>
      <c r="AL588" s="65" cm="1">
        <f t="array" ref="AL588">_xlfn.XLOOKUP($G588&amp;$C588,$BY$1:$BY$845&amp;$C$1:$C$845,$CM$1:$CM$845,"",0)</f>
        <v>11</v>
      </c>
      <c r="AM588" s="78" cm="1">
        <f t="array" ref="AM588">_xlfn.XLOOKUP($G588&amp;$C588,$BY$1:$BY$845&amp;$C$1:$C$845,BG$1:BG$845,"",0)</f>
        <v>0</v>
      </c>
      <c r="AN588" s="78" cm="1">
        <f t="array" ref="AN588">_xlfn.XLOOKUP($G588&amp;$C588,$BY$1:$BY$845&amp;$C$1:$C$845,BH$1:BH$845,"",0)</f>
        <v>0</v>
      </c>
      <c r="AO588" s="78" cm="1">
        <f t="array" ref="AO588">_xlfn.XLOOKUP($G588&amp;$C588,$BY$1:$BY$845&amp;$C$1:$C$845,BI$1:BI$845,"",0)</f>
        <v>0</v>
      </c>
      <c r="AP588" s="78" cm="1">
        <f t="array" ref="AP588">_xlfn.XLOOKUP($G588&amp;$C588,$BY$1:$BY$845&amp;$C$1:$C$845,BJ$1:BJ$845,"",0)</f>
        <v>0.94</v>
      </c>
      <c r="AQ588" s="78" cm="1">
        <f t="array" ref="AQ588">_xlfn.XLOOKUP($G588&amp;$C588,$BY$1:$BY$845&amp;$C$1:$C$845,BK$1:BK$845,"",0)</f>
        <v>0.06</v>
      </c>
      <c r="AR588" s="78">
        <f t="shared" si="113"/>
        <v>1</v>
      </c>
      <c r="AT588" s="1">
        <v>6</v>
      </c>
      <c r="AU588" s="2" t="s">
        <v>876</v>
      </c>
      <c r="AV588" s="6">
        <v>3000000</v>
      </c>
      <c r="AW588" s="6">
        <v>3000000</v>
      </c>
      <c r="BB588">
        <v>6</v>
      </c>
      <c r="BC588" t="s">
        <v>876</v>
      </c>
      <c r="BD588">
        <v>25</v>
      </c>
      <c r="BE588">
        <v>78</v>
      </c>
      <c r="BF588" s="2">
        <v>1803</v>
      </c>
      <c r="BG588" s="58">
        <v>1</v>
      </c>
      <c r="BL588" s="2">
        <v>11.4</v>
      </c>
      <c r="BM588" s="2">
        <v>5.9</v>
      </c>
      <c r="BN588" s="2">
        <v>51</v>
      </c>
      <c r="BO588" s="2">
        <v>11</v>
      </c>
      <c r="BP588" s="2">
        <v>40</v>
      </c>
      <c r="BQ588" s="2">
        <v>6</v>
      </c>
      <c r="BR588" s="2">
        <v>46</v>
      </c>
      <c r="BS588" s="2">
        <v>67</v>
      </c>
      <c r="BT588" s="2">
        <v>460</v>
      </c>
      <c r="BU588" s="2">
        <v>10</v>
      </c>
      <c r="BV588" s="2">
        <v>13</v>
      </c>
      <c r="BX588" s="2">
        <v>6</v>
      </c>
      <c r="BY588" s="2" t="s">
        <v>876</v>
      </c>
      <c r="BZ588" s="2">
        <v>25</v>
      </c>
      <c r="CA588" s="2">
        <v>78</v>
      </c>
      <c r="CB588" s="2">
        <v>1803</v>
      </c>
      <c r="CC588" s="2">
        <v>9.6</v>
      </c>
      <c r="CD588" s="2">
        <v>0.44900000000000001</v>
      </c>
      <c r="CE588" s="2">
        <v>0.34399999999999997</v>
      </c>
      <c r="CF588" s="2">
        <v>0.3</v>
      </c>
      <c r="CG588" s="2">
        <v>1.3</v>
      </c>
      <c r="CH588" s="2">
        <v>7.1</v>
      </c>
      <c r="CI588" s="2">
        <v>4.2</v>
      </c>
      <c r="CJ588" s="2">
        <v>17.100000000000001</v>
      </c>
      <c r="CK588" s="2">
        <v>2.2999999999999998</v>
      </c>
      <c r="CL588" s="2">
        <v>0.1</v>
      </c>
      <c r="CM588" s="2">
        <v>12.1</v>
      </c>
      <c r="CN588" s="2">
        <v>15.1</v>
      </c>
      <c r="CP588" s="2">
        <v>0.5</v>
      </c>
      <c r="CQ588" s="2">
        <v>2.6</v>
      </c>
      <c r="CR588" s="2">
        <v>3.1</v>
      </c>
      <c r="CS588" s="2">
        <v>8.3000000000000004E-2</v>
      </c>
      <c r="CU588" s="2">
        <v>-2.9</v>
      </c>
      <c r="CV588" s="2">
        <v>1.3</v>
      </c>
      <c r="CW588" s="2">
        <v>-1.6</v>
      </c>
      <c r="CX588" s="2">
        <v>0.2</v>
      </c>
    </row>
    <row r="589" spans="1:102" x14ac:dyDescent="0.2">
      <c r="B589" s="1" t="s">
        <v>163</v>
      </c>
      <c r="C589" s="1">
        <v>2000</v>
      </c>
      <c r="D589" s="1" t="s">
        <v>837</v>
      </c>
      <c r="F589" s="2">
        <v>4</v>
      </c>
      <c r="G589" s="2" t="s">
        <v>1024</v>
      </c>
      <c r="H589" s="2" t="s">
        <v>556</v>
      </c>
      <c r="I589" s="4" t="s">
        <v>599</v>
      </c>
      <c r="J589" s="16">
        <f>_xlfn.XLOOKUP($I589,DASHBOARD!$I$2:$I$27,DASHBOARD!$J$2:$J$27,"",0)</f>
        <v>78</v>
      </c>
      <c r="K589" s="23">
        <f>J589/DASHBOARD!$C$3</f>
        <v>1.981203962407925</v>
      </c>
      <c r="L589" s="2">
        <v>185</v>
      </c>
      <c r="M589" s="26">
        <f>L589/DASHBOARD!$C$4</f>
        <v>83.900226757369609</v>
      </c>
      <c r="N589" s="26">
        <f t="shared" si="111"/>
        <v>21.374932837478621</v>
      </c>
      <c r="O589" s="5">
        <v>23396</v>
      </c>
      <c r="P589" s="23">
        <f>YEARFRAC(O589,_xlfn.XLOOKUP($B589,DASHBOARD!$Q$2:$Q$40,DASHBOARD!$U$2:$U$40,"",0))</f>
        <v>36.413888888888891</v>
      </c>
      <c r="Q589" s="2" t="s">
        <v>557</v>
      </c>
      <c r="R589" s="2" t="str">
        <f>_xlfn.XLOOKUP($Q589,DASHBOARD!$L$2:$L$150,DASHBOARD!M$2:M$150,"",0)</f>
        <v>United States</v>
      </c>
      <c r="S589" s="2" t="str">
        <f>_xlfn.XLOOKUP($Q589,DASHBOARD!$L$2:$L$150,DASHBOARD!N$2:N$150,"",0)</f>
        <v>North America</v>
      </c>
      <c r="T589" s="2" t="str">
        <f>_xlfn.XLOOKUP($Q589,DASHBOARD!$L$2:$L$150,DASHBOARD!O$2:O$150,"",0)</f>
        <v>Americas</v>
      </c>
      <c r="U589" s="2">
        <v>13</v>
      </c>
      <c r="W589" s="2" t="s">
        <v>1025</v>
      </c>
      <c r="X589" s="2" t="s">
        <v>1025</v>
      </c>
      <c r="Z589" s="2" t="str">
        <f t="shared" si="112"/>
        <v/>
      </c>
      <c r="AA589" s="6">
        <f>_xlfn.XLOOKUP($G589,$AU$583:$AU$604,$AV$583:$AV$604,0,0)</f>
        <v>2000000</v>
      </c>
      <c r="AB589" s="43">
        <f>AA589/$AC$605</f>
        <v>3.6955916746671605E-2</v>
      </c>
      <c r="AD589" s="65">
        <v>409.5</v>
      </c>
      <c r="AE589" s="65" cm="1">
        <f t="array" ref="AE589">_xlfn.XLOOKUP($G589&amp;$C589,$BY$1:$BY$845&amp;$C$1:$C$845,$CB$1:$CB$845,"",0)</f>
        <v>2042</v>
      </c>
      <c r="AF589" s="65">
        <v>9.5</v>
      </c>
      <c r="AG589" s="65">
        <f>IFERROR(($AD589/SUM(AD583:AD604))*$AF589,"")</f>
        <v>0.19669781269908684</v>
      </c>
      <c r="AH589" s="65" cm="1">
        <f t="array" ref="AH589">_xlfn.XLOOKUP($G589&amp;$C589,$BY$1:$BY$845&amp;$C$1:$C$845,$BD$1:$BD$845,"",0)</f>
        <v>36</v>
      </c>
      <c r="AI589" s="65" cm="1">
        <f t="array" ref="AI589">_xlfn.XLOOKUP($G589&amp;$C589,$BY$1:$BY$845&amp;$C$1:$C$845,$CP$1:$CP$845,"",0)</f>
        <v>0.4</v>
      </c>
      <c r="AJ589" s="65" cm="1">
        <f t="array" ref="AJ589">_xlfn.XLOOKUP($G589&amp;$C589,$BY$1:$BY$845&amp;$C$1:$C$845,$CQ$1:$CQ$845,"",0)</f>
        <v>3.5</v>
      </c>
      <c r="AK589" s="65" cm="1">
        <f t="array" ref="AK589">_xlfn.XLOOKUP($G589&amp;$C589,$BY$1:$BY$845&amp;$C$1:$C$845,$CR$1:$CR$845,"",0)</f>
        <v>4</v>
      </c>
      <c r="AL589" s="65" cm="1">
        <f t="array" ref="AL589">_xlfn.XLOOKUP($G589&amp;$C589,$BY$1:$BY$845&amp;$C$1:$C$845,$CM$1:$CM$845,"",0)</f>
        <v>18.100000000000001</v>
      </c>
      <c r="AM589" s="78" cm="1">
        <f t="array" ref="AM589">_xlfn.XLOOKUP($G589&amp;$C589,$BY$1:$BY$845&amp;$C$1:$C$845,BG$1:BG$845,"",0)</f>
        <v>0.69</v>
      </c>
      <c r="AN589" s="78" cm="1">
        <f t="array" ref="AN589">_xlfn.XLOOKUP($G589&amp;$C589,$BY$1:$BY$845&amp;$C$1:$C$845,BH$1:BH$845,"",0)</f>
        <v>0.31</v>
      </c>
      <c r="AO589" s="78" cm="1">
        <f t="array" ref="AO589">_xlfn.XLOOKUP($G589&amp;$C589,$BY$1:$BY$845&amp;$C$1:$C$845,BI$1:BI$845,"",0)</f>
        <v>0</v>
      </c>
      <c r="AP589" s="78" cm="1">
        <f t="array" ref="AP589">_xlfn.XLOOKUP($G589&amp;$C589,$BY$1:$BY$845&amp;$C$1:$C$845,BJ$1:BJ$845,"",0)</f>
        <v>0</v>
      </c>
      <c r="AQ589" s="78" cm="1">
        <f t="array" ref="AQ589">_xlfn.XLOOKUP($G589&amp;$C589,$BY$1:$BY$845&amp;$C$1:$C$845,BK$1:BK$845,"",0)</f>
        <v>0</v>
      </c>
      <c r="AR589" s="78">
        <f t="shared" si="113"/>
        <v>1</v>
      </c>
      <c r="AT589" s="1">
        <v>7</v>
      </c>
      <c r="AU589" s="2" t="s">
        <v>1034</v>
      </c>
      <c r="AV589" s="6">
        <v>2800000</v>
      </c>
      <c r="AW589" s="6">
        <v>2800000</v>
      </c>
      <c r="BB589">
        <v>7</v>
      </c>
      <c r="BC589" t="s">
        <v>922</v>
      </c>
      <c r="BD589">
        <v>29</v>
      </c>
      <c r="BE589">
        <v>76</v>
      </c>
      <c r="BF589" s="2">
        <v>1685</v>
      </c>
      <c r="BI589" s="58">
        <v>0.01</v>
      </c>
      <c r="BJ589" s="58">
        <v>0.97</v>
      </c>
      <c r="BK589" s="58">
        <v>0.03</v>
      </c>
      <c r="BL589" s="2">
        <v>10.7</v>
      </c>
      <c r="BM589" s="2">
        <v>4.5999999999999996</v>
      </c>
      <c r="BN589" s="2">
        <v>37</v>
      </c>
      <c r="BO589" s="2">
        <v>18</v>
      </c>
      <c r="BP589" s="2">
        <v>77</v>
      </c>
      <c r="BQ589" s="2">
        <v>9</v>
      </c>
      <c r="BR589" s="2">
        <v>42</v>
      </c>
      <c r="BS589" s="2">
        <v>35</v>
      </c>
      <c r="BT589" s="2">
        <v>249</v>
      </c>
      <c r="BU589" s="2">
        <v>13</v>
      </c>
      <c r="BV589" s="2">
        <v>12</v>
      </c>
      <c r="BX589" s="2">
        <v>7</v>
      </c>
      <c r="BY589" s="2" t="s">
        <v>922</v>
      </c>
      <c r="BZ589" s="2">
        <v>29</v>
      </c>
      <c r="CA589" s="2">
        <v>76</v>
      </c>
      <c r="CB589" s="2">
        <v>1685</v>
      </c>
      <c r="CC589" s="2">
        <v>14.3</v>
      </c>
      <c r="CD589" s="2">
        <v>0.52800000000000002</v>
      </c>
      <c r="CE589" s="2">
        <v>0.25900000000000001</v>
      </c>
      <c r="CF589" s="2">
        <v>0.311</v>
      </c>
      <c r="CG589" s="2">
        <v>8.6</v>
      </c>
      <c r="CH589" s="2">
        <v>14.3</v>
      </c>
      <c r="CI589" s="2">
        <v>11.5</v>
      </c>
      <c r="CJ589" s="2">
        <v>10</v>
      </c>
      <c r="CK589" s="2">
        <v>2.6</v>
      </c>
      <c r="CL589" s="2">
        <v>3.3</v>
      </c>
      <c r="CM589" s="2">
        <v>15</v>
      </c>
      <c r="CN589" s="2">
        <v>12.7</v>
      </c>
      <c r="CP589" s="2">
        <v>2.1</v>
      </c>
      <c r="CQ589" s="2">
        <v>3.6</v>
      </c>
      <c r="CR589" s="2">
        <v>5.7</v>
      </c>
      <c r="CS589" s="2">
        <v>0.161</v>
      </c>
      <c r="CU589" s="2">
        <v>-0.1</v>
      </c>
      <c r="CV589" s="2">
        <v>3.1</v>
      </c>
      <c r="CW589" s="2">
        <v>3</v>
      </c>
      <c r="CX589" s="2">
        <v>2.2000000000000002</v>
      </c>
    </row>
    <row r="590" spans="1:102" x14ac:dyDescent="0.2">
      <c r="B590" s="1" t="s">
        <v>163</v>
      </c>
      <c r="C590" s="1">
        <v>2000</v>
      </c>
      <c r="D590" s="1" t="s">
        <v>837</v>
      </c>
      <c r="F590" s="2">
        <v>5</v>
      </c>
      <c r="G590" s="2" t="s">
        <v>922</v>
      </c>
      <c r="H590" s="2" t="s">
        <v>566</v>
      </c>
      <c r="I590" s="4" t="s">
        <v>595</v>
      </c>
      <c r="J590" s="16">
        <f>_xlfn.XLOOKUP($I590,DASHBOARD!$I$2:$I$27,DASHBOARD!$J$2:$J$27,"",0)</f>
        <v>82</v>
      </c>
      <c r="K590" s="23">
        <f>J590/DASHBOARD!$C$3</f>
        <v>2.0828041656083314</v>
      </c>
      <c r="L590" s="2">
        <v>240</v>
      </c>
      <c r="M590" s="26">
        <f>L590/DASHBOARD!$C$4</f>
        <v>108.84353741496598</v>
      </c>
      <c r="N590" s="26">
        <f t="shared" si="111"/>
        <v>25.090295297178951</v>
      </c>
      <c r="O590" s="5">
        <v>25805</v>
      </c>
      <c r="P590" s="23">
        <f>YEARFRAC(O590,_xlfn.XLOOKUP($B590,DASHBOARD!$Q$2:$Q$40,DASHBOARD!$U$2:$U$40,"",0))</f>
        <v>29.816666666666666</v>
      </c>
      <c r="Q590" s="2" t="s">
        <v>557</v>
      </c>
      <c r="R590" s="2" t="str">
        <f>_xlfn.XLOOKUP($Q590,DASHBOARD!$L$2:$L$150,DASHBOARD!M$2:M$150,"",0)</f>
        <v>United States</v>
      </c>
      <c r="S590" s="2" t="str">
        <f>_xlfn.XLOOKUP($Q590,DASHBOARD!$L$2:$L$150,DASHBOARD!N$2:N$150,"",0)</f>
        <v>North America</v>
      </c>
      <c r="T590" s="2" t="str">
        <f>_xlfn.XLOOKUP($Q590,DASHBOARD!$L$2:$L$150,DASHBOARD!O$2:O$150,"",0)</f>
        <v>Americas</v>
      </c>
      <c r="U590" s="2">
        <v>7</v>
      </c>
      <c r="W590" s="2" t="s">
        <v>769</v>
      </c>
      <c r="X590" s="2" t="s">
        <v>769</v>
      </c>
      <c r="Z590" s="2" t="str">
        <f t="shared" si="112"/>
        <v/>
      </c>
      <c r="AA590" s="6">
        <f>_xlfn.XLOOKUP($G590,$AU$583:$AU$604,$AV$583:$AV$604,0,0)</f>
        <v>4800000</v>
      </c>
      <c r="AB590" s="43">
        <f>AA590/$AC$605</f>
        <v>8.8694200192011852E-2</v>
      </c>
      <c r="AD590" s="65">
        <v>2040</v>
      </c>
      <c r="AE590" s="65" cm="1">
        <f t="array" ref="AE590">_xlfn.XLOOKUP($G590&amp;$C590,$BY$1:$BY$845&amp;$C$1:$C$845,$CB$1:$CB$845,"",0)</f>
        <v>1685</v>
      </c>
      <c r="AF590" s="65">
        <v>12</v>
      </c>
      <c r="AG590" s="65">
        <f>IFERROR(($AD590/SUM(AD583:AD604))*$AF590,"")</f>
        <v>1.2377514182568334</v>
      </c>
      <c r="AH590" s="65" cm="1">
        <f t="array" ref="AH590">_xlfn.XLOOKUP($G590&amp;$C590,$BY$1:$BY$845&amp;$C$1:$C$845,$BD$1:$BD$845,"",0)</f>
        <v>29</v>
      </c>
      <c r="AI590" s="65" cm="1">
        <f t="array" ref="AI590">_xlfn.XLOOKUP($G590&amp;$C590,$BY$1:$BY$845&amp;$C$1:$C$845,$CP$1:$CP$845,"",0)</f>
        <v>2.1</v>
      </c>
      <c r="AJ590" s="65" cm="1">
        <f t="array" ref="AJ590">_xlfn.XLOOKUP($G590&amp;$C590,$BY$1:$BY$845&amp;$C$1:$C$845,$CQ$1:$CQ$845,"",0)</f>
        <v>3.6</v>
      </c>
      <c r="AK590" s="65" cm="1">
        <f t="array" ref="AK590">_xlfn.XLOOKUP($G590&amp;$C590,$BY$1:$BY$845&amp;$C$1:$C$845,$CR$1:$CR$845,"",0)</f>
        <v>5.7</v>
      </c>
      <c r="AL590" s="65" cm="1">
        <f t="array" ref="AL590">_xlfn.XLOOKUP($G590&amp;$C590,$BY$1:$BY$845&amp;$C$1:$C$845,$CM$1:$CM$845,"",0)</f>
        <v>15</v>
      </c>
      <c r="AM590" s="78" cm="1">
        <f t="array" ref="AM590">_xlfn.XLOOKUP($G590&amp;$C590,$BY$1:$BY$845&amp;$C$1:$C$845,BG$1:BG$845,"",0)</f>
        <v>0</v>
      </c>
      <c r="AN590" s="78" cm="1">
        <f t="array" ref="AN590">_xlfn.XLOOKUP($G590&amp;$C590,$BY$1:$BY$845&amp;$C$1:$C$845,BH$1:BH$845,"",0)</f>
        <v>0</v>
      </c>
      <c r="AO590" s="78" cm="1">
        <f t="array" ref="AO590">_xlfn.XLOOKUP($G590&amp;$C590,$BY$1:$BY$845&amp;$C$1:$C$845,BI$1:BI$845,"",0)</f>
        <v>0.01</v>
      </c>
      <c r="AP590" s="78" cm="1">
        <f t="array" ref="AP590">_xlfn.XLOOKUP($G590&amp;$C590,$BY$1:$BY$845&amp;$C$1:$C$845,BJ$1:BJ$845,"",0)</f>
        <v>0.97</v>
      </c>
      <c r="AQ590" s="78" cm="1">
        <f t="array" ref="AQ590">_xlfn.XLOOKUP($G590&amp;$C590,$BY$1:$BY$845&amp;$C$1:$C$845,BK$1:BK$845,"",0)</f>
        <v>0.03</v>
      </c>
      <c r="AR590" s="78">
        <f t="shared" si="113"/>
        <v>1.01</v>
      </c>
      <c r="AT590" s="1">
        <v>8</v>
      </c>
      <c r="AU590" s="2" t="s">
        <v>1024</v>
      </c>
      <c r="AV590" s="6">
        <v>2000000</v>
      </c>
      <c r="AW590" s="6">
        <v>2000000</v>
      </c>
      <c r="BB590">
        <v>8</v>
      </c>
      <c r="BC590" t="s">
        <v>1007</v>
      </c>
      <c r="BD590">
        <v>30</v>
      </c>
      <c r="BE590">
        <v>82</v>
      </c>
      <c r="BF590" s="2">
        <v>1473</v>
      </c>
      <c r="BH590" s="58">
        <v>0.02</v>
      </c>
      <c r="BI590" s="58">
        <v>0.83</v>
      </c>
      <c r="BJ590" s="58">
        <v>0.16</v>
      </c>
      <c r="BL590" s="2">
        <v>7.3</v>
      </c>
      <c r="BM590" s="2">
        <v>-1.4</v>
      </c>
      <c r="BN590" s="2">
        <v>43</v>
      </c>
      <c r="BO590" s="2">
        <v>16</v>
      </c>
      <c r="BP590" s="2">
        <v>84</v>
      </c>
      <c r="BQ590" s="2">
        <v>15</v>
      </c>
      <c r="BR590" s="2">
        <v>26</v>
      </c>
      <c r="BS590" s="2">
        <v>10</v>
      </c>
      <c r="BT590" s="2">
        <v>286</v>
      </c>
      <c r="BU590" s="2">
        <v>2</v>
      </c>
      <c r="BV590" s="2">
        <v>25</v>
      </c>
      <c r="BX590" s="2">
        <v>8</v>
      </c>
      <c r="BY590" s="2" t="s">
        <v>1007</v>
      </c>
      <c r="BZ590" s="2">
        <v>30</v>
      </c>
      <c r="CA590" s="2">
        <v>82</v>
      </c>
      <c r="CB590" s="2">
        <v>1473</v>
      </c>
      <c r="CC590" s="2">
        <v>11.7</v>
      </c>
      <c r="CD590" s="2">
        <v>0.502</v>
      </c>
      <c r="CE590" s="2">
        <v>0.36299999999999999</v>
      </c>
      <c r="CF590" s="2">
        <v>0.157</v>
      </c>
      <c r="CG590" s="2">
        <v>4.5999999999999996</v>
      </c>
      <c r="CH590" s="2">
        <v>9.6999999999999993</v>
      </c>
      <c r="CI590" s="2">
        <v>7.2</v>
      </c>
      <c r="CJ590" s="2">
        <v>14.4</v>
      </c>
      <c r="CK590" s="2">
        <v>1.8</v>
      </c>
      <c r="CL590" s="2">
        <v>1.2</v>
      </c>
      <c r="CM590" s="2">
        <v>14</v>
      </c>
      <c r="CN590" s="2">
        <v>18.5</v>
      </c>
      <c r="CP590" s="2">
        <v>0.9</v>
      </c>
      <c r="CQ590" s="2">
        <v>2.2999999999999998</v>
      </c>
      <c r="CR590" s="2">
        <v>3.2</v>
      </c>
      <c r="CS590" s="2">
        <v>0.104</v>
      </c>
      <c r="CU590" s="2">
        <v>-1.6</v>
      </c>
      <c r="CV590" s="2">
        <v>0.9</v>
      </c>
      <c r="CW590" s="2">
        <v>-0.6</v>
      </c>
      <c r="CX590" s="2">
        <v>0.5</v>
      </c>
    </row>
    <row r="591" spans="1:102" x14ac:dyDescent="0.2">
      <c r="B591" s="1" t="s">
        <v>163</v>
      </c>
      <c r="C591" s="1">
        <v>2000</v>
      </c>
      <c r="D591" s="1" t="s">
        <v>837</v>
      </c>
      <c r="F591" s="2">
        <v>7</v>
      </c>
      <c r="G591" s="2" t="s">
        <v>1030</v>
      </c>
      <c r="H591" s="2" t="s">
        <v>556</v>
      </c>
      <c r="I591" s="4" t="s">
        <v>603</v>
      </c>
      <c r="J591" s="16">
        <f>_xlfn.XLOOKUP($I591,DASHBOARD!$I$2:$I$27,DASHBOARD!$J$2:$J$27,"",0)</f>
        <v>76</v>
      </c>
      <c r="K591" s="23">
        <f>J591/DASHBOARD!$C$3</f>
        <v>1.9304038608077216</v>
      </c>
      <c r="L591" s="2">
        <v>215</v>
      </c>
      <c r="M591" s="26">
        <f>L591/DASHBOARD!$C$4</f>
        <v>97.505668934240362</v>
      </c>
      <c r="N591" s="26">
        <f t="shared" si="111"/>
        <v>26.165769491083598</v>
      </c>
      <c r="O591" s="5">
        <v>27597</v>
      </c>
      <c r="P591" s="23">
        <f>YEARFRAC(O591,_xlfn.XLOOKUP($B591,DASHBOARD!$Q$2:$Q$40,DASHBOARD!$U$2:$U$40,"",0))</f>
        <v>24.908333333333335</v>
      </c>
      <c r="Q591" s="2" t="s">
        <v>557</v>
      </c>
      <c r="R591" s="2" t="str">
        <f>_xlfn.XLOOKUP($Q591,DASHBOARD!$L$2:$L$150,DASHBOARD!M$2:M$150,"",0)</f>
        <v>United States</v>
      </c>
      <c r="S591" s="2" t="str">
        <f>_xlfn.XLOOKUP($Q591,DASHBOARD!$L$2:$L$150,DASHBOARD!N$2:N$150,"",0)</f>
        <v>North America</v>
      </c>
      <c r="T591" s="2" t="str">
        <f>_xlfn.XLOOKUP($Q591,DASHBOARD!$L$2:$L$150,DASHBOARD!O$2:O$150,"",0)</f>
        <v>Americas</v>
      </c>
      <c r="U591" s="2">
        <v>1</v>
      </c>
      <c r="W591" s="2" t="s">
        <v>1033</v>
      </c>
      <c r="X591" s="2" t="s">
        <v>1033</v>
      </c>
      <c r="Z591" s="2" t="str">
        <f t="shared" si="112"/>
        <v/>
      </c>
      <c r="AA591" s="6">
        <f>_xlfn.XLOOKUP($G591,$AU$583:$AU$604,$AV$583:$AV$604,0,0)</f>
        <v>721080</v>
      </c>
      <c r="AB591" s="43">
        <f>AA591/$AC$605</f>
        <v>1.3324086223844981E-2</v>
      </c>
      <c r="AD591" s="65">
        <v>1927</v>
      </c>
      <c r="AE591" s="65" cm="1">
        <f t="array" ref="AE591">_xlfn.XLOOKUP($G591&amp;$C591,$BY$1:$BY$845&amp;$C$1:$C$845,$CB$1:$CB$845,"",0)</f>
        <v>18</v>
      </c>
      <c r="AF591" s="65">
        <v>11.2</v>
      </c>
      <c r="AG591" s="65">
        <f>IFERROR(($AD591/SUM(AD583:AD604))*$AF591,"")</f>
        <v>1.091243717703688</v>
      </c>
      <c r="AH591" s="65" cm="1">
        <f t="array" ref="AH591">_xlfn.XLOOKUP($G591&amp;$C591,$BY$1:$BY$845&amp;$C$1:$C$845,$BD$1:$BD$845,"",0)</f>
        <v>24</v>
      </c>
      <c r="AI591" s="65" cm="1">
        <f t="array" ref="AI591">_xlfn.XLOOKUP($G591&amp;$C591,$BY$1:$BY$845&amp;$C$1:$C$845,$CP$1:$CP$845,"",0)</f>
        <v>0</v>
      </c>
      <c r="AJ591" s="65" cm="1">
        <f t="array" ref="AJ591">_xlfn.XLOOKUP($G591&amp;$C591,$BY$1:$BY$845&amp;$C$1:$C$845,$CQ$1:$CQ$845,"",0)</f>
        <v>0</v>
      </c>
      <c r="AK591" s="65" cm="1">
        <f t="array" ref="AK591">_xlfn.XLOOKUP($G591&amp;$C591,$BY$1:$BY$845&amp;$C$1:$C$845,$CR$1:$CR$845,"",0)</f>
        <v>0</v>
      </c>
      <c r="AL591" s="65" cm="1">
        <f t="array" ref="AL591">_xlfn.XLOOKUP($G591&amp;$C591,$BY$1:$BY$845&amp;$C$1:$C$845,$CM$1:$CM$845,"",0)</f>
        <v>16.8</v>
      </c>
      <c r="AM591" s="78" cm="1">
        <f t="array" ref="AM591">_xlfn.XLOOKUP($G591&amp;$C591,$BY$1:$BY$845&amp;$C$1:$C$845,BG$1:BG$845,"",0)</f>
        <v>0</v>
      </c>
      <c r="AN591" s="78" cm="1">
        <f t="array" ref="AN591">_xlfn.XLOOKUP($G591&amp;$C591,$BY$1:$BY$845&amp;$C$1:$C$845,BH$1:BH$845,"",0)</f>
        <v>1</v>
      </c>
      <c r="AO591" s="78" cm="1">
        <f t="array" ref="AO591">_xlfn.XLOOKUP($G591&amp;$C591,$BY$1:$BY$845&amp;$C$1:$C$845,BI$1:BI$845,"",0)</f>
        <v>0</v>
      </c>
      <c r="AP591" s="78" cm="1">
        <f t="array" ref="AP591">_xlfn.XLOOKUP($G591&amp;$C591,$BY$1:$BY$845&amp;$C$1:$C$845,BJ$1:BJ$845,"",0)</f>
        <v>0</v>
      </c>
      <c r="AQ591" s="78" cm="1">
        <f t="array" ref="AQ591">_xlfn.XLOOKUP($G591&amp;$C591,$BY$1:$BY$845&amp;$C$1:$C$845,BK$1:BK$845,"",0)</f>
        <v>0</v>
      </c>
      <c r="AR591" s="78">
        <f t="shared" si="113"/>
        <v>1</v>
      </c>
      <c r="AT591" s="1">
        <v>9</v>
      </c>
      <c r="AU591" s="2" t="s">
        <v>1032</v>
      </c>
      <c r="AV591" s="6">
        <v>1700000</v>
      </c>
      <c r="AW591" s="6">
        <v>1700000</v>
      </c>
      <c r="BB591">
        <v>9</v>
      </c>
      <c r="BC591" t="s">
        <v>1018</v>
      </c>
      <c r="BD591">
        <v>33</v>
      </c>
      <c r="BE591">
        <v>74</v>
      </c>
      <c r="BF591" s="2">
        <v>1249</v>
      </c>
      <c r="BG591" s="58">
        <v>0.36</v>
      </c>
      <c r="BH591" s="58">
        <v>0.63</v>
      </c>
      <c r="BI591" s="58">
        <v>0.01</v>
      </c>
      <c r="BL591" s="2">
        <v>5</v>
      </c>
      <c r="BM591" s="2">
        <v>-4.7</v>
      </c>
      <c r="BN591" s="2">
        <v>49</v>
      </c>
      <c r="BO591" s="2">
        <v>6</v>
      </c>
      <c r="BP591" s="2">
        <v>47</v>
      </c>
      <c r="BQ591" s="2">
        <v>7</v>
      </c>
      <c r="BR591" s="2">
        <v>15</v>
      </c>
      <c r="BS591" s="2">
        <v>2</v>
      </c>
      <c r="BT591" s="2">
        <v>437</v>
      </c>
      <c r="BU591" s="2">
        <v>4</v>
      </c>
      <c r="BV591" s="2">
        <v>18</v>
      </c>
      <c r="BX591" s="2">
        <v>9</v>
      </c>
      <c r="BY591" s="2" t="s">
        <v>1018</v>
      </c>
      <c r="BZ591" s="2">
        <v>33</v>
      </c>
      <c r="CA591" s="2">
        <v>74</v>
      </c>
      <c r="CB591" s="2">
        <v>1249</v>
      </c>
      <c r="CC591" s="2">
        <v>10.9</v>
      </c>
      <c r="CD591" s="2">
        <v>0.441</v>
      </c>
      <c r="CE591" s="2">
        <v>0.18</v>
      </c>
      <c r="CF591" s="2">
        <v>0.16800000000000001</v>
      </c>
      <c r="CG591" s="2">
        <v>3.9</v>
      </c>
      <c r="CH591" s="2">
        <v>14.5</v>
      </c>
      <c r="CI591" s="2">
        <v>9.3000000000000007</v>
      </c>
      <c r="CJ591" s="2">
        <v>23.2</v>
      </c>
      <c r="CK591" s="2">
        <v>1.4</v>
      </c>
      <c r="CL591" s="2">
        <v>0.8</v>
      </c>
      <c r="CM591" s="2">
        <v>17.8</v>
      </c>
      <c r="CN591" s="2">
        <v>14.8</v>
      </c>
      <c r="CP591" s="2">
        <v>0.2</v>
      </c>
      <c r="CQ591" s="2">
        <v>2</v>
      </c>
      <c r="CR591" s="2">
        <v>2.1</v>
      </c>
      <c r="CS591" s="2">
        <v>8.2000000000000003E-2</v>
      </c>
      <c r="CU591" s="2">
        <v>-1.9</v>
      </c>
      <c r="CV591" s="2">
        <v>1.1000000000000001</v>
      </c>
      <c r="CW591" s="2">
        <v>-0.8</v>
      </c>
      <c r="CX591" s="2">
        <v>0.4</v>
      </c>
    </row>
    <row r="592" spans="1:102" x14ac:dyDescent="0.2">
      <c r="B592" s="1" t="s">
        <v>163</v>
      </c>
      <c r="C592" s="1">
        <v>2000</v>
      </c>
      <c r="D592" s="1" t="s">
        <v>837</v>
      </c>
      <c r="F592" s="2">
        <v>40</v>
      </c>
      <c r="G592" s="2" t="s">
        <v>1034</v>
      </c>
      <c r="H592" s="2" t="s">
        <v>552</v>
      </c>
      <c r="I592" s="4" t="s">
        <v>1150</v>
      </c>
      <c r="J592" s="16">
        <f>_xlfn.XLOOKUP($I592,DASHBOARD!$I$2:$I$27,DASHBOARD!$J$2:$J$27,"",0)</f>
        <v>85</v>
      </c>
      <c r="K592" s="23">
        <f>J592/DASHBOARD!$C$3</f>
        <v>2.1590043180086362</v>
      </c>
      <c r="L592" s="2">
        <v>235</v>
      </c>
      <c r="M592" s="26">
        <f>L592/DASHBOARD!$C$4</f>
        <v>106.57596371882086</v>
      </c>
      <c r="N592" s="26">
        <f t="shared" si="111"/>
        <v>22.864001851721074</v>
      </c>
      <c r="O592" s="5">
        <v>27285</v>
      </c>
      <c r="P592" s="23">
        <f>YEARFRAC(O592,_xlfn.XLOOKUP($B592,DASHBOARD!$Q$2:$Q$40,DASHBOARD!$U$2:$U$40,"",0))</f>
        <v>25.766666666666666</v>
      </c>
      <c r="Q592" s="2" t="s">
        <v>557</v>
      </c>
      <c r="R592" s="2" t="str">
        <f>_xlfn.XLOOKUP($Q592,DASHBOARD!$L$2:$L$150,DASHBOARD!M$2:M$150,"",0)</f>
        <v>United States</v>
      </c>
      <c r="S592" s="2" t="str">
        <f>_xlfn.XLOOKUP($Q592,DASHBOARD!$L$2:$L$150,DASHBOARD!N$2:N$150,"",0)</f>
        <v>North America</v>
      </c>
      <c r="T592" s="2" t="str">
        <f>_xlfn.XLOOKUP($Q592,DASHBOARD!$L$2:$L$150,DASHBOARD!O$2:O$150,"",0)</f>
        <v>Americas</v>
      </c>
      <c r="U592" s="2">
        <v>3</v>
      </c>
      <c r="W592" s="2" t="s">
        <v>816</v>
      </c>
      <c r="X592" s="2" t="s">
        <v>816</v>
      </c>
      <c r="Z592" s="2" t="str">
        <f t="shared" si="112"/>
        <v/>
      </c>
      <c r="AA592" s="6">
        <f>_xlfn.XLOOKUP($G592,$AU$583:$AU$604,$AV$583:$AV$604,0,0)</f>
        <v>2800000</v>
      </c>
      <c r="AB592" s="43">
        <f>AA592/$AC$605</f>
        <v>5.1738283445340247E-2</v>
      </c>
      <c r="AD592" s="65" t="s">
        <v>1484</v>
      </c>
      <c r="AE592" s="65" cm="1">
        <f t="array" ref="AE592">_xlfn.XLOOKUP($G592&amp;$C592,$BY$1:$BY$845&amp;$C$1:$C$845,$CB$1:$CB$845,"",0)</f>
        <v>410</v>
      </c>
      <c r="AF592" s="65" t="s">
        <v>1484</v>
      </c>
      <c r="AG592" s="65" t="str">
        <f>IFERROR(($AD592/SUM(AD583:AD604))*$AF592,"")</f>
        <v/>
      </c>
      <c r="AH592" s="65" cm="1">
        <f t="array" ref="AH592">_xlfn.XLOOKUP($G592&amp;$C592,$BY$1:$BY$845&amp;$C$1:$C$845,$BD$1:$BD$845,"",0)</f>
        <v>25</v>
      </c>
      <c r="AI592" s="65" cm="1">
        <f t="array" ref="AI592">_xlfn.XLOOKUP($G592&amp;$C592,$BY$1:$BY$845&amp;$C$1:$C$845,$CP$1:$CP$845,"",0)</f>
        <v>-0.2</v>
      </c>
      <c r="AJ592" s="65" cm="1">
        <f t="array" ref="AJ592">_xlfn.XLOOKUP($G592&amp;$C592,$BY$1:$BY$845&amp;$C$1:$C$845,$CQ$1:$CQ$845,"",0)</f>
        <v>0.8</v>
      </c>
      <c r="AK592" s="65" cm="1">
        <f t="array" ref="AK592">_xlfn.XLOOKUP($G592&amp;$C592,$BY$1:$BY$845&amp;$C$1:$C$845,$CR$1:$CR$845,"",0)</f>
        <v>0.6</v>
      </c>
      <c r="AL592" s="65" cm="1">
        <f t="array" ref="AL592">_xlfn.XLOOKUP($G592&amp;$C592,$BY$1:$BY$845&amp;$C$1:$C$845,$CM$1:$CM$845,"",0)</f>
        <v>16.600000000000001</v>
      </c>
      <c r="AM592" s="78" cm="1">
        <f t="array" ref="AM592">_xlfn.XLOOKUP($G592&amp;$C592,$BY$1:$BY$845&amp;$C$1:$C$845,BG$1:BG$845,"",0)</f>
        <v>0</v>
      </c>
      <c r="AN592" s="78" cm="1">
        <f t="array" ref="AN592">_xlfn.XLOOKUP($G592&amp;$C592,$BY$1:$BY$845&amp;$C$1:$C$845,BH$1:BH$845,"",0)</f>
        <v>0</v>
      </c>
      <c r="AO592" s="78" cm="1">
        <f t="array" ref="AO592">_xlfn.XLOOKUP($G592&amp;$C592,$BY$1:$BY$845&amp;$C$1:$C$845,BI$1:BI$845,"",0)</f>
        <v>0</v>
      </c>
      <c r="AP592" s="78" cm="1">
        <f t="array" ref="AP592">_xlfn.XLOOKUP($G592&amp;$C592,$BY$1:$BY$845&amp;$C$1:$C$845,BJ$1:BJ$845,"",0)</f>
        <v>0.05</v>
      </c>
      <c r="AQ592" s="78" cm="1">
        <f t="array" ref="AQ592">_xlfn.XLOOKUP($G592&amp;$C592,$BY$1:$BY$845&amp;$C$1:$C$845,BK$1:BK$845,"",0)</f>
        <v>0.95</v>
      </c>
      <c r="AR592" s="78">
        <f t="shared" si="113"/>
        <v>1</v>
      </c>
      <c r="AT592" s="1">
        <v>10</v>
      </c>
      <c r="AU592" s="2" t="s">
        <v>888</v>
      </c>
      <c r="AV592" s="40">
        <v>1000000</v>
      </c>
      <c r="AW592" s="6" t="s">
        <v>1484</v>
      </c>
      <c r="BB592">
        <v>10</v>
      </c>
      <c r="BC592" t="s">
        <v>1034</v>
      </c>
      <c r="BD592">
        <v>25</v>
      </c>
      <c r="BE592">
        <v>63</v>
      </c>
      <c r="BF592" s="2">
        <v>410</v>
      </c>
      <c r="BJ592" s="58">
        <v>0.05</v>
      </c>
      <c r="BK592" s="58">
        <v>0.95</v>
      </c>
      <c r="BL592" s="2">
        <v>2.7</v>
      </c>
      <c r="BM592" s="2">
        <v>-6</v>
      </c>
      <c r="BN592" s="2">
        <v>12</v>
      </c>
      <c r="BO592" s="2">
        <v>6</v>
      </c>
      <c r="BP592" s="2">
        <v>37</v>
      </c>
      <c r="BQ592" s="2">
        <v>6</v>
      </c>
      <c r="BR592" s="2">
        <v>7</v>
      </c>
      <c r="BS592" s="2">
        <v>5</v>
      </c>
      <c r="BT592" s="2">
        <v>51</v>
      </c>
      <c r="BU592" s="2">
        <v>2</v>
      </c>
      <c r="BV592" s="2">
        <v>9</v>
      </c>
      <c r="BX592" s="2">
        <v>10</v>
      </c>
      <c r="BY592" s="2" t="s">
        <v>1034</v>
      </c>
      <c r="BZ592" s="2">
        <v>25</v>
      </c>
      <c r="CA592" s="2">
        <v>63</v>
      </c>
      <c r="CB592" s="2">
        <v>410</v>
      </c>
      <c r="CC592" s="2">
        <v>9.5</v>
      </c>
      <c r="CD592" s="2">
        <v>0.41799999999999998</v>
      </c>
      <c r="CE592" s="2">
        <v>0</v>
      </c>
      <c r="CF592" s="2">
        <v>0.23699999999999999</v>
      </c>
      <c r="CG592" s="2">
        <v>12.2</v>
      </c>
      <c r="CH592" s="2">
        <v>21.4</v>
      </c>
      <c r="CI592" s="2">
        <v>16.899999999999999</v>
      </c>
      <c r="CJ592" s="2">
        <v>8.3000000000000007</v>
      </c>
      <c r="CK592" s="2">
        <v>0.8</v>
      </c>
      <c r="CL592" s="2">
        <v>3.9</v>
      </c>
      <c r="CM592" s="2">
        <v>16.600000000000001</v>
      </c>
      <c r="CN592" s="2">
        <v>16.7</v>
      </c>
      <c r="CP592" s="2">
        <v>-0.2</v>
      </c>
      <c r="CQ592" s="2">
        <v>0.8</v>
      </c>
      <c r="CR592" s="2">
        <v>0.6</v>
      </c>
      <c r="CS592" s="2">
        <v>7.3999999999999996E-2</v>
      </c>
      <c r="CU592" s="2">
        <v>-6</v>
      </c>
      <c r="CV592" s="2">
        <v>0.7</v>
      </c>
      <c r="CW592" s="2">
        <v>-5.3</v>
      </c>
      <c r="CX592" s="2">
        <v>-0.3</v>
      </c>
    </row>
    <row r="593" spans="1:102" x14ac:dyDescent="0.2">
      <c r="B593" s="1" t="s">
        <v>163</v>
      </c>
      <c r="C593" s="1">
        <v>2000</v>
      </c>
      <c r="D593" s="1" t="s">
        <v>837</v>
      </c>
      <c r="F593" s="2">
        <v>10</v>
      </c>
      <c r="G593" s="2" t="s">
        <v>1026</v>
      </c>
      <c r="H593" s="2" t="s">
        <v>556</v>
      </c>
      <c r="I593" s="4" t="s">
        <v>1149</v>
      </c>
      <c r="J593" s="16">
        <f>_xlfn.XLOOKUP($I593,DASHBOARD!$I$2:$I$27,DASHBOARD!$J$2:$J$27,"",0)</f>
        <v>73</v>
      </c>
      <c r="K593" s="23">
        <f>J593/DASHBOARD!$C$3</f>
        <v>1.854203708407417</v>
      </c>
      <c r="L593" s="2">
        <v>175</v>
      </c>
      <c r="M593" s="26">
        <f>L593/DASHBOARD!$C$4</f>
        <v>79.365079365079367</v>
      </c>
      <c r="N593" s="26">
        <f t="shared" si="111"/>
        <v>23.084185960616807</v>
      </c>
      <c r="O593" s="5">
        <v>28248</v>
      </c>
      <c r="P593" s="23">
        <f>YEARFRAC(O593,_xlfn.XLOOKUP($B593,DASHBOARD!$Q$2:$Q$40,DASHBOARD!$U$2:$U$40,"",0))</f>
        <v>23.127777777777776</v>
      </c>
      <c r="Q593" s="2" t="s">
        <v>557</v>
      </c>
      <c r="R593" s="2" t="str">
        <f>_xlfn.XLOOKUP($Q593,DASHBOARD!$L$2:$L$150,DASHBOARD!M$2:M$150,"",0)</f>
        <v>United States</v>
      </c>
      <c r="S593" s="2" t="str">
        <f>_xlfn.XLOOKUP($Q593,DASHBOARD!$L$2:$L$150,DASHBOARD!N$2:N$150,"",0)</f>
        <v>North America</v>
      </c>
      <c r="T593" s="2" t="str">
        <f>_xlfn.XLOOKUP($Q593,DASHBOARD!$L$2:$L$150,DASHBOARD!O$2:O$150,"",0)</f>
        <v>Americas</v>
      </c>
      <c r="U593" s="2">
        <v>1</v>
      </c>
      <c r="W593" s="2" t="s">
        <v>1027</v>
      </c>
      <c r="X593" s="2" t="s">
        <v>1027</v>
      </c>
      <c r="Z593" s="2" t="str">
        <f t="shared" si="112"/>
        <v/>
      </c>
      <c r="AA593" s="6">
        <f>_xlfn.XLOOKUP($G593,$AU$583:$AU$604,$AV$583:$AV$604,0,0)</f>
        <v>809280</v>
      </c>
      <c r="AB593" s="43">
        <f>AA593/$AC$605</f>
        <v>1.4953842152373199E-2</v>
      </c>
      <c r="AD593" s="65">
        <v>146.4</v>
      </c>
      <c r="AE593" s="65" cm="1">
        <f t="array" ref="AE593">_xlfn.XLOOKUP($G593&amp;$C593,$BY$1:$BY$845&amp;$C$1:$C$845,$CB$1:$CB$845,"",0)</f>
        <v>146</v>
      </c>
      <c r="AF593" s="65">
        <v>10.5</v>
      </c>
      <c r="AG593" s="65">
        <f>IFERROR(($AD593/SUM(AD583:AD604))*$AF593,"")</f>
        <v>7.7723508175833511E-2</v>
      </c>
      <c r="AH593" s="65" cm="1">
        <f t="array" ref="AH593">_xlfn.XLOOKUP($G593&amp;$C593,$BY$1:$BY$845&amp;$C$1:$C$845,$BD$1:$BD$845,"",0)</f>
        <v>22</v>
      </c>
      <c r="AI593" s="65" cm="1">
        <f t="array" ref="AI593">_xlfn.XLOOKUP($G593&amp;$C593,$BY$1:$BY$845&amp;$C$1:$C$845,$CP$1:$CP$845,"",0)</f>
        <v>0.2</v>
      </c>
      <c r="AJ593" s="65" cm="1">
        <f t="array" ref="AJ593">_xlfn.XLOOKUP($G593&amp;$C593,$BY$1:$BY$845&amp;$C$1:$C$845,$CQ$1:$CQ$845,"",0)</f>
        <v>0.2</v>
      </c>
      <c r="AK593" s="65" cm="1">
        <f t="array" ref="AK593">_xlfn.XLOOKUP($G593&amp;$C593,$BY$1:$BY$845&amp;$C$1:$C$845,$CR$1:$CR$845,"",0)</f>
        <v>0.3</v>
      </c>
      <c r="AL593" s="65" cm="1">
        <f t="array" ref="AL593">_xlfn.XLOOKUP($G593&amp;$C593,$BY$1:$BY$845&amp;$C$1:$C$845,$CM$1:$CM$845,"",0)</f>
        <v>17.5</v>
      </c>
      <c r="AM593" s="78" cm="1">
        <f t="array" ref="AM593">_xlfn.XLOOKUP($G593&amp;$C593,$BY$1:$BY$845&amp;$C$1:$C$845,BG$1:BG$845,"",0)</f>
        <v>1</v>
      </c>
      <c r="AN593" s="78" cm="1">
        <f t="array" ref="AN593">_xlfn.XLOOKUP($G593&amp;$C593,$BY$1:$BY$845&amp;$C$1:$C$845,BH$1:BH$845,"",0)</f>
        <v>0</v>
      </c>
      <c r="AO593" s="78" cm="1">
        <f t="array" ref="AO593">_xlfn.XLOOKUP($G593&amp;$C593,$BY$1:$BY$845&amp;$C$1:$C$845,BI$1:BI$845,"",0)</f>
        <v>0</v>
      </c>
      <c r="AP593" s="78" cm="1">
        <f t="array" ref="AP593">_xlfn.XLOOKUP($G593&amp;$C593,$BY$1:$BY$845&amp;$C$1:$C$845,BJ$1:BJ$845,"",0)</f>
        <v>0</v>
      </c>
      <c r="AQ593" s="78" cm="1">
        <f t="array" ref="AQ593">_xlfn.XLOOKUP($G593&amp;$C593,$BY$1:$BY$845&amp;$C$1:$C$845,BK$1:BK$845,"",0)</f>
        <v>0</v>
      </c>
      <c r="AR593" s="78">
        <f t="shared" si="113"/>
        <v>1</v>
      </c>
      <c r="AT593" s="1">
        <v>11</v>
      </c>
      <c r="AU593" s="2" t="s">
        <v>1026</v>
      </c>
      <c r="AV593" s="6">
        <v>809280</v>
      </c>
      <c r="AW593" s="6">
        <v>809280</v>
      </c>
      <c r="BB593">
        <v>11</v>
      </c>
      <c r="BC593" t="s">
        <v>1008</v>
      </c>
      <c r="BD593">
        <v>22</v>
      </c>
      <c r="BE593">
        <v>49</v>
      </c>
      <c r="BF593" s="2">
        <v>345</v>
      </c>
      <c r="BH593" s="58">
        <v>0.02</v>
      </c>
      <c r="BI593" s="58">
        <v>0.44</v>
      </c>
      <c r="BJ593" s="58">
        <v>0.54</v>
      </c>
      <c r="BK593" s="58">
        <v>0.01</v>
      </c>
      <c r="BL593" s="2">
        <v>3.4</v>
      </c>
      <c r="BM593" s="2">
        <v>-5.2</v>
      </c>
      <c r="BN593" s="2">
        <v>7</v>
      </c>
      <c r="BO593" s="2">
        <v>6</v>
      </c>
      <c r="BP593" s="2">
        <v>28</v>
      </c>
      <c r="BQ593" s="2">
        <v>5</v>
      </c>
      <c r="BR593" s="2">
        <v>13</v>
      </c>
      <c r="BS593" s="2">
        <v>1</v>
      </c>
      <c r="BT593" s="2">
        <v>27</v>
      </c>
      <c r="BU593" s="2">
        <v>1</v>
      </c>
      <c r="BV593" s="2">
        <v>12</v>
      </c>
      <c r="BX593" s="2">
        <v>11</v>
      </c>
      <c r="BY593" s="2" t="s">
        <v>1008</v>
      </c>
      <c r="BZ593" s="2">
        <v>22</v>
      </c>
      <c r="CA593" s="2">
        <v>49</v>
      </c>
      <c r="CB593" s="2">
        <v>345</v>
      </c>
      <c r="CC593" s="2">
        <v>12.1</v>
      </c>
      <c r="CD593" s="2">
        <v>0.47799999999999998</v>
      </c>
      <c r="CE593" s="2">
        <v>0.32600000000000001</v>
      </c>
      <c r="CF593" s="2">
        <v>0.28499999999999998</v>
      </c>
      <c r="CG593" s="2">
        <v>9.1</v>
      </c>
      <c r="CH593" s="2">
        <v>14.1</v>
      </c>
      <c r="CI593" s="2">
        <v>11.6</v>
      </c>
      <c r="CJ593" s="2">
        <v>5.5</v>
      </c>
      <c r="CK593" s="2">
        <v>1.5</v>
      </c>
      <c r="CL593" s="2">
        <v>0.8</v>
      </c>
      <c r="CM593" s="2">
        <v>11.5</v>
      </c>
      <c r="CN593" s="2">
        <v>23.3</v>
      </c>
      <c r="CP593" s="2">
        <v>0.1</v>
      </c>
      <c r="CQ593" s="2">
        <v>0.6</v>
      </c>
      <c r="CR593" s="2">
        <v>0.7</v>
      </c>
      <c r="CS593" s="2">
        <v>9.2999999999999999E-2</v>
      </c>
      <c r="CU593" s="2">
        <v>-2.5</v>
      </c>
      <c r="CV593" s="2">
        <v>-1</v>
      </c>
      <c r="CW593" s="2">
        <v>-3.5</v>
      </c>
      <c r="CX593" s="2">
        <v>-0.1</v>
      </c>
    </row>
    <row r="594" spans="1:102" x14ac:dyDescent="0.2">
      <c r="B594" s="1" t="s">
        <v>163</v>
      </c>
      <c r="C594" s="1">
        <v>2000</v>
      </c>
      <c r="D594" s="1" t="s">
        <v>837</v>
      </c>
      <c r="F594" s="2">
        <v>34</v>
      </c>
      <c r="G594" s="2" t="s">
        <v>940</v>
      </c>
      <c r="H594" s="2" t="s">
        <v>552</v>
      </c>
      <c r="I594" s="4" t="s">
        <v>1150</v>
      </c>
      <c r="J594" s="16">
        <f>_xlfn.XLOOKUP($I594,DASHBOARD!$I$2:$I$27,DASHBOARD!$J$2:$J$27,"",0)</f>
        <v>85</v>
      </c>
      <c r="K594" s="23">
        <f>J594/DASHBOARD!$C$3</f>
        <v>2.1590043180086362</v>
      </c>
      <c r="L594" s="2">
        <v>325</v>
      </c>
      <c r="M594" s="26">
        <f>L594/DASHBOARD!$C$4</f>
        <v>147.3922902494331</v>
      </c>
      <c r="N594" s="26">
        <f t="shared" si="111"/>
        <v>31.620428092805742</v>
      </c>
      <c r="O594" s="5">
        <v>26364</v>
      </c>
      <c r="P594" s="23">
        <f>YEARFRAC(O594,_xlfn.XLOOKUP($B594,DASHBOARD!$Q$2:$Q$40,DASHBOARD!$U$2:$U$40,"",0))</f>
        <v>28.286111111111111</v>
      </c>
      <c r="Q594" s="2" t="s">
        <v>557</v>
      </c>
      <c r="R594" s="2" t="str">
        <f>_xlfn.XLOOKUP($Q594,DASHBOARD!$L$2:$L$150,DASHBOARD!M$2:M$150,"",0)</f>
        <v>United States</v>
      </c>
      <c r="S594" s="2" t="str">
        <f>_xlfn.XLOOKUP($Q594,DASHBOARD!$L$2:$L$150,DASHBOARD!N$2:N$150,"",0)</f>
        <v>North America</v>
      </c>
      <c r="T594" s="2" t="str">
        <f>_xlfn.XLOOKUP($Q594,DASHBOARD!$L$2:$L$150,DASHBOARD!O$2:O$150,"",0)</f>
        <v>Americas</v>
      </c>
      <c r="U594" s="2">
        <v>7</v>
      </c>
      <c r="W594" s="2" t="s">
        <v>901</v>
      </c>
      <c r="X594" s="2" t="s">
        <v>901</v>
      </c>
      <c r="Z594" s="2" t="str">
        <f t="shared" si="112"/>
        <v/>
      </c>
      <c r="AA594" s="6">
        <f>_xlfn.XLOOKUP($G594,$AU$583:$AU$604,$AV$583:$AV$604,0,0)</f>
        <v>17142858</v>
      </c>
      <c r="AB594" s="43">
        <f>AA594/$AC$605</f>
        <v>0.31676501652400668</v>
      </c>
      <c r="AD594" s="65">
        <v>343</v>
      </c>
      <c r="AE594" s="65" cm="1">
        <f t="array" ref="AE594">_xlfn.XLOOKUP($G594&amp;$C594,$BY$1:$BY$845&amp;$C$1:$C$845,$CB$1:$CB$845,"",0)</f>
        <v>3163</v>
      </c>
      <c r="AF594" s="65">
        <v>12.1</v>
      </c>
      <c r="AG594" s="65">
        <f>IFERROR(($AD594/SUM(AD583:AD604))*$AF594,"")</f>
        <v>0.20984639343101863</v>
      </c>
      <c r="AH594" s="65" cm="1">
        <f t="array" ref="AH594">_xlfn.XLOOKUP($G594&amp;$C594,$BY$1:$BY$845&amp;$C$1:$C$845,$BD$1:$BD$845,"",0)</f>
        <v>27</v>
      </c>
      <c r="AI594" s="65" cm="1">
        <f t="array" ref="AI594">_xlfn.XLOOKUP($G594&amp;$C594,$BY$1:$BY$845&amp;$C$1:$C$845,$CP$1:$CP$845,"",0)</f>
        <v>11.7</v>
      </c>
      <c r="AJ594" s="65" cm="1">
        <f t="array" ref="AJ594">_xlfn.XLOOKUP($G594&amp;$C594,$BY$1:$BY$845&amp;$C$1:$C$845,$CQ$1:$CQ$845,"",0)</f>
        <v>7</v>
      </c>
      <c r="AK594" s="65" cm="1">
        <f t="array" ref="AK594">_xlfn.XLOOKUP($G594&amp;$C594,$BY$1:$BY$845&amp;$C$1:$C$845,$CR$1:$CR$845,"",0)</f>
        <v>18.600000000000001</v>
      </c>
      <c r="AL594" s="65" cm="1">
        <f t="array" ref="AL594">_xlfn.XLOOKUP($G594&amp;$C594,$BY$1:$BY$845&amp;$C$1:$C$845,$CM$1:$CM$845,"",0)</f>
        <v>9.9</v>
      </c>
      <c r="AM594" s="78" cm="1">
        <f t="array" ref="AM594">_xlfn.XLOOKUP($G594&amp;$C594,$BY$1:$BY$845&amp;$C$1:$C$845,BG$1:BG$845,"",0)</f>
        <v>0</v>
      </c>
      <c r="AN594" s="78" cm="1">
        <f t="array" ref="AN594">_xlfn.XLOOKUP($G594&amp;$C594,$BY$1:$BY$845&amp;$C$1:$C$845,BH$1:BH$845,"",0)</f>
        <v>0</v>
      </c>
      <c r="AO594" s="78" cm="1">
        <f t="array" ref="AO594">_xlfn.XLOOKUP($G594&amp;$C594,$BY$1:$BY$845&amp;$C$1:$C$845,BI$1:BI$845,"",0)</f>
        <v>0</v>
      </c>
      <c r="AP594" s="78" cm="1">
        <f t="array" ref="AP594">_xlfn.XLOOKUP($G594&amp;$C594,$BY$1:$BY$845&amp;$C$1:$C$845,BJ$1:BJ$845,"",0)</f>
        <v>0</v>
      </c>
      <c r="AQ594" s="78" cm="1">
        <f t="array" ref="AQ594">_xlfn.XLOOKUP($G594&amp;$C594,$BY$1:$BY$845&amp;$C$1:$C$845,BK$1:BK$845,"",0)</f>
        <v>1</v>
      </c>
      <c r="AR594" s="78">
        <f t="shared" si="113"/>
        <v>1</v>
      </c>
      <c r="AT594" s="1">
        <v>12</v>
      </c>
      <c r="AU594" s="2" t="s">
        <v>1008</v>
      </c>
      <c r="AV594" s="6">
        <v>790440</v>
      </c>
      <c r="AW594" s="6">
        <v>790440</v>
      </c>
      <c r="BB594">
        <v>12</v>
      </c>
      <c r="BC594" t="s">
        <v>1036</v>
      </c>
      <c r="BD594">
        <v>35</v>
      </c>
      <c r="BE594">
        <v>45</v>
      </c>
      <c r="BF594" s="2">
        <v>303</v>
      </c>
      <c r="BJ594" s="58">
        <v>0.2</v>
      </c>
      <c r="BK594" s="58">
        <v>0.8</v>
      </c>
      <c r="BL594" s="2">
        <v>-0.9</v>
      </c>
      <c r="BM594" s="2">
        <v>-9.8000000000000007</v>
      </c>
      <c r="BN594" s="2">
        <v>8</v>
      </c>
      <c r="BO594" s="2">
        <v>4</v>
      </c>
      <c r="BP594" s="2">
        <v>29</v>
      </c>
      <c r="BQ594" s="2">
        <v>4</v>
      </c>
      <c r="BR594" s="2">
        <v>8</v>
      </c>
      <c r="BS594" s="2">
        <v>8</v>
      </c>
      <c r="BT594" s="2">
        <v>55</v>
      </c>
      <c r="BU594" s="2">
        <v>0</v>
      </c>
      <c r="BV594" s="2">
        <v>8</v>
      </c>
      <c r="BX594" s="2">
        <v>12</v>
      </c>
      <c r="BY594" s="2" t="s">
        <v>1036</v>
      </c>
      <c r="BZ594" s="2">
        <v>35</v>
      </c>
      <c r="CA594" s="2">
        <v>45</v>
      </c>
      <c r="CB594" s="2">
        <v>303</v>
      </c>
      <c r="CC594" s="2">
        <v>8.3000000000000007</v>
      </c>
      <c r="CD594" s="2">
        <v>0.437</v>
      </c>
      <c r="CE594" s="2">
        <v>0</v>
      </c>
      <c r="CF594" s="2">
        <v>0.40600000000000003</v>
      </c>
      <c r="CG594" s="2">
        <v>7.2</v>
      </c>
      <c r="CH594" s="2">
        <v>15.7</v>
      </c>
      <c r="CI594" s="2">
        <v>11.5</v>
      </c>
      <c r="CJ594" s="2">
        <v>12.1</v>
      </c>
      <c r="CK594" s="2">
        <v>1.4</v>
      </c>
      <c r="CL594" s="2">
        <v>3.2</v>
      </c>
      <c r="CM594" s="2">
        <v>18.100000000000001</v>
      </c>
      <c r="CN594" s="2">
        <v>14.4</v>
      </c>
      <c r="CP594" s="2">
        <v>-0.1</v>
      </c>
      <c r="CQ594" s="2">
        <v>0.6</v>
      </c>
      <c r="CR594" s="2">
        <v>0.5</v>
      </c>
      <c r="CS594" s="2">
        <v>8.3000000000000004E-2</v>
      </c>
      <c r="CU594" s="2">
        <v>-5.6</v>
      </c>
      <c r="CV594" s="2">
        <v>2.7</v>
      </c>
      <c r="CW594" s="2">
        <v>-2.9</v>
      </c>
      <c r="CX594" s="2">
        <v>-0.1</v>
      </c>
    </row>
    <row r="595" spans="1:102" x14ac:dyDescent="0.2">
      <c r="B595" s="1" t="s">
        <v>163</v>
      </c>
      <c r="C595" s="1">
        <v>2000</v>
      </c>
      <c r="D595" s="1" t="s">
        <v>837</v>
      </c>
      <c r="F595" s="2">
        <v>41</v>
      </c>
      <c r="G595" s="2" t="s">
        <v>1035</v>
      </c>
      <c r="H595" s="2" t="s">
        <v>570</v>
      </c>
      <c r="I595" s="4" t="s">
        <v>600</v>
      </c>
      <c r="J595" s="16">
        <f>_xlfn.XLOOKUP($I595,DASHBOARD!$I$2:$I$27,DASHBOARD!$J$2:$J$27,"",0)</f>
        <v>80</v>
      </c>
      <c r="K595" s="23">
        <f>J595/DASHBOARD!$C$3</f>
        <v>2.0320040640081283</v>
      </c>
      <c r="L595" s="2">
        <v>215</v>
      </c>
      <c r="M595" s="26">
        <f>L595/DASHBOARD!$C$4</f>
        <v>97.505668934240362</v>
      </c>
      <c r="N595" s="26">
        <f t="shared" si="111"/>
        <v>23.614606965702944</v>
      </c>
      <c r="O595" s="5">
        <v>24620</v>
      </c>
      <c r="P595" s="23">
        <f>YEARFRAC(O595,_xlfn.XLOOKUP($B595,DASHBOARD!$Q$2:$Q$40,DASHBOARD!$U$2:$U$40,"",0))</f>
        <v>33.05833333333333</v>
      </c>
      <c r="Q595" s="2" t="s">
        <v>557</v>
      </c>
      <c r="R595" s="2" t="str">
        <f>_xlfn.XLOOKUP($Q595,DASHBOARD!$L$2:$L$150,DASHBOARD!M$2:M$150,"",0)</f>
        <v>United States</v>
      </c>
      <c r="S595" s="2" t="str">
        <f>_xlfn.XLOOKUP($Q595,DASHBOARD!$L$2:$L$150,DASHBOARD!N$2:N$150,"",0)</f>
        <v>North America</v>
      </c>
      <c r="T595" s="2" t="str">
        <f>_xlfn.XLOOKUP($Q595,DASHBOARD!$L$2:$L$150,DASHBOARD!O$2:O$150,"",0)</f>
        <v>Americas</v>
      </c>
      <c r="U595" s="2">
        <v>10</v>
      </c>
      <c r="W595" s="2" t="s">
        <v>585</v>
      </c>
      <c r="X595" s="2" t="s">
        <v>585</v>
      </c>
      <c r="Z595" s="2" t="str">
        <f t="shared" si="112"/>
        <v/>
      </c>
      <c r="AA595" s="6">
        <f>_xlfn.XLOOKUP($G595,$AU$583:$AU$604,$AV$583:$AV$604,0,0)</f>
        <v>7000000</v>
      </c>
      <c r="AB595" s="43">
        <f>AA595/$AC$605</f>
        <v>0.12934570861335062</v>
      </c>
      <c r="AD595" s="65" t="s">
        <v>1484</v>
      </c>
      <c r="AE595" s="65" cm="1">
        <f t="array" ref="AE595">_xlfn.XLOOKUP($G595&amp;$C595,$BY$1:$BY$845&amp;$C$1:$C$845,$CB$1:$CB$845,"",0)</f>
        <v>2530</v>
      </c>
      <c r="AF595" s="65" t="s">
        <v>1484</v>
      </c>
      <c r="AG595" s="65" t="str">
        <f>IFERROR(($AD595/SUM(AD583:AD604))*$AF595,"")</f>
        <v/>
      </c>
      <c r="AH595" s="65" cm="1">
        <f t="array" ref="AH595">_xlfn.XLOOKUP($G595&amp;$C595,$BY$1:$BY$845&amp;$C$1:$C$845,$BD$1:$BD$845,"",0)</f>
        <v>32</v>
      </c>
      <c r="AI595" s="65" cm="1">
        <f t="array" ref="AI595">_xlfn.XLOOKUP($G595&amp;$C595,$BY$1:$BY$845&amp;$C$1:$C$845,$CP$1:$CP$845,"",0)</f>
        <v>5.7</v>
      </c>
      <c r="AJ595" s="65" cm="1">
        <f t="array" ref="AJ595">_xlfn.XLOOKUP($G595&amp;$C595,$BY$1:$BY$845&amp;$C$1:$C$845,$CQ$1:$CQ$845,"",0)</f>
        <v>3.2</v>
      </c>
      <c r="AK595" s="65" cm="1">
        <f t="array" ref="AK595">_xlfn.XLOOKUP($G595&amp;$C595,$BY$1:$BY$845&amp;$C$1:$C$845,$CR$1:$CR$845,"",0)</f>
        <v>9</v>
      </c>
      <c r="AL595" s="65" cm="1">
        <f t="array" ref="AL595">_xlfn.XLOOKUP($G595&amp;$C595,$BY$1:$BY$845&amp;$C$1:$C$845,$CM$1:$CM$845,"",0)</f>
        <v>9</v>
      </c>
      <c r="AM595" s="78" cm="1">
        <f t="array" ref="AM595">_xlfn.XLOOKUP($G595&amp;$C595,$BY$1:$BY$845&amp;$C$1:$C$845,BG$1:BG$845,"",0)</f>
        <v>0</v>
      </c>
      <c r="AN595" s="78" cm="1">
        <f t="array" ref="AN595">_xlfn.XLOOKUP($G595&amp;$C595,$BY$1:$BY$845&amp;$C$1:$C$845,BH$1:BH$845,"",0)</f>
        <v>0</v>
      </c>
      <c r="AO595" s="78" cm="1">
        <f t="array" ref="AO595">_xlfn.XLOOKUP($G595&amp;$C595,$BY$1:$BY$845&amp;$C$1:$C$845,BI$1:BI$845,"",0)</f>
        <v>0.99</v>
      </c>
      <c r="AP595" s="78" cm="1">
        <f t="array" ref="AP595">_xlfn.XLOOKUP($G595&amp;$C595,$BY$1:$BY$845&amp;$C$1:$C$845,BJ$1:BJ$845,"",0)</f>
        <v>0.01</v>
      </c>
      <c r="AQ595" s="78" cm="1">
        <f t="array" ref="AQ595">_xlfn.XLOOKUP($G595&amp;$C595,$BY$1:$BY$845&amp;$C$1:$C$845,BK$1:BK$845,"",0)</f>
        <v>0</v>
      </c>
      <c r="AR595" s="78">
        <f t="shared" si="113"/>
        <v>1</v>
      </c>
      <c r="AT595" s="1">
        <v>13</v>
      </c>
      <c r="AU595" s="2" t="s">
        <v>1030</v>
      </c>
      <c r="AV595" s="6">
        <v>721080</v>
      </c>
      <c r="AW595" s="6" t="s">
        <v>1484</v>
      </c>
      <c r="BB595">
        <v>13</v>
      </c>
      <c r="BC595" t="s">
        <v>1031</v>
      </c>
      <c r="BD595">
        <v>22</v>
      </c>
      <c r="BE595">
        <v>16</v>
      </c>
      <c r="BF595" s="2">
        <v>185</v>
      </c>
      <c r="BG595" s="58">
        <v>0.89</v>
      </c>
      <c r="BH595" s="58">
        <v>0.11</v>
      </c>
      <c r="BL595" s="2">
        <v>-4</v>
      </c>
      <c r="BM595" s="2">
        <v>-12.8</v>
      </c>
      <c r="BN595" s="2">
        <v>10</v>
      </c>
      <c r="BO595" s="2">
        <v>1</v>
      </c>
      <c r="BP595" s="2">
        <v>5</v>
      </c>
      <c r="BQ595" s="2">
        <v>1</v>
      </c>
      <c r="BR595" s="2">
        <v>2</v>
      </c>
      <c r="BS595" s="2">
        <v>0</v>
      </c>
      <c r="BT595" s="2">
        <v>46</v>
      </c>
      <c r="BU595" s="2">
        <v>0</v>
      </c>
      <c r="BV595" s="2">
        <v>6</v>
      </c>
      <c r="BX595" s="2">
        <v>13</v>
      </c>
      <c r="BY595" s="2" t="s">
        <v>1031</v>
      </c>
      <c r="BZ595" s="2">
        <v>22</v>
      </c>
      <c r="CA595" s="2">
        <v>16</v>
      </c>
      <c r="CB595" s="2">
        <v>185</v>
      </c>
      <c r="CC595" s="2">
        <v>2.7</v>
      </c>
      <c r="CD595" s="2">
        <v>0.38800000000000001</v>
      </c>
      <c r="CE595" s="2">
        <v>0.2</v>
      </c>
      <c r="CF595" s="2">
        <v>0.13300000000000001</v>
      </c>
      <c r="CG595" s="2">
        <v>0.6</v>
      </c>
      <c r="CH595" s="2">
        <v>5.7</v>
      </c>
      <c r="CI595" s="2">
        <v>3.2</v>
      </c>
      <c r="CJ595" s="2">
        <v>15.2</v>
      </c>
      <c r="CK595" s="2">
        <v>1.9</v>
      </c>
      <c r="CL595" s="2">
        <v>0</v>
      </c>
      <c r="CM595" s="2">
        <v>25.1</v>
      </c>
      <c r="CN595" s="2">
        <v>15.1</v>
      </c>
      <c r="CP595" s="2">
        <v>-0.4</v>
      </c>
      <c r="CQ595" s="2">
        <v>0.2</v>
      </c>
      <c r="CR595" s="2">
        <v>-0.1</v>
      </c>
      <c r="CS595" s="2">
        <v>-3.7999999999999999E-2</v>
      </c>
      <c r="CU595" s="2">
        <v>-7.7</v>
      </c>
      <c r="CV595" s="2">
        <v>0.1</v>
      </c>
      <c r="CW595" s="2">
        <v>-7.6</v>
      </c>
      <c r="CX595" s="2">
        <v>-0.3</v>
      </c>
    </row>
    <row r="596" spans="1:102" x14ac:dyDescent="0.2">
      <c r="B596" s="1" t="s">
        <v>163</v>
      </c>
      <c r="C596" s="1">
        <v>2000</v>
      </c>
      <c r="D596" s="1" t="s">
        <v>837</v>
      </c>
      <c r="F596" s="2">
        <v>16</v>
      </c>
      <c r="G596" s="2" t="s">
        <v>1036</v>
      </c>
      <c r="H596" s="2" t="s">
        <v>552</v>
      </c>
      <c r="I596" s="4" t="s">
        <v>1148</v>
      </c>
      <c r="J596" s="16">
        <f>_xlfn.XLOOKUP($I596,DASHBOARD!$I$2:$I$27,DASHBOARD!$J$2:$J$27,"",0)</f>
        <v>83</v>
      </c>
      <c r="K596" s="23">
        <f>J596/DASHBOARD!$C$3</f>
        <v>2.1082042164084331</v>
      </c>
      <c r="L596" s="2">
        <v>230</v>
      </c>
      <c r="M596" s="26">
        <f>L596/DASHBOARD!$C$4</f>
        <v>104.30839002267574</v>
      </c>
      <c r="N596" s="26">
        <f t="shared" si="111"/>
        <v>23.468962284676774</v>
      </c>
      <c r="O596" s="5">
        <v>23513</v>
      </c>
      <c r="P596" s="23">
        <f>YEARFRAC(O596,_xlfn.XLOOKUP($B596,DASHBOARD!$Q$2:$Q$40,DASHBOARD!$U$2:$U$40,"",0))</f>
        <v>36.091666666666669</v>
      </c>
      <c r="Q596" s="2" t="s">
        <v>557</v>
      </c>
      <c r="R596" s="2" t="str">
        <f>_xlfn.XLOOKUP($Q596,DASHBOARD!$L$2:$L$150,DASHBOARD!M$2:M$150,"",0)</f>
        <v>United States</v>
      </c>
      <c r="S596" s="2" t="str">
        <f>_xlfn.XLOOKUP($Q596,DASHBOARD!$L$2:$L$150,DASHBOARD!N$2:N$150,"",0)</f>
        <v>North America</v>
      </c>
      <c r="T596" s="2" t="str">
        <f>_xlfn.XLOOKUP($Q596,DASHBOARD!$L$2:$L$150,DASHBOARD!O$2:O$150,"",0)</f>
        <v>Americas</v>
      </c>
      <c r="U596" s="2">
        <v>10</v>
      </c>
      <c r="W596" s="2" t="s">
        <v>766</v>
      </c>
      <c r="X596" s="2" t="s">
        <v>766</v>
      </c>
      <c r="Z596" s="2" t="str">
        <f t="shared" si="112"/>
        <v/>
      </c>
      <c r="AA596" s="6">
        <f>_xlfn.XLOOKUP($G596,$AU$583:$AU$604,$AV$583:$AV$604,0,0)</f>
        <v>510000</v>
      </c>
      <c r="AB596" s="43">
        <f>AA596/$AC$605</f>
        <v>9.4237587704012592E-3</v>
      </c>
      <c r="AD596" s="65">
        <v>301.5</v>
      </c>
      <c r="AE596" s="65" cm="1">
        <f t="array" ref="AE596">_xlfn.XLOOKUP($G596&amp;$C596,$BY$1:$BY$845&amp;$C$1:$C$845,$CB$1:$CB$845,"",0)</f>
        <v>303</v>
      </c>
      <c r="AF596" s="65">
        <v>8.3000000000000007</v>
      </c>
      <c r="AG596" s="65">
        <f>IFERROR(($AD596/SUM(AD583:AD604))*$AF596,"")</f>
        <v>0.12652822861996785</v>
      </c>
      <c r="AH596" s="65" cm="1">
        <f t="array" ref="AH596">_xlfn.XLOOKUP($G596&amp;$C596,$BY$1:$BY$845&amp;$C$1:$C$845,$BD$1:$BD$845,"",0)</f>
        <v>35</v>
      </c>
      <c r="AI596" s="65" cm="1">
        <f t="array" ref="AI596">_xlfn.XLOOKUP($G596&amp;$C596,$BY$1:$BY$845&amp;$C$1:$C$845,$CP$1:$CP$845,"",0)</f>
        <v>-0.1</v>
      </c>
      <c r="AJ596" s="65" cm="1">
        <f t="array" ref="AJ596">_xlfn.XLOOKUP($G596&amp;$C596,$BY$1:$BY$845&amp;$C$1:$C$845,$CQ$1:$CQ$845,"",0)</f>
        <v>0.6</v>
      </c>
      <c r="AK596" s="65" cm="1">
        <f t="array" ref="AK596">_xlfn.XLOOKUP($G596&amp;$C596,$BY$1:$BY$845&amp;$C$1:$C$845,$CR$1:$CR$845,"",0)</f>
        <v>0.5</v>
      </c>
      <c r="AL596" s="65" cm="1">
        <f t="array" ref="AL596">_xlfn.XLOOKUP($G596&amp;$C596,$BY$1:$BY$845&amp;$C$1:$C$845,$CM$1:$CM$845,"",0)</f>
        <v>18.100000000000001</v>
      </c>
      <c r="AM596" s="78" cm="1">
        <f t="array" ref="AM596">_xlfn.XLOOKUP($G596&amp;$C596,$BY$1:$BY$845&amp;$C$1:$C$845,BG$1:BG$845,"",0)</f>
        <v>0</v>
      </c>
      <c r="AN596" s="78" cm="1">
        <f t="array" ref="AN596">_xlfn.XLOOKUP($G596&amp;$C596,$BY$1:$BY$845&amp;$C$1:$C$845,BH$1:BH$845,"",0)</f>
        <v>0</v>
      </c>
      <c r="AO596" s="78" cm="1">
        <f t="array" ref="AO596">_xlfn.XLOOKUP($G596&amp;$C596,$BY$1:$BY$845&amp;$C$1:$C$845,BI$1:BI$845,"",0)</f>
        <v>0</v>
      </c>
      <c r="AP596" s="78" cm="1">
        <f t="array" ref="AP596">_xlfn.XLOOKUP($G596&amp;$C596,$BY$1:$BY$845&amp;$C$1:$C$845,BJ$1:BJ$845,"",0)</f>
        <v>0.2</v>
      </c>
      <c r="AQ596" s="78" cm="1">
        <f t="array" ref="AQ596">_xlfn.XLOOKUP($G596&amp;$C596,$BY$1:$BY$845&amp;$C$1:$C$845,BK$1:BK$845,"",0)</f>
        <v>0.8</v>
      </c>
      <c r="AR596" s="78">
        <f t="shared" si="113"/>
        <v>1</v>
      </c>
      <c r="AT596" s="1">
        <v>14</v>
      </c>
      <c r="AU596" s="2" t="s">
        <v>1036</v>
      </c>
      <c r="AV596" s="6">
        <v>510000</v>
      </c>
      <c r="AW596" s="6">
        <v>510000</v>
      </c>
      <c r="BB596">
        <v>14</v>
      </c>
      <c r="BC596" t="s">
        <v>1026</v>
      </c>
      <c r="BD596">
        <v>22</v>
      </c>
      <c r="BE596">
        <v>8</v>
      </c>
      <c r="BF596" s="2">
        <v>146</v>
      </c>
      <c r="BG596" s="58">
        <v>1</v>
      </c>
      <c r="BL596" s="2">
        <v>-10.6</v>
      </c>
      <c r="BM596" s="2">
        <v>-19.5</v>
      </c>
      <c r="BN596" s="2">
        <v>2</v>
      </c>
      <c r="BO596" s="2">
        <v>2</v>
      </c>
      <c r="BP596" s="2">
        <v>4</v>
      </c>
      <c r="BQ596" s="2">
        <v>1</v>
      </c>
      <c r="BR596" s="2">
        <v>3</v>
      </c>
      <c r="BS596" s="2">
        <v>4</v>
      </c>
      <c r="BT596" s="2">
        <v>37</v>
      </c>
      <c r="BU596" s="2">
        <v>2</v>
      </c>
      <c r="BV596" s="2">
        <v>5</v>
      </c>
      <c r="BX596" s="2">
        <v>14</v>
      </c>
      <c r="BY596" s="2" t="s">
        <v>1026</v>
      </c>
      <c r="BZ596" s="2">
        <v>22</v>
      </c>
      <c r="CA596" s="2">
        <v>8</v>
      </c>
      <c r="CB596" s="2">
        <v>146</v>
      </c>
      <c r="CC596" s="2">
        <v>10.5</v>
      </c>
      <c r="CD596" s="2">
        <v>0.56399999999999995</v>
      </c>
      <c r="CE596" s="2">
        <v>0.20499999999999999</v>
      </c>
      <c r="CF596" s="2">
        <v>0.20499999999999999</v>
      </c>
      <c r="CG596" s="2">
        <v>1.5</v>
      </c>
      <c r="CH596" s="2">
        <v>7.2</v>
      </c>
      <c r="CI596" s="2">
        <v>4.4000000000000004</v>
      </c>
      <c r="CJ596" s="2">
        <v>17.600000000000001</v>
      </c>
      <c r="CK596" s="2">
        <v>1.1000000000000001</v>
      </c>
      <c r="CL596" s="2">
        <v>0</v>
      </c>
      <c r="CM596" s="2">
        <v>17.5</v>
      </c>
      <c r="CN596" s="2">
        <v>15.5</v>
      </c>
      <c r="CP596" s="2">
        <v>0.2</v>
      </c>
      <c r="CQ596" s="2">
        <v>0.2</v>
      </c>
      <c r="CR596" s="2">
        <v>0.3</v>
      </c>
      <c r="CS596" s="2">
        <v>0.10299999999999999</v>
      </c>
      <c r="CU596" s="2">
        <v>-2.2999999999999998</v>
      </c>
      <c r="CV596" s="2">
        <v>0.3</v>
      </c>
      <c r="CW596" s="2">
        <v>-2</v>
      </c>
      <c r="CX596" s="2">
        <v>0</v>
      </c>
    </row>
    <row r="597" spans="1:102" x14ac:dyDescent="0.2">
      <c r="B597" s="1" t="s">
        <v>163</v>
      </c>
      <c r="C597" s="1">
        <v>2000</v>
      </c>
      <c r="D597" s="1" t="s">
        <v>837</v>
      </c>
      <c r="F597" s="2">
        <v>20</v>
      </c>
      <c r="G597" s="2" t="s">
        <v>1018</v>
      </c>
      <c r="H597" s="2" t="s">
        <v>576</v>
      </c>
      <c r="I597" s="4" t="s">
        <v>599</v>
      </c>
      <c r="J597" s="16">
        <f>_xlfn.XLOOKUP($I597,DASHBOARD!$I$2:$I$27,DASHBOARD!$J$2:$J$27,"",0)</f>
        <v>78</v>
      </c>
      <c r="K597" s="23">
        <f>J597/DASHBOARD!$C$3</f>
        <v>1.981203962407925</v>
      </c>
      <c r="L597" s="2">
        <v>190</v>
      </c>
      <c r="M597" s="26">
        <f>L597/DASHBOARD!$C$4</f>
        <v>86.167800453514729</v>
      </c>
      <c r="N597" s="26">
        <f t="shared" si="111"/>
        <v>21.952633724978043</v>
      </c>
      <c r="O597" s="5">
        <v>24188</v>
      </c>
      <c r="P597" s="23">
        <f>YEARFRAC(O597,_xlfn.XLOOKUP($B597,DASHBOARD!$Q$2:$Q$40,DASHBOARD!$U$2:$U$40,"",0))</f>
        <v>34.241666666666667</v>
      </c>
      <c r="Q597" s="2" t="s">
        <v>557</v>
      </c>
      <c r="R597" s="2" t="str">
        <f>_xlfn.XLOOKUP($Q597,DASHBOARD!$L$2:$L$150,DASHBOARD!M$2:M$150,"",0)</f>
        <v>United States</v>
      </c>
      <c r="S597" s="2" t="str">
        <f>_xlfn.XLOOKUP($Q597,DASHBOARD!$L$2:$L$150,DASHBOARD!N$2:N$150,"",0)</f>
        <v>North America</v>
      </c>
      <c r="T597" s="2" t="str">
        <f>_xlfn.XLOOKUP($Q597,DASHBOARD!$L$2:$L$150,DASHBOARD!O$2:O$150,"",0)</f>
        <v>Americas</v>
      </c>
      <c r="U597" s="2">
        <v>10</v>
      </c>
      <c r="W597" s="2" t="s">
        <v>1019</v>
      </c>
      <c r="X597" s="2" t="s">
        <v>1249</v>
      </c>
      <c r="Y597" s="2" t="s">
        <v>750</v>
      </c>
      <c r="Z597" s="2" t="str">
        <f t="shared" si="112"/>
        <v>X</v>
      </c>
      <c r="AA597" s="6">
        <f>_xlfn.XLOOKUP($G597,$AU$583:$AU$604,$AV$583:$AV$604,0,0)</f>
        <v>510000</v>
      </c>
      <c r="AB597" s="43">
        <f>AA597/$AC$605</f>
        <v>9.4237587704012592E-3</v>
      </c>
      <c r="AD597" s="65">
        <v>1250.5999999999999</v>
      </c>
      <c r="AE597" s="65" cm="1">
        <f t="array" ref="AE597">_xlfn.XLOOKUP($G597&amp;$C597,$BY$1:$BY$845&amp;$C$1:$C$845,$CB$1:$CB$845,"",0)</f>
        <v>1249</v>
      </c>
      <c r="AF597" s="65">
        <v>10.9</v>
      </c>
      <c r="AG597" s="65">
        <f>IFERROR(($AD597/SUM(AD583:AD604))*$AF597,"")</f>
        <v>0.68923439411865828</v>
      </c>
      <c r="AH597" s="65" cm="1">
        <f t="array" ref="AH597">_xlfn.XLOOKUP($G597&amp;$C597,$BY$1:$BY$845&amp;$C$1:$C$845,$BD$1:$BD$845,"",0)</f>
        <v>33</v>
      </c>
      <c r="AI597" s="65" cm="1">
        <f t="array" ref="AI597">_xlfn.XLOOKUP($G597&amp;$C597,$BY$1:$BY$845&amp;$C$1:$C$845,$CP$1:$CP$845,"",0)</f>
        <v>0.2</v>
      </c>
      <c r="AJ597" s="65" cm="1">
        <f t="array" ref="AJ597">_xlfn.XLOOKUP($G597&amp;$C597,$BY$1:$BY$845&amp;$C$1:$C$845,$CQ$1:$CQ$845,"",0)</f>
        <v>2</v>
      </c>
      <c r="AK597" s="65" cm="1">
        <f t="array" ref="AK597">_xlfn.XLOOKUP($G597&amp;$C597,$BY$1:$BY$845&amp;$C$1:$C$845,$CR$1:$CR$845,"",0)</f>
        <v>2.1</v>
      </c>
      <c r="AL597" s="65" cm="1">
        <f t="array" ref="AL597">_xlfn.XLOOKUP($G597&amp;$C597,$BY$1:$BY$845&amp;$C$1:$C$845,$CM$1:$CM$845,"",0)</f>
        <v>17.8</v>
      </c>
      <c r="AM597" s="78" cm="1">
        <f t="array" ref="AM597">_xlfn.XLOOKUP($G597&amp;$C597,$BY$1:$BY$845&amp;$C$1:$C$845,BG$1:BG$845,"",0)</f>
        <v>0.36</v>
      </c>
      <c r="AN597" s="78" cm="1">
        <f t="array" ref="AN597">_xlfn.XLOOKUP($G597&amp;$C597,$BY$1:$BY$845&amp;$C$1:$C$845,BH$1:BH$845,"",0)</f>
        <v>0.63</v>
      </c>
      <c r="AO597" s="78" cm="1">
        <f t="array" ref="AO597">_xlfn.XLOOKUP($G597&amp;$C597,$BY$1:$BY$845&amp;$C$1:$C$845,BI$1:BI$845,"",0)</f>
        <v>0.01</v>
      </c>
      <c r="AP597" s="78" cm="1">
        <f t="array" ref="AP597">_xlfn.XLOOKUP($G597&amp;$C597,$BY$1:$BY$845&amp;$C$1:$C$845,BJ$1:BJ$845,"",0)</f>
        <v>0</v>
      </c>
      <c r="AQ597" s="78" cm="1">
        <f t="array" ref="AQ597">_xlfn.XLOOKUP($G597&amp;$C597,$BY$1:$BY$845&amp;$C$1:$C$845,BK$1:BK$845,"",0)</f>
        <v>0</v>
      </c>
      <c r="AR597" s="78">
        <f t="shared" si="113"/>
        <v>1</v>
      </c>
      <c r="AT597" s="1">
        <v>15</v>
      </c>
      <c r="AU597" s="2" t="s">
        <v>1018</v>
      </c>
      <c r="AV597" s="6">
        <v>510000</v>
      </c>
      <c r="AW597" s="6">
        <v>1100000</v>
      </c>
      <c r="BB597">
        <v>15</v>
      </c>
      <c r="BC597" t="s">
        <v>1030</v>
      </c>
      <c r="BD597">
        <v>24</v>
      </c>
      <c r="BE597">
        <v>3</v>
      </c>
      <c r="BF597" s="2">
        <v>18</v>
      </c>
      <c r="BH597" s="58">
        <v>1</v>
      </c>
      <c r="BL597" s="2">
        <v>12.8</v>
      </c>
      <c r="BM597" s="2">
        <v>4.7</v>
      </c>
      <c r="BN597" s="2">
        <v>2</v>
      </c>
      <c r="BO597" s="2">
        <v>0</v>
      </c>
      <c r="BP597" s="2">
        <v>0</v>
      </c>
      <c r="BQ597" s="2">
        <v>0</v>
      </c>
      <c r="BR597" s="2">
        <v>0</v>
      </c>
      <c r="BS597" s="2">
        <v>0</v>
      </c>
      <c r="BT597" s="2">
        <v>5</v>
      </c>
      <c r="BU597" s="2">
        <v>0</v>
      </c>
      <c r="BV597" s="2">
        <v>0</v>
      </c>
      <c r="BX597" s="2">
        <v>15</v>
      </c>
      <c r="BY597" s="2" t="s">
        <v>1030</v>
      </c>
      <c r="BZ597" s="2">
        <v>24</v>
      </c>
      <c r="CA597" s="2">
        <v>3</v>
      </c>
      <c r="CB597" s="2">
        <v>18</v>
      </c>
      <c r="CC597" s="2">
        <v>14.1</v>
      </c>
      <c r="CD597" s="2">
        <v>0.50600000000000001</v>
      </c>
      <c r="CE597" s="2">
        <v>0</v>
      </c>
      <c r="CF597" s="2">
        <v>0.222</v>
      </c>
      <c r="CG597" s="2">
        <v>0</v>
      </c>
      <c r="CH597" s="2">
        <v>5.9</v>
      </c>
      <c r="CI597" s="2">
        <v>3</v>
      </c>
      <c r="CJ597" s="2">
        <v>21.6</v>
      </c>
      <c r="CK597" s="2">
        <v>2.9</v>
      </c>
      <c r="CL597" s="2">
        <v>0</v>
      </c>
      <c r="CM597" s="2">
        <v>16.8</v>
      </c>
      <c r="CN597" s="2">
        <v>29</v>
      </c>
      <c r="CP597" s="2">
        <v>0</v>
      </c>
      <c r="CQ597" s="2">
        <v>0</v>
      </c>
      <c r="CR597" s="2">
        <v>0</v>
      </c>
      <c r="CS597" s="2">
        <v>-6.0000000000000001E-3</v>
      </c>
      <c r="CU597" s="2">
        <v>-3.5</v>
      </c>
      <c r="CV597" s="2">
        <v>-0.5</v>
      </c>
      <c r="CW597" s="2">
        <v>-4</v>
      </c>
      <c r="CX597" s="2">
        <v>0</v>
      </c>
    </row>
    <row r="598" spans="1:102" x14ac:dyDescent="0.2">
      <c r="B598" s="1" t="s">
        <v>163</v>
      </c>
      <c r="C598" s="1">
        <v>2000</v>
      </c>
      <c r="D598" s="1" t="s">
        <v>837</v>
      </c>
      <c r="I598" s="4"/>
      <c r="O598" s="5"/>
      <c r="Z598" s="2" t="str">
        <f t="shared" si="112"/>
        <v/>
      </c>
      <c r="AA598" s="6">
        <f>_xlfn.XLOOKUP($G598,$AU$583:$AU$604,$AV$583:$AV$604,0,0)</f>
        <v>0</v>
      </c>
      <c r="AB598" s="43">
        <f>AA598/$AC$605</f>
        <v>0</v>
      </c>
      <c r="AD598" s="65" t="s">
        <v>1484</v>
      </c>
      <c r="AE598" s="65" cm="1">
        <f t="array" ref="AE598">_xlfn.XLOOKUP($G598&amp;$C598,$BY$1:$BY$845&amp;$C$1:$C$845,$CB$1:$CB$845,"",0)</f>
        <v>0</v>
      </c>
      <c r="AF598" s="65" t="s">
        <v>1484</v>
      </c>
      <c r="AG598" s="65" t="str">
        <f>IFERROR(($AD598/SUM(AD583:AD604))*$AF598,"")</f>
        <v/>
      </c>
      <c r="AH598" s="65" cm="1">
        <f t="array" ref="AH598">_xlfn.XLOOKUP($G598&amp;$C598,$BY$1:$BY$845&amp;$C$1:$C$845,$BD$1:$BD$845,"",0)</f>
        <v>0</v>
      </c>
      <c r="AI598" s="65" cm="1">
        <f t="array" ref="AI598">_xlfn.XLOOKUP($G598&amp;$C598,$BY$1:$BY$845&amp;$C$1:$C$845,$CP$1:$CP$845,"",0)</f>
        <v>0</v>
      </c>
      <c r="AJ598" s="65" cm="1">
        <f t="array" ref="AJ598">_xlfn.XLOOKUP($G598&amp;$C598,$BY$1:$BY$845&amp;$C$1:$C$845,$CQ$1:$CQ$845,"",0)</f>
        <v>0</v>
      </c>
      <c r="AK598" s="65" cm="1">
        <f t="array" ref="AK598">_xlfn.XLOOKUP($G598&amp;$C598,$BY$1:$BY$845&amp;$C$1:$C$845,$CR$1:$CR$845,"",0)</f>
        <v>0</v>
      </c>
      <c r="AL598" s="65" cm="1">
        <f t="array" ref="AL598">_xlfn.XLOOKUP($G598&amp;$C598,$BY$1:$BY$845&amp;$C$1:$C$845,$CM$1:$CM$845,"",0)</f>
        <v>0</v>
      </c>
      <c r="AM598" s="78" cm="1">
        <f t="array" ref="AM598">_xlfn.XLOOKUP($G598&amp;$C598,$BY$1:$BY$845&amp;$C$1:$C$845,BG$1:BG$845,"",0)</f>
        <v>0</v>
      </c>
      <c r="AN598" s="78" cm="1">
        <f t="array" ref="AN598">_xlfn.XLOOKUP($G598&amp;$C598,$BY$1:$BY$845&amp;$C$1:$C$845,BH$1:BH$845,"",0)</f>
        <v>0</v>
      </c>
      <c r="AO598" s="78" cm="1">
        <f t="array" ref="AO598">_xlfn.XLOOKUP($G598&amp;$C598,$BY$1:$BY$845&amp;$C$1:$C$845,BI$1:BI$845,"",0)</f>
        <v>0</v>
      </c>
      <c r="AP598" s="78" cm="1">
        <f t="array" ref="AP598">_xlfn.XLOOKUP($G598&amp;$C598,$BY$1:$BY$845&amp;$C$1:$C$845,BJ$1:BJ$845,"",0)</f>
        <v>0</v>
      </c>
      <c r="AQ598" s="78" cm="1">
        <f t="array" ref="AQ598">_xlfn.XLOOKUP($G598&amp;$C598,$BY$1:$BY$845&amp;$C$1:$C$845,BK$1:BK$845,"",0)</f>
        <v>0</v>
      </c>
      <c r="AR598" s="78">
        <f t="shared" si="113"/>
        <v>0</v>
      </c>
      <c r="AT598" s="1">
        <v>16</v>
      </c>
      <c r="AU598" s="2" t="s">
        <v>1037</v>
      </c>
      <c r="AV598" s="6">
        <v>385000</v>
      </c>
      <c r="AW598" s="6" t="s">
        <v>1484</v>
      </c>
    </row>
    <row r="599" spans="1:102" x14ac:dyDescent="0.2">
      <c r="B599" s="1" t="s">
        <v>163</v>
      </c>
      <c r="C599" s="1">
        <v>2000</v>
      </c>
      <c r="D599" s="1" t="s">
        <v>837</v>
      </c>
      <c r="I599" s="4"/>
      <c r="O599" s="5"/>
      <c r="Z599" s="2" t="str">
        <f t="shared" si="112"/>
        <v/>
      </c>
      <c r="AA599" s="6">
        <f>_xlfn.XLOOKUP($G599,$AU$583:$AU$604,$AV$583:$AV$604,0,0)</f>
        <v>0</v>
      </c>
      <c r="AB599" s="43">
        <f>AA599/$AC$605</f>
        <v>0</v>
      </c>
      <c r="AD599" s="65">
        <v>185.6</v>
      </c>
      <c r="AE599" s="65" cm="1">
        <f t="array" ref="AE599">_xlfn.XLOOKUP($G599&amp;$C599,$BY$1:$BY$845&amp;$C$1:$C$845,$CB$1:$CB$845,"",0)</f>
        <v>0</v>
      </c>
      <c r="AF599" s="65">
        <v>2.7</v>
      </c>
      <c r="AG599" s="65">
        <f>IFERROR(($AD599/SUM(AD583:AD604))*$AF599,"")</f>
        <v>2.5337499620786942E-2</v>
      </c>
      <c r="AH599" s="65" cm="1">
        <f t="array" ref="AH599">_xlfn.XLOOKUP($G599&amp;$C599,$BY$1:$BY$845&amp;$C$1:$C$845,$BD$1:$BD$845,"",0)</f>
        <v>0</v>
      </c>
      <c r="AI599" s="65" cm="1">
        <f t="array" ref="AI599">_xlfn.XLOOKUP($G599&amp;$C599,$BY$1:$BY$845&amp;$C$1:$C$845,$CP$1:$CP$845,"",0)</f>
        <v>0</v>
      </c>
      <c r="AJ599" s="65" cm="1">
        <f t="array" ref="AJ599">_xlfn.XLOOKUP($G599&amp;$C599,$BY$1:$BY$845&amp;$C$1:$C$845,$CQ$1:$CQ$845,"",0)</f>
        <v>0</v>
      </c>
      <c r="AK599" s="65" cm="1">
        <f t="array" ref="AK599">_xlfn.XLOOKUP($G599&amp;$C599,$BY$1:$BY$845&amp;$C$1:$C$845,$CR$1:$CR$845,"",0)</f>
        <v>0</v>
      </c>
      <c r="AL599" s="65" cm="1">
        <f t="array" ref="AL599">_xlfn.XLOOKUP($G599&amp;$C599,$BY$1:$BY$845&amp;$C$1:$C$845,$CM$1:$CM$845,"",0)</f>
        <v>0</v>
      </c>
      <c r="AM599" s="78" cm="1">
        <f t="array" ref="AM599">_xlfn.XLOOKUP($G599&amp;$C599,$BY$1:$BY$845&amp;$C$1:$C$845,BG$1:BG$845,"",0)</f>
        <v>0</v>
      </c>
      <c r="AN599" s="78" cm="1">
        <f t="array" ref="AN599">_xlfn.XLOOKUP($G599&amp;$C599,$BY$1:$BY$845&amp;$C$1:$C$845,BH$1:BH$845,"",0)</f>
        <v>0</v>
      </c>
      <c r="AO599" s="78" cm="1">
        <f t="array" ref="AO599">_xlfn.XLOOKUP($G599&amp;$C599,$BY$1:$BY$845&amp;$C$1:$C$845,BI$1:BI$845,"",0)</f>
        <v>0</v>
      </c>
      <c r="AP599" s="78" cm="1">
        <f t="array" ref="AP599">_xlfn.XLOOKUP($G599&amp;$C599,$BY$1:$BY$845&amp;$C$1:$C$845,BJ$1:BJ$845,"",0)</f>
        <v>0</v>
      </c>
      <c r="AQ599" s="78" cm="1">
        <f t="array" ref="AQ599">_xlfn.XLOOKUP($G599&amp;$C599,$BY$1:$BY$845&amp;$C$1:$C$845,BK$1:BK$845,"",0)</f>
        <v>0</v>
      </c>
      <c r="AR599" s="78">
        <f t="shared" si="113"/>
        <v>0</v>
      </c>
      <c r="AT599" s="1">
        <v>17</v>
      </c>
      <c r="AU599" s="2" t="s">
        <v>1031</v>
      </c>
      <c r="AV599" s="6">
        <v>301875</v>
      </c>
      <c r="AW599" s="6">
        <v>301875</v>
      </c>
    </row>
    <row r="600" spans="1:102" x14ac:dyDescent="0.2">
      <c r="B600" s="1" t="s">
        <v>163</v>
      </c>
      <c r="C600" s="1">
        <v>2000</v>
      </c>
      <c r="D600" s="1" t="s">
        <v>837</v>
      </c>
      <c r="I600" s="4"/>
      <c r="O600" s="5"/>
      <c r="Z600" s="2" t="str">
        <f t="shared" si="112"/>
        <v/>
      </c>
      <c r="AA600" s="6">
        <f>_xlfn.XLOOKUP($G600,$AU$583:$AU$604,$AV$583:$AV$604,0,0)</f>
        <v>0</v>
      </c>
      <c r="AB600" s="43">
        <f>AA600/$AC$605</f>
        <v>0</v>
      </c>
      <c r="AD600" s="65" t="s">
        <v>1484</v>
      </c>
      <c r="AE600" s="65" cm="1">
        <f t="array" ref="AE600">_xlfn.XLOOKUP($G600&amp;$C600,$BY$1:$BY$845&amp;$C$1:$C$845,$CB$1:$CB$845,"",0)</f>
        <v>0</v>
      </c>
      <c r="AF600" s="65" t="s">
        <v>1484</v>
      </c>
      <c r="AG600" s="65" t="str">
        <f>IFERROR(($AD600/SUM(AD583:AD604))*$AF600,"")</f>
        <v/>
      </c>
      <c r="AH600" s="65" cm="1">
        <f t="array" ref="AH600">_xlfn.XLOOKUP($G600&amp;$C600,$BY$1:$BY$845&amp;$C$1:$C$845,$BD$1:$BD$845,"",0)</f>
        <v>0</v>
      </c>
      <c r="AI600" s="65" cm="1">
        <f t="array" ref="AI600">_xlfn.XLOOKUP($G600&amp;$C600,$BY$1:$BY$845&amp;$C$1:$C$845,$CP$1:$CP$845,"",0)</f>
        <v>0</v>
      </c>
      <c r="AJ600" s="65" cm="1">
        <f t="array" ref="AJ600">_xlfn.XLOOKUP($G600&amp;$C600,$BY$1:$BY$845&amp;$C$1:$C$845,$CQ$1:$CQ$845,"",0)</f>
        <v>0</v>
      </c>
      <c r="AK600" s="65" cm="1">
        <f t="array" ref="AK600">_xlfn.XLOOKUP($G600&amp;$C600,$BY$1:$BY$845&amp;$C$1:$C$845,$CR$1:$CR$845,"",0)</f>
        <v>0</v>
      </c>
      <c r="AL600" s="65" cm="1">
        <f t="array" ref="AL600">_xlfn.XLOOKUP($G600&amp;$C600,$BY$1:$BY$845&amp;$C$1:$C$845,$CM$1:$CM$845,"",0)</f>
        <v>0</v>
      </c>
      <c r="AM600" s="78" cm="1">
        <f t="array" ref="AM600">_xlfn.XLOOKUP($G600&amp;$C600,$BY$1:$BY$845&amp;$C$1:$C$845,BG$1:BG$845,"",0)</f>
        <v>0</v>
      </c>
      <c r="AN600" s="78" cm="1">
        <f t="array" ref="AN600">_xlfn.XLOOKUP($G600&amp;$C600,$BY$1:$BY$845&amp;$C$1:$C$845,BH$1:BH$845,"",0)</f>
        <v>0</v>
      </c>
      <c r="AO600" s="78" cm="1">
        <f t="array" ref="AO600">_xlfn.XLOOKUP($G600&amp;$C600,$BY$1:$BY$845&amp;$C$1:$C$845,BI$1:BI$845,"",0)</f>
        <v>0</v>
      </c>
      <c r="AP600" s="78" cm="1">
        <f t="array" ref="AP600">_xlfn.XLOOKUP($G600&amp;$C600,$BY$1:$BY$845&amp;$C$1:$C$845,BJ$1:BJ$845,"",0)</f>
        <v>0</v>
      </c>
      <c r="AQ600" s="78" cm="1">
        <f t="array" ref="AQ600">_xlfn.XLOOKUP($G600&amp;$C600,$BY$1:$BY$845&amp;$C$1:$C$845,BK$1:BK$845,"",0)</f>
        <v>0</v>
      </c>
      <c r="AR600" s="78">
        <f t="shared" si="113"/>
        <v>0</v>
      </c>
      <c r="AT600" s="1">
        <v>18</v>
      </c>
      <c r="AU600" s="2" t="s">
        <v>1038</v>
      </c>
      <c r="AV600" s="6">
        <v>5000</v>
      </c>
      <c r="AW600" s="6" t="s">
        <v>1484</v>
      </c>
    </row>
    <row r="601" spans="1:102" x14ac:dyDescent="0.2">
      <c r="B601" s="1" t="s">
        <v>163</v>
      </c>
      <c r="C601" s="1">
        <v>2000</v>
      </c>
      <c r="D601" s="1" t="s">
        <v>837</v>
      </c>
      <c r="I601" s="4"/>
      <c r="O601" s="5"/>
      <c r="Z601" s="2" t="str">
        <f t="shared" si="112"/>
        <v/>
      </c>
      <c r="AA601" s="6">
        <f>_xlfn.XLOOKUP($G601,$AU$583:$AU$604,$AV$583:$AV$604,0,0)</f>
        <v>0</v>
      </c>
      <c r="AB601" s="43">
        <f>AA601/$AC$605</f>
        <v>0</v>
      </c>
      <c r="AD601" s="65" t="s">
        <v>1484</v>
      </c>
      <c r="AE601" s="65" cm="1">
        <f t="array" ref="AE601">_xlfn.XLOOKUP($G601&amp;$C601,$BY$1:$BY$845&amp;$C$1:$C$845,$CB$1:$CB$845,"",0)</f>
        <v>0</v>
      </c>
      <c r="AF601" s="65" t="s">
        <v>1484</v>
      </c>
      <c r="AG601" s="65" t="str">
        <f>IFERROR(($AD601/SUM(AD583:AD604))*$AF601,"")</f>
        <v/>
      </c>
      <c r="AH601" s="65" cm="1">
        <f t="array" ref="AH601">_xlfn.XLOOKUP($G601&amp;$C601,$BY$1:$BY$845&amp;$C$1:$C$845,$BD$1:$BD$845,"",0)</f>
        <v>0</v>
      </c>
      <c r="AI601" s="65" cm="1">
        <f t="array" ref="AI601">_xlfn.XLOOKUP($G601&amp;$C601,$BY$1:$BY$845&amp;$C$1:$C$845,$CP$1:$CP$845,"",0)</f>
        <v>0</v>
      </c>
      <c r="AJ601" s="65" cm="1">
        <f t="array" ref="AJ601">_xlfn.XLOOKUP($G601&amp;$C601,$BY$1:$BY$845&amp;$C$1:$C$845,$CQ$1:$CQ$845,"",0)</f>
        <v>0</v>
      </c>
      <c r="AK601" s="65" cm="1">
        <f t="array" ref="AK601">_xlfn.XLOOKUP($G601&amp;$C601,$BY$1:$BY$845&amp;$C$1:$C$845,$CR$1:$CR$845,"",0)</f>
        <v>0</v>
      </c>
      <c r="AL601" s="65" cm="1">
        <f t="array" ref="AL601">_xlfn.XLOOKUP($G601&amp;$C601,$BY$1:$BY$845&amp;$C$1:$C$845,$CM$1:$CM$845,"",0)</f>
        <v>0</v>
      </c>
      <c r="AM601" s="78" cm="1">
        <f t="array" ref="AM601">_xlfn.XLOOKUP($G601&amp;$C601,$BY$1:$BY$845&amp;$C$1:$C$845,BG$1:BG$845,"",0)</f>
        <v>0</v>
      </c>
      <c r="AN601" s="78" cm="1">
        <f t="array" ref="AN601">_xlfn.XLOOKUP($G601&amp;$C601,$BY$1:$BY$845&amp;$C$1:$C$845,BH$1:BH$845,"",0)</f>
        <v>0</v>
      </c>
      <c r="AO601" s="78" cm="1">
        <f t="array" ref="AO601">_xlfn.XLOOKUP($G601&amp;$C601,$BY$1:$BY$845&amp;$C$1:$C$845,BI$1:BI$845,"",0)</f>
        <v>0</v>
      </c>
      <c r="AP601" s="78" cm="1">
        <f t="array" ref="AP601">_xlfn.XLOOKUP($G601&amp;$C601,$BY$1:$BY$845&amp;$C$1:$C$845,BJ$1:BJ$845,"",0)</f>
        <v>0</v>
      </c>
      <c r="AQ601" s="78" cm="1">
        <f t="array" ref="AQ601">_xlfn.XLOOKUP($G601&amp;$C601,$BY$1:$BY$845&amp;$C$1:$C$845,BK$1:BK$845,"",0)</f>
        <v>0</v>
      </c>
      <c r="AR601" s="78">
        <f t="shared" si="113"/>
        <v>0</v>
      </c>
      <c r="AT601" s="1">
        <v>19</v>
      </c>
      <c r="AV601" s="6"/>
      <c r="AW601" s="6" t="s">
        <v>1484</v>
      </c>
    </row>
    <row r="602" spans="1:102" x14ac:dyDescent="0.2">
      <c r="B602" s="1" t="s">
        <v>163</v>
      </c>
      <c r="C602" s="1">
        <v>2000</v>
      </c>
      <c r="D602" s="1" t="s">
        <v>837</v>
      </c>
      <c r="I602" s="4"/>
      <c r="O602" s="5"/>
      <c r="Z602" s="2" t="str">
        <f t="shared" si="112"/>
        <v/>
      </c>
      <c r="AA602" s="6">
        <f>_xlfn.XLOOKUP($G602,$AU$583:$AU$604,$AV$583:$AV$604,0,0)</f>
        <v>0</v>
      </c>
      <c r="AB602" s="43">
        <f>AA602/$AC$605</f>
        <v>0</v>
      </c>
      <c r="AD602" s="65" t="s">
        <v>1484</v>
      </c>
      <c r="AE602" s="65" cm="1">
        <f t="array" ref="AE602">_xlfn.XLOOKUP($G602&amp;$C602,$BY$1:$BY$845&amp;$C$1:$C$845,$CB$1:$CB$845,"",0)</f>
        <v>0</v>
      </c>
      <c r="AF602" s="65" t="s">
        <v>1484</v>
      </c>
      <c r="AG602" s="65" t="str">
        <f>IFERROR(($AD602/SUM(AD583:AD604))*$AF602,"")</f>
        <v/>
      </c>
      <c r="AH602" s="65" cm="1">
        <f t="array" ref="AH602">_xlfn.XLOOKUP($G602&amp;$C602,$BY$1:$BY$845&amp;$C$1:$C$845,$BD$1:$BD$845,"",0)</f>
        <v>0</v>
      </c>
      <c r="AI602" s="65" cm="1">
        <f t="array" ref="AI602">_xlfn.XLOOKUP($G602&amp;$C602,$BY$1:$BY$845&amp;$C$1:$C$845,$CP$1:$CP$845,"",0)</f>
        <v>0</v>
      </c>
      <c r="AJ602" s="65" cm="1">
        <f t="array" ref="AJ602">_xlfn.XLOOKUP($G602&amp;$C602,$BY$1:$BY$845&amp;$C$1:$C$845,$CQ$1:$CQ$845,"",0)</f>
        <v>0</v>
      </c>
      <c r="AK602" s="65" cm="1">
        <f t="array" ref="AK602">_xlfn.XLOOKUP($G602&amp;$C602,$BY$1:$BY$845&amp;$C$1:$C$845,$CR$1:$CR$845,"",0)</f>
        <v>0</v>
      </c>
      <c r="AL602" s="65" cm="1">
        <f t="array" ref="AL602">_xlfn.XLOOKUP($G602&amp;$C602,$BY$1:$BY$845&amp;$C$1:$C$845,$CM$1:$CM$845,"",0)</f>
        <v>0</v>
      </c>
      <c r="AM602" s="78" cm="1">
        <f t="array" ref="AM602">_xlfn.XLOOKUP($G602&amp;$C602,$BY$1:$BY$845&amp;$C$1:$C$845,BG$1:BG$845,"",0)</f>
        <v>0</v>
      </c>
      <c r="AN602" s="78" cm="1">
        <f t="array" ref="AN602">_xlfn.XLOOKUP($G602&amp;$C602,$BY$1:$BY$845&amp;$C$1:$C$845,BH$1:BH$845,"",0)</f>
        <v>0</v>
      </c>
      <c r="AO602" s="78" cm="1">
        <f t="array" ref="AO602">_xlfn.XLOOKUP($G602&amp;$C602,$BY$1:$BY$845&amp;$C$1:$C$845,BI$1:BI$845,"",0)</f>
        <v>0</v>
      </c>
      <c r="AP602" s="78" cm="1">
        <f t="array" ref="AP602">_xlfn.XLOOKUP($G602&amp;$C602,$BY$1:$BY$845&amp;$C$1:$C$845,BJ$1:BJ$845,"",0)</f>
        <v>0</v>
      </c>
      <c r="AQ602" s="78" cm="1">
        <f t="array" ref="AQ602">_xlfn.XLOOKUP($G602&amp;$C602,$BY$1:$BY$845&amp;$C$1:$C$845,BK$1:BK$845,"",0)</f>
        <v>0</v>
      </c>
      <c r="AR602" s="78">
        <f t="shared" si="113"/>
        <v>0</v>
      </c>
      <c r="AT602" s="1">
        <v>20</v>
      </c>
      <c r="AV602" s="6"/>
      <c r="AW602" s="6" t="s">
        <v>1484</v>
      </c>
    </row>
    <row r="603" spans="1:102" x14ac:dyDescent="0.2">
      <c r="B603" s="1" t="s">
        <v>163</v>
      </c>
      <c r="C603" s="1">
        <v>2000</v>
      </c>
      <c r="D603" s="1" t="s">
        <v>837</v>
      </c>
      <c r="I603" s="4"/>
      <c r="O603" s="5"/>
      <c r="Z603" s="2" t="str">
        <f t="shared" si="112"/>
        <v/>
      </c>
      <c r="AA603" s="6">
        <f>_xlfn.XLOOKUP($G603,$AU$583:$AU$604,$AV$583:$AV$604,0,0)</f>
        <v>0</v>
      </c>
      <c r="AB603" s="43">
        <f>AA603/$AC$605</f>
        <v>0</v>
      </c>
      <c r="AD603" s="65" t="s">
        <v>1484</v>
      </c>
      <c r="AE603" s="65" cm="1">
        <f t="array" ref="AE603">_xlfn.XLOOKUP($G603&amp;$C603,$BY$1:$BY$845&amp;$C$1:$C$845,$CB$1:$CB$845,"",0)</f>
        <v>0</v>
      </c>
      <c r="AF603" s="65" t="s">
        <v>1484</v>
      </c>
      <c r="AG603" s="65" t="str">
        <f>IFERROR(($AD603/SUM(AD583:AD604))*$AF603,"")</f>
        <v/>
      </c>
      <c r="AH603" s="65" cm="1">
        <f t="array" ref="AH603">_xlfn.XLOOKUP($G603&amp;$C603,$BY$1:$BY$845&amp;$C$1:$C$845,$BD$1:$BD$845,"",0)</f>
        <v>0</v>
      </c>
      <c r="AI603" s="65" cm="1">
        <f t="array" ref="AI603">_xlfn.XLOOKUP($G603&amp;$C603,$BY$1:$BY$845&amp;$C$1:$C$845,$CP$1:$CP$845,"",0)</f>
        <v>0</v>
      </c>
      <c r="AJ603" s="65" cm="1">
        <f t="array" ref="AJ603">_xlfn.XLOOKUP($G603&amp;$C603,$BY$1:$BY$845&amp;$C$1:$C$845,$CQ$1:$CQ$845,"",0)</f>
        <v>0</v>
      </c>
      <c r="AK603" s="65" cm="1">
        <f t="array" ref="AK603">_xlfn.XLOOKUP($G603&amp;$C603,$BY$1:$BY$845&amp;$C$1:$C$845,$CR$1:$CR$845,"",0)</f>
        <v>0</v>
      </c>
      <c r="AL603" s="65" cm="1">
        <f t="array" ref="AL603">_xlfn.XLOOKUP($G603&amp;$C603,$BY$1:$BY$845&amp;$C$1:$C$845,$CM$1:$CM$845,"",0)</f>
        <v>0</v>
      </c>
      <c r="AM603" s="78" cm="1">
        <f t="array" ref="AM603">_xlfn.XLOOKUP($G603&amp;$C603,$BY$1:$BY$845&amp;$C$1:$C$845,BG$1:BG$845,"",0)</f>
        <v>0</v>
      </c>
      <c r="AN603" s="78" cm="1">
        <f t="array" ref="AN603">_xlfn.XLOOKUP($G603&amp;$C603,$BY$1:$BY$845&amp;$C$1:$C$845,BH$1:BH$845,"",0)</f>
        <v>0</v>
      </c>
      <c r="AO603" s="78" cm="1">
        <f t="array" ref="AO603">_xlfn.XLOOKUP($G603&amp;$C603,$BY$1:$BY$845&amp;$C$1:$C$845,BI$1:BI$845,"",0)</f>
        <v>0</v>
      </c>
      <c r="AP603" s="78" cm="1">
        <f t="array" ref="AP603">_xlfn.XLOOKUP($G603&amp;$C603,$BY$1:$BY$845&amp;$C$1:$C$845,BJ$1:BJ$845,"",0)</f>
        <v>0</v>
      </c>
      <c r="AQ603" s="78" cm="1">
        <f t="array" ref="AQ603">_xlfn.XLOOKUP($G603&amp;$C603,$BY$1:$BY$845&amp;$C$1:$C$845,BK$1:BK$845,"",0)</f>
        <v>0</v>
      </c>
      <c r="AR603" s="78">
        <f t="shared" si="113"/>
        <v>0</v>
      </c>
      <c r="AT603" s="1">
        <v>21</v>
      </c>
      <c r="AW603" s="6" t="s">
        <v>1484</v>
      </c>
    </row>
    <row r="604" spans="1:102" x14ac:dyDescent="0.2">
      <c r="B604" s="1" t="s">
        <v>163</v>
      </c>
      <c r="C604" s="1">
        <v>2000</v>
      </c>
      <c r="D604" s="1" t="s">
        <v>837</v>
      </c>
      <c r="I604" s="4"/>
      <c r="O604" s="5"/>
      <c r="Z604" s="2" t="str">
        <f t="shared" si="112"/>
        <v/>
      </c>
      <c r="AA604" s="6">
        <f>_xlfn.XLOOKUP($G604,$AU$583:$AU$604,$AV$583:$AV$604,0,0)</f>
        <v>0</v>
      </c>
      <c r="AB604" s="43">
        <f>AA604/$AC$605</f>
        <v>0</v>
      </c>
      <c r="AD604" s="65" t="s">
        <v>1484</v>
      </c>
      <c r="AE604" s="65" cm="1">
        <f t="array" ref="AE604">_xlfn.XLOOKUP($G604&amp;$C604,$BY$1:$BY$845&amp;$C$1:$C$845,$CB$1:$CB$845,"",0)</f>
        <v>0</v>
      </c>
      <c r="AF604" s="65" t="s">
        <v>1484</v>
      </c>
      <c r="AG604" s="65" t="str">
        <f>IFERROR(($AD604/SUM(AD583:AD604))*$AF604,"")</f>
        <v/>
      </c>
      <c r="AH604" s="65" cm="1">
        <f t="array" ref="AH604">_xlfn.XLOOKUP($G604&amp;$C604,$BY$1:$BY$845&amp;$C$1:$C$845,$BD$1:$BD$845,"",0)</f>
        <v>0</v>
      </c>
      <c r="AI604" s="65" cm="1">
        <f t="array" ref="AI604">_xlfn.XLOOKUP($G604&amp;$C604,$BY$1:$BY$845&amp;$C$1:$C$845,$CP$1:$CP$845,"",0)</f>
        <v>0</v>
      </c>
      <c r="AJ604" s="65" cm="1">
        <f t="array" ref="AJ604">_xlfn.XLOOKUP($G604&amp;$C604,$BY$1:$BY$845&amp;$C$1:$C$845,$CQ$1:$CQ$845,"",0)</f>
        <v>0</v>
      </c>
      <c r="AK604" s="65" cm="1">
        <f t="array" ref="AK604">_xlfn.XLOOKUP($G604&amp;$C604,$BY$1:$BY$845&amp;$C$1:$C$845,$CR$1:$CR$845,"",0)</f>
        <v>0</v>
      </c>
      <c r="AL604" s="65" cm="1">
        <f t="array" ref="AL604">_xlfn.XLOOKUP($G604&amp;$C604,$BY$1:$BY$845&amp;$C$1:$C$845,$CM$1:$CM$845,"",0)</f>
        <v>0</v>
      </c>
      <c r="AM604" s="78" cm="1">
        <f t="array" ref="AM604">_xlfn.XLOOKUP($G604&amp;$C604,$BY$1:$BY$845&amp;$C$1:$C$845,BG$1:BG$845,"",0)</f>
        <v>0</v>
      </c>
      <c r="AN604" s="78" cm="1">
        <f t="array" ref="AN604">_xlfn.XLOOKUP($G604&amp;$C604,$BY$1:$BY$845&amp;$C$1:$C$845,BH$1:BH$845,"",0)</f>
        <v>0</v>
      </c>
      <c r="AO604" s="78" cm="1">
        <f t="array" ref="AO604">_xlfn.XLOOKUP($G604&amp;$C604,$BY$1:$BY$845&amp;$C$1:$C$845,BI$1:BI$845,"",0)</f>
        <v>0</v>
      </c>
      <c r="AP604" s="78" cm="1">
        <f t="array" ref="AP604">_xlfn.XLOOKUP($G604&amp;$C604,$BY$1:$BY$845&amp;$C$1:$C$845,BJ$1:BJ$845,"",0)</f>
        <v>0</v>
      </c>
      <c r="AQ604" s="78" cm="1">
        <f t="array" ref="AQ604">_xlfn.XLOOKUP($G604&amp;$C604,$BY$1:$BY$845&amp;$C$1:$C$845,BK$1:BK$845,"",0)</f>
        <v>0</v>
      </c>
      <c r="AR604" s="78">
        <f t="shared" si="113"/>
        <v>0</v>
      </c>
      <c r="AT604" s="1">
        <v>22</v>
      </c>
      <c r="AW604" s="6" t="s">
        <v>1484</v>
      </c>
    </row>
    <row r="605" spans="1:102" x14ac:dyDescent="0.2">
      <c r="B605" s="1" t="s">
        <v>163</v>
      </c>
      <c r="C605" s="1">
        <v>2000</v>
      </c>
      <c r="D605" s="1" t="s">
        <v>837</v>
      </c>
      <c r="E605" s="1"/>
      <c r="F605" s="1"/>
      <c r="G605" s="1"/>
      <c r="H605" s="1"/>
      <c r="I605" s="1"/>
      <c r="J605" s="36"/>
      <c r="K605" s="36"/>
      <c r="L605" s="1"/>
      <c r="M605" s="1"/>
      <c r="N605" s="1"/>
      <c r="O605" s="1"/>
      <c r="P605" s="36"/>
      <c r="Q605" s="1"/>
      <c r="R605" s="1"/>
      <c r="S605" s="1"/>
      <c r="T605" s="1"/>
      <c r="U605" s="1"/>
      <c r="V605" s="1"/>
      <c r="W605" s="1"/>
      <c r="X605" s="1"/>
      <c r="Y605" s="1"/>
      <c r="Z605" s="1"/>
      <c r="AB605" s="41">
        <f>SUM(AB583:AB604)</f>
        <v>0.99999999999999989</v>
      </c>
      <c r="AC605" s="37">
        <f>SUM(AA583:AA604)</f>
        <v>54118533</v>
      </c>
      <c r="AD605" s="66">
        <v>19777.8</v>
      </c>
      <c r="AE605" s="66">
        <f>SUM(AE583:AE604)</f>
        <v>19805</v>
      </c>
      <c r="AF605" s="66">
        <v>181.29999999999998</v>
      </c>
      <c r="AG605" s="66">
        <f>SUM(AG583:AG604)</f>
        <v>16.348043766242956</v>
      </c>
      <c r="AH605" s="66">
        <f>SUMPRODUCT(AH583:AH604,AE583:AE604)/AE605</f>
        <v>29.175814188336279</v>
      </c>
      <c r="AI605" s="66">
        <f>SUM(AI583:AI604)</f>
        <v>28.899999999999995</v>
      </c>
      <c r="AJ605" s="66">
        <f>SUM(AJ583:AJ604)</f>
        <v>34.4</v>
      </c>
      <c r="AK605" s="66">
        <f>SUM(AK583:AK604)</f>
        <v>63.300000000000004</v>
      </c>
      <c r="AL605" s="66">
        <f>SUM(AL583:AL604)</f>
        <v>224.3</v>
      </c>
      <c r="AM605" s="80">
        <f>SUM(AM583:AM604)</f>
        <v>3.94</v>
      </c>
      <c r="AN605" s="80">
        <f>SUM(AN583:AN604)</f>
        <v>3.06</v>
      </c>
      <c r="AO605" s="80">
        <f>SUM(AO583:AO604)</f>
        <v>2.3099999999999996</v>
      </c>
      <c r="AP605" s="80">
        <f>SUM(AP583:AP604)</f>
        <v>2.87</v>
      </c>
      <c r="AQ605" s="80">
        <f>SUM(AQ583:AQ604)</f>
        <v>2.8499999999999996</v>
      </c>
      <c r="AR605" s="80">
        <f>SUM(AR583:AR604)</f>
        <v>15.03</v>
      </c>
      <c r="AS605" s="1"/>
      <c r="AU605" s="37">
        <f>AW605-AV605</f>
        <v>-18663938</v>
      </c>
      <c r="AV605" s="37">
        <f>SUM(AV583:AV604)</f>
        <v>55508533</v>
      </c>
      <c r="AW605" s="37">
        <v>36844595</v>
      </c>
    </row>
    <row r="607" spans="1:102" ht="17" thickBot="1" x14ac:dyDescent="0.25"/>
    <row r="608" spans="1:102" ht="17" thickBot="1" x14ac:dyDescent="0.25">
      <c r="A608" s="3">
        <v>24</v>
      </c>
      <c r="B608" s="1" t="str">
        <f>B$1</f>
        <v>YEAR</v>
      </c>
      <c r="C608" s="1" t="str">
        <f>C$1</f>
        <v>YEAR</v>
      </c>
      <c r="D608" s="1" t="str">
        <f>D$1</f>
        <v>TEAM</v>
      </c>
      <c r="F608" s="1" t="str">
        <f t="shared" ref="F608:AA608" si="114">F$1</f>
        <v>NUMBER</v>
      </c>
      <c r="G608" s="1" t="str">
        <f t="shared" si="114"/>
        <v>PLAYER</v>
      </c>
      <c r="H608" s="1" t="str">
        <f t="shared" si="114"/>
        <v>POS</v>
      </c>
      <c r="I608" s="1" t="str">
        <f t="shared" si="114"/>
        <v>HEIGHT</v>
      </c>
      <c r="J608" s="1" t="str">
        <f t="shared" si="114"/>
        <v>HEIGHT (IN)</v>
      </c>
      <c r="K608" s="1" t="str">
        <f t="shared" si="114"/>
        <v>HEIGHT (M)</v>
      </c>
      <c r="L608" s="1" t="str">
        <f t="shared" si="114"/>
        <v>WEIGHT (LBS)</v>
      </c>
      <c r="M608" s="1" t="str">
        <f t="shared" si="114"/>
        <v>WEIGHT (KG)</v>
      </c>
      <c r="N608" s="1" t="str">
        <f t="shared" si="114"/>
        <v>BMI</v>
      </c>
      <c r="O608" s="1" t="str">
        <f t="shared" si="114"/>
        <v>BIRTH DATE</v>
      </c>
      <c r="P608" s="1" t="str">
        <f t="shared" si="114"/>
        <v>AGE</v>
      </c>
      <c r="Q608" s="1" t="str">
        <f t="shared" si="114"/>
        <v>NATION</v>
      </c>
      <c r="R608" s="1" t="str">
        <f t="shared" si="114"/>
        <v>COUNTRY</v>
      </c>
      <c r="S608" s="1" t="str">
        <f t="shared" si="114"/>
        <v>CONTINENT</v>
      </c>
      <c r="T608" s="1" t="str">
        <f t="shared" si="114"/>
        <v>GLOBAL REGION</v>
      </c>
      <c r="U608" s="1" t="str">
        <f t="shared" si="114"/>
        <v>EXPERIENCE</v>
      </c>
      <c r="V608" s="1"/>
      <c r="W608" s="1" t="str">
        <f t="shared" si="114"/>
        <v>COLLEGE</v>
      </c>
      <c r="X608" s="1" t="str">
        <f t="shared" si="114"/>
        <v>COLLEGE1</v>
      </c>
      <c r="Y608" s="1" t="str">
        <f t="shared" si="114"/>
        <v>COLLEGE2</v>
      </c>
      <c r="Z608" s="1" t="str">
        <f t="shared" si="114"/>
        <v>TRANSFER</v>
      </c>
      <c r="AA608" s="1" t="str">
        <f t="shared" si="114"/>
        <v>SALARY</v>
      </c>
      <c r="AB608" s="1" t="s">
        <v>1262</v>
      </c>
      <c r="AD608" s="64" t="s">
        <v>1496</v>
      </c>
      <c r="AE608" s="64" t="str">
        <f>AE$1</f>
        <v>MP</v>
      </c>
      <c r="AF608" s="64" t="s">
        <v>1424</v>
      </c>
      <c r="AG608" s="64" t="str">
        <f>AG$1</f>
        <v>WTD-MP-PER</v>
      </c>
      <c r="AH608" s="64" t="str">
        <f t="shared" ref="AH608:AR608" si="115">AH$1</f>
        <v>AGE</v>
      </c>
      <c r="AI608" s="64" t="str">
        <f t="shared" si="115"/>
        <v>D-WS</v>
      </c>
      <c r="AJ608" s="64" t="str">
        <f t="shared" si="115"/>
        <v>O-WS</v>
      </c>
      <c r="AK608" s="64" t="str">
        <f t="shared" si="115"/>
        <v>WS</v>
      </c>
      <c r="AL608" s="64" t="str">
        <f t="shared" si="115"/>
        <v>USG%</v>
      </c>
      <c r="AM608" s="64" t="str">
        <f t="shared" si="115"/>
        <v>PG%</v>
      </c>
      <c r="AN608" s="64" t="str">
        <f t="shared" si="115"/>
        <v>SG%</v>
      </c>
      <c r="AO608" s="64" t="str">
        <f t="shared" si="115"/>
        <v>SF%</v>
      </c>
      <c r="AP608" s="64" t="str">
        <f t="shared" si="115"/>
        <v>PF%</v>
      </c>
      <c r="AQ608" s="64" t="str">
        <f t="shared" si="115"/>
        <v>C%</v>
      </c>
      <c r="AR608" s="64" t="str">
        <f t="shared" si="115"/>
        <v>TTL%</v>
      </c>
      <c r="AT608" s="1" t="str">
        <f>AT$1</f>
        <v>Rk</v>
      </c>
      <c r="AU608" s="1" t="str">
        <f>AU$1</f>
        <v>PLAYER</v>
      </c>
      <c r="AV608" s="1" t="str">
        <f>AV$1</f>
        <v>SALARY - BR</v>
      </c>
      <c r="AW608" s="1" t="s">
        <v>1495</v>
      </c>
      <c r="BB608" t="s">
        <v>550</v>
      </c>
      <c r="BC608" t="s">
        <v>1376</v>
      </c>
      <c r="BD608" t="s">
        <v>1377</v>
      </c>
      <c r="BE608" t="s">
        <v>1340</v>
      </c>
      <c r="BF608" s="2" t="s">
        <v>1378</v>
      </c>
      <c r="BG608" s="2" t="s">
        <v>1379</v>
      </c>
      <c r="BH608" s="2" t="s">
        <v>1380</v>
      </c>
      <c r="BI608" s="2" t="s">
        <v>1381</v>
      </c>
      <c r="BJ608" s="2" t="s">
        <v>1382</v>
      </c>
      <c r="BK608" s="2" t="s">
        <v>1383</v>
      </c>
      <c r="BL608" s="2" t="s">
        <v>1384</v>
      </c>
      <c r="BM608" s="2" t="s">
        <v>1385</v>
      </c>
      <c r="BN608" s="2" t="s">
        <v>1386</v>
      </c>
      <c r="BO608" s="2" t="s">
        <v>1387</v>
      </c>
      <c r="BP608" s="2" t="s">
        <v>1388</v>
      </c>
      <c r="BQ608" s="2" t="s">
        <v>1389</v>
      </c>
      <c r="BR608" s="2" t="s">
        <v>1388</v>
      </c>
      <c r="BS608" s="2" t="s">
        <v>1389</v>
      </c>
      <c r="BT608" s="2" t="s">
        <v>1390</v>
      </c>
      <c r="BU608" s="2" t="s">
        <v>1391</v>
      </c>
      <c r="BV608" s="2" t="s">
        <v>1392</v>
      </c>
      <c r="BX608" s="2" t="s">
        <v>550</v>
      </c>
      <c r="BY608" s="2" t="s">
        <v>1376</v>
      </c>
      <c r="BZ608" s="2" t="s">
        <v>1377</v>
      </c>
      <c r="CA608" s="2" t="s">
        <v>1340</v>
      </c>
      <c r="CB608" s="2" t="s">
        <v>1378</v>
      </c>
      <c r="CC608" s="2" t="s">
        <v>1424</v>
      </c>
      <c r="CD608" s="2" t="s">
        <v>1425</v>
      </c>
      <c r="CE608" s="2" t="s">
        <v>1426</v>
      </c>
      <c r="CF608" s="2" t="s">
        <v>1427</v>
      </c>
      <c r="CG608" s="2" t="s">
        <v>1428</v>
      </c>
      <c r="CH608" s="2" t="s">
        <v>1429</v>
      </c>
      <c r="CI608" s="2" t="s">
        <v>1430</v>
      </c>
      <c r="CJ608" s="2" t="s">
        <v>1431</v>
      </c>
      <c r="CK608" s="2" t="s">
        <v>1432</v>
      </c>
      <c r="CL608" s="2" t="s">
        <v>1433</v>
      </c>
      <c r="CM608" s="2" t="s">
        <v>1434</v>
      </c>
      <c r="CN608" s="2" t="s">
        <v>1435</v>
      </c>
      <c r="CO608" s="2" t="s">
        <v>1376</v>
      </c>
      <c r="CP608" s="2" t="s">
        <v>1436</v>
      </c>
      <c r="CQ608" s="2" t="s">
        <v>1437</v>
      </c>
      <c r="CR608" s="2" t="s">
        <v>1438</v>
      </c>
      <c r="CS608" s="2" t="s">
        <v>1439</v>
      </c>
      <c r="CT608" s="2" t="s">
        <v>1376</v>
      </c>
      <c r="CU608" s="2" t="s">
        <v>1440</v>
      </c>
      <c r="CV608" s="2" t="s">
        <v>1441</v>
      </c>
      <c r="CW608" s="2" t="s">
        <v>1442</v>
      </c>
      <c r="CX608" s="2" t="s">
        <v>1443</v>
      </c>
    </row>
    <row r="609" spans="1:102" ht="17" thickBot="1" x14ac:dyDescent="0.25">
      <c r="A609" s="3" t="s">
        <v>787</v>
      </c>
      <c r="B609" s="1" t="s">
        <v>170</v>
      </c>
      <c r="C609" s="1">
        <v>1999</v>
      </c>
      <c r="D609" s="1" t="s">
        <v>787</v>
      </c>
      <c r="F609" s="2">
        <v>33</v>
      </c>
      <c r="G609" s="2" t="s">
        <v>1039</v>
      </c>
      <c r="H609" s="2" t="s">
        <v>556</v>
      </c>
      <c r="I609" s="4" t="s">
        <v>603</v>
      </c>
      <c r="J609" s="16">
        <f>_xlfn.XLOOKUP($I609,DASHBOARD!$I$2:$I$27,DASHBOARD!$J$2:$J$27,"",0)</f>
        <v>76</v>
      </c>
      <c r="K609" s="23">
        <f>J609/DASHBOARD!$C$3</f>
        <v>1.9304038608077216</v>
      </c>
      <c r="L609" s="2">
        <v>195</v>
      </c>
      <c r="M609" s="26">
        <f>L609/DASHBOARD!$C$4</f>
        <v>88.435374149659864</v>
      </c>
      <c r="N609" s="26">
        <f t="shared" ref="N609:N622" si="116">M609/(K609^2)</f>
        <v>23.731744422145589</v>
      </c>
      <c r="O609" s="5">
        <v>27472</v>
      </c>
      <c r="P609" s="23">
        <f>YEARFRAC(O609,_xlfn.XLOOKUP($B609,DASHBOARD!$Q$2:$Q$40,DASHBOARD!$U$2:$U$40,"",0))</f>
        <v>24.266666666666666</v>
      </c>
      <c r="Q609" s="2" t="s">
        <v>557</v>
      </c>
      <c r="R609" s="2" t="str">
        <f>_xlfn.XLOOKUP($Q609,DASHBOARD!$L$2:$L$150,DASHBOARD!M$2:M$150,"",0)</f>
        <v>United States</v>
      </c>
      <c r="S609" s="2" t="str">
        <f>_xlfn.XLOOKUP($Q609,DASHBOARD!$L$2:$L$150,DASHBOARD!N$2:N$150,"",0)</f>
        <v>North America</v>
      </c>
      <c r="T609" s="2" t="str">
        <f>_xlfn.XLOOKUP($Q609,DASHBOARD!$L$2:$L$150,DASHBOARD!O$2:O$150,"",0)</f>
        <v>Americas</v>
      </c>
      <c r="U609" s="2">
        <v>1</v>
      </c>
      <c r="W609" s="2" t="s">
        <v>1040</v>
      </c>
      <c r="X609" s="2" t="s">
        <v>1040</v>
      </c>
      <c r="Z609" s="2" t="str">
        <f t="shared" ref="Z609:Z630" si="117">IF(Y609="","","X")</f>
        <v/>
      </c>
      <c r="AA609" s="6">
        <f>_xlfn.XLOOKUP($G609,$AU$609:$AU$630,$AV$609:$AV$630,0,0)</f>
        <v>2472000</v>
      </c>
      <c r="AB609" s="43">
        <f>AA609/$AC$631</f>
        <v>5.6591925719526155E-2</v>
      </c>
      <c r="AD609" s="65">
        <v>1553.3</v>
      </c>
      <c r="AE609" s="65" cm="1">
        <f t="array" ref="AE609">_xlfn.XLOOKUP($G609&amp;$C609,$BY$1:$BY$845&amp;$C$1:$C$845,$CB$1:$CB$845,"",0)</f>
        <v>614</v>
      </c>
      <c r="AF609" s="65">
        <v>24.9</v>
      </c>
      <c r="AG609" s="65">
        <f>IFERROR(($AD609/SUM(AD609:AD630))*$AF609,"")</f>
        <v>3.2031578424308678</v>
      </c>
      <c r="AH609" s="65" cm="1">
        <f t="array" ref="AH609">_xlfn.XLOOKUP($G609&amp;$C609,$BY$1:$BY$845&amp;$C$1:$C$845,$BD$1:$BD$845,"",0)</f>
        <v>23</v>
      </c>
      <c r="AI609" s="65" cm="1">
        <f t="array" ref="AI609">_xlfn.XLOOKUP($G609&amp;$C609,$BY$1:$BY$845&amp;$C$1:$C$845,$CP$1:$CP$845,"",0)</f>
        <v>0.8</v>
      </c>
      <c r="AJ609" s="65" cm="1">
        <f t="array" ref="AJ609">_xlfn.XLOOKUP($G609&amp;$C609,$BY$1:$BY$845&amp;$C$1:$C$845,$CQ$1:$CQ$845,"",0)</f>
        <v>1</v>
      </c>
      <c r="AK609" s="65" cm="1">
        <f t="array" ref="AK609">_xlfn.XLOOKUP($G609&amp;$C609,$BY$1:$BY$845&amp;$C$1:$C$845,$CR$1:$CR$845,"",0)</f>
        <v>1.8</v>
      </c>
      <c r="AL609" s="65" cm="1">
        <f t="array" ref="AL609">_xlfn.XLOOKUP($G609&amp;$C609,$BY$1:$BY$845&amp;$C$1:$C$845,$CM$1:$CM$845,"",0)</f>
        <v>17.2</v>
      </c>
      <c r="AM609" s="78" cm="1">
        <f t="array" ref="AM609">_xlfn.XLOOKUP($G609&amp;$C609,$BY$1:$BY$845&amp;$C$1:$C$845,BG$1:BG$845,"",0)</f>
        <v>0.5</v>
      </c>
      <c r="AN609" s="78" cm="1">
        <f t="array" ref="AN609">_xlfn.XLOOKUP($G609&amp;$C609,$BY$1:$BY$845&amp;$C$1:$C$845,BH$1:BH$845,"",0)</f>
        <v>0.5</v>
      </c>
      <c r="AO609" s="78" cm="1">
        <f t="array" ref="AO609">_xlfn.XLOOKUP($G609&amp;$C609,$BY$1:$BY$845&amp;$C$1:$C$845,BI$1:BI$845,"",0)</f>
        <v>0</v>
      </c>
      <c r="AP609" s="78" cm="1">
        <f t="array" ref="AP609">_xlfn.XLOOKUP($G609&amp;$C609,$BY$1:$BY$845&amp;$C$1:$C$845,BJ$1:BJ$845,"",0)</f>
        <v>0</v>
      </c>
      <c r="AQ609" s="78" cm="1">
        <f t="array" ref="AQ609">_xlfn.XLOOKUP($G609&amp;$C609,$BY$1:$BY$845&amp;$C$1:$C$845,BK$1:BK$845,"",0)</f>
        <v>0</v>
      </c>
      <c r="AR609" s="78">
        <f>SUM(AM609:AQ609)</f>
        <v>1</v>
      </c>
      <c r="AT609" s="1">
        <v>1</v>
      </c>
      <c r="AU609" s="2" t="s">
        <v>1001</v>
      </c>
      <c r="AV609" s="6">
        <v>14841000</v>
      </c>
      <c r="AW609" s="6">
        <v>14841000</v>
      </c>
      <c r="BB609">
        <v>1</v>
      </c>
      <c r="BC609" t="s">
        <v>800</v>
      </c>
      <c r="BD609">
        <v>22</v>
      </c>
      <c r="BE609">
        <v>50</v>
      </c>
      <c r="BF609" s="2">
        <v>1963</v>
      </c>
      <c r="BJ609" s="58">
        <v>0.8</v>
      </c>
      <c r="BK609" s="58">
        <v>0.2</v>
      </c>
      <c r="BL609" s="2">
        <v>10.6</v>
      </c>
      <c r="BM609" s="2">
        <v>4.2</v>
      </c>
      <c r="BN609" s="2">
        <v>66</v>
      </c>
      <c r="BO609" s="2">
        <v>35</v>
      </c>
      <c r="BP609" s="2">
        <v>91</v>
      </c>
      <c r="BQ609" s="2">
        <v>17</v>
      </c>
      <c r="BR609" s="2">
        <v>152</v>
      </c>
      <c r="BT609" s="2">
        <v>262</v>
      </c>
      <c r="BU609" s="2">
        <v>26</v>
      </c>
      <c r="BV609" s="2">
        <v>63</v>
      </c>
      <c r="BX609" s="2">
        <v>1</v>
      </c>
      <c r="BY609" s="2" t="s">
        <v>800</v>
      </c>
      <c r="BZ609" s="2">
        <v>22</v>
      </c>
      <c r="CA609" s="2">
        <v>50</v>
      </c>
      <c r="CB609" s="2">
        <v>1963</v>
      </c>
      <c r="CC609" s="2">
        <v>23.2</v>
      </c>
      <c r="CD609" s="2">
        <v>0.54100000000000004</v>
      </c>
      <c r="CE609" s="2">
        <v>8.0000000000000002E-3</v>
      </c>
      <c r="CF609" s="2">
        <v>0.42399999999999999</v>
      </c>
      <c r="CG609" s="2">
        <v>9.6999999999999993</v>
      </c>
      <c r="CH609" s="2">
        <v>22.2</v>
      </c>
      <c r="CI609" s="2">
        <v>16.3</v>
      </c>
      <c r="CJ609" s="2">
        <v>12.1</v>
      </c>
      <c r="CK609" s="2">
        <v>1.2</v>
      </c>
      <c r="CL609" s="2">
        <v>4.4000000000000004</v>
      </c>
      <c r="CM609" s="2">
        <v>12.7</v>
      </c>
      <c r="CN609" s="2">
        <v>27.2</v>
      </c>
      <c r="CP609" s="2">
        <v>4</v>
      </c>
      <c r="CQ609" s="2">
        <v>4.7</v>
      </c>
      <c r="CR609" s="2">
        <v>8.6999999999999993</v>
      </c>
      <c r="CS609" s="2">
        <v>0.21299999999999999</v>
      </c>
      <c r="CU609" s="2">
        <v>2.7</v>
      </c>
      <c r="CV609" s="2">
        <v>1.8</v>
      </c>
      <c r="CW609" s="2">
        <v>4.5</v>
      </c>
      <c r="CX609" s="2">
        <v>3.2</v>
      </c>
    </row>
    <row r="610" spans="1:102" x14ac:dyDescent="0.2">
      <c r="B610" s="1" t="s">
        <v>170</v>
      </c>
      <c r="C610" s="1">
        <v>1999</v>
      </c>
      <c r="D610" s="1" t="s">
        <v>787</v>
      </c>
      <c r="F610" s="2">
        <v>21</v>
      </c>
      <c r="G610" s="2" t="s">
        <v>800</v>
      </c>
      <c r="H610" s="2" t="s">
        <v>566</v>
      </c>
      <c r="I610" s="4" t="s">
        <v>1148</v>
      </c>
      <c r="J610" s="16">
        <f>_xlfn.XLOOKUP($I610,DASHBOARD!$I$2:$I$27,DASHBOARD!$J$2:$J$27,"",0)</f>
        <v>83</v>
      </c>
      <c r="K610" s="23">
        <f>J610/DASHBOARD!$C$3</f>
        <v>2.1082042164084331</v>
      </c>
      <c r="L610" s="2">
        <v>250</v>
      </c>
      <c r="M610" s="26">
        <f>L610/DASHBOARD!$C$4</f>
        <v>113.37868480725623</v>
      </c>
      <c r="N610" s="26">
        <f t="shared" si="116"/>
        <v>25.509741613779099</v>
      </c>
      <c r="O610" s="5">
        <v>27875</v>
      </c>
      <c r="P610" s="23">
        <f>YEARFRAC(O610,_xlfn.XLOOKUP($B610,DASHBOARD!$Q$2:$Q$40,DASHBOARD!$U$2:$U$40,"",0))</f>
        <v>23.166666666666668</v>
      </c>
      <c r="Q610" s="2" t="s">
        <v>801</v>
      </c>
      <c r="R610" s="2" t="str">
        <f>_xlfn.XLOOKUP($Q610,DASHBOARD!$L$2:$L$150,DASHBOARD!M$2:M$150,"",0)</f>
        <v>Virgin Islands (US)</v>
      </c>
      <c r="S610" s="2" t="str">
        <f>_xlfn.XLOOKUP($Q610,DASHBOARD!$L$2:$L$150,DASHBOARD!N$2:N$150,"",0)</f>
        <v>North America</v>
      </c>
      <c r="T610" s="2" t="str">
        <f>_xlfn.XLOOKUP($Q610,DASHBOARD!$L$2:$L$150,DASHBOARD!O$2:O$150,"",0)</f>
        <v>Caribbean</v>
      </c>
      <c r="U610" s="2">
        <v>1</v>
      </c>
      <c r="W610" s="2" t="s">
        <v>642</v>
      </c>
      <c r="X610" s="2" t="s">
        <v>642</v>
      </c>
      <c r="Z610" s="2" t="str">
        <f t="shared" si="117"/>
        <v/>
      </c>
      <c r="AA610" s="6">
        <f>_xlfn.XLOOKUP($G610,$AU$609:$AU$630,$AV$609:$AV$630,0,0)</f>
        <v>3413000</v>
      </c>
      <c r="AB610" s="43">
        <f>AA610/$AC$631</f>
        <v>7.8134402298035102E-2</v>
      </c>
      <c r="AD610" s="65">
        <v>1510</v>
      </c>
      <c r="AE610" s="65" cm="1">
        <f t="array" ref="AE610">_xlfn.XLOOKUP($G610&amp;$C610,$BY$1:$BY$845&amp;$C$1:$C$845,$CB$1:$CB$845,"",0)</f>
        <v>1963</v>
      </c>
      <c r="AF610" s="65">
        <v>12.6</v>
      </c>
      <c r="AG610" s="65">
        <f>IFERROR(($AD610/SUM(AD609:AD630))*$AF610,"")</f>
        <v>1.5756913215235162</v>
      </c>
      <c r="AH610" s="65" cm="1">
        <f t="array" ref="AH610">_xlfn.XLOOKUP($G610&amp;$C610,$BY$1:$BY$845&amp;$C$1:$C$845,$BD$1:$BD$845,"",0)</f>
        <v>22</v>
      </c>
      <c r="AI610" s="65" cm="1">
        <f t="array" ref="AI610">_xlfn.XLOOKUP($G610&amp;$C610,$BY$1:$BY$845&amp;$C$1:$C$845,$CP$1:$CP$845,"",0)</f>
        <v>4</v>
      </c>
      <c r="AJ610" s="65" cm="1">
        <f t="array" ref="AJ610">_xlfn.XLOOKUP($G610&amp;$C610,$BY$1:$BY$845&amp;$C$1:$C$845,$CQ$1:$CQ$845,"",0)</f>
        <v>4.7</v>
      </c>
      <c r="AK610" s="65" cm="1">
        <f t="array" ref="AK610">_xlfn.XLOOKUP($G610&amp;$C610,$BY$1:$BY$845&amp;$C$1:$C$845,$CR$1:$CR$845,"",0)</f>
        <v>8.6999999999999993</v>
      </c>
      <c r="AL610" s="65" cm="1">
        <f t="array" ref="AL610">_xlfn.XLOOKUP($G610&amp;$C610,$BY$1:$BY$845&amp;$C$1:$C$845,$CM$1:$CM$845,"",0)</f>
        <v>12.7</v>
      </c>
      <c r="AM610" s="78" cm="1">
        <f t="array" ref="AM610">_xlfn.XLOOKUP($G610&amp;$C610,$BY$1:$BY$845&amp;$C$1:$C$845,BG$1:BG$845,"",0)</f>
        <v>0</v>
      </c>
      <c r="AN610" s="78" cm="1">
        <f t="array" ref="AN610">_xlfn.XLOOKUP($G610&amp;$C610,$BY$1:$BY$845&amp;$C$1:$C$845,BH$1:BH$845,"",0)</f>
        <v>0</v>
      </c>
      <c r="AO610" s="78" cm="1">
        <f t="array" ref="AO610">_xlfn.XLOOKUP($G610&amp;$C610,$BY$1:$BY$845&amp;$C$1:$C$845,BI$1:BI$845,"",0)</f>
        <v>0</v>
      </c>
      <c r="AP610" s="78" cm="1">
        <f t="array" ref="AP610">_xlfn.XLOOKUP($G610&amp;$C610,$BY$1:$BY$845&amp;$C$1:$C$845,BJ$1:BJ$845,"",0)</f>
        <v>0.8</v>
      </c>
      <c r="AQ610" s="78" cm="1">
        <f t="array" ref="AQ610">_xlfn.XLOOKUP($G610&amp;$C610,$BY$1:$BY$845&amp;$C$1:$C$845,BK$1:BK$845,"",0)</f>
        <v>0.2</v>
      </c>
      <c r="AR610" s="78">
        <f t="shared" ref="AR610:AR630" si="118">SUM(AM610:AQ610)</f>
        <v>1</v>
      </c>
      <c r="AT610" s="1">
        <v>2</v>
      </c>
      <c r="AU610" s="2" t="s">
        <v>1043</v>
      </c>
      <c r="AV610" s="6">
        <v>5333000</v>
      </c>
      <c r="AW610" s="6">
        <v>5333000</v>
      </c>
      <c r="BB610">
        <v>2</v>
      </c>
      <c r="BC610" t="s">
        <v>1047</v>
      </c>
      <c r="BD610">
        <v>33</v>
      </c>
      <c r="BE610">
        <v>50</v>
      </c>
      <c r="BF610" s="2">
        <v>1672</v>
      </c>
      <c r="BG610" s="58">
        <v>1</v>
      </c>
      <c r="BL610" s="2">
        <v>10.1</v>
      </c>
      <c r="BM610" s="2">
        <v>0.8</v>
      </c>
      <c r="BN610" s="2">
        <v>72</v>
      </c>
      <c r="BO610" s="2">
        <v>24</v>
      </c>
      <c r="BP610" s="2">
        <v>32</v>
      </c>
      <c r="BQ610" s="2">
        <v>6</v>
      </c>
      <c r="BR610" s="2">
        <v>29</v>
      </c>
      <c r="BT610" s="2">
        <v>777</v>
      </c>
      <c r="BU610" s="2">
        <v>10</v>
      </c>
      <c r="BV610" s="2">
        <v>24</v>
      </c>
      <c r="BX610" s="2">
        <v>2</v>
      </c>
      <c r="BY610" s="2" t="s">
        <v>1047</v>
      </c>
      <c r="BZ610" s="2">
        <v>33</v>
      </c>
      <c r="CA610" s="2">
        <v>50</v>
      </c>
      <c r="CB610" s="2">
        <v>1672</v>
      </c>
      <c r="CC610" s="2">
        <v>14</v>
      </c>
      <c r="CD610" s="2">
        <v>0.48699999999999999</v>
      </c>
      <c r="CE610" s="2">
        <v>2.5999999999999999E-2</v>
      </c>
      <c r="CF610" s="2">
        <v>0.191</v>
      </c>
      <c r="CG610" s="2">
        <v>1.6</v>
      </c>
      <c r="CH610" s="2">
        <v>6.1</v>
      </c>
      <c r="CI610" s="2">
        <v>4</v>
      </c>
      <c r="CJ610" s="2">
        <v>37.4</v>
      </c>
      <c r="CK610" s="2">
        <v>1.7</v>
      </c>
      <c r="CL610" s="2">
        <v>0.5</v>
      </c>
      <c r="CM610" s="2">
        <v>18.3</v>
      </c>
      <c r="CN610" s="2">
        <v>17</v>
      </c>
      <c r="CP610" s="2">
        <v>1.7</v>
      </c>
      <c r="CQ610" s="2">
        <v>2.2000000000000002</v>
      </c>
      <c r="CR610" s="2">
        <v>3.9</v>
      </c>
      <c r="CS610" s="2">
        <v>0.111</v>
      </c>
      <c r="CU610" s="2">
        <v>0.1</v>
      </c>
      <c r="CV610" s="2">
        <v>0</v>
      </c>
      <c r="CW610" s="2">
        <v>0.1</v>
      </c>
      <c r="CX610" s="2">
        <v>0.9</v>
      </c>
    </row>
    <row r="611" spans="1:102" x14ac:dyDescent="0.2">
      <c r="B611" s="1" t="s">
        <v>170</v>
      </c>
      <c r="C611" s="1">
        <v>1999</v>
      </c>
      <c r="D611" s="1" t="s">
        <v>787</v>
      </c>
      <c r="F611" s="2">
        <v>17</v>
      </c>
      <c r="G611" s="2" t="s">
        <v>1041</v>
      </c>
      <c r="H611" s="2" t="s">
        <v>576</v>
      </c>
      <c r="I611" s="4" t="s">
        <v>601</v>
      </c>
      <c r="J611" s="16">
        <f>_xlfn.XLOOKUP($I611,DASHBOARD!$I$2:$I$27,DASHBOARD!$J$2:$J$27,"",0)</f>
        <v>77</v>
      </c>
      <c r="K611" s="23">
        <f>J611/DASHBOARD!$C$3</f>
        <v>1.9558039116078234</v>
      </c>
      <c r="L611" s="2">
        <v>210</v>
      </c>
      <c r="M611" s="26">
        <f>L611/DASHBOARD!$C$4</f>
        <v>95.238095238095241</v>
      </c>
      <c r="N611" s="26">
        <f t="shared" si="116"/>
        <v>24.897748757117956</v>
      </c>
      <c r="O611" s="5">
        <v>23341</v>
      </c>
      <c r="P611" s="23">
        <f>YEARFRAC(O611,_xlfn.XLOOKUP($B611,DASHBOARD!$Q$2:$Q$40,DASHBOARD!$U$2:$U$40,"",0))</f>
        <v>35.580555555555556</v>
      </c>
      <c r="Q611" s="2" t="s">
        <v>557</v>
      </c>
      <c r="R611" s="2" t="str">
        <f>_xlfn.XLOOKUP($Q611,DASHBOARD!$L$2:$L$150,DASHBOARD!M$2:M$150,"",0)</f>
        <v>United States</v>
      </c>
      <c r="S611" s="2" t="str">
        <f>_xlfn.XLOOKUP($Q611,DASHBOARD!$L$2:$L$150,DASHBOARD!N$2:N$150,"",0)</f>
        <v>North America</v>
      </c>
      <c r="T611" s="2" t="str">
        <f>_xlfn.XLOOKUP($Q611,DASHBOARD!$L$2:$L$150,DASHBOARD!O$2:O$150,"",0)</f>
        <v>Americas</v>
      </c>
      <c r="U611" s="2">
        <v>8</v>
      </c>
      <c r="W611" s="2" t="s">
        <v>1042</v>
      </c>
      <c r="X611" s="2" t="s">
        <v>1042</v>
      </c>
      <c r="Z611" s="2" t="str">
        <f t="shared" si="117"/>
        <v/>
      </c>
      <c r="AA611" s="6">
        <f>_xlfn.XLOOKUP($G611,$AU$609:$AU$630,$AV$609:$AV$630,0,0)</f>
        <v>1750000</v>
      </c>
      <c r="AB611" s="43">
        <f>AA611/$AC$631</f>
        <v>4.0063054210829604E-2</v>
      </c>
      <c r="AD611" s="65" t="s">
        <v>1484</v>
      </c>
      <c r="AE611" s="65" cm="1">
        <f t="array" ref="AE611">_xlfn.XLOOKUP($G611&amp;$C611,$BY$1:$BY$845&amp;$C$1:$C$845,$CB$1:$CB$845,"",0)</f>
        <v>1291</v>
      </c>
      <c r="AF611" s="65" t="s">
        <v>1484</v>
      </c>
      <c r="AG611" s="65" t="str">
        <f>IFERROR(($AD611/SUM(AD609:AD630))*$AF611,"")</f>
        <v/>
      </c>
      <c r="AH611" s="65" cm="1">
        <f t="array" ref="AH611">_xlfn.XLOOKUP($G611&amp;$C611,$BY$1:$BY$845&amp;$C$1:$C$845,$BD$1:$BD$845,"",0)</f>
        <v>35</v>
      </c>
      <c r="AI611" s="65" cm="1">
        <f t="array" ref="AI611">_xlfn.XLOOKUP($G611&amp;$C611,$BY$1:$BY$845&amp;$C$1:$C$845,$CP$1:$CP$845,"",0)</f>
        <v>2.6</v>
      </c>
      <c r="AJ611" s="65" cm="1">
        <f t="array" ref="AJ611">_xlfn.XLOOKUP($G611&amp;$C611,$BY$1:$BY$845&amp;$C$1:$C$845,$CQ$1:$CQ$845,"",0)</f>
        <v>1.9</v>
      </c>
      <c r="AK611" s="65" cm="1">
        <f t="array" ref="AK611">_xlfn.XLOOKUP($G611&amp;$C611,$BY$1:$BY$845&amp;$C$1:$C$845,$CR$1:$CR$845,"",0)</f>
        <v>4.5</v>
      </c>
      <c r="AL611" s="65" cm="1">
        <f t="array" ref="AL611">_xlfn.XLOOKUP($G611&amp;$C611,$BY$1:$BY$845&amp;$C$1:$C$845,$CM$1:$CM$845,"",0)</f>
        <v>13.7</v>
      </c>
      <c r="AM611" s="78" cm="1">
        <f t="array" ref="AM611">_xlfn.XLOOKUP($G611&amp;$C611,$BY$1:$BY$845&amp;$C$1:$C$845,BG$1:BG$845,"",0)</f>
        <v>0</v>
      </c>
      <c r="AN611" s="78" cm="1">
        <f t="array" ref="AN611">_xlfn.XLOOKUP($G611&amp;$C611,$BY$1:$BY$845&amp;$C$1:$C$845,BH$1:BH$845,"",0)</f>
        <v>0.75</v>
      </c>
      <c r="AO611" s="78" cm="1">
        <f t="array" ref="AO611">_xlfn.XLOOKUP($G611&amp;$C611,$BY$1:$BY$845&amp;$C$1:$C$845,BI$1:BI$845,"",0)</f>
        <v>0.26</v>
      </c>
      <c r="AP611" s="78" cm="1">
        <f t="array" ref="AP611">_xlfn.XLOOKUP($G611&amp;$C611,$BY$1:$BY$845&amp;$C$1:$C$845,BJ$1:BJ$845,"",0)</f>
        <v>0</v>
      </c>
      <c r="AQ611" s="78" cm="1">
        <f t="array" ref="AQ611">_xlfn.XLOOKUP($G611&amp;$C611,$BY$1:$BY$845&amp;$C$1:$C$845,BK$1:BK$845,"",0)</f>
        <v>0</v>
      </c>
      <c r="AR611" s="78">
        <f t="shared" si="118"/>
        <v>1.01</v>
      </c>
      <c r="AT611" s="1">
        <v>3</v>
      </c>
      <c r="AU611" s="2" t="s">
        <v>1055</v>
      </c>
      <c r="AV611" s="11">
        <v>4375143</v>
      </c>
      <c r="AW611" s="6" t="s">
        <v>1484</v>
      </c>
      <c r="BB611">
        <v>3</v>
      </c>
      <c r="BC611" t="s">
        <v>1001</v>
      </c>
      <c r="BD611">
        <v>33</v>
      </c>
      <c r="BE611">
        <v>49</v>
      </c>
      <c r="BF611" s="2">
        <v>1554</v>
      </c>
      <c r="BK611" s="58">
        <v>1</v>
      </c>
      <c r="BL611" s="2">
        <v>11.4</v>
      </c>
      <c r="BM611" s="2">
        <v>4.4000000000000004</v>
      </c>
      <c r="BN611" s="2">
        <v>53</v>
      </c>
      <c r="BO611" s="2">
        <v>16</v>
      </c>
      <c r="BP611" s="2">
        <v>76</v>
      </c>
      <c r="BQ611" s="2">
        <v>11</v>
      </c>
      <c r="BR611" s="2">
        <v>154</v>
      </c>
      <c r="BT611" s="2">
        <v>226</v>
      </c>
      <c r="BU611" s="2">
        <v>29</v>
      </c>
      <c r="BV611" s="2">
        <v>26</v>
      </c>
      <c r="BX611" s="2">
        <v>3</v>
      </c>
      <c r="BY611" s="2" t="s">
        <v>1001</v>
      </c>
      <c r="BZ611" s="2">
        <v>33</v>
      </c>
      <c r="CA611" s="2">
        <v>49</v>
      </c>
      <c r="CB611" s="2">
        <v>1554</v>
      </c>
      <c r="CC611" s="2">
        <v>24.9</v>
      </c>
      <c r="CD611" s="2">
        <v>0.56399999999999995</v>
      </c>
      <c r="CE611" s="2">
        <v>2E-3</v>
      </c>
      <c r="CF611" s="2">
        <v>0.68899999999999995</v>
      </c>
      <c r="CG611" s="2">
        <v>11.4</v>
      </c>
      <c r="CH611" s="2">
        <v>23.4</v>
      </c>
      <c r="CI611" s="2">
        <v>17.8</v>
      </c>
      <c r="CJ611" s="2">
        <v>12.1</v>
      </c>
      <c r="CK611" s="2">
        <v>2.4</v>
      </c>
      <c r="CL611" s="2">
        <v>5.3</v>
      </c>
      <c r="CM611" s="2">
        <v>13.6</v>
      </c>
      <c r="CN611" s="2">
        <v>23.8</v>
      </c>
      <c r="CP611" s="2">
        <v>4</v>
      </c>
      <c r="CQ611" s="2">
        <v>4.4000000000000004</v>
      </c>
      <c r="CR611" s="2">
        <v>8.4</v>
      </c>
      <c r="CS611" s="2">
        <v>0.26100000000000001</v>
      </c>
      <c r="CU611" s="2">
        <v>3.2</v>
      </c>
      <c r="CV611" s="2">
        <v>3.5</v>
      </c>
      <c r="CW611" s="2">
        <v>6.7</v>
      </c>
      <c r="CX611" s="2">
        <v>3.4</v>
      </c>
    </row>
    <row r="612" spans="1:102" x14ac:dyDescent="0.2">
      <c r="B612" s="1" t="s">
        <v>170</v>
      </c>
      <c r="C612" s="1">
        <v>1999</v>
      </c>
      <c r="D612" s="1" t="s">
        <v>787</v>
      </c>
      <c r="F612" s="2">
        <v>32</v>
      </c>
      <c r="G612" s="2" t="s">
        <v>1043</v>
      </c>
      <c r="H612" s="2" t="s">
        <v>570</v>
      </c>
      <c r="I612" s="4" t="s">
        <v>600</v>
      </c>
      <c r="J612" s="16">
        <f>_xlfn.XLOOKUP($I612,DASHBOARD!$I$2:$I$27,DASHBOARD!$J$2:$J$27,"",0)</f>
        <v>80</v>
      </c>
      <c r="K612" s="23">
        <f>J612/DASHBOARD!$C$3</f>
        <v>2.0320040640081283</v>
      </c>
      <c r="L612" s="2">
        <v>205</v>
      </c>
      <c r="M612" s="26">
        <f>L612/DASHBOARD!$C$4</f>
        <v>92.970521541950106</v>
      </c>
      <c r="N612" s="26">
        <f t="shared" si="116"/>
        <v>22.516253153344664</v>
      </c>
      <c r="O612" s="5">
        <v>24870</v>
      </c>
      <c r="P612" s="23">
        <f>YEARFRAC(O612,_xlfn.XLOOKUP($B612,DASHBOARD!$Q$2:$Q$40,DASHBOARD!$U$2:$U$40,"",0))</f>
        <v>31.397222222222222</v>
      </c>
      <c r="Q612" s="2" t="s">
        <v>557</v>
      </c>
      <c r="R612" s="2" t="str">
        <f>_xlfn.XLOOKUP($Q612,DASHBOARD!$L$2:$L$150,DASHBOARD!M$2:M$150,"",0)</f>
        <v>United States</v>
      </c>
      <c r="S612" s="2" t="str">
        <f>_xlfn.XLOOKUP($Q612,DASHBOARD!$L$2:$L$150,DASHBOARD!N$2:N$150,"",0)</f>
        <v>North America</v>
      </c>
      <c r="T612" s="2" t="str">
        <f>_xlfn.XLOOKUP($Q612,DASHBOARD!$L$2:$L$150,DASHBOARD!O$2:O$150,"",0)</f>
        <v>Americas</v>
      </c>
      <c r="U612" s="2">
        <v>9</v>
      </c>
      <c r="W612" s="2" t="s">
        <v>571</v>
      </c>
      <c r="X612" s="2" t="s">
        <v>571</v>
      </c>
      <c r="Z612" s="2" t="str">
        <f t="shared" si="117"/>
        <v/>
      </c>
      <c r="AA612" s="6">
        <f>_xlfn.XLOOKUP($G612,$AU$609:$AU$630,$AV$609:$AV$630,0,0)</f>
        <v>5333000</v>
      </c>
      <c r="AB612" s="43">
        <f>AA612/$AC$631</f>
        <v>0.12208929606077387</v>
      </c>
      <c r="AD612" s="65">
        <v>444</v>
      </c>
      <c r="AE612" s="65" cm="1">
        <f t="array" ref="AE612">_xlfn.XLOOKUP($G612&amp;$C612,$BY$1:$BY$845&amp;$C$1:$C$845,$CB$1:$CB$845,"",0)</f>
        <v>1509</v>
      </c>
      <c r="AF612" s="65">
        <v>11.7</v>
      </c>
      <c r="AG612" s="65">
        <f>IFERROR(($AD612/SUM(AD609:AD630))*$AF612,"")</f>
        <v>0.4302218688663072</v>
      </c>
      <c r="AH612" s="65" cm="1">
        <f t="array" ref="AH612">_xlfn.XLOOKUP($G612&amp;$C612,$BY$1:$BY$845&amp;$C$1:$C$845,$BD$1:$BD$845,"",0)</f>
        <v>30</v>
      </c>
      <c r="AI612" s="65" cm="1">
        <f t="array" ref="AI612">_xlfn.XLOOKUP($G612&amp;$C612,$BY$1:$BY$845&amp;$C$1:$C$845,$CP$1:$CP$845,"",0)</f>
        <v>1.3</v>
      </c>
      <c r="AJ612" s="65" cm="1">
        <f t="array" ref="AJ612">_xlfn.XLOOKUP($G612&amp;$C612,$BY$1:$BY$845&amp;$C$1:$C$845,$CQ$1:$CQ$845,"",0)</f>
        <v>2.2000000000000002</v>
      </c>
      <c r="AK612" s="65" cm="1">
        <f t="array" ref="AK612">_xlfn.XLOOKUP($G612&amp;$C612,$BY$1:$BY$845&amp;$C$1:$C$845,$CR$1:$CR$845,"",0)</f>
        <v>3.5</v>
      </c>
      <c r="AL612" s="65" cm="1">
        <f t="array" ref="AL612">_xlfn.XLOOKUP($G612&amp;$C612,$BY$1:$BY$845&amp;$C$1:$C$845,$CM$1:$CM$845,"",0)</f>
        <v>11.1</v>
      </c>
      <c r="AM612" s="78" cm="1">
        <f t="array" ref="AM612">_xlfn.XLOOKUP($G612&amp;$C612,$BY$1:$BY$845&amp;$C$1:$C$845,BG$1:BG$845,"",0)</f>
        <v>0</v>
      </c>
      <c r="AN612" s="78" cm="1">
        <f t="array" ref="AN612">_xlfn.XLOOKUP($G612&amp;$C612,$BY$1:$BY$845&amp;$C$1:$C$845,BH$1:BH$845,"",0)</f>
        <v>0</v>
      </c>
      <c r="AO612" s="78" cm="1">
        <f t="array" ref="AO612">_xlfn.XLOOKUP($G612&amp;$C612,$BY$1:$BY$845&amp;$C$1:$C$845,BI$1:BI$845,"",0)</f>
        <v>0.92</v>
      </c>
      <c r="AP612" s="78" cm="1">
        <f t="array" ref="AP612">_xlfn.XLOOKUP($G612&amp;$C612,$BY$1:$BY$845&amp;$C$1:$C$845,BJ$1:BJ$845,"",0)</f>
        <v>0.08</v>
      </c>
      <c r="AQ612" s="78" cm="1">
        <f t="array" ref="AQ612">_xlfn.XLOOKUP($G612&amp;$C612,$BY$1:$BY$845&amp;$C$1:$C$845,BK$1:BK$845,"",0)</f>
        <v>0</v>
      </c>
      <c r="AR612" s="78">
        <f t="shared" si="118"/>
        <v>1</v>
      </c>
      <c r="AT612" s="1">
        <v>4</v>
      </c>
      <c r="AU612" s="2" t="s">
        <v>1053</v>
      </c>
      <c r="AV612" s="6">
        <v>4373000</v>
      </c>
      <c r="AW612" s="6">
        <v>4373000</v>
      </c>
      <c r="BB612">
        <v>4</v>
      </c>
      <c r="BC612" t="s">
        <v>1043</v>
      </c>
      <c r="BD612">
        <v>30</v>
      </c>
      <c r="BE612">
        <v>50</v>
      </c>
      <c r="BF612" s="2">
        <v>1509</v>
      </c>
      <c r="BI612" s="58">
        <v>0.92</v>
      </c>
      <c r="BJ612" s="58">
        <v>0.08</v>
      </c>
      <c r="BL612" s="2">
        <v>6.6</v>
      </c>
      <c r="BM612" s="2">
        <v>-8.6</v>
      </c>
      <c r="BN612" s="2">
        <v>33</v>
      </c>
      <c r="BO612" s="2">
        <v>21</v>
      </c>
      <c r="BP612" s="2">
        <v>38</v>
      </c>
      <c r="BQ612" s="2">
        <v>9</v>
      </c>
      <c r="BR612" s="2">
        <v>56</v>
      </c>
      <c r="BT612" s="2">
        <v>256</v>
      </c>
      <c r="BU612" s="2">
        <v>12</v>
      </c>
      <c r="BV612" s="2">
        <v>36</v>
      </c>
      <c r="BX612" s="2">
        <v>4</v>
      </c>
      <c r="BY612" s="2" t="s">
        <v>1043</v>
      </c>
      <c r="BZ612" s="2">
        <v>30</v>
      </c>
      <c r="CA612" s="2">
        <v>50</v>
      </c>
      <c r="CB612" s="2">
        <v>1509</v>
      </c>
      <c r="CC612" s="2">
        <v>12.6</v>
      </c>
      <c r="CD612" s="2">
        <v>0.49299999999999999</v>
      </c>
      <c r="CE612" s="2">
        <v>0.23499999999999999</v>
      </c>
      <c r="CF612" s="2">
        <v>0.27600000000000002</v>
      </c>
      <c r="CG612" s="2">
        <v>2.8</v>
      </c>
      <c r="CH612" s="2">
        <v>12.5</v>
      </c>
      <c r="CI612" s="2">
        <v>7.9</v>
      </c>
      <c r="CJ612" s="2">
        <v>13.3</v>
      </c>
      <c r="CK612" s="2">
        <v>0.9</v>
      </c>
      <c r="CL612" s="2">
        <v>0.8</v>
      </c>
      <c r="CM612" s="2">
        <v>11.1</v>
      </c>
      <c r="CN612" s="2">
        <v>19.7</v>
      </c>
      <c r="CP612" s="2">
        <v>1.3</v>
      </c>
      <c r="CQ612" s="2">
        <v>2.2000000000000002</v>
      </c>
      <c r="CR612" s="2">
        <v>3.5</v>
      </c>
      <c r="CS612" s="2">
        <v>0.113</v>
      </c>
      <c r="CU612" s="2">
        <v>-0.5</v>
      </c>
      <c r="CV612" s="2">
        <v>0.3</v>
      </c>
      <c r="CW612" s="2">
        <v>-0.2</v>
      </c>
      <c r="CX612" s="2">
        <v>0.7</v>
      </c>
    </row>
    <row r="613" spans="1:102" x14ac:dyDescent="0.2">
      <c r="B613" s="1" t="s">
        <v>170</v>
      </c>
      <c r="C613" s="1">
        <v>1999</v>
      </c>
      <c r="D613" s="1" t="s">
        <v>787</v>
      </c>
      <c r="F613" s="2">
        <v>10</v>
      </c>
      <c r="G613" s="2" t="s">
        <v>1044</v>
      </c>
      <c r="H613" s="2" t="s">
        <v>576</v>
      </c>
      <c r="I613" s="4" t="s">
        <v>604</v>
      </c>
      <c r="J613" s="16">
        <f>_xlfn.XLOOKUP($I613,DASHBOARD!$I$2:$I$27,DASHBOARD!$J$2:$J$27,"",0)</f>
        <v>79</v>
      </c>
      <c r="K613" s="23">
        <f>J613/DASHBOARD!$C$3</f>
        <v>2.0066040132080265</v>
      </c>
      <c r="L613" s="2">
        <v>205</v>
      </c>
      <c r="M613" s="26">
        <f>L613/DASHBOARD!$C$4</f>
        <v>92.970521541950106</v>
      </c>
      <c r="N613" s="26">
        <f t="shared" si="116"/>
        <v>23.089892674476182</v>
      </c>
      <c r="O613" s="5">
        <v>23947</v>
      </c>
      <c r="P613" s="23">
        <f>YEARFRAC(O613,_xlfn.XLOOKUP($B613,DASHBOARD!$Q$2:$Q$40,DASHBOARD!$U$2:$U$40,"",0))</f>
        <v>33.919444444444444</v>
      </c>
      <c r="Q613" s="2" t="s">
        <v>749</v>
      </c>
      <c r="R613" s="2" t="str">
        <f>_xlfn.XLOOKUP($Q613,DASHBOARD!$L$2:$L$150,DASHBOARD!M$2:M$150,"",0)</f>
        <v>Australia</v>
      </c>
      <c r="S613" s="2" t="str">
        <f>_xlfn.XLOOKUP($Q613,DASHBOARD!$L$2:$L$150,DASHBOARD!N$2:N$150,"",0)</f>
        <v>Australia + Oceania</v>
      </c>
      <c r="T613" s="2" t="str">
        <f>_xlfn.XLOOKUP($Q613,DASHBOARD!$L$2:$L$150,DASHBOARD!O$2:O$150,"",0)</f>
        <v>South Pacific</v>
      </c>
      <c r="U613" s="2">
        <v>1</v>
      </c>
      <c r="W613" s="2" t="s">
        <v>1045</v>
      </c>
      <c r="X613" s="2" t="s">
        <v>1045</v>
      </c>
      <c r="Z613" s="2" t="str">
        <f t="shared" si="117"/>
        <v/>
      </c>
      <c r="AA613" s="6">
        <f>_xlfn.XLOOKUP($G613,$AU$609:$AU$630,$AV$609:$AV$630,0,0)</f>
        <v>350000</v>
      </c>
      <c r="AB613" s="43">
        <f>AA613/$AC$631</f>
        <v>8.0126108421659202E-3</v>
      </c>
      <c r="AD613" s="65">
        <v>1964.9999999999998</v>
      </c>
      <c r="AE613" s="65" cm="1">
        <f t="array" ref="AE613">_xlfn.XLOOKUP($G613&amp;$C613,$BY$1:$BY$845&amp;$C$1:$C$845,$CB$1:$CB$845,"",0)</f>
        <v>58</v>
      </c>
      <c r="AF613" s="65">
        <v>23.2</v>
      </c>
      <c r="AG613" s="65">
        <f>IFERROR(($AD613/SUM(AD609:AD630))*$AF613,"")</f>
        <v>3.7754975278888918</v>
      </c>
      <c r="AH613" s="65" cm="1">
        <f t="array" ref="AH613">_xlfn.XLOOKUP($G613&amp;$C613,$BY$1:$BY$845&amp;$C$1:$C$845,$BD$1:$BD$845,"",0)</f>
        <v>33</v>
      </c>
      <c r="AI613" s="65" cm="1">
        <f t="array" ref="AI613">_xlfn.XLOOKUP($G613&amp;$C613,$BY$1:$BY$845&amp;$C$1:$C$845,$CP$1:$CP$845,"",0)</f>
        <v>-0.1</v>
      </c>
      <c r="AJ613" s="65" cm="1">
        <f t="array" ref="AJ613">_xlfn.XLOOKUP($G613&amp;$C613,$BY$1:$BY$845&amp;$C$1:$C$845,$CQ$1:$CQ$845,"",0)</f>
        <v>0.1</v>
      </c>
      <c r="AK613" s="65" cm="1">
        <f t="array" ref="AK613">_xlfn.XLOOKUP($G613&amp;$C613,$BY$1:$BY$845&amp;$C$1:$C$845,$CR$1:$CR$845,"",0)</f>
        <v>0</v>
      </c>
      <c r="AL613" s="65" cm="1">
        <f t="array" ref="AL613">_xlfn.XLOOKUP($G613&amp;$C613,$BY$1:$BY$845&amp;$C$1:$C$845,$CM$1:$CM$845,"",0)</f>
        <v>13.8</v>
      </c>
      <c r="AM613" s="78" cm="1">
        <f t="array" ref="AM613">_xlfn.XLOOKUP($G613&amp;$C613,$BY$1:$BY$845&amp;$C$1:$C$845,BG$1:BG$845,"",0)</f>
        <v>0</v>
      </c>
      <c r="AN613" s="78" cm="1">
        <f t="array" ref="AN613">_xlfn.XLOOKUP($G613&amp;$C613,$BY$1:$BY$845&amp;$C$1:$C$845,BH$1:BH$845,"",0)</f>
        <v>0.44</v>
      </c>
      <c r="AO613" s="78" cm="1">
        <f t="array" ref="AO613">_xlfn.XLOOKUP($G613&amp;$C613,$BY$1:$BY$845&amp;$C$1:$C$845,BI$1:BI$845,"",0)</f>
        <v>0.56000000000000005</v>
      </c>
      <c r="AP613" s="78" cm="1">
        <f t="array" ref="AP613">_xlfn.XLOOKUP($G613&amp;$C613,$BY$1:$BY$845&amp;$C$1:$C$845,BJ$1:BJ$845,"",0)</f>
        <v>0</v>
      </c>
      <c r="AQ613" s="78" cm="1">
        <f t="array" ref="AQ613">_xlfn.XLOOKUP($G613&amp;$C613,$BY$1:$BY$845&amp;$C$1:$C$845,BK$1:BK$845,"",0)</f>
        <v>0</v>
      </c>
      <c r="AR613" s="78">
        <f t="shared" si="118"/>
        <v>1</v>
      </c>
      <c r="AT613" s="1">
        <v>5</v>
      </c>
      <c r="AU613" s="2" t="s">
        <v>800</v>
      </c>
      <c r="AV613" s="6">
        <v>3413000</v>
      </c>
      <c r="AW613" s="6">
        <v>3413000</v>
      </c>
      <c r="BB613">
        <v>5</v>
      </c>
      <c r="BC613" t="s">
        <v>1041</v>
      </c>
      <c r="BD613">
        <v>35</v>
      </c>
      <c r="BE613">
        <v>47</v>
      </c>
      <c r="BF613" s="2">
        <v>1291</v>
      </c>
      <c r="BH613" s="58">
        <v>0.75</v>
      </c>
      <c r="BI613" s="58">
        <v>0.26</v>
      </c>
      <c r="BL613" s="2">
        <v>10.8</v>
      </c>
      <c r="BM613" s="2">
        <v>2.1</v>
      </c>
      <c r="BN613" s="2">
        <v>36</v>
      </c>
      <c r="BO613" s="2">
        <v>10</v>
      </c>
      <c r="BP613" s="2">
        <v>41</v>
      </c>
      <c r="BQ613" s="2">
        <v>5</v>
      </c>
      <c r="BR613" s="2">
        <v>42</v>
      </c>
      <c r="BT613" s="2">
        <v>189</v>
      </c>
      <c r="BU613" s="2">
        <v>10</v>
      </c>
      <c r="BV613" s="2">
        <v>21</v>
      </c>
      <c r="BX613" s="2">
        <v>5</v>
      </c>
      <c r="BY613" s="2" t="s">
        <v>1041</v>
      </c>
      <c r="BZ613" s="2">
        <v>35</v>
      </c>
      <c r="CA613" s="2">
        <v>47</v>
      </c>
      <c r="CB613" s="2">
        <v>1291</v>
      </c>
      <c r="CC613" s="2">
        <v>14.5</v>
      </c>
      <c r="CD613" s="2">
        <v>0.59299999999999997</v>
      </c>
      <c r="CE613" s="2">
        <v>0.32300000000000001</v>
      </c>
      <c r="CF613" s="2">
        <v>0.36</v>
      </c>
      <c r="CG613" s="2">
        <v>3.3</v>
      </c>
      <c r="CH613" s="2">
        <v>8.3000000000000007</v>
      </c>
      <c r="CI613" s="2">
        <v>6</v>
      </c>
      <c r="CJ613" s="2">
        <v>11.5</v>
      </c>
      <c r="CK613" s="2">
        <v>1.9</v>
      </c>
      <c r="CL613" s="2">
        <v>0.6</v>
      </c>
      <c r="CM613" s="2">
        <v>13.7</v>
      </c>
      <c r="CN613" s="2">
        <v>16</v>
      </c>
      <c r="CP613" s="2">
        <v>2.6</v>
      </c>
      <c r="CQ613" s="2">
        <v>1.9</v>
      </c>
      <c r="CR613" s="2">
        <v>4.5</v>
      </c>
      <c r="CS613" s="2">
        <v>0.16900000000000001</v>
      </c>
      <c r="CU613" s="2">
        <v>0.7</v>
      </c>
      <c r="CV613" s="2">
        <v>1.6</v>
      </c>
      <c r="CW613" s="2">
        <v>2.2999999999999998</v>
      </c>
      <c r="CX613" s="2">
        <v>1.4</v>
      </c>
    </row>
    <row r="614" spans="1:102" x14ac:dyDescent="0.2">
      <c r="B614" s="1" t="s">
        <v>170</v>
      </c>
      <c r="C614" s="1">
        <v>1999</v>
      </c>
      <c r="D614" s="1" t="s">
        <v>787</v>
      </c>
      <c r="F614" s="2">
        <v>2</v>
      </c>
      <c r="G614" s="2" t="s">
        <v>1046</v>
      </c>
      <c r="H614" s="2" t="s">
        <v>576</v>
      </c>
      <c r="I614" s="4" t="s">
        <v>603</v>
      </c>
      <c r="J614" s="16">
        <f>_xlfn.XLOOKUP($I614,DASHBOARD!$I$2:$I$27,DASHBOARD!$J$2:$J$27,"",0)</f>
        <v>76</v>
      </c>
      <c r="K614" s="23">
        <f>J614/DASHBOARD!$C$3</f>
        <v>1.9304038608077216</v>
      </c>
      <c r="L614" s="2">
        <v>190</v>
      </c>
      <c r="M614" s="26">
        <f>L614/DASHBOARD!$C$4</f>
        <v>86.167800453514729</v>
      </c>
      <c r="N614" s="26">
        <f t="shared" si="116"/>
        <v>23.123238154911085</v>
      </c>
      <c r="O614" s="5">
        <v>24772</v>
      </c>
      <c r="P614" s="23">
        <f>YEARFRAC(O614,_xlfn.XLOOKUP($B614,DASHBOARD!$Q$2:$Q$40,DASHBOARD!$U$2:$U$40,"",0))</f>
        <v>31.661111111111111</v>
      </c>
      <c r="Q614" s="2" t="s">
        <v>557</v>
      </c>
      <c r="R614" s="2" t="str">
        <f>_xlfn.XLOOKUP($Q614,DASHBOARD!$L$2:$L$150,DASHBOARD!M$2:M$150,"",0)</f>
        <v>United States</v>
      </c>
      <c r="S614" s="2" t="str">
        <f>_xlfn.XLOOKUP($Q614,DASHBOARD!$L$2:$L$150,DASHBOARD!N$2:N$150,"",0)</f>
        <v>North America</v>
      </c>
      <c r="T614" s="2" t="str">
        <f>_xlfn.XLOOKUP($Q614,DASHBOARD!$L$2:$L$150,DASHBOARD!O$2:O$150,"",0)</f>
        <v>Americas</v>
      </c>
      <c r="U614" s="2">
        <v>8</v>
      </c>
      <c r="W614" s="2" t="s">
        <v>586</v>
      </c>
      <c r="X614" s="2" t="s">
        <v>586</v>
      </c>
      <c r="Z614" s="2" t="str">
        <f t="shared" si="117"/>
        <v/>
      </c>
      <c r="AA614" s="6">
        <f>_xlfn.XLOOKUP($G614,$AU$609:$AU$630,$AV$609:$AV$630,0,0)</f>
        <v>4375143</v>
      </c>
      <c r="AB614" s="43">
        <f>AA614/$AC$631</f>
        <v>0.10016090925093238</v>
      </c>
      <c r="AD614" s="65">
        <v>1670</v>
      </c>
      <c r="AE614" s="65" cm="1">
        <f t="array" ref="AE614">_xlfn.XLOOKUP($G614&amp;$C614,$BY$1:$BY$845&amp;$C$1:$C$845,$CB$1:$CB$845,"",0)</f>
        <v>861</v>
      </c>
      <c r="AF614" s="65">
        <v>14</v>
      </c>
      <c r="AG614" s="65">
        <f>IFERROR(($AD614/SUM(AD609:AD630))*$AF614,"")</f>
        <v>1.9362799903931365</v>
      </c>
      <c r="AH614" s="65" cm="1">
        <f t="array" ref="AH614">_xlfn.XLOOKUP($G614&amp;$C614,$BY$1:$BY$845&amp;$C$1:$C$845,$BD$1:$BD$845,"",0)</f>
        <v>31</v>
      </c>
      <c r="AI614" s="65" cm="1">
        <f t="array" ref="AI614">_xlfn.XLOOKUP($G614&amp;$C614,$BY$1:$BY$845&amp;$C$1:$C$845,$CP$1:$CP$845,"",0)</f>
        <v>0.6</v>
      </c>
      <c r="AJ614" s="65" cm="1">
        <f t="array" ref="AJ614">_xlfn.XLOOKUP($G614&amp;$C614,$BY$1:$BY$845&amp;$C$1:$C$845,$CQ$1:$CQ$845,"",0)</f>
        <v>1.5</v>
      </c>
      <c r="AK614" s="65" cm="1">
        <f t="array" ref="AK614">_xlfn.XLOOKUP($G614&amp;$C614,$BY$1:$BY$845&amp;$C$1:$C$845,$CR$1:$CR$845,"",0)</f>
        <v>2.1</v>
      </c>
      <c r="AL614" s="65" cm="1">
        <f t="array" ref="AL614">_xlfn.XLOOKUP($G614&amp;$C614,$BY$1:$BY$845&amp;$C$1:$C$845,$CM$1:$CM$845,"",0)</f>
        <v>10.9</v>
      </c>
      <c r="AM614" s="78" cm="1">
        <f t="array" ref="AM614">_xlfn.XLOOKUP($G614&amp;$C614,$BY$1:$BY$845&amp;$C$1:$C$845,BG$1:BG$845,"",0)</f>
        <v>0</v>
      </c>
      <c r="AN614" s="78" cm="1">
        <f t="array" ref="AN614">_xlfn.XLOOKUP($G614&amp;$C614,$BY$1:$BY$845&amp;$C$1:$C$845,BH$1:BH$845,"",0)</f>
        <v>0.93</v>
      </c>
      <c r="AO614" s="78" cm="1">
        <f t="array" ref="AO614">_xlfn.XLOOKUP($G614&amp;$C614,$BY$1:$BY$845&amp;$C$1:$C$845,BI$1:BI$845,"",0)</f>
        <v>7.0000000000000007E-2</v>
      </c>
      <c r="AP614" s="78" cm="1">
        <f t="array" ref="AP614">_xlfn.XLOOKUP($G614&amp;$C614,$BY$1:$BY$845&amp;$C$1:$C$845,BJ$1:BJ$845,"",0)</f>
        <v>0</v>
      </c>
      <c r="AQ614" s="78" cm="1">
        <f t="array" ref="AQ614">_xlfn.XLOOKUP($G614&amp;$C614,$BY$1:$BY$845&amp;$C$1:$C$845,BK$1:BK$845,"",0)</f>
        <v>0</v>
      </c>
      <c r="AR614" s="78">
        <f t="shared" si="118"/>
        <v>1</v>
      </c>
      <c r="AT614" s="1">
        <v>6</v>
      </c>
      <c r="AU614" s="2" t="s">
        <v>1047</v>
      </c>
      <c r="AV614" s="6">
        <v>3000000</v>
      </c>
      <c r="AW614" s="6">
        <v>3000000</v>
      </c>
      <c r="BB614">
        <v>6</v>
      </c>
      <c r="BC614" t="s">
        <v>1046</v>
      </c>
      <c r="BD614">
        <v>31</v>
      </c>
      <c r="BE614">
        <v>47</v>
      </c>
      <c r="BF614" s="2">
        <v>861</v>
      </c>
      <c r="BH614" s="58">
        <v>0.93</v>
      </c>
      <c r="BI614" s="58">
        <v>7.0000000000000007E-2</v>
      </c>
      <c r="BL614" s="2">
        <v>13.2</v>
      </c>
      <c r="BM614" s="2">
        <v>5.3</v>
      </c>
      <c r="BN614" s="2">
        <v>25</v>
      </c>
      <c r="BO614" s="2">
        <v>6</v>
      </c>
      <c r="BP614" s="2">
        <v>30</v>
      </c>
      <c r="BQ614" s="2">
        <v>1</v>
      </c>
      <c r="BR614" s="2">
        <v>11</v>
      </c>
      <c r="BT614" s="2">
        <v>104</v>
      </c>
      <c r="BU614" s="2">
        <v>1</v>
      </c>
      <c r="BV614" s="2">
        <v>11</v>
      </c>
      <c r="BX614" s="2">
        <v>6</v>
      </c>
      <c r="BY614" s="2" t="s">
        <v>1046</v>
      </c>
      <c r="BZ614" s="2">
        <v>31</v>
      </c>
      <c r="CA614" s="2">
        <v>47</v>
      </c>
      <c r="CB614" s="2">
        <v>861</v>
      </c>
      <c r="CC614" s="2">
        <v>12.5</v>
      </c>
      <c r="CD614" s="2">
        <v>0.5</v>
      </c>
      <c r="CE614" s="2">
        <v>0.51800000000000002</v>
      </c>
      <c r="CF614" s="2">
        <v>0.13700000000000001</v>
      </c>
      <c r="CG614" s="2">
        <v>2.9</v>
      </c>
      <c r="CH614" s="2">
        <v>9.6</v>
      </c>
      <c r="CI614" s="2">
        <v>6.5</v>
      </c>
      <c r="CJ614" s="2">
        <v>9.6</v>
      </c>
      <c r="CK614" s="2">
        <v>2.6</v>
      </c>
      <c r="CL614" s="2">
        <v>0.7</v>
      </c>
      <c r="CM614" s="2">
        <v>10.9</v>
      </c>
      <c r="CN614" s="2">
        <v>18.3</v>
      </c>
      <c r="CP614" s="2">
        <v>0.6</v>
      </c>
      <c r="CQ614" s="2">
        <v>1.5</v>
      </c>
      <c r="CR614" s="2">
        <v>2.1</v>
      </c>
      <c r="CS614" s="2">
        <v>0.11899999999999999</v>
      </c>
      <c r="CU614" s="2">
        <v>-0.6</v>
      </c>
      <c r="CV614" s="2">
        <v>1.7</v>
      </c>
      <c r="CW614" s="2">
        <v>1</v>
      </c>
      <c r="CX614" s="2">
        <v>0.7</v>
      </c>
    </row>
    <row r="615" spans="1:102" x14ac:dyDescent="0.2">
      <c r="B615" s="1" t="s">
        <v>170</v>
      </c>
      <c r="C615" s="1">
        <v>1999</v>
      </c>
      <c r="D615" s="1" t="s">
        <v>787</v>
      </c>
      <c r="F615" s="2">
        <v>6</v>
      </c>
      <c r="G615" s="2" t="s">
        <v>1047</v>
      </c>
      <c r="H615" s="2" t="s">
        <v>556</v>
      </c>
      <c r="I615" s="4" t="s">
        <v>1152</v>
      </c>
      <c r="J615" s="16">
        <f>_xlfn.XLOOKUP($I615,DASHBOARD!$I$2:$I$27,DASHBOARD!$J$2:$J$27,"",0)</f>
        <v>70</v>
      </c>
      <c r="K615" s="23">
        <f>J615/DASHBOARD!$C$3</f>
        <v>1.7780035560071121</v>
      </c>
      <c r="L615" s="2">
        <v>175</v>
      </c>
      <c r="M615" s="26">
        <f>L615/DASHBOARD!$C$4</f>
        <v>79.365079365079367</v>
      </c>
      <c r="N615" s="26">
        <f t="shared" si="116"/>
        <v>25.10522999676061</v>
      </c>
      <c r="O615" s="5">
        <v>23826</v>
      </c>
      <c r="P615" s="23">
        <f>YEARFRAC(O615,_xlfn.XLOOKUP($B615,DASHBOARD!$Q$2:$Q$40,DASHBOARD!$U$2:$U$40,"",0))</f>
        <v>34.25</v>
      </c>
      <c r="Q615" s="2" t="s">
        <v>557</v>
      </c>
      <c r="R615" s="2" t="str">
        <f>_xlfn.XLOOKUP($Q615,DASHBOARD!$L$2:$L$150,DASHBOARD!M$2:M$150,"",0)</f>
        <v>United States</v>
      </c>
      <c r="S615" s="2" t="str">
        <f>_xlfn.XLOOKUP($Q615,DASHBOARD!$L$2:$L$150,DASHBOARD!N$2:N$150,"",0)</f>
        <v>North America</v>
      </c>
      <c r="T615" s="2" t="str">
        <f>_xlfn.XLOOKUP($Q615,DASHBOARD!$L$2:$L$150,DASHBOARD!O$2:O$150,"",0)</f>
        <v>Americas</v>
      </c>
      <c r="U615" s="2">
        <v>10</v>
      </c>
      <c r="W615" s="2" t="s">
        <v>1048</v>
      </c>
      <c r="X615" s="2" t="s">
        <v>1250</v>
      </c>
      <c r="Y615" s="2" t="s">
        <v>1251</v>
      </c>
      <c r="Z615" s="2" t="str">
        <f t="shared" si="117"/>
        <v>X</v>
      </c>
      <c r="AA615" s="6">
        <f>_xlfn.XLOOKUP($G615,$AU$609:$AU$630,$AV$609:$AV$630,0,0)</f>
        <v>3000000</v>
      </c>
      <c r="AB615" s="43">
        <f>AA615/$AC$631</f>
        <v>6.867952150427932E-2</v>
      </c>
      <c r="AD615" s="65">
        <v>615.69999999999993</v>
      </c>
      <c r="AE615" s="65" cm="1">
        <f t="array" ref="AE615">_xlfn.XLOOKUP($G615&amp;$C615,$BY$1:$BY$845&amp;$C$1:$C$845,$CB$1:$CB$845,"",0)</f>
        <v>1672</v>
      </c>
      <c r="AF615" s="65">
        <v>16.100000000000001</v>
      </c>
      <c r="AG615" s="65">
        <f>IFERROR(($AD615/SUM(AD609:AD630))*$AF615,"")</f>
        <v>0.82095372969928859</v>
      </c>
      <c r="AH615" s="65" cm="1">
        <f t="array" ref="AH615">_xlfn.XLOOKUP($G615&amp;$C615,$BY$1:$BY$845&amp;$C$1:$C$845,$BD$1:$BD$845,"",0)</f>
        <v>33</v>
      </c>
      <c r="AI615" s="65" cm="1">
        <f t="array" ref="AI615">_xlfn.XLOOKUP($G615&amp;$C615,$BY$1:$BY$845&amp;$C$1:$C$845,$CP$1:$CP$845,"",0)</f>
        <v>1.7</v>
      </c>
      <c r="AJ615" s="65" cm="1">
        <f t="array" ref="AJ615">_xlfn.XLOOKUP($G615&amp;$C615,$BY$1:$BY$845&amp;$C$1:$C$845,$CQ$1:$CQ$845,"",0)</f>
        <v>2.2000000000000002</v>
      </c>
      <c r="AK615" s="65" cm="1">
        <f t="array" ref="AK615">_xlfn.XLOOKUP($G615&amp;$C615,$BY$1:$BY$845&amp;$C$1:$C$845,$CR$1:$CR$845,"",0)</f>
        <v>3.9</v>
      </c>
      <c r="AL615" s="65" cm="1">
        <f t="array" ref="AL615">_xlfn.XLOOKUP($G615&amp;$C615,$BY$1:$BY$845&amp;$C$1:$C$845,$CM$1:$CM$845,"",0)</f>
        <v>18.3</v>
      </c>
      <c r="AM615" s="78" cm="1">
        <f t="array" ref="AM615">_xlfn.XLOOKUP($G615&amp;$C615,$BY$1:$BY$845&amp;$C$1:$C$845,BG$1:BG$845,"",0)</f>
        <v>1</v>
      </c>
      <c r="AN615" s="78" cm="1">
        <f t="array" ref="AN615">_xlfn.XLOOKUP($G615&amp;$C615,$BY$1:$BY$845&amp;$C$1:$C$845,BH$1:BH$845,"",0)</f>
        <v>0</v>
      </c>
      <c r="AO615" s="78" cm="1">
        <f t="array" ref="AO615">_xlfn.XLOOKUP($G615&amp;$C615,$BY$1:$BY$845&amp;$C$1:$C$845,BI$1:BI$845,"",0)</f>
        <v>0</v>
      </c>
      <c r="AP615" s="78" cm="1">
        <f t="array" ref="AP615">_xlfn.XLOOKUP($G615&amp;$C615,$BY$1:$BY$845&amp;$C$1:$C$845,BJ$1:BJ$845,"",0)</f>
        <v>0</v>
      </c>
      <c r="AQ615" s="78" cm="1">
        <f t="array" ref="AQ615">_xlfn.XLOOKUP($G615&amp;$C615,$BY$1:$BY$845&amp;$C$1:$C$845,BK$1:BK$845,"",0)</f>
        <v>0</v>
      </c>
      <c r="AR615" s="78">
        <f t="shared" si="118"/>
        <v>1</v>
      </c>
      <c r="AT615" s="1">
        <v>7</v>
      </c>
      <c r="AU615" s="2" t="s">
        <v>1039</v>
      </c>
      <c r="AV615" s="6">
        <v>2472000</v>
      </c>
      <c r="AW615" s="6">
        <v>2472000</v>
      </c>
      <c r="BB615">
        <v>7</v>
      </c>
      <c r="BC615" t="s">
        <v>999</v>
      </c>
      <c r="BD615">
        <v>33</v>
      </c>
      <c r="BE615">
        <v>44</v>
      </c>
      <c r="BF615" s="2">
        <v>734</v>
      </c>
      <c r="BG615" s="58">
        <v>0.59</v>
      </c>
      <c r="BH615" s="58">
        <v>0.41</v>
      </c>
      <c r="BL615" s="2">
        <v>6.4</v>
      </c>
      <c r="BM615" s="2">
        <v>-4.9000000000000004</v>
      </c>
      <c r="BN615" s="2">
        <v>14</v>
      </c>
      <c r="BO615" s="2">
        <v>7</v>
      </c>
      <c r="BP615" s="2">
        <v>15</v>
      </c>
      <c r="BQ615" s="2">
        <v>0</v>
      </c>
      <c r="BR615" s="2">
        <v>4</v>
      </c>
      <c r="BT615" s="2">
        <v>104</v>
      </c>
      <c r="BU615" s="2">
        <v>0</v>
      </c>
      <c r="BV615" s="2">
        <v>3</v>
      </c>
      <c r="BX615" s="2">
        <v>7</v>
      </c>
      <c r="BY615" s="2" t="s">
        <v>999</v>
      </c>
      <c r="BZ615" s="2">
        <v>33</v>
      </c>
      <c r="CA615" s="2">
        <v>44</v>
      </c>
      <c r="CB615" s="2">
        <v>734</v>
      </c>
      <c r="CC615" s="2">
        <v>9.9</v>
      </c>
      <c r="CD615" s="2">
        <v>0.50700000000000001</v>
      </c>
      <c r="CE615" s="2">
        <v>0.46</v>
      </c>
      <c r="CF615" s="2">
        <v>0.20100000000000001</v>
      </c>
      <c r="CG615" s="2">
        <v>1</v>
      </c>
      <c r="CH615" s="2">
        <v>5.5</v>
      </c>
      <c r="CI615" s="2">
        <v>3.4</v>
      </c>
      <c r="CJ615" s="2">
        <v>10.6</v>
      </c>
      <c r="CK615" s="2">
        <v>1.7</v>
      </c>
      <c r="CL615" s="2">
        <v>0.3</v>
      </c>
      <c r="CM615" s="2">
        <v>10.4</v>
      </c>
      <c r="CN615" s="2">
        <v>13.4</v>
      </c>
      <c r="CP615" s="2">
        <v>0.7</v>
      </c>
      <c r="CQ615" s="2">
        <v>0.9</v>
      </c>
      <c r="CR615" s="2">
        <v>1.6</v>
      </c>
      <c r="CS615" s="2">
        <v>0.10299999999999999</v>
      </c>
      <c r="CU615" s="2">
        <v>-1.6</v>
      </c>
      <c r="CV615" s="2">
        <v>1.1000000000000001</v>
      </c>
      <c r="CW615" s="2">
        <v>-0.5</v>
      </c>
      <c r="CX615" s="2">
        <v>0.3</v>
      </c>
    </row>
    <row r="616" spans="1:102" x14ac:dyDescent="0.2">
      <c r="B616" s="1" t="s">
        <v>170</v>
      </c>
      <c r="C616" s="1">
        <v>1999</v>
      </c>
      <c r="D616" s="1" t="s">
        <v>787</v>
      </c>
      <c r="F616" s="2">
        <v>4</v>
      </c>
      <c r="G616" s="2" t="s">
        <v>999</v>
      </c>
      <c r="H616" s="2" t="s">
        <v>556</v>
      </c>
      <c r="I616" s="4" t="s">
        <v>598</v>
      </c>
      <c r="J616" s="16">
        <f>_xlfn.XLOOKUP($I616,DASHBOARD!$I$2:$I$27,DASHBOARD!$J$2:$J$27,"",0)</f>
        <v>75</v>
      </c>
      <c r="K616" s="23">
        <f>J616/DASHBOARD!$C$3</f>
        <v>1.9050038100076201</v>
      </c>
      <c r="L616" s="2">
        <v>175</v>
      </c>
      <c r="M616" s="26">
        <f>L616/DASHBOARD!$C$4</f>
        <v>79.365079365079367</v>
      </c>
      <c r="N616" s="26">
        <f t="shared" si="116"/>
        <v>21.869444797178129</v>
      </c>
      <c r="O616" s="5">
        <v>24012</v>
      </c>
      <c r="P616" s="23">
        <f>YEARFRAC(O616,_xlfn.XLOOKUP($B616,DASHBOARD!$Q$2:$Q$40,DASHBOARD!$U$2:$U$40,"",0))</f>
        <v>33.744444444444447</v>
      </c>
      <c r="Q616" s="2" t="s">
        <v>1000</v>
      </c>
      <c r="R616" s="2" t="str">
        <f>_xlfn.XLOOKUP($Q616,DASHBOARD!$L$2:$L$150,DASHBOARD!M$2:M$150,"",0)</f>
        <v>Lebanon</v>
      </c>
      <c r="S616" s="2" t="str">
        <f>_xlfn.XLOOKUP($Q616,DASHBOARD!$L$2:$L$150,DASHBOARD!N$2:N$150,"",0)</f>
        <v>Asia</v>
      </c>
      <c r="T616" s="2" t="str">
        <f>_xlfn.XLOOKUP($Q616,DASHBOARD!$L$2:$L$150,DASHBOARD!O$2:O$150,"",0)</f>
        <v>Eurasia</v>
      </c>
      <c r="U616" s="2">
        <v>10</v>
      </c>
      <c r="W616" s="2" t="s">
        <v>571</v>
      </c>
      <c r="X616" s="2" t="s">
        <v>571</v>
      </c>
      <c r="Z616" s="2" t="str">
        <f t="shared" si="117"/>
        <v/>
      </c>
      <c r="AA616" s="6">
        <f>_xlfn.XLOOKUP($G616,$AU$609:$AU$630,$AV$609:$AV$630,0,0)</f>
        <v>1774000</v>
      </c>
      <c r="AB616" s="43">
        <f>AA616/$AC$631</f>
        <v>4.0612490382863839E-2</v>
      </c>
      <c r="AD616" s="65">
        <v>734.8</v>
      </c>
      <c r="AE616" s="65" cm="1">
        <f t="array" ref="AE616">_xlfn.XLOOKUP($G616&amp;$C616,$BY$1:$BY$845&amp;$C$1:$C$845,$CB$1:$CB$845,"",0)</f>
        <v>734</v>
      </c>
      <c r="AF616" s="65">
        <v>9.9</v>
      </c>
      <c r="AG616" s="65">
        <f>IFERROR(($AD616/SUM(AD609:AD630))*$AF616,"")</f>
        <v>0.60245968843946429</v>
      </c>
      <c r="AH616" s="65" cm="1">
        <f t="array" ref="AH616">_xlfn.XLOOKUP($G616&amp;$C616,$BY$1:$BY$845&amp;$C$1:$C$845,$BD$1:$BD$845,"",0)</f>
        <v>33</v>
      </c>
      <c r="AI616" s="65" cm="1">
        <f t="array" ref="AI616">_xlfn.XLOOKUP($G616&amp;$C616,$BY$1:$BY$845&amp;$C$1:$C$845,$CP$1:$CP$845,"",0)</f>
        <v>0.7</v>
      </c>
      <c r="AJ616" s="65" cm="1">
        <f t="array" ref="AJ616">_xlfn.XLOOKUP($G616&amp;$C616,$BY$1:$BY$845&amp;$C$1:$C$845,$CQ$1:$CQ$845,"",0)</f>
        <v>0.9</v>
      </c>
      <c r="AK616" s="65" cm="1">
        <f t="array" ref="AK616">_xlfn.XLOOKUP($G616&amp;$C616,$BY$1:$BY$845&amp;$C$1:$C$845,$CR$1:$CR$845,"",0)</f>
        <v>1.6</v>
      </c>
      <c r="AL616" s="65" cm="1">
        <f t="array" ref="AL616">_xlfn.XLOOKUP($G616&amp;$C616,$BY$1:$BY$845&amp;$C$1:$C$845,$CM$1:$CM$845,"",0)</f>
        <v>10.4</v>
      </c>
      <c r="AM616" s="78" cm="1">
        <f t="array" ref="AM616">_xlfn.XLOOKUP($G616&amp;$C616,$BY$1:$BY$845&amp;$C$1:$C$845,BG$1:BG$845,"",0)</f>
        <v>0.59</v>
      </c>
      <c r="AN616" s="78" cm="1">
        <f t="array" ref="AN616">_xlfn.XLOOKUP($G616&amp;$C616,$BY$1:$BY$845&amp;$C$1:$C$845,BH$1:BH$845,"",0)</f>
        <v>0.41</v>
      </c>
      <c r="AO616" s="78" cm="1">
        <f t="array" ref="AO616">_xlfn.XLOOKUP($G616&amp;$C616,$BY$1:$BY$845&amp;$C$1:$C$845,BI$1:BI$845,"",0)</f>
        <v>0</v>
      </c>
      <c r="AP616" s="78" cm="1">
        <f t="array" ref="AP616">_xlfn.XLOOKUP($G616&amp;$C616,$BY$1:$BY$845&amp;$C$1:$C$845,BJ$1:BJ$845,"",0)</f>
        <v>0</v>
      </c>
      <c r="AQ616" s="78" cm="1">
        <f t="array" ref="AQ616">_xlfn.XLOOKUP($G616&amp;$C616,$BY$1:$BY$845&amp;$C$1:$C$845,BK$1:BK$845,"",0)</f>
        <v>0</v>
      </c>
      <c r="AR616" s="78">
        <f t="shared" si="118"/>
        <v>1</v>
      </c>
      <c r="AT616" s="1">
        <v>8</v>
      </c>
      <c r="AU616" s="2" t="s">
        <v>999</v>
      </c>
      <c r="AV616" s="6">
        <v>1774000</v>
      </c>
      <c r="AW616" s="6">
        <v>1774000</v>
      </c>
      <c r="BB616">
        <v>8</v>
      </c>
      <c r="BC616" t="s">
        <v>1049</v>
      </c>
      <c r="BD616">
        <v>36</v>
      </c>
      <c r="BE616">
        <v>45</v>
      </c>
      <c r="BF616" s="2">
        <v>699</v>
      </c>
      <c r="BH616" s="58">
        <v>0.03</v>
      </c>
      <c r="BI616" s="58">
        <v>0.85</v>
      </c>
      <c r="BJ616" s="58">
        <v>0.12</v>
      </c>
      <c r="BL616" s="2">
        <v>8.4</v>
      </c>
      <c r="BM616" s="2">
        <v>-2</v>
      </c>
      <c r="BN616" s="2">
        <v>15</v>
      </c>
      <c r="BO616" s="2">
        <v>6</v>
      </c>
      <c r="BP616" s="2">
        <v>42</v>
      </c>
      <c r="BQ616" s="2">
        <v>3</v>
      </c>
      <c r="BR616" s="2">
        <v>4</v>
      </c>
      <c r="BT616" s="2">
        <v>88</v>
      </c>
      <c r="BU616" s="2">
        <v>0</v>
      </c>
      <c r="BV616" s="2">
        <v>10</v>
      </c>
      <c r="BX616" s="2">
        <v>8</v>
      </c>
      <c r="BY616" s="2" t="s">
        <v>1049</v>
      </c>
      <c r="BZ616" s="2">
        <v>36</v>
      </c>
      <c r="CA616" s="2">
        <v>45</v>
      </c>
      <c r="CB616" s="2">
        <v>699</v>
      </c>
      <c r="CC616" s="2">
        <v>7.4</v>
      </c>
      <c r="CD616" s="2">
        <v>0.35199999999999998</v>
      </c>
      <c r="CE616" s="2">
        <v>7.0000000000000007E-2</v>
      </c>
      <c r="CF616" s="2">
        <v>7.0000000000000007E-2</v>
      </c>
      <c r="CG616" s="2">
        <v>7.2</v>
      </c>
      <c r="CH616" s="2">
        <v>13.3</v>
      </c>
      <c r="CI616" s="2">
        <v>10.4</v>
      </c>
      <c r="CJ616" s="2">
        <v>9.4</v>
      </c>
      <c r="CK616" s="2">
        <v>2.9</v>
      </c>
      <c r="CL616" s="2">
        <v>1.4</v>
      </c>
      <c r="CM616" s="2">
        <v>12.7</v>
      </c>
      <c r="CN616" s="2">
        <v>15.7</v>
      </c>
      <c r="CP616" s="2">
        <v>-0.9</v>
      </c>
      <c r="CQ616" s="2">
        <v>1.5</v>
      </c>
      <c r="CR616" s="2">
        <v>0.6</v>
      </c>
      <c r="CS616" s="2">
        <v>0.04</v>
      </c>
      <c r="CU616" s="2">
        <v>-4.9000000000000004</v>
      </c>
      <c r="CV616" s="2">
        <v>2</v>
      </c>
      <c r="CW616" s="2">
        <v>-2.9</v>
      </c>
      <c r="CX616" s="2">
        <v>-0.1</v>
      </c>
    </row>
    <row r="617" spans="1:102" x14ac:dyDescent="0.2">
      <c r="B617" s="1" t="s">
        <v>170</v>
      </c>
      <c r="C617" s="1">
        <v>1999</v>
      </c>
      <c r="D617" s="1" t="s">
        <v>787</v>
      </c>
      <c r="F617" s="2">
        <v>25</v>
      </c>
      <c r="G617" s="2" t="s">
        <v>1049</v>
      </c>
      <c r="H617" s="2" t="s">
        <v>570</v>
      </c>
      <c r="I617" s="4" t="s">
        <v>604</v>
      </c>
      <c r="J617" s="16">
        <f>_xlfn.XLOOKUP($I617,DASHBOARD!$I$2:$I$27,DASHBOARD!$J$2:$J$27,"",0)</f>
        <v>79</v>
      </c>
      <c r="K617" s="23">
        <f>J617/DASHBOARD!$C$3</f>
        <v>2.0066040132080265</v>
      </c>
      <c r="L617" s="2">
        <v>215</v>
      </c>
      <c r="M617" s="26">
        <f>L617/DASHBOARD!$C$4</f>
        <v>97.505668934240362</v>
      </c>
      <c r="N617" s="26">
        <f t="shared" si="116"/>
        <v>24.216228902499413</v>
      </c>
      <c r="O617" s="5">
        <v>22823</v>
      </c>
      <c r="P617" s="23">
        <f>YEARFRAC(O617,_xlfn.XLOOKUP($B617,DASHBOARD!$Q$2:$Q$40,DASHBOARD!$U$2:$U$40,"",0))</f>
        <v>36.99722222222222</v>
      </c>
      <c r="Q617" s="2" t="s">
        <v>557</v>
      </c>
      <c r="R617" s="2" t="str">
        <f>_xlfn.XLOOKUP($Q617,DASHBOARD!$L$2:$L$150,DASHBOARD!M$2:M$150,"",0)</f>
        <v>United States</v>
      </c>
      <c r="S617" s="2" t="str">
        <f>_xlfn.XLOOKUP($Q617,DASHBOARD!$L$2:$L$150,DASHBOARD!N$2:N$150,"",0)</f>
        <v>North America</v>
      </c>
      <c r="T617" s="2" t="str">
        <f>_xlfn.XLOOKUP($Q617,DASHBOARD!$L$2:$L$150,DASHBOARD!O$2:O$150,"",0)</f>
        <v>Americas</v>
      </c>
      <c r="U617" s="2">
        <v>14</v>
      </c>
      <c r="W617" s="2" t="s">
        <v>1050</v>
      </c>
      <c r="X617" s="2" t="s">
        <v>1050</v>
      </c>
      <c r="Z617" s="2" t="str">
        <f t="shared" si="117"/>
        <v/>
      </c>
      <c r="AA617" s="6">
        <f>_xlfn.XLOOKUP($G617,$AU$609:$AU$630,$AV$609:$AV$630,0,0)</f>
        <v>1000000</v>
      </c>
      <c r="AB617" s="43">
        <f>AA617/$AC$631</f>
        <v>2.2893173834759771E-2</v>
      </c>
      <c r="AD617" s="65">
        <v>1292.5</v>
      </c>
      <c r="AE617" s="65" cm="1">
        <f t="array" ref="AE617">_xlfn.XLOOKUP($G617&amp;$C617,$BY$1:$BY$845&amp;$C$1:$C$845,$CB$1:$CB$845,"",0)</f>
        <v>699</v>
      </c>
      <c r="AF617" s="65">
        <v>14.5</v>
      </c>
      <c r="AG617" s="65">
        <f>IFERROR(($AD617/SUM(AD609:AD630))*$AF617,"")</f>
        <v>1.5521089550879112</v>
      </c>
      <c r="AH617" s="65" cm="1">
        <f t="array" ref="AH617">_xlfn.XLOOKUP($G617&amp;$C617,$BY$1:$BY$845&amp;$C$1:$C$845,$BD$1:$BD$845,"",0)</f>
        <v>36</v>
      </c>
      <c r="AI617" s="65" cm="1">
        <f t="array" ref="AI617">_xlfn.XLOOKUP($G617&amp;$C617,$BY$1:$BY$845&amp;$C$1:$C$845,$CP$1:$CP$845,"",0)</f>
        <v>-0.9</v>
      </c>
      <c r="AJ617" s="65" cm="1">
        <f t="array" ref="AJ617">_xlfn.XLOOKUP($G617&amp;$C617,$BY$1:$BY$845&amp;$C$1:$C$845,$CQ$1:$CQ$845,"",0)</f>
        <v>1.5</v>
      </c>
      <c r="AK617" s="65" cm="1">
        <f t="array" ref="AK617">_xlfn.XLOOKUP($G617&amp;$C617,$BY$1:$BY$845&amp;$C$1:$C$845,$CR$1:$CR$845,"",0)</f>
        <v>0.6</v>
      </c>
      <c r="AL617" s="65" cm="1">
        <f t="array" ref="AL617">_xlfn.XLOOKUP($G617&amp;$C617,$BY$1:$BY$845&amp;$C$1:$C$845,$CM$1:$CM$845,"",0)</f>
        <v>12.7</v>
      </c>
      <c r="AM617" s="78" cm="1">
        <f t="array" ref="AM617">_xlfn.XLOOKUP($G617&amp;$C617,$BY$1:$BY$845&amp;$C$1:$C$845,BG$1:BG$845,"",0)</f>
        <v>0</v>
      </c>
      <c r="AN617" s="78" cm="1">
        <f t="array" ref="AN617">_xlfn.XLOOKUP($G617&amp;$C617,$BY$1:$BY$845&amp;$C$1:$C$845,BH$1:BH$845,"",0)</f>
        <v>0.03</v>
      </c>
      <c r="AO617" s="78" cm="1">
        <f t="array" ref="AO617">_xlfn.XLOOKUP($G617&amp;$C617,$BY$1:$BY$845&amp;$C$1:$C$845,BI$1:BI$845,"",0)</f>
        <v>0.85</v>
      </c>
      <c r="AP617" s="78" cm="1">
        <f t="array" ref="AP617">_xlfn.XLOOKUP($G617&amp;$C617,$BY$1:$BY$845&amp;$C$1:$C$845,BJ$1:BJ$845,"",0)</f>
        <v>0.12</v>
      </c>
      <c r="AQ617" s="78" cm="1">
        <f t="array" ref="AQ617">_xlfn.XLOOKUP($G617&amp;$C617,$BY$1:$BY$845&amp;$C$1:$C$845,BK$1:BK$845,"",0)</f>
        <v>0</v>
      </c>
      <c r="AR617" s="78">
        <f t="shared" si="118"/>
        <v>1</v>
      </c>
      <c r="AT617" s="1">
        <v>9</v>
      </c>
      <c r="AU617" s="2" t="s">
        <v>1041</v>
      </c>
      <c r="AV617" s="6">
        <v>1750000</v>
      </c>
      <c r="AW617" s="6">
        <v>1750000</v>
      </c>
      <c r="BB617">
        <v>9</v>
      </c>
      <c r="BC617" t="s">
        <v>1039</v>
      </c>
      <c r="BD617">
        <v>23</v>
      </c>
      <c r="BE617">
        <v>47</v>
      </c>
      <c r="BF617" s="2">
        <v>614</v>
      </c>
      <c r="BG617" s="58">
        <v>0.5</v>
      </c>
      <c r="BH617" s="58">
        <v>0.5</v>
      </c>
      <c r="BL617" s="2">
        <v>11.8</v>
      </c>
      <c r="BM617" s="2">
        <v>2.7</v>
      </c>
      <c r="BN617" s="2">
        <v>22</v>
      </c>
      <c r="BO617" s="2">
        <v>11</v>
      </c>
      <c r="BP617" s="2">
        <v>11</v>
      </c>
      <c r="BQ617" s="2">
        <v>7</v>
      </c>
      <c r="BR617" s="2">
        <v>25</v>
      </c>
      <c r="BT617" s="2">
        <v>228</v>
      </c>
      <c r="BU617" s="2">
        <v>5</v>
      </c>
      <c r="BV617" s="2">
        <v>10</v>
      </c>
      <c r="BX617" s="2">
        <v>9</v>
      </c>
      <c r="BY617" s="2" t="s">
        <v>1039</v>
      </c>
      <c r="BZ617" s="2">
        <v>23</v>
      </c>
      <c r="CA617" s="2">
        <v>47</v>
      </c>
      <c r="CB617" s="2">
        <v>614</v>
      </c>
      <c r="CC617" s="2">
        <v>16.100000000000001</v>
      </c>
      <c r="CD617" s="2">
        <v>0.52</v>
      </c>
      <c r="CE617" s="2">
        <v>9.2999999999999999E-2</v>
      </c>
      <c r="CF617" s="2">
        <v>0.35499999999999998</v>
      </c>
      <c r="CG617" s="2">
        <v>2.5</v>
      </c>
      <c r="CH617" s="2">
        <v>7.1</v>
      </c>
      <c r="CI617" s="2">
        <v>4.9000000000000004</v>
      </c>
      <c r="CJ617" s="2">
        <v>29.5</v>
      </c>
      <c r="CK617" s="2">
        <v>2.6</v>
      </c>
      <c r="CL617" s="2">
        <v>0.7</v>
      </c>
      <c r="CM617" s="2">
        <v>17.2</v>
      </c>
      <c r="CN617" s="2">
        <v>19.399999999999999</v>
      </c>
      <c r="CP617" s="2">
        <v>0.8</v>
      </c>
      <c r="CQ617" s="2">
        <v>1</v>
      </c>
      <c r="CR617" s="2">
        <v>1.8</v>
      </c>
      <c r="CS617" s="2">
        <v>0.14299999999999999</v>
      </c>
      <c r="CU617" s="2">
        <v>0.2</v>
      </c>
      <c r="CV617" s="2">
        <v>1.4</v>
      </c>
      <c r="CW617" s="2">
        <v>1.6</v>
      </c>
      <c r="CX617" s="2">
        <v>0.6</v>
      </c>
    </row>
    <row r="618" spans="1:102" x14ac:dyDescent="0.2">
      <c r="B618" s="1" t="s">
        <v>170</v>
      </c>
      <c r="C618" s="1">
        <v>1999</v>
      </c>
      <c r="D618" s="1" t="s">
        <v>787</v>
      </c>
      <c r="F618" s="2">
        <v>54</v>
      </c>
      <c r="G618" s="2" t="s">
        <v>1051</v>
      </c>
      <c r="H618" s="2" t="s">
        <v>570</v>
      </c>
      <c r="I618" s="4" t="s">
        <v>602</v>
      </c>
      <c r="J618" s="16">
        <f>_xlfn.XLOOKUP($I618,DASHBOARD!$I$2:$I$27,DASHBOARD!$J$2:$J$27,"",0)</f>
        <v>81</v>
      </c>
      <c r="K618" s="23">
        <f>J618/DASHBOARD!$C$3</f>
        <v>2.0574041148082296</v>
      </c>
      <c r="L618" s="2">
        <v>230</v>
      </c>
      <c r="M618" s="26">
        <f>L618/DASHBOARD!$C$4</f>
        <v>104.30839002267574</v>
      </c>
      <c r="N618" s="26">
        <f t="shared" si="116"/>
        <v>24.64223154688894</v>
      </c>
      <c r="O618" s="5">
        <v>26628</v>
      </c>
      <c r="P618" s="23">
        <f>YEARFRAC(O618,_xlfn.XLOOKUP($B618,DASHBOARD!$Q$2:$Q$40,DASHBOARD!$U$2:$U$40,"",0))</f>
        <v>26.583333333333332</v>
      </c>
      <c r="Q618" s="2" t="s">
        <v>557</v>
      </c>
      <c r="R618" s="2" t="str">
        <f>_xlfn.XLOOKUP($Q618,DASHBOARD!$L$2:$L$150,DASHBOARD!M$2:M$150,"",0)</f>
        <v>United States</v>
      </c>
      <c r="S618" s="2" t="str">
        <f>_xlfn.XLOOKUP($Q618,DASHBOARD!$L$2:$L$150,DASHBOARD!N$2:N$150,"",0)</f>
        <v>North America</v>
      </c>
      <c r="T618" s="2" t="str">
        <f>_xlfn.XLOOKUP($Q618,DASHBOARD!$L$2:$L$150,DASHBOARD!O$2:O$150,"",0)</f>
        <v>Americas</v>
      </c>
      <c r="U618" s="2" t="s">
        <v>563</v>
      </c>
      <c r="W618" s="2" t="s">
        <v>1052</v>
      </c>
      <c r="X618" s="2" t="s">
        <v>1052</v>
      </c>
      <c r="Z618" s="2" t="str">
        <f t="shared" si="117"/>
        <v/>
      </c>
      <c r="AA618" s="6">
        <f>_xlfn.XLOOKUP($G618,$AU$609:$AU$630,$AV$609:$AV$630,0,0)</f>
        <v>287500</v>
      </c>
      <c r="AB618" s="43">
        <f>AA618/$AC$631</f>
        <v>6.5817874774934349E-3</v>
      </c>
      <c r="AD618" s="65">
        <v>697.5</v>
      </c>
      <c r="AE618" s="65" cm="1">
        <f t="array" ref="AE618">_xlfn.XLOOKUP($G618&amp;$C618,$BY$1:$BY$845&amp;$C$1:$C$845,$CB$1:$CB$845,"",0)</f>
        <v>63</v>
      </c>
      <c r="AF618" s="65">
        <v>7.4</v>
      </c>
      <c r="AG618" s="65">
        <f>IFERROR(($AD618/SUM(AD609:AD630))*$AF618,"")</f>
        <v>0.42746403637357455</v>
      </c>
      <c r="AH618" s="65" cm="1">
        <f t="array" ref="AH618">_xlfn.XLOOKUP($G618&amp;$C618,$BY$1:$BY$845&amp;$C$1:$C$845,$BD$1:$BD$845,"",0)</f>
        <v>26</v>
      </c>
      <c r="AI618" s="65" cm="1">
        <f t="array" ref="AI618">_xlfn.XLOOKUP($G618&amp;$C618,$BY$1:$BY$845&amp;$C$1:$C$845,$CP$1:$CP$845,"",0)</f>
        <v>0.1</v>
      </c>
      <c r="AJ618" s="65" cm="1">
        <f t="array" ref="AJ618">_xlfn.XLOOKUP($G618&amp;$C618,$BY$1:$BY$845&amp;$C$1:$C$845,$CQ$1:$CQ$845,"",0)</f>
        <v>0.1</v>
      </c>
      <c r="AK618" s="65" cm="1">
        <f t="array" ref="AK618">_xlfn.XLOOKUP($G618&amp;$C618,$BY$1:$BY$845&amp;$C$1:$C$845,$CR$1:$CR$845,"",0)</f>
        <v>0.2</v>
      </c>
      <c r="AL618" s="65" cm="1">
        <f t="array" ref="AL618">_xlfn.XLOOKUP($G618&amp;$C618,$BY$1:$BY$845&amp;$C$1:$C$845,$CM$1:$CM$845,"",0)</f>
        <v>15.4</v>
      </c>
      <c r="AM618" s="78" cm="1">
        <f t="array" ref="AM618">_xlfn.XLOOKUP($G618&amp;$C618,$BY$1:$BY$845&amp;$C$1:$C$845,BG$1:BG$845,"",0)</f>
        <v>0</v>
      </c>
      <c r="AN618" s="78" cm="1">
        <f t="array" ref="AN618">_xlfn.XLOOKUP($G618&amp;$C618,$BY$1:$BY$845&amp;$C$1:$C$845,BH$1:BH$845,"",0)</f>
        <v>0</v>
      </c>
      <c r="AO618" s="78" cm="1">
        <f t="array" ref="AO618">_xlfn.XLOOKUP($G618&amp;$C618,$BY$1:$BY$845&amp;$C$1:$C$845,BI$1:BI$845,"",0)</f>
        <v>0.01</v>
      </c>
      <c r="AP618" s="78" cm="1">
        <f t="array" ref="AP618">_xlfn.XLOOKUP($G618&amp;$C618,$BY$1:$BY$845&amp;$C$1:$C$845,BJ$1:BJ$845,"",0)</f>
        <v>0.97</v>
      </c>
      <c r="AQ618" s="78" cm="1">
        <f t="array" ref="AQ618">_xlfn.XLOOKUP($G618&amp;$C618,$BY$1:$BY$845&amp;$C$1:$C$845,BK$1:BK$845,"",0)</f>
        <v>0.02</v>
      </c>
      <c r="AR618" s="78">
        <f t="shared" si="118"/>
        <v>1</v>
      </c>
      <c r="AT618" s="1">
        <v>10</v>
      </c>
      <c r="AU618" s="2" t="s">
        <v>1049</v>
      </c>
      <c r="AV618" s="6">
        <v>1000000</v>
      </c>
      <c r="AW618" s="6">
        <v>1000000</v>
      </c>
      <c r="BB618">
        <v>10</v>
      </c>
      <c r="BC618" t="s">
        <v>961</v>
      </c>
      <c r="BD618">
        <v>24</v>
      </c>
      <c r="BE618">
        <v>47</v>
      </c>
      <c r="BF618" s="2">
        <v>608</v>
      </c>
      <c r="BJ618" s="58">
        <v>0.94</v>
      </c>
      <c r="BK618" s="58">
        <v>0.06</v>
      </c>
      <c r="BL618" s="2">
        <v>8.4</v>
      </c>
      <c r="BM618" s="2">
        <v>-1.9</v>
      </c>
      <c r="BN618" s="2">
        <v>21</v>
      </c>
      <c r="BO618" s="2">
        <v>12</v>
      </c>
      <c r="BP618" s="2">
        <v>57</v>
      </c>
      <c r="BQ618" s="2">
        <v>9</v>
      </c>
      <c r="BR618" s="2">
        <v>63</v>
      </c>
      <c r="BT618" s="2">
        <v>67</v>
      </c>
      <c r="BU618" s="2">
        <v>14</v>
      </c>
      <c r="BV618" s="2">
        <v>27</v>
      </c>
      <c r="BX618" s="2">
        <v>10</v>
      </c>
      <c r="BY618" s="2" t="s">
        <v>961</v>
      </c>
      <c r="BZ618" s="2">
        <v>24</v>
      </c>
      <c r="CA618" s="2">
        <v>47</v>
      </c>
      <c r="CB618" s="2">
        <v>608</v>
      </c>
      <c r="CC618" s="2">
        <v>19.7</v>
      </c>
      <c r="CD618" s="2">
        <v>0.53500000000000003</v>
      </c>
      <c r="CE618" s="2">
        <v>5.0000000000000001E-3</v>
      </c>
      <c r="CF618" s="2">
        <v>0.72599999999999998</v>
      </c>
      <c r="CG618" s="2">
        <v>17.7</v>
      </c>
      <c r="CH618" s="2">
        <v>16</v>
      </c>
      <c r="CI618" s="2">
        <v>16.8</v>
      </c>
      <c r="CJ618" s="2">
        <v>8.4</v>
      </c>
      <c r="CK618" s="2">
        <v>3.6</v>
      </c>
      <c r="CL618" s="2">
        <v>2.5</v>
      </c>
      <c r="CM618" s="2">
        <v>17.399999999999999</v>
      </c>
      <c r="CN618" s="2">
        <v>24.6</v>
      </c>
      <c r="CP618" s="2">
        <v>1</v>
      </c>
      <c r="CQ618" s="2">
        <v>1.6</v>
      </c>
      <c r="CR618" s="2">
        <v>2.6</v>
      </c>
      <c r="CS618" s="2">
        <v>0.20399999999999999</v>
      </c>
      <c r="CU618" s="2">
        <v>-1.1000000000000001</v>
      </c>
      <c r="CV618" s="2">
        <v>1.8</v>
      </c>
      <c r="CW618" s="2">
        <v>0.6</v>
      </c>
      <c r="CX618" s="2">
        <v>0.4</v>
      </c>
    </row>
    <row r="619" spans="1:102" x14ac:dyDescent="0.2">
      <c r="B619" s="1" t="s">
        <v>170</v>
      </c>
      <c r="C619" s="1">
        <v>1999</v>
      </c>
      <c r="D619" s="1" t="s">
        <v>787</v>
      </c>
      <c r="F619" s="2">
        <v>41</v>
      </c>
      <c r="G619" s="2" t="s">
        <v>1053</v>
      </c>
      <c r="H619" s="2" t="s">
        <v>552</v>
      </c>
      <c r="I619" s="4" t="s">
        <v>1150</v>
      </c>
      <c r="J619" s="16">
        <f>_xlfn.XLOOKUP($I619,DASHBOARD!$I$2:$I$27,DASHBOARD!$J$2:$J$27,"",0)</f>
        <v>85</v>
      </c>
      <c r="K619" s="23">
        <f>J619/DASHBOARD!$C$3</f>
        <v>2.1590043180086362</v>
      </c>
      <c r="L619" s="2">
        <v>240</v>
      </c>
      <c r="M619" s="26">
        <f>L619/DASHBOARD!$C$4</f>
        <v>108.84353741496598</v>
      </c>
      <c r="N619" s="26">
        <f t="shared" si="116"/>
        <v>23.350469976225778</v>
      </c>
      <c r="O619" s="5">
        <v>23983</v>
      </c>
      <c r="P619" s="23">
        <f>YEARFRAC(O619,_xlfn.XLOOKUP($B619,DASHBOARD!$Q$2:$Q$40,DASHBOARD!$U$2:$U$40,"",0))</f>
        <v>33.822222222222223</v>
      </c>
      <c r="Q619" s="2" t="s">
        <v>557</v>
      </c>
      <c r="R619" s="2" t="str">
        <f>_xlfn.XLOOKUP($Q619,DASHBOARD!$L$2:$L$150,DASHBOARD!M$2:M$150,"",0)</f>
        <v>United States</v>
      </c>
      <c r="S619" s="2" t="str">
        <f>_xlfn.XLOOKUP($Q619,DASHBOARD!$L$2:$L$150,DASHBOARD!N$2:N$150,"",0)</f>
        <v>North America</v>
      </c>
      <c r="T619" s="2" t="str">
        <f>_xlfn.XLOOKUP($Q619,DASHBOARD!$L$2:$L$150,DASHBOARD!O$2:O$150,"",0)</f>
        <v>Americas</v>
      </c>
      <c r="U619" s="2">
        <v>10</v>
      </c>
      <c r="W619" s="2" t="s">
        <v>728</v>
      </c>
      <c r="X619" s="2" t="s">
        <v>728</v>
      </c>
      <c r="Z619" s="2" t="str">
        <f t="shared" si="117"/>
        <v/>
      </c>
      <c r="AA619" s="6">
        <f>_xlfn.XLOOKUP($G619,$AU$609:$AU$630,$AV$609:$AV$630,0,0)</f>
        <v>4373000</v>
      </c>
      <c r="AB619" s="43">
        <f>AA619/$AC$631</f>
        <v>0.10011184917940448</v>
      </c>
      <c r="AD619" s="65">
        <v>606.30000000000007</v>
      </c>
      <c r="AE619" s="65" cm="1">
        <f t="array" ref="AE619">_xlfn.XLOOKUP($G619&amp;$C619,$BY$1:$BY$845&amp;$C$1:$C$845,$CB$1:$CB$845,"",0)</f>
        <v>445</v>
      </c>
      <c r="AF619" s="65">
        <v>19.7</v>
      </c>
      <c r="AG619" s="65">
        <f>IFERROR(($AD619/SUM(AD609:AD630))*$AF619,"")</f>
        <v>0.98918482446768885</v>
      </c>
      <c r="AH619" s="65" cm="1">
        <f t="array" ref="AH619">_xlfn.XLOOKUP($G619&amp;$C619,$BY$1:$BY$845&amp;$C$1:$C$845,$BD$1:$BD$845,"",0)</f>
        <v>33</v>
      </c>
      <c r="AI619" s="65" cm="1">
        <f t="array" ref="AI619">_xlfn.XLOOKUP($G619&amp;$C619,$BY$1:$BY$845&amp;$C$1:$C$845,$CP$1:$CP$845,"",0)</f>
        <v>0.5</v>
      </c>
      <c r="AJ619" s="65" cm="1">
        <f t="array" ref="AJ619">_xlfn.XLOOKUP($G619&amp;$C619,$BY$1:$BY$845&amp;$C$1:$C$845,$CQ$1:$CQ$845,"",0)</f>
        <v>1</v>
      </c>
      <c r="AK619" s="65" cm="1">
        <f t="array" ref="AK619">_xlfn.XLOOKUP($G619&amp;$C619,$BY$1:$BY$845&amp;$C$1:$C$845,$CR$1:$CR$845,"",0)</f>
        <v>1.5</v>
      </c>
      <c r="AL619" s="65" cm="1">
        <f t="array" ref="AL619">_xlfn.XLOOKUP($G619&amp;$C619,$BY$1:$BY$845&amp;$C$1:$C$845,$CM$1:$CM$845,"",0)</f>
        <v>23.5</v>
      </c>
      <c r="AM619" s="78" cm="1">
        <f t="array" ref="AM619">_xlfn.XLOOKUP($G619&amp;$C619,$BY$1:$BY$845&amp;$C$1:$C$845,BG$1:BG$845,"",0)</f>
        <v>0</v>
      </c>
      <c r="AN619" s="78" cm="1">
        <f t="array" ref="AN619">_xlfn.XLOOKUP($G619&amp;$C619,$BY$1:$BY$845&amp;$C$1:$C$845,BH$1:BH$845,"",0)</f>
        <v>0</v>
      </c>
      <c r="AO619" s="78" cm="1">
        <f t="array" ref="AO619">_xlfn.XLOOKUP($G619&amp;$C619,$BY$1:$BY$845&amp;$C$1:$C$845,BI$1:BI$845,"",0)</f>
        <v>0</v>
      </c>
      <c r="AP619" s="78" cm="1">
        <f t="array" ref="AP619">_xlfn.XLOOKUP($G619&amp;$C619,$BY$1:$BY$845&amp;$C$1:$C$845,BJ$1:BJ$845,"",0)</f>
        <v>0.03</v>
      </c>
      <c r="AQ619" s="78" cm="1">
        <f t="array" ref="AQ619">_xlfn.XLOOKUP($G619&amp;$C619,$BY$1:$BY$845&amp;$C$1:$C$845,BK$1:BK$845,"",0)</f>
        <v>0.97</v>
      </c>
      <c r="AR619" s="78">
        <f t="shared" si="118"/>
        <v>1</v>
      </c>
      <c r="AT619" s="1">
        <v>11</v>
      </c>
      <c r="AU619" s="2" t="s">
        <v>961</v>
      </c>
      <c r="AV619" s="6">
        <v>425000</v>
      </c>
      <c r="AW619" s="6">
        <v>425000</v>
      </c>
      <c r="BB619">
        <v>11</v>
      </c>
      <c r="BC619" t="s">
        <v>1053</v>
      </c>
      <c r="BD619">
        <v>33</v>
      </c>
      <c r="BE619">
        <v>37</v>
      </c>
      <c r="BF619" s="2">
        <v>445</v>
      </c>
      <c r="BJ619" s="58">
        <v>0.03</v>
      </c>
      <c r="BK619" s="58">
        <v>0.97</v>
      </c>
      <c r="BL619" s="2">
        <v>6.6</v>
      </c>
      <c r="BM619" s="2">
        <v>-4</v>
      </c>
      <c r="BN619" s="2">
        <v>12</v>
      </c>
      <c r="BO619" s="2">
        <v>3</v>
      </c>
      <c r="BP619" s="2">
        <v>36</v>
      </c>
      <c r="BQ619" s="2">
        <v>3</v>
      </c>
      <c r="BR619" s="2">
        <v>10</v>
      </c>
      <c r="BT619" s="2">
        <v>39</v>
      </c>
      <c r="BU619" s="2">
        <v>2</v>
      </c>
      <c r="BV619" s="2">
        <v>9</v>
      </c>
      <c r="BX619" s="2">
        <v>11</v>
      </c>
      <c r="BY619" s="2" t="s">
        <v>1053</v>
      </c>
      <c r="BZ619" s="2">
        <v>33</v>
      </c>
      <c r="CA619" s="2">
        <v>37</v>
      </c>
      <c r="CB619" s="2">
        <v>445</v>
      </c>
      <c r="CC619" s="2">
        <v>11.7</v>
      </c>
      <c r="CD619" s="2">
        <v>0.63</v>
      </c>
      <c r="CE619" s="2">
        <v>0</v>
      </c>
      <c r="CF619" s="2">
        <v>0.433</v>
      </c>
      <c r="CG619" s="2">
        <v>8.9</v>
      </c>
      <c r="CH619" s="2">
        <v>25</v>
      </c>
      <c r="CI619" s="2">
        <v>17.399999999999999</v>
      </c>
      <c r="CJ619" s="2">
        <v>6.4</v>
      </c>
      <c r="CK619" s="2">
        <v>1.1000000000000001</v>
      </c>
      <c r="CL619" s="2">
        <v>1.5</v>
      </c>
      <c r="CM619" s="2">
        <v>23.5</v>
      </c>
      <c r="CN619" s="2">
        <v>9.8000000000000007</v>
      </c>
      <c r="CP619" s="2">
        <v>0.5</v>
      </c>
      <c r="CQ619" s="2">
        <v>1</v>
      </c>
      <c r="CR619" s="2">
        <v>1.5</v>
      </c>
      <c r="CS619" s="2">
        <v>0.16</v>
      </c>
      <c r="CU619" s="2">
        <v>-2.6</v>
      </c>
      <c r="CV619" s="2">
        <v>1.7</v>
      </c>
      <c r="CW619" s="2">
        <v>-0.9</v>
      </c>
      <c r="CX619" s="2">
        <v>0.1</v>
      </c>
    </row>
    <row r="620" spans="1:102" x14ac:dyDescent="0.2">
      <c r="B620" s="1" t="s">
        <v>170</v>
      </c>
      <c r="C620" s="1">
        <v>1999</v>
      </c>
      <c r="D620" s="1" t="s">
        <v>787</v>
      </c>
      <c r="F620" s="2">
        <v>50</v>
      </c>
      <c r="G620" s="2" t="s">
        <v>1001</v>
      </c>
      <c r="H620" s="2" t="s">
        <v>552</v>
      </c>
      <c r="I620" s="4" t="s">
        <v>1150</v>
      </c>
      <c r="J620" s="16">
        <f>_xlfn.XLOOKUP($I620,DASHBOARD!$I$2:$I$27,DASHBOARD!$J$2:$J$27,"",0)</f>
        <v>85</v>
      </c>
      <c r="K620" s="23">
        <f>J620/DASHBOARD!$C$3</f>
        <v>2.1590043180086362</v>
      </c>
      <c r="L620" s="2">
        <v>235</v>
      </c>
      <c r="M620" s="26">
        <f>L620/DASHBOARD!$C$4</f>
        <v>106.57596371882086</v>
      </c>
      <c r="N620" s="26">
        <f t="shared" si="116"/>
        <v>22.864001851721074</v>
      </c>
      <c r="O620" s="5">
        <v>23960</v>
      </c>
      <c r="P620" s="23">
        <f>YEARFRAC(O620,_xlfn.XLOOKUP($B620,DASHBOARD!$Q$2:$Q$40,DASHBOARD!$U$2:$U$40,"",0))</f>
        <v>33.886111111111113</v>
      </c>
      <c r="Q620" s="2" t="s">
        <v>557</v>
      </c>
      <c r="R620" s="2" t="str">
        <f>_xlfn.XLOOKUP($Q620,DASHBOARD!$L$2:$L$150,DASHBOARD!M$2:M$150,"",0)</f>
        <v>United States</v>
      </c>
      <c r="S620" s="2" t="str">
        <f>_xlfn.XLOOKUP($Q620,DASHBOARD!$L$2:$L$150,DASHBOARD!N$2:N$150,"",0)</f>
        <v>North America</v>
      </c>
      <c r="T620" s="2" t="str">
        <f>_xlfn.XLOOKUP($Q620,DASHBOARD!$L$2:$L$150,DASHBOARD!O$2:O$150,"",0)</f>
        <v>Americas</v>
      </c>
      <c r="U620" s="2">
        <v>9</v>
      </c>
      <c r="W620" s="2" t="s">
        <v>1002</v>
      </c>
      <c r="X620" s="2" t="s">
        <v>1002</v>
      </c>
      <c r="Z620" s="2" t="str">
        <f t="shared" si="117"/>
        <v/>
      </c>
      <c r="AA620" s="6">
        <f>_xlfn.XLOOKUP($G620,$AU$609:$AU$630,$AV$609:$AV$630,0,0)</f>
        <v>14841000</v>
      </c>
      <c r="AB620" s="43">
        <f>AA620/$AC$631</f>
        <v>0.33975759288166979</v>
      </c>
      <c r="AD620" s="65">
        <v>58.9</v>
      </c>
      <c r="AE620" s="65" cm="1">
        <f t="array" ref="AE620">_xlfn.XLOOKUP($G620&amp;$C620,$BY$1:$BY$845&amp;$C$1:$C$845,$CB$1:$CB$845,"",0)</f>
        <v>1554</v>
      </c>
      <c r="AF620" s="65">
        <v>8.5</v>
      </c>
      <c r="AG620" s="65">
        <f>IFERROR(($AD620/SUM(AD609:AD630))*$AF620,"")</f>
        <v>4.1462727852451829E-2</v>
      </c>
      <c r="AH620" s="65" cm="1">
        <f t="array" ref="AH620">_xlfn.XLOOKUP($G620&amp;$C620,$BY$1:$BY$845&amp;$C$1:$C$845,$BD$1:$BD$845,"",0)</f>
        <v>33</v>
      </c>
      <c r="AI620" s="65" cm="1">
        <f t="array" ref="AI620">_xlfn.XLOOKUP($G620&amp;$C620,$BY$1:$BY$845&amp;$C$1:$C$845,$CP$1:$CP$845,"",0)</f>
        <v>4</v>
      </c>
      <c r="AJ620" s="65" cm="1">
        <f t="array" ref="AJ620">_xlfn.XLOOKUP($G620&amp;$C620,$BY$1:$BY$845&amp;$C$1:$C$845,$CQ$1:$CQ$845,"",0)</f>
        <v>4.4000000000000004</v>
      </c>
      <c r="AK620" s="65" cm="1">
        <f t="array" ref="AK620">_xlfn.XLOOKUP($G620&amp;$C620,$BY$1:$BY$845&amp;$C$1:$C$845,$CR$1:$CR$845,"",0)</f>
        <v>8.4</v>
      </c>
      <c r="AL620" s="65" cm="1">
        <f t="array" ref="AL620">_xlfn.XLOOKUP($G620&amp;$C620,$BY$1:$BY$845&amp;$C$1:$C$845,$CM$1:$CM$845,"",0)</f>
        <v>13.6</v>
      </c>
      <c r="AM620" s="78" cm="1">
        <f t="array" ref="AM620">_xlfn.XLOOKUP($G620&amp;$C620,$BY$1:$BY$845&amp;$C$1:$C$845,BG$1:BG$845,"",0)</f>
        <v>0</v>
      </c>
      <c r="AN620" s="78" cm="1">
        <f t="array" ref="AN620">_xlfn.XLOOKUP($G620&amp;$C620,$BY$1:$BY$845&amp;$C$1:$C$845,BH$1:BH$845,"",0)</f>
        <v>0</v>
      </c>
      <c r="AO620" s="78" cm="1">
        <f t="array" ref="AO620">_xlfn.XLOOKUP($G620&amp;$C620,$BY$1:$BY$845&amp;$C$1:$C$845,BI$1:BI$845,"",0)</f>
        <v>0</v>
      </c>
      <c r="AP620" s="78" cm="1">
        <f t="array" ref="AP620">_xlfn.XLOOKUP($G620&amp;$C620,$BY$1:$BY$845&amp;$C$1:$C$845,BJ$1:BJ$845,"",0)</f>
        <v>0</v>
      </c>
      <c r="AQ620" s="78" cm="1">
        <f t="array" ref="AQ620">_xlfn.XLOOKUP($G620&amp;$C620,$BY$1:$BY$845&amp;$C$1:$C$845,BK$1:BK$845,"",0)</f>
        <v>1</v>
      </c>
      <c r="AR620" s="78">
        <f t="shared" si="118"/>
        <v>1</v>
      </c>
      <c r="AT620" s="1">
        <v>12</v>
      </c>
      <c r="AU620" s="2" t="s">
        <v>1044</v>
      </c>
      <c r="AV620" s="6">
        <v>350000</v>
      </c>
      <c r="AW620" s="6">
        <v>350000</v>
      </c>
      <c r="BB620">
        <v>12</v>
      </c>
      <c r="BC620" t="s">
        <v>1051</v>
      </c>
      <c r="BD620">
        <v>26</v>
      </c>
      <c r="BE620">
        <v>19</v>
      </c>
      <c r="BF620" s="2">
        <v>63</v>
      </c>
      <c r="BI620" s="58">
        <v>0.01</v>
      </c>
      <c r="BJ620" s="58">
        <v>0.97</v>
      </c>
      <c r="BK620" s="58">
        <v>0.02</v>
      </c>
      <c r="BL620" s="2">
        <v>7.4</v>
      </c>
      <c r="BM620" s="2">
        <v>-2.5</v>
      </c>
      <c r="BN620" s="2">
        <v>1</v>
      </c>
      <c r="BO620" s="2">
        <v>2</v>
      </c>
      <c r="BP620" s="2">
        <v>5</v>
      </c>
      <c r="BQ620" s="2">
        <v>1</v>
      </c>
      <c r="BR620" s="2">
        <v>6</v>
      </c>
      <c r="BT620" s="2">
        <v>12</v>
      </c>
      <c r="BU620" s="2">
        <v>1</v>
      </c>
      <c r="BV620" s="2">
        <v>1</v>
      </c>
      <c r="BX620" s="2">
        <v>12</v>
      </c>
      <c r="BY620" s="2" t="s">
        <v>1051</v>
      </c>
      <c r="BZ620" s="2">
        <v>26</v>
      </c>
      <c r="CA620" s="2">
        <v>19</v>
      </c>
      <c r="CB620" s="2">
        <v>63</v>
      </c>
      <c r="CC620" s="2">
        <v>13.6</v>
      </c>
      <c r="CD620" s="2">
        <v>0.52500000000000002</v>
      </c>
      <c r="CE620" s="2">
        <v>0</v>
      </c>
      <c r="CF620" s="2">
        <v>1.286</v>
      </c>
      <c r="CG620" s="2">
        <v>11.4</v>
      </c>
      <c r="CH620" s="2">
        <v>13.5</v>
      </c>
      <c r="CI620" s="2">
        <v>12.5</v>
      </c>
      <c r="CJ620" s="2">
        <v>10.199999999999999</v>
      </c>
      <c r="CK620" s="2">
        <v>1.7</v>
      </c>
      <c r="CL620" s="2">
        <v>1.1000000000000001</v>
      </c>
      <c r="CM620" s="2">
        <v>15.4</v>
      </c>
      <c r="CN620" s="2">
        <v>19.100000000000001</v>
      </c>
      <c r="CP620" s="2">
        <v>0.1</v>
      </c>
      <c r="CQ620" s="2">
        <v>0.1</v>
      </c>
      <c r="CR620" s="2">
        <v>0.2</v>
      </c>
      <c r="CS620" s="2">
        <v>0.16600000000000001</v>
      </c>
      <c r="CU620" s="2">
        <v>-2.9</v>
      </c>
      <c r="CV620" s="2">
        <v>1</v>
      </c>
      <c r="CW620" s="2">
        <v>-1.9</v>
      </c>
      <c r="CX620" s="2">
        <v>0</v>
      </c>
    </row>
    <row r="621" spans="1:102" x14ac:dyDescent="0.2">
      <c r="B621" s="1" t="s">
        <v>170</v>
      </c>
      <c r="C621" s="1">
        <v>1999</v>
      </c>
      <c r="D621" s="1" t="s">
        <v>787</v>
      </c>
      <c r="F621" s="2">
        <v>31</v>
      </c>
      <c r="G621" s="2" t="s">
        <v>961</v>
      </c>
      <c r="H621" s="2" t="s">
        <v>566</v>
      </c>
      <c r="I621" s="4" t="s">
        <v>604</v>
      </c>
      <c r="J621" s="16">
        <f>_xlfn.XLOOKUP($I621,DASHBOARD!$I$2:$I$27,DASHBOARD!$J$2:$J$27,"",0)</f>
        <v>79</v>
      </c>
      <c r="K621" s="23">
        <f>J621/DASHBOARD!$C$3</f>
        <v>2.0066040132080265</v>
      </c>
      <c r="L621" s="2">
        <v>250</v>
      </c>
      <c r="M621" s="26">
        <f>L621/DASHBOARD!$C$4</f>
        <v>113.37868480725623</v>
      </c>
      <c r="N621" s="26">
        <f t="shared" si="116"/>
        <v>28.158405700580715</v>
      </c>
      <c r="O621" s="5">
        <v>27356</v>
      </c>
      <c r="P621" s="23">
        <f>YEARFRAC(O621,_xlfn.XLOOKUP($B621,DASHBOARD!$Q$2:$Q$40,DASHBOARD!$U$2:$U$40,"",0))</f>
        <v>24.588888888888889</v>
      </c>
      <c r="Q621" s="2" t="s">
        <v>557</v>
      </c>
      <c r="R621" s="2" t="str">
        <f>_xlfn.XLOOKUP($Q621,DASHBOARD!$L$2:$L$150,DASHBOARD!M$2:M$150,"",0)</f>
        <v>United States</v>
      </c>
      <c r="S621" s="2" t="str">
        <f>_xlfn.XLOOKUP($Q621,DASHBOARD!$L$2:$L$150,DASHBOARD!N$2:N$150,"",0)</f>
        <v>North America</v>
      </c>
      <c r="T621" s="2" t="str">
        <f>_xlfn.XLOOKUP($Q621,DASHBOARD!$L$2:$L$150,DASHBOARD!O$2:O$150,"",0)</f>
        <v>Americas</v>
      </c>
      <c r="U621" s="2">
        <v>2</v>
      </c>
      <c r="W621" s="2" t="s">
        <v>962</v>
      </c>
      <c r="X621" s="2" t="s">
        <v>962</v>
      </c>
      <c r="Z621" s="2" t="str">
        <f t="shared" si="117"/>
        <v/>
      </c>
      <c r="AA621" s="6">
        <f>_xlfn.XLOOKUP($G621,$AU$609:$AU$630,$AV$609:$AV$630,0,0)</f>
        <v>425000</v>
      </c>
      <c r="AB621" s="43">
        <f>AA621/$AC$631</f>
        <v>9.7295988797729029E-3</v>
      </c>
      <c r="AD621" s="65">
        <v>62.699999999999996</v>
      </c>
      <c r="AE621" s="65" cm="1">
        <f t="array" ref="AE621">_xlfn.XLOOKUP($G621&amp;$C621,$BY$1:$BY$845&amp;$C$1:$C$845,$CB$1:$CB$845,"",0)</f>
        <v>608</v>
      </c>
      <c r="AF621" s="65">
        <v>13.6</v>
      </c>
      <c r="AG621" s="65">
        <f>IFERROR(($AD621/SUM(AD609:AD630))*$AF621,"")</f>
        <v>7.0620388084176006E-2</v>
      </c>
      <c r="AH621" s="65" cm="1">
        <f t="array" ref="AH621">_xlfn.XLOOKUP($G621&amp;$C621,$BY$1:$BY$845&amp;$C$1:$C$845,$BD$1:$BD$845,"",0)</f>
        <v>24</v>
      </c>
      <c r="AI621" s="65" cm="1">
        <f t="array" ref="AI621">_xlfn.XLOOKUP($G621&amp;$C621,$BY$1:$BY$845&amp;$C$1:$C$845,$CP$1:$CP$845,"",0)</f>
        <v>1</v>
      </c>
      <c r="AJ621" s="65" cm="1">
        <f t="array" ref="AJ621">_xlfn.XLOOKUP($G621&amp;$C621,$BY$1:$BY$845&amp;$C$1:$C$845,$CQ$1:$CQ$845,"",0)</f>
        <v>1.6</v>
      </c>
      <c r="AK621" s="65" cm="1">
        <f t="array" ref="AK621">_xlfn.XLOOKUP($G621&amp;$C621,$BY$1:$BY$845&amp;$C$1:$C$845,$CR$1:$CR$845,"",0)</f>
        <v>2.6</v>
      </c>
      <c r="AL621" s="65" cm="1">
        <f t="array" ref="AL621">_xlfn.XLOOKUP($G621&amp;$C621,$BY$1:$BY$845&amp;$C$1:$C$845,$CM$1:$CM$845,"",0)</f>
        <v>17.399999999999999</v>
      </c>
      <c r="AM621" s="78" cm="1">
        <f t="array" ref="AM621">_xlfn.XLOOKUP($G621&amp;$C621,$BY$1:$BY$845&amp;$C$1:$C$845,BG$1:BG$845,"",0)</f>
        <v>0</v>
      </c>
      <c r="AN621" s="78" cm="1">
        <f t="array" ref="AN621">_xlfn.XLOOKUP($G621&amp;$C621,$BY$1:$BY$845&amp;$C$1:$C$845,BH$1:BH$845,"",0)</f>
        <v>0</v>
      </c>
      <c r="AO621" s="78" cm="1">
        <f t="array" ref="AO621">_xlfn.XLOOKUP($G621&amp;$C621,$BY$1:$BY$845&amp;$C$1:$C$845,BI$1:BI$845,"",0)</f>
        <v>0</v>
      </c>
      <c r="AP621" s="78" cm="1">
        <f t="array" ref="AP621">_xlfn.XLOOKUP($G621&amp;$C621,$BY$1:$BY$845&amp;$C$1:$C$845,BJ$1:BJ$845,"",0)</f>
        <v>0.94</v>
      </c>
      <c r="AQ621" s="78" cm="1">
        <f t="array" ref="AQ621">_xlfn.XLOOKUP($G621&amp;$C621,$BY$1:$BY$845&amp;$C$1:$C$845,BK$1:BK$845,"",0)</f>
        <v>0.06</v>
      </c>
      <c r="AR621" s="78">
        <f t="shared" si="118"/>
        <v>1</v>
      </c>
      <c r="AT621" s="1">
        <v>13</v>
      </c>
      <c r="AU621" s="2" t="s">
        <v>1051</v>
      </c>
      <c r="AV621" s="6">
        <v>287500</v>
      </c>
      <c r="AW621" s="6">
        <v>287500</v>
      </c>
      <c r="BB621">
        <v>13</v>
      </c>
      <c r="BC621" t="s">
        <v>1044</v>
      </c>
      <c r="BD621">
        <v>33</v>
      </c>
      <c r="BE621">
        <v>19</v>
      </c>
      <c r="BF621" s="2">
        <v>58</v>
      </c>
      <c r="BH621" s="58">
        <v>0.44</v>
      </c>
      <c r="BI621" s="58">
        <v>0.56000000000000005</v>
      </c>
      <c r="BL621" s="2">
        <v>30.3</v>
      </c>
      <c r="BM621" s="2">
        <v>21</v>
      </c>
      <c r="BN621" s="2">
        <v>1</v>
      </c>
      <c r="BO621" s="2">
        <v>0</v>
      </c>
      <c r="BP621" s="2">
        <v>3</v>
      </c>
      <c r="BQ621" s="2">
        <v>1</v>
      </c>
      <c r="BR621" s="2">
        <v>0</v>
      </c>
      <c r="BT621" s="2">
        <v>14</v>
      </c>
      <c r="BU621" s="2">
        <v>0</v>
      </c>
      <c r="BV621" s="2">
        <v>0</v>
      </c>
      <c r="BX621" s="2">
        <v>13</v>
      </c>
      <c r="BY621" s="2" t="s">
        <v>1044</v>
      </c>
      <c r="BZ621" s="2">
        <v>33</v>
      </c>
      <c r="CA621" s="2">
        <v>19</v>
      </c>
      <c r="CB621" s="2">
        <v>58</v>
      </c>
      <c r="CC621" s="2">
        <v>8.5</v>
      </c>
      <c r="CD621" s="2">
        <v>0.42</v>
      </c>
      <c r="CE621" s="2">
        <v>0.64</v>
      </c>
      <c r="CF621" s="2">
        <v>0</v>
      </c>
      <c r="CG621" s="2">
        <v>4.0999999999999996</v>
      </c>
      <c r="CH621" s="2">
        <v>5.5</v>
      </c>
      <c r="CI621" s="2">
        <v>4.8</v>
      </c>
      <c r="CJ621" s="2">
        <v>17.8</v>
      </c>
      <c r="CK621" s="2">
        <v>1.9</v>
      </c>
      <c r="CL621" s="2">
        <v>1.2</v>
      </c>
      <c r="CM621" s="2">
        <v>13.8</v>
      </c>
      <c r="CN621" s="2">
        <v>23.2</v>
      </c>
      <c r="CP621" s="2">
        <v>-0.1</v>
      </c>
      <c r="CQ621" s="2">
        <v>0.1</v>
      </c>
      <c r="CR621" s="2">
        <v>0</v>
      </c>
      <c r="CS621" s="2">
        <v>2.5000000000000001E-2</v>
      </c>
      <c r="CU621" s="2">
        <v>-2.8</v>
      </c>
      <c r="CV621" s="2">
        <v>-0.1</v>
      </c>
      <c r="CW621" s="2">
        <v>-2.9</v>
      </c>
      <c r="CX621" s="2">
        <v>0</v>
      </c>
    </row>
    <row r="622" spans="1:102" x14ac:dyDescent="0.2">
      <c r="B622" s="1" t="s">
        <v>170</v>
      </c>
      <c r="C622" s="1">
        <v>1999</v>
      </c>
      <c r="D622" s="1" t="s">
        <v>787</v>
      </c>
      <c r="F622" s="2">
        <v>11</v>
      </c>
      <c r="G622" s="2" t="s">
        <v>1054</v>
      </c>
      <c r="H622" s="2" t="s">
        <v>576</v>
      </c>
      <c r="I622" s="4" t="s">
        <v>599</v>
      </c>
      <c r="J622" s="16">
        <f>_xlfn.XLOOKUP($I622,DASHBOARD!$I$2:$I$27,DASHBOARD!$J$2:$J$27,"",0)</f>
        <v>78</v>
      </c>
      <c r="K622" s="23">
        <f>J622/DASHBOARD!$C$3</f>
        <v>1.981203962407925</v>
      </c>
      <c r="L622" s="2">
        <v>215</v>
      </c>
      <c r="M622" s="26">
        <f>L622/DASHBOARD!$C$4</f>
        <v>97.505668934240362</v>
      </c>
      <c r="N622" s="26">
        <f t="shared" si="116"/>
        <v>24.841138162475154</v>
      </c>
      <c r="O622" s="5">
        <v>27452</v>
      </c>
      <c r="P622" s="23">
        <f>YEARFRAC(O622,_xlfn.XLOOKUP($B622,DASHBOARD!$Q$2:$Q$40,DASHBOARD!$U$2:$U$40,"",0))</f>
        <v>24.327777777777779</v>
      </c>
      <c r="Q622" s="2" t="s">
        <v>557</v>
      </c>
      <c r="R622" s="2" t="str">
        <f>_xlfn.XLOOKUP($Q622,DASHBOARD!$L$2:$L$150,DASHBOARD!M$2:M$150,"",0)</f>
        <v>United States</v>
      </c>
      <c r="S622" s="2" t="str">
        <f>_xlfn.XLOOKUP($Q622,DASHBOARD!$L$2:$L$150,DASHBOARD!N$2:N$150,"",0)</f>
        <v>North America</v>
      </c>
      <c r="T622" s="2" t="str">
        <f>_xlfn.XLOOKUP($Q622,DASHBOARD!$L$2:$L$150,DASHBOARD!O$2:O$150,"",0)</f>
        <v>Americas</v>
      </c>
      <c r="U622" s="2">
        <v>1</v>
      </c>
      <c r="W622" s="2" t="s">
        <v>560</v>
      </c>
      <c r="X622" s="2" t="s">
        <v>560</v>
      </c>
      <c r="Z622" s="2" t="str">
        <f t="shared" si="117"/>
        <v/>
      </c>
      <c r="AA622" s="6">
        <f>_xlfn.XLOOKUP($G622,$AU$609:$AU$630,$AV$609:$AV$630,0,0)</f>
        <v>287500</v>
      </c>
      <c r="AB622" s="43">
        <f>AA622/$AC$631</f>
        <v>6.5817874774934349E-3</v>
      </c>
      <c r="AD622" s="65">
        <v>3.9000000000000004</v>
      </c>
      <c r="AE622" s="65" cm="1">
        <f t="array" ref="AE622">_xlfn.XLOOKUP($G622&amp;$C622,$BY$1:$BY$845&amp;$C$1:$C$845,$CB$1:$CB$845,"",0)</f>
        <v>4</v>
      </c>
      <c r="AF622" s="65">
        <v>24.4</v>
      </c>
      <c r="AG622" s="65">
        <f>IFERROR(($AD622/SUM(AD609:AD630))*$AF622,"")</f>
        <v>7.8809411413948184E-3</v>
      </c>
      <c r="AH622" s="65" cm="1">
        <f t="array" ref="AH622">_xlfn.XLOOKUP($G622&amp;$C622,$BY$1:$BY$845&amp;$C$1:$C$845,$BD$1:$BD$845,"",0)</f>
        <v>23</v>
      </c>
      <c r="AI622" s="65" cm="1">
        <f t="array" ref="AI622">_xlfn.XLOOKUP($G622&amp;$C622,$BY$1:$BY$845&amp;$C$1:$C$845,$CP$1:$CP$845,"",0)</f>
        <v>0</v>
      </c>
      <c r="AJ622" s="65" cm="1">
        <f t="array" ref="AJ622">_xlfn.XLOOKUP($G622&amp;$C622,$BY$1:$BY$845&amp;$C$1:$C$845,$CQ$1:$CQ$845,"",0)</f>
        <v>0</v>
      </c>
      <c r="AK622" s="65" cm="1">
        <f t="array" ref="AK622">_xlfn.XLOOKUP($G622&amp;$C622,$BY$1:$BY$845&amp;$C$1:$C$845,$CR$1:$CR$845,"",0)</f>
        <v>0</v>
      </c>
      <c r="AL622" s="65" cm="1">
        <f t="array" ref="AL622">_xlfn.XLOOKUP($G622&amp;$C622,$BY$1:$BY$845&amp;$C$1:$C$845,$CM$1:$CM$845,"",0)</f>
        <v>0</v>
      </c>
      <c r="AM622" s="78" cm="1">
        <f t="array" ref="AM622">_xlfn.XLOOKUP($G622&amp;$C622,$BY$1:$BY$845&amp;$C$1:$C$845,BG$1:BG$845,"",0)</f>
        <v>0</v>
      </c>
      <c r="AN622" s="78" cm="1">
        <f t="array" ref="AN622">_xlfn.XLOOKUP($G622&amp;$C622,$BY$1:$BY$845&amp;$C$1:$C$845,BH$1:BH$845,"",0)</f>
        <v>1</v>
      </c>
      <c r="AO622" s="78" cm="1">
        <f t="array" ref="AO622">_xlfn.XLOOKUP($G622&amp;$C622,$BY$1:$BY$845&amp;$C$1:$C$845,BI$1:BI$845,"",0)</f>
        <v>0</v>
      </c>
      <c r="AP622" s="78" cm="1">
        <f t="array" ref="AP622">_xlfn.XLOOKUP($G622&amp;$C622,$BY$1:$BY$845&amp;$C$1:$C$845,BJ$1:BJ$845,"",0)</f>
        <v>0</v>
      </c>
      <c r="AQ622" s="78" cm="1">
        <f t="array" ref="AQ622">_xlfn.XLOOKUP($G622&amp;$C622,$BY$1:$BY$845&amp;$C$1:$C$845,BK$1:BK$845,"",0)</f>
        <v>0</v>
      </c>
      <c r="AR622" s="78">
        <f t="shared" si="118"/>
        <v>1</v>
      </c>
      <c r="AT622" s="1">
        <v>14</v>
      </c>
      <c r="AU622" s="2" t="s">
        <v>1054</v>
      </c>
      <c r="AV622" s="6">
        <v>287500</v>
      </c>
      <c r="AW622" s="6">
        <v>287500</v>
      </c>
      <c r="BB622">
        <v>14</v>
      </c>
      <c r="BC622" t="s">
        <v>1054</v>
      </c>
      <c r="BD622">
        <v>23</v>
      </c>
      <c r="BE622">
        <v>3</v>
      </c>
      <c r="BF622" s="2">
        <v>4</v>
      </c>
      <c r="BH622" s="58">
        <v>1</v>
      </c>
      <c r="BL622" s="2">
        <v>-52.2</v>
      </c>
      <c r="BM622" s="2">
        <v>-62.2</v>
      </c>
      <c r="BN622" s="2">
        <v>0</v>
      </c>
      <c r="BO622" s="2">
        <v>0</v>
      </c>
      <c r="BP622" s="2">
        <v>0</v>
      </c>
      <c r="BQ622" s="2">
        <v>0</v>
      </c>
      <c r="BR622" s="2">
        <v>0</v>
      </c>
      <c r="BT622" s="2">
        <v>0</v>
      </c>
      <c r="BU622" s="2">
        <v>0</v>
      </c>
      <c r="BV622" s="2">
        <v>0</v>
      </c>
      <c r="BX622" s="2">
        <v>14</v>
      </c>
      <c r="BY622" s="2" t="s">
        <v>1054</v>
      </c>
      <c r="BZ622" s="2">
        <v>23</v>
      </c>
      <c r="CA622" s="2">
        <v>3</v>
      </c>
      <c r="CB622" s="2">
        <v>4</v>
      </c>
      <c r="CC622" s="2">
        <v>24.4</v>
      </c>
      <c r="CD622" s="2">
        <v>0.56799999999999995</v>
      </c>
      <c r="CG622" s="2">
        <v>29.9</v>
      </c>
      <c r="CH622" s="2">
        <v>0</v>
      </c>
      <c r="CI622" s="2">
        <v>14</v>
      </c>
      <c r="CJ622" s="2">
        <v>0</v>
      </c>
      <c r="CK622" s="2">
        <v>0</v>
      </c>
      <c r="CL622" s="2">
        <v>0</v>
      </c>
      <c r="CM622" s="2">
        <v>0</v>
      </c>
      <c r="CN622" s="2">
        <v>20.5</v>
      </c>
      <c r="CP622" s="2">
        <v>0</v>
      </c>
      <c r="CQ622" s="2">
        <v>0</v>
      </c>
      <c r="CR622" s="2">
        <v>0</v>
      </c>
      <c r="CS622" s="2">
        <v>0.32800000000000001</v>
      </c>
      <c r="CU622" s="2">
        <v>9</v>
      </c>
      <c r="CV622" s="2">
        <v>-1.6</v>
      </c>
      <c r="CW622" s="2">
        <v>7.4</v>
      </c>
      <c r="CX622" s="2">
        <v>0</v>
      </c>
    </row>
    <row r="623" spans="1:102" x14ac:dyDescent="0.2">
      <c r="B623" s="1" t="s">
        <v>170</v>
      </c>
      <c r="C623" s="1">
        <v>1999</v>
      </c>
      <c r="D623" s="1" t="s">
        <v>787</v>
      </c>
      <c r="I623" s="4"/>
      <c r="O623" s="5"/>
      <c r="Z623" s="2" t="str">
        <f t="shared" si="117"/>
        <v/>
      </c>
      <c r="AA623" s="6">
        <f>_xlfn.XLOOKUP($G623,$AU$609:$AU$630,$AV$609:$AV$630,0,0)</f>
        <v>0</v>
      </c>
      <c r="AB623" s="43">
        <f>AA623/$AC$631</f>
        <v>0</v>
      </c>
      <c r="AD623" s="65">
        <v>860.1</v>
      </c>
      <c r="AE623" s="65" cm="1">
        <f t="array" ref="AE623">_xlfn.XLOOKUP($G623&amp;$C623,$BY$1:$BY$845&amp;$C$1:$C$845,$CB$1:$CB$845,"",0)</f>
        <v>0</v>
      </c>
      <c r="AF623" s="65">
        <v>12.5</v>
      </c>
      <c r="AG623" s="65">
        <f>IFERROR(($AD623/SUM(AD609:AD630))*$AF623,"")</f>
        <v>0.89039479241720298</v>
      </c>
      <c r="AH623" s="65" cm="1">
        <f t="array" ref="AH623">_xlfn.XLOOKUP($G623&amp;$C623,$BY$1:$BY$845&amp;$C$1:$C$845,$BD$1:$BD$845,"",0)</f>
        <v>0</v>
      </c>
      <c r="AI623" s="65" cm="1">
        <f t="array" ref="AI623">_xlfn.XLOOKUP($G623&amp;$C623,$BY$1:$BY$845&amp;$C$1:$C$845,$CP$1:$CP$845,"",0)</f>
        <v>0</v>
      </c>
      <c r="AJ623" s="65" cm="1">
        <f t="array" ref="AJ623">_xlfn.XLOOKUP($G623&amp;$C623,$BY$1:$BY$845&amp;$C$1:$C$845,$CQ$1:$CQ$845,"",0)</f>
        <v>0</v>
      </c>
      <c r="AK623" s="65" cm="1">
        <f t="array" ref="AK623">_xlfn.XLOOKUP($G623&amp;$C623,$BY$1:$BY$845&amp;$C$1:$C$845,$CR$1:$CR$845,"",0)</f>
        <v>0</v>
      </c>
      <c r="AL623" s="65" cm="1">
        <f t="array" ref="AL623">_xlfn.XLOOKUP($G623&amp;$C623,$BY$1:$BY$845&amp;$C$1:$C$845,$CM$1:$CM$845,"",0)</f>
        <v>0</v>
      </c>
      <c r="AM623" s="78" cm="1">
        <f t="array" ref="AM623">_xlfn.XLOOKUP($G623&amp;$C623,$BY$1:$BY$845&amp;$C$1:$C$845,BG$1:BG$845,"",0)</f>
        <v>0</v>
      </c>
      <c r="AN623" s="78" cm="1">
        <f t="array" ref="AN623">_xlfn.XLOOKUP($G623&amp;$C623,$BY$1:$BY$845&amp;$C$1:$C$845,BH$1:BH$845,"",0)</f>
        <v>0</v>
      </c>
      <c r="AO623" s="78" cm="1">
        <f t="array" ref="AO623">_xlfn.XLOOKUP($G623&amp;$C623,$BY$1:$BY$845&amp;$C$1:$C$845,BI$1:BI$845,"",0)</f>
        <v>0</v>
      </c>
      <c r="AP623" s="78" cm="1">
        <f t="array" ref="AP623">_xlfn.XLOOKUP($G623&amp;$C623,$BY$1:$BY$845&amp;$C$1:$C$845,BJ$1:BJ$845,"",0)</f>
        <v>0</v>
      </c>
      <c r="AQ623" s="78" cm="1">
        <f t="array" ref="AQ623">_xlfn.XLOOKUP($G623&amp;$C623,$BY$1:$BY$845&amp;$C$1:$C$845,BK$1:BK$845,"",0)</f>
        <v>0</v>
      </c>
      <c r="AR623" s="78">
        <f t="shared" si="118"/>
        <v>0</v>
      </c>
      <c r="AT623" s="1">
        <v>15</v>
      </c>
      <c r="AU623" s="2" t="s">
        <v>1046</v>
      </c>
      <c r="AV623" s="12">
        <v>4375143</v>
      </c>
      <c r="AW623" s="6">
        <v>4375143</v>
      </c>
    </row>
    <row r="624" spans="1:102" x14ac:dyDescent="0.2">
      <c r="B624" s="1" t="s">
        <v>170</v>
      </c>
      <c r="C624" s="1">
        <v>1999</v>
      </c>
      <c r="D624" s="1" t="s">
        <v>787</v>
      </c>
      <c r="I624" s="4"/>
      <c r="O624" s="5"/>
      <c r="Z624" s="2" t="str">
        <f t="shared" si="117"/>
        <v/>
      </c>
      <c r="AA624" s="6">
        <f>_xlfn.XLOOKUP($G624,$AU$609:$AU$630,$AV$609:$AV$630,0,0)</f>
        <v>0</v>
      </c>
      <c r="AB624" s="43">
        <f>AA624/$AC$631</f>
        <v>0</v>
      </c>
      <c r="AD624" s="65" t="s">
        <v>1484</v>
      </c>
      <c r="AE624" s="65" cm="1">
        <f t="array" ref="AE624">_xlfn.XLOOKUP($G624&amp;$C624,$BY$1:$BY$845&amp;$C$1:$C$845,$CB$1:$CB$845,"",0)</f>
        <v>0</v>
      </c>
      <c r="AF624" s="65" t="s">
        <v>1484</v>
      </c>
      <c r="AG624" s="65" t="str">
        <f>IFERROR(($AD624/SUM(AD609:AD630))*$AF624,"")</f>
        <v/>
      </c>
      <c r="AH624" s="65" cm="1">
        <f t="array" ref="AH624">_xlfn.XLOOKUP($G624&amp;$C624,$BY$1:$BY$845&amp;$C$1:$C$845,$BD$1:$BD$845,"",0)</f>
        <v>0</v>
      </c>
      <c r="AI624" s="65" cm="1">
        <f t="array" ref="AI624">_xlfn.XLOOKUP($G624&amp;$C624,$BY$1:$BY$845&amp;$C$1:$C$845,$CP$1:$CP$845,"",0)</f>
        <v>0</v>
      </c>
      <c r="AJ624" s="65" cm="1">
        <f t="array" ref="AJ624">_xlfn.XLOOKUP($G624&amp;$C624,$BY$1:$BY$845&amp;$C$1:$C$845,$CQ$1:$CQ$845,"",0)</f>
        <v>0</v>
      </c>
      <c r="AK624" s="65" cm="1">
        <f t="array" ref="AK624">_xlfn.XLOOKUP($G624&amp;$C624,$BY$1:$BY$845&amp;$C$1:$C$845,$CR$1:$CR$845,"",0)</f>
        <v>0</v>
      </c>
      <c r="AL624" s="65" cm="1">
        <f t="array" ref="AL624">_xlfn.XLOOKUP($G624&amp;$C624,$BY$1:$BY$845&amp;$C$1:$C$845,$CM$1:$CM$845,"",0)</f>
        <v>0</v>
      </c>
      <c r="AM624" s="78" cm="1">
        <f t="array" ref="AM624">_xlfn.XLOOKUP($G624&amp;$C624,$BY$1:$BY$845&amp;$C$1:$C$845,BG$1:BG$845,"",0)</f>
        <v>0</v>
      </c>
      <c r="AN624" s="78" cm="1">
        <f t="array" ref="AN624">_xlfn.XLOOKUP($G624&amp;$C624,$BY$1:$BY$845&amp;$C$1:$C$845,BH$1:BH$845,"",0)</f>
        <v>0</v>
      </c>
      <c r="AO624" s="78" cm="1">
        <f t="array" ref="AO624">_xlfn.XLOOKUP($G624&amp;$C624,$BY$1:$BY$845&amp;$C$1:$C$845,BI$1:BI$845,"",0)</f>
        <v>0</v>
      </c>
      <c r="AP624" s="78" cm="1">
        <f t="array" ref="AP624">_xlfn.XLOOKUP($G624&amp;$C624,$BY$1:$BY$845&amp;$C$1:$C$845,BJ$1:BJ$845,"",0)</f>
        <v>0</v>
      </c>
      <c r="AQ624" s="78" cm="1">
        <f t="array" ref="AQ624">_xlfn.XLOOKUP($G624&amp;$C624,$BY$1:$BY$845&amp;$C$1:$C$845,BK$1:BK$845,"",0)</f>
        <v>0</v>
      </c>
      <c r="AR624" s="78">
        <f t="shared" si="118"/>
        <v>0</v>
      </c>
      <c r="AT624" s="1">
        <v>16</v>
      </c>
      <c r="AV624" s="6"/>
      <c r="AW624" s="6" t="s">
        <v>1484</v>
      </c>
    </row>
    <row r="625" spans="1:102" x14ac:dyDescent="0.2">
      <c r="B625" s="1" t="s">
        <v>170</v>
      </c>
      <c r="C625" s="1">
        <v>1999</v>
      </c>
      <c r="D625" s="1" t="s">
        <v>787</v>
      </c>
      <c r="I625" s="4"/>
      <c r="O625" s="5"/>
      <c r="Z625" s="2" t="str">
        <f t="shared" si="117"/>
        <v/>
      </c>
      <c r="AA625" s="6">
        <f>_xlfn.XLOOKUP($G625,$AU$609:$AU$630,$AV$609:$AV$630,0,0)</f>
        <v>0</v>
      </c>
      <c r="AB625" s="43">
        <f>AA625/$AC$631</f>
        <v>0</v>
      </c>
      <c r="AD625" s="65" t="s">
        <v>1484</v>
      </c>
      <c r="AE625" s="65" cm="1">
        <f t="array" ref="AE625">_xlfn.XLOOKUP($G625&amp;$C625,$BY$1:$BY$845&amp;$C$1:$C$845,$CB$1:$CB$845,"",0)</f>
        <v>0</v>
      </c>
      <c r="AF625" s="65" t="s">
        <v>1484</v>
      </c>
      <c r="AG625" s="65" t="str">
        <f>IFERROR(($AD625/SUM(AD609:AD630))*$AF625,"")</f>
        <v/>
      </c>
      <c r="AH625" s="65" cm="1">
        <f t="array" ref="AH625">_xlfn.XLOOKUP($G625&amp;$C625,$BY$1:$BY$845&amp;$C$1:$C$845,$BD$1:$BD$845,"",0)</f>
        <v>0</v>
      </c>
      <c r="AI625" s="65" cm="1">
        <f t="array" ref="AI625">_xlfn.XLOOKUP($G625&amp;$C625,$BY$1:$BY$845&amp;$C$1:$C$845,$CP$1:$CP$845,"",0)</f>
        <v>0</v>
      </c>
      <c r="AJ625" s="65" cm="1">
        <f t="array" ref="AJ625">_xlfn.XLOOKUP($G625&amp;$C625,$BY$1:$BY$845&amp;$C$1:$C$845,$CQ$1:$CQ$845,"",0)</f>
        <v>0</v>
      </c>
      <c r="AK625" s="65" cm="1">
        <f t="array" ref="AK625">_xlfn.XLOOKUP($G625&amp;$C625,$BY$1:$BY$845&amp;$C$1:$C$845,$CR$1:$CR$845,"",0)</f>
        <v>0</v>
      </c>
      <c r="AL625" s="65" cm="1">
        <f t="array" ref="AL625">_xlfn.XLOOKUP($G625&amp;$C625,$BY$1:$BY$845&amp;$C$1:$C$845,$CM$1:$CM$845,"",0)</f>
        <v>0</v>
      </c>
      <c r="AM625" s="78" cm="1">
        <f t="array" ref="AM625">_xlfn.XLOOKUP($G625&amp;$C625,$BY$1:$BY$845&amp;$C$1:$C$845,BG$1:BG$845,"",0)</f>
        <v>0</v>
      </c>
      <c r="AN625" s="78" cm="1">
        <f t="array" ref="AN625">_xlfn.XLOOKUP($G625&amp;$C625,$BY$1:$BY$845&amp;$C$1:$C$845,BH$1:BH$845,"",0)</f>
        <v>0</v>
      </c>
      <c r="AO625" s="78" cm="1">
        <f t="array" ref="AO625">_xlfn.XLOOKUP($G625&amp;$C625,$BY$1:$BY$845&amp;$C$1:$C$845,BI$1:BI$845,"",0)</f>
        <v>0</v>
      </c>
      <c r="AP625" s="78" cm="1">
        <f t="array" ref="AP625">_xlfn.XLOOKUP($G625&amp;$C625,$BY$1:$BY$845&amp;$C$1:$C$845,BJ$1:BJ$845,"",0)</f>
        <v>0</v>
      </c>
      <c r="AQ625" s="78" cm="1">
        <f t="array" ref="AQ625">_xlfn.XLOOKUP($G625&amp;$C625,$BY$1:$BY$845&amp;$C$1:$C$845,BK$1:BK$845,"",0)</f>
        <v>0</v>
      </c>
      <c r="AR625" s="78">
        <f t="shared" si="118"/>
        <v>0</v>
      </c>
      <c r="AT625" s="1">
        <v>17</v>
      </c>
      <c r="AV625" s="6"/>
      <c r="AW625" s="6" t="s">
        <v>1484</v>
      </c>
    </row>
    <row r="626" spans="1:102" x14ac:dyDescent="0.2">
      <c r="B626" s="1" t="s">
        <v>170</v>
      </c>
      <c r="C626" s="1">
        <v>1999</v>
      </c>
      <c r="D626" s="1" t="s">
        <v>787</v>
      </c>
      <c r="I626" s="4"/>
      <c r="O626" s="5"/>
      <c r="Z626" s="2" t="str">
        <f t="shared" si="117"/>
        <v/>
      </c>
      <c r="AA626" s="6">
        <f>_xlfn.XLOOKUP($G626,$AU$609:$AU$630,$AV$609:$AV$630,0,0)</f>
        <v>0</v>
      </c>
      <c r="AB626" s="43">
        <f>AA626/$AC$631</f>
        <v>0</v>
      </c>
      <c r="AD626" s="65" t="s">
        <v>1484</v>
      </c>
      <c r="AE626" s="65" cm="1">
        <f t="array" ref="AE626">_xlfn.XLOOKUP($G626&amp;$C626,$BY$1:$BY$845&amp;$C$1:$C$845,$CB$1:$CB$845,"",0)</f>
        <v>0</v>
      </c>
      <c r="AF626" s="65" t="s">
        <v>1484</v>
      </c>
      <c r="AG626" s="65" t="str">
        <f>IFERROR(($AD626/SUM(AD609:AD630))*$AF626,"")</f>
        <v/>
      </c>
      <c r="AH626" s="65" cm="1">
        <f t="array" ref="AH626">_xlfn.XLOOKUP($G626&amp;$C626,$BY$1:$BY$845&amp;$C$1:$C$845,$BD$1:$BD$845,"",0)</f>
        <v>0</v>
      </c>
      <c r="AI626" s="65" cm="1">
        <f t="array" ref="AI626">_xlfn.XLOOKUP($G626&amp;$C626,$BY$1:$BY$845&amp;$C$1:$C$845,$CP$1:$CP$845,"",0)</f>
        <v>0</v>
      </c>
      <c r="AJ626" s="65" cm="1">
        <f t="array" ref="AJ626">_xlfn.XLOOKUP($G626&amp;$C626,$BY$1:$BY$845&amp;$C$1:$C$845,$CQ$1:$CQ$845,"",0)</f>
        <v>0</v>
      </c>
      <c r="AK626" s="65" cm="1">
        <f t="array" ref="AK626">_xlfn.XLOOKUP($G626&amp;$C626,$BY$1:$BY$845&amp;$C$1:$C$845,$CR$1:$CR$845,"",0)</f>
        <v>0</v>
      </c>
      <c r="AL626" s="65" cm="1">
        <f t="array" ref="AL626">_xlfn.XLOOKUP($G626&amp;$C626,$BY$1:$BY$845&amp;$C$1:$C$845,$CM$1:$CM$845,"",0)</f>
        <v>0</v>
      </c>
      <c r="AM626" s="78" cm="1">
        <f t="array" ref="AM626">_xlfn.XLOOKUP($G626&amp;$C626,$BY$1:$BY$845&amp;$C$1:$C$845,BG$1:BG$845,"",0)</f>
        <v>0</v>
      </c>
      <c r="AN626" s="78" cm="1">
        <f t="array" ref="AN626">_xlfn.XLOOKUP($G626&amp;$C626,$BY$1:$BY$845&amp;$C$1:$C$845,BH$1:BH$845,"",0)</f>
        <v>0</v>
      </c>
      <c r="AO626" s="78" cm="1">
        <f t="array" ref="AO626">_xlfn.XLOOKUP($G626&amp;$C626,$BY$1:$BY$845&amp;$C$1:$C$845,BI$1:BI$845,"",0)</f>
        <v>0</v>
      </c>
      <c r="AP626" s="78" cm="1">
        <f t="array" ref="AP626">_xlfn.XLOOKUP($G626&amp;$C626,$BY$1:$BY$845&amp;$C$1:$C$845,BJ$1:BJ$845,"",0)</f>
        <v>0</v>
      </c>
      <c r="AQ626" s="78" cm="1">
        <f t="array" ref="AQ626">_xlfn.XLOOKUP($G626&amp;$C626,$BY$1:$BY$845&amp;$C$1:$C$845,BK$1:BK$845,"",0)</f>
        <v>0</v>
      </c>
      <c r="AR626" s="78">
        <f t="shared" si="118"/>
        <v>0</v>
      </c>
      <c r="AT626" s="1">
        <v>18</v>
      </c>
      <c r="AV626" s="6"/>
      <c r="AW626" s="6" t="s">
        <v>1484</v>
      </c>
    </row>
    <row r="627" spans="1:102" x14ac:dyDescent="0.2">
      <c r="B627" s="1" t="s">
        <v>170</v>
      </c>
      <c r="C627" s="1">
        <v>1999</v>
      </c>
      <c r="D627" s="1" t="s">
        <v>787</v>
      </c>
      <c r="I627" s="4"/>
      <c r="O627" s="5"/>
      <c r="Z627" s="2" t="str">
        <f t="shared" si="117"/>
        <v/>
      </c>
      <c r="AA627" s="6">
        <f>_xlfn.XLOOKUP($G627,$AU$609:$AU$630,$AV$609:$AV$630,0,0)</f>
        <v>0</v>
      </c>
      <c r="AB627" s="43">
        <f>AA627/$AC$631</f>
        <v>0</v>
      </c>
      <c r="AD627" s="65" t="s">
        <v>1484</v>
      </c>
      <c r="AE627" s="65" cm="1">
        <f t="array" ref="AE627">_xlfn.XLOOKUP($G627&amp;$C627,$BY$1:$BY$845&amp;$C$1:$C$845,$CB$1:$CB$845,"",0)</f>
        <v>0</v>
      </c>
      <c r="AF627" s="65" t="s">
        <v>1484</v>
      </c>
      <c r="AG627" s="65" t="str">
        <f>IFERROR(($AD627/SUM(AD609:AD630))*$AF627,"")</f>
        <v/>
      </c>
      <c r="AH627" s="65" cm="1">
        <f t="array" ref="AH627">_xlfn.XLOOKUP($G627&amp;$C627,$BY$1:$BY$845&amp;$C$1:$C$845,$BD$1:$BD$845,"",0)</f>
        <v>0</v>
      </c>
      <c r="AI627" s="65" cm="1">
        <f t="array" ref="AI627">_xlfn.XLOOKUP($G627&amp;$C627,$BY$1:$BY$845&amp;$C$1:$C$845,$CP$1:$CP$845,"",0)</f>
        <v>0</v>
      </c>
      <c r="AJ627" s="65" cm="1">
        <f t="array" ref="AJ627">_xlfn.XLOOKUP($G627&amp;$C627,$BY$1:$BY$845&amp;$C$1:$C$845,$CQ$1:$CQ$845,"",0)</f>
        <v>0</v>
      </c>
      <c r="AK627" s="65" cm="1">
        <f t="array" ref="AK627">_xlfn.XLOOKUP($G627&amp;$C627,$BY$1:$BY$845&amp;$C$1:$C$845,$CR$1:$CR$845,"",0)</f>
        <v>0</v>
      </c>
      <c r="AL627" s="65" cm="1">
        <f t="array" ref="AL627">_xlfn.XLOOKUP($G627&amp;$C627,$BY$1:$BY$845&amp;$C$1:$C$845,$CM$1:$CM$845,"",0)</f>
        <v>0</v>
      </c>
      <c r="AM627" s="78" cm="1">
        <f t="array" ref="AM627">_xlfn.XLOOKUP($G627&amp;$C627,$BY$1:$BY$845&amp;$C$1:$C$845,BG$1:BG$845,"",0)</f>
        <v>0</v>
      </c>
      <c r="AN627" s="78" cm="1">
        <f t="array" ref="AN627">_xlfn.XLOOKUP($G627&amp;$C627,$BY$1:$BY$845&amp;$C$1:$C$845,BH$1:BH$845,"",0)</f>
        <v>0</v>
      </c>
      <c r="AO627" s="78" cm="1">
        <f t="array" ref="AO627">_xlfn.XLOOKUP($G627&amp;$C627,$BY$1:$BY$845&amp;$C$1:$C$845,BI$1:BI$845,"",0)</f>
        <v>0</v>
      </c>
      <c r="AP627" s="78" cm="1">
        <f t="array" ref="AP627">_xlfn.XLOOKUP($G627&amp;$C627,$BY$1:$BY$845&amp;$C$1:$C$845,BJ$1:BJ$845,"",0)</f>
        <v>0</v>
      </c>
      <c r="AQ627" s="78" cm="1">
        <f t="array" ref="AQ627">_xlfn.XLOOKUP($G627&amp;$C627,$BY$1:$BY$845&amp;$C$1:$C$845,BK$1:BK$845,"",0)</f>
        <v>0</v>
      </c>
      <c r="AR627" s="78">
        <f t="shared" si="118"/>
        <v>0</v>
      </c>
      <c r="AT627" s="1">
        <v>19</v>
      </c>
      <c r="AV627" s="6"/>
      <c r="AW627" s="6" t="s">
        <v>1484</v>
      </c>
    </row>
    <row r="628" spans="1:102" x14ac:dyDescent="0.2">
      <c r="B628" s="1" t="s">
        <v>170</v>
      </c>
      <c r="C628" s="1">
        <v>1999</v>
      </c>
      <c r="D628" s="1" t="s">
        <v>787</v>
      </c>
      <c r="I628" s="4"/>
      <c r="O628" s="5"/>
      <c r="Z628" s="2" t="str">
        <f t="shared" si="117"/>
        <v/>
      </c>
      <c r="AA628" s="6">
        <f>_xlfn.XLOOKUP($G628,$AU$609:$AU$630,$AV$609:$AV$630,0,0)</f>
        <v>0</v>
      </c>
      <c r="AB628" s="43">
        <f>AA628/$AC$631</f>
        <v>0</v>
      </c>
      <c r="AD628" s="65" t="s">
        <v>1484</v>
      </c>
      <c r="AE628" s="65" cm="1">
        <f t="array" ref="AE628">_xlfn.XLOOKUP($G628&amp;$C628,$BY$1:$BY$845&amp;$C$1:$C$845,$CB$1:$CB$845,"",0)</f>
        <v>0</v>
      </c>
      <c r="AF628" s="65" t="s">
        <v>1484</v>
      </c>
      <c r="AG628" s="65" t="str">
        <f>IFERROR(($AD628/SUM(AD609:AD630))*$AF628,"")</f>
        <v/>
      </c>
      <c r="AH628" s="65" cm="1">
        <f t="array" ref="AH628">_xlfn.XLOOKUP($G628&amp;$C628,$BY$1:$BY$845&amp;$C$1:$C$845,$BD$1:$BD$845,"",0)</f>
        <v>0</v>
      </c>
      <c r="AI628" s="65" cm="1">
        <f t="array" ref="AI628">_xlfn.XLOOKUP($G628&amp;$C628,$BY$1:$BY$845&amp;$C$1:$C$845,$CP$1:$CP$845,"",0)</f>
        <v>0</v>
      </c>
      <c r="AJ628" s="65" cm="1">
        <f t="array" ref="AJ628">_xlfn.XLOOKUP($G628&amp;$C628,$BY$1:$BY$845&amp;$C$1:$C$845,$CQ$1:$CQ$845,"",0)</f>
        <v>0</v>
      </c>
      <c r="AK628" s="65" cm="1">
        <f t="array" ref="AK628">_xlfn.XLOOKUP($G628&amp;$C628,$BY$1:$BY$845&amp;$C$1:$C$845,$CR$1:$CR$845,"",0)</f>
        <v>0</v>
      </c>
      <c r="AL628" s="65" cm="1">
        <f t="array" ref="AL628">_xlfn.XLOOKUP($G628&amp;$C628,$BY$1:$BY$845&amp;$C$1:$C$845,$CM$1:$CM$845,"",0)</f>
        <v>0</v>
      </c>
      <c r="AM628" s="78" cm="1">
        <f t="array" ref="AM628">_xlfn.XLOOKUP($G628&amp;$C628,$BY$1:$BY$845&amp;$C$1:$C$845,BG$1:BG$845,"",0)</f>
        <v>0</v>
      </c>
      <c r="AN628" s="78" cm="1">
        <f t="array" ref="AN628">_xlfn.XLOOKUP($G628&amp;$C628,$BY$1:$BY$845&amp;$C$1:$C$845,BH$1:BH$845,"",0)</f>
        <v>0</v>
      </c>
      <c r="AO628" s="78" cm="1">
        <f t="array" ref="AO628">_xlfn.XLOOKUP($G628&amp;$C628,$BY$1:$BY$845&amp;$C$1:$C$845,BI$1:BI$845,"",0)</f>
        <v>0</v>
      </c>
      <c r="AP628" s="78" cm="1">
        <f t="array" ref="AP628">_xlfn.XLOOKUP($G628&amp;$C628,$BY$1:$BY$845&amp;$C$1:$C$845,BJ$1:BJ$845,"",0)</f>
        <v>0</v>
      </c>
      <c r="AQ628" s="78" cm="1">
        <f t="array" ref="AQ628">_xlfn.XLOOKUP($G628&amp;$C628,$BY$1:$BY$845&amp;$C$1:$C$845,BK$1:BK$845,"",0)</f>
        <v>0</v>
      </c>
      <c r="AR628" s="78">
        <f t="shared" si="118"/>
        <v>0</v>
      </c>
      <c r="AT628" s="1">
        <v>20</v>
      </c>
      <c r="AV628" s="6"/>
      <c r="AW628" s="6" t="s">
        <v>1484</v>
      </c>
    </row>
    <row r="629" spans="1:102" x14ac:dyDescent="0.2">
      <c r="B629" s="1" t="s">
        <v>170</v>
      </c>
      <c r="C629" s="1">
        <v>1999</v>
      </c>
      <c r="D629" s="1" t="s">
        <v>787</v>
      </c>
      <c r="I629" s="4"/>
      <c r="O629" s="5"/>
      <c r="Z629" s="2" t="str">
        <f t="shared" si="117"/>
        <v/>
      </c>
      <c r="AA629" s="6">
        <f>_xlfn.XLOOKUP($G629,$AU$609:$AU$630,$AV$609:$AV$630,0,0)</f>
        <v>0</v>
      </c>
      <c r="AB629" s="43">
        <f>AA629/$AC$631</f>
        <v>0</v>
      </c>
      <c r="AD629" s="65" t="s">
        <v>1484</v>
      </c>
      <c r="AE629" s="65" cm="1">
        <f t="array" ref="AE629">_xlfn.XLOOKUP($G629&amp;$C629,$BY$1:$BY$845&amp;$C$1:$C$845,$CB$1:$CB$845,"",0)</f>
        <v>0</v>
      </c>
      <c r="AF629" s="65" t="s">
        <v>1484</v>
      </c>
      <c r="AG629" s="65" t="str">
        <f>IFERROR(($AD629/SUM(AD609:AD630))*$AF629,"")</f>
        <v/>
      </c>
      <c r="AH629" s="65" cm="1">
        <f t="array" ref="AH629">_xlfn.XLOOKUP($G629&amp;$C629,$BY$1:$BY$845&amp;$C$1:$C$845,$BD$1:$BD$845,"",0)</f>
        <v>0</v>
      </c>
      <c r="AI629" s="65" cm="1">
        <f t="array" ref="AI629">_xlfn.XLOOKUP($G629&amp;$C629,$BY$1:$BY$845&amp;$C$1:$C$845,$CP$1:$CP$845,"",0)</f>
        <v>0</v>
      </c>
      <c r="AJ629" s="65" cm="1">
        <f t="array" ref="AJ629">_xlfn.XLOOKUP($G629&amp;$C629,$BY$1:$BY$845&amp;$C$1:$C$845,$CQ$1:$CQ$845,"",0)</f>
        <v>0</v>
      </c>
      <c r="AK629" s="65" cm="1">
        <f t="array" ref="AK629">_xlfn.XLOOKUP($G629&amp;$C629,$BY$1:$BY$845&amp;$C$1:$C$845,$CR$1:$CR$845,"",0)</f>
        <v>0</v>
      </c>
      <c r="AL629" s="65" cm="1">
        <f t="array" ref="AL629">_xlfn.XLOOKUP($G629&amp;$C629,$BY$1:$BY$845&amp;$C$1:$C$845,$CM$1:$CM$845,"",0)</f>
        <v>0</v>
      </c>
      <c r="AM629" s="78" cm="1">
        <f t="array" ref="AM629">_xlfn.XLOOKUP($G629&amp;$C629,$BY$1:$BY$845&amp;$C$1:$C$845,BG$1:BG$845,"",0)</f>
        <v>0</v>
      </c>
      <c r="AN629" s="78" cm="1">
        <f t="array" ref="AN629">_xlfn.XLOOKUP($G629&amp;$C629,$BY$1:$BY$845&amp;$C$1:$C$845,BH$1:BH$845,"",0)</f>
        <v>0</v>
      </c>
      <c r="AO629" s="78" cm="1">
        <f t="array" ref="AO629">_xlfn.XLOOKUP($G629&amp;$C629,$BY$1:$BY$845&amp;$C$1:$C$845,BI$1:BI$845,"",0)</f>
        <v>0</v>
      </c>
      <c r="AP629" s="78" cm="1">
        <f t="array" ref="AP629">_xlfn.XLOOKUP($G629&amp;$C629,$BY$1:$BY$845&amp;$C$1:$C$845,BJ$1:BJ$845,"",0)</f>
        <v>0</v>
      </c>
      <c r="AQ629" s="78" cm="1">
        <f t="array" ref="AQ629">_xlfn.XLOOKUP($G629&amp;$C629,$BY$1:$BY$845&amp;$C$1:$C$845,BK$1:BK$845,"",0)</f>
        <v>0</v>
      </c>
      <c r="AR629" s="78">
        <f t="shared" si="118"/>
        <v>0</v>
      </c>
      <c r="AT629" s="1">
        <v>21</v>
      </c>
      <c r="AW629" s="6" t="s">
        <v>1484</v>
      </c>
    </row>
    <row r="630" spans="1:102" x14ac:dyDescent="0.2">
      <c r="B630" s="1" t="s">
        <v>170</v>
      </c>
      <c r="C630" s="1">
        <v>1999</v>
      </c>
      <c r="D630" s="1" t="s">
        <v>787</v>
      </c>
      <c r="I630" s="4"/>
      <c r="O630" s="5"/>
      <c r="Z630" s="2" t="str">
        <f t="shared" si="117"/>
        <v/>
      </c>
      <c r="AA630" s="6">
        <f>_xlfn.XLOOKUP($G630,$AU$609:$AU$630,$AV$609:$AV$630,0,0)</f>
        <v>0</v>
      </c>
      <c r="AB630" s="43">
        <f>AA630/$AC$631</f>
        <v>0</v>
      </c>
      <c r="AD630" s="65" t="s">
        <v>1484</v>
      </c>
      <c r="AE630" s="65" cm="1">
        <f t="array" ref="AE630">_xlfn.XLOOKUP($G630&amp;$C630,$BY$1:$BY$845&amp;$C$1:$C$845,$CB$1:$CB$845,"",0)</f>
        <v>0</v>
      </c>
      <c r="AF630" s="65" t="s">
        <v>1484</v>
      </c>
      <c r="AG630" s="65" t="str">
        <f>IFERROR(($AD630/SUM(AD609:AD630))*$AF630,"")</f>
        <v/>
      </c>
      <c r="AH630" s="65" cm="1">
        <f t="array" ref="AH630">_xlfn.XLOOKUP($G630&amp;$C630,$BY$1:$BY$845&amp;$C$1:$C$845,$BD$1:$BD$845,"",0)</f>
        <v>0</v>
      </c>
      <c r="AI630" s="65" cm="1">
        <f t="array" ref="AI630">_xlfn.XLOOKUP($G630&amp;$C630,$BY$1:$BY$845&amp;$C$1:$C$845,$CP$1:$CP$845,"",0)</f>
        <v>0</v>
      </c>
      <c r="AJ630" s="65" cm="1">
        <f t="array" ref="AJ630">_xlfn.XLOOKUP($G630&amp;$C630,$BY$1:$BY$845&amp;$C$1:$C$845,$CQ$1:$CQ$845,"",0)</f>
        <v>0</v>
      </c>
      <c r="AK630" s="65" cm="1">
        <f t="array" ref="AK630">_xlfn.XLOOKUP($G630&amp;$C630,$BY$1:$BY$845&amp;$C$1:$C$845,$CR$1:$CR$845,"",0)</f>
        <v>0</v>
      </c>
      <c r="AL630" s="65" cm="1">
        <f t="array" ref="AL630">_xlfn.XLOOKUP($G630&amp;$C630,$BY$1:$BY$845&amp;$C$1:$C$845,$CM$1:$CM$845,"",0)</f>
        <v>0</v>
      </c>
      <c r="AM630" s="78" cm="1">
        <f t="array" ref="AM630">_xlfn.XLOOKUP($G630&amp;$C630,$BY$1:$BY$845&amp;$C$1:$C$845,BG$1:BG$845,"",0)</f>
        <v>0</v>
      </c>
      <c r="AN630" s="78" cm="1">
        <f t="array" ref="AN630">_xlfn.XLOOKUP($G630&amp;$C630,$BY$1:$BY$845&amp;$C$1:$C$845,BH$1:BH$845,"",0)</f>
        <v>0</v>
      </c>
      <c r="AO630" s="78" cm="1">
        <f t="array" ref="AO630">_xlfn.XLOOKUP($G630&amp;$C630,$BY$1:$BY$845&amp;$C$1:$C$845,BI$1:BI$845,"",0)</f>
        <v>0</v>
      </c>
      <c r="AP630" s="78" cm="1">
        <f t="array" ref="AP630">_xlfn.XLOOKUP($G630&amp;$C630,$BY$1:$BY$845&amp;$C$1:$C$845,BJ$1:BJ$845,"",0)</f>
        <v>0</v>
      </c>
      <c r="AQ630" s="78" cm="1">
        <f t="array" ref="AQ630">_xlfn.XLOOKUP($G630&amp;$C630,$BY$1:$BY$845&amp;$C$1:$C$845,BK$1:BK$845,"",0)</f>
        <v>0</v>
      </c>
      <c r="AR630" s="78">
        <f t="shared" si="118"/>
        <v>0</v>
      </c>
      <c r="AT630" s="1">
        <v>22</v>
      </c>
      <c r="AW630" s="6" t="s">
        <v>1484</v>
      </c>
    </row>
    <row r="631" spans="1:102" x14ac:dyDescent="0.2">
      <c r="B631" s="1" t="s">
        <v>170</v>
      </c>
      <c r="C631" s="1">
        <v>1999</v>
      </c>
      <c r="D631" s="1" t="s">
        <v>787</v>
      </c>
      <c r="E631" s="1"/>
      <c r="F631" s="1"/>
      <c r="G631" s="1"/>
      <c r="H631" s="1"/>
      <c r="I631" s="1"/>
      <c r="J631" s="36"/>
      <c r="K631" s="36"/>
      <c r="L631" s="1"/>
      <c r="M631" s="1"/>
      <c r="N631" s="1"/>
      <c r="O631" s="1"/>
      <c r="P631" s="36"/>
      <c r="Q631" s="1"/>
      <c r="R631" s="1"/>
      <c r="S631" s="1"/>
      <c r="T631" s="1"/>
      <c r="U631" s="1"/>
      <c r="V631" s="1"/>
      <c r="W631" s="1"/>
      <c r="X631" s="1"/>
      <c r="Y631" s="1"/>
      <c r="Z631" s="1"/>
      <c r="AB631" s="41">
        <f>SUM(AB609:AB630)</f>
        <v>0.99999999999999989</v>
      </c>
      <c r="AC631" s="37">
        <f>SUM(AA609:AA630)</f>
        <v>43681143</v>
      </c>
      <c r="AD631" s="66">
        <v>12074.699999999999</v>
      </c>
      <c r="AE631" s="66">
        <f>SUM(AE609:AE630)</f>
        <v>12075</v>
      </c>
      <c r="AF631" s="66">
        <v>213</v>
      </c>
      <c r="AG631" s="66">
        <f>SUM(AG609:AG630)</f>
        <v>16.323378634665875</v>
      </c>
      <c r="AH631" s="66">
        <f>SUMPRODUCT(AH609:AH630,AE609:AE630)/AE631</f>
        <v>30.080248447204969</v>
      </c>
      <c r="AI631" s="66">
        <f>SUM(AI609:AI630)</f>
        <v>16.299999999999997</v>
      </c>
      <c r="AJ631" s="66">
        <f>SUM(AJ609:AJ630)</f>
        <v>23.1</v>
      </c>
      <c r="AK631" s="66">
        <f>SUM(AK609:AK630)</f>
        <v>39.400000000000006</v>
      </c>
      <c r="AL631" s="66">
        <f>SUM(AL609:AL630)</f>
        <v>190.70000000000002</v>
      </c>
      <c r="AM631" s="80">
        <f>SUM(AM609:AM630)</f>
        <v>2.09</v>
      </c>
      <c r="AN631" s="80">
        <f>SUM(AN609:AN630)</f>
        <v>4.0600000000000005</v>
      </c>
      <c r="AO631" s="80">
        <f>SUM(AO609:AO630)</f>
        <v>2.67</v>
      </c>
      <c r="AP631" s="80">
        <f>SUM(AP609:AP630)</f>
        <v>2.94</v>
      </c>
      <c r="AQ631" s="80">
        <f>SUM(AQ609:AQ630)</f>
        <v>2.25</v>
      </c>
      <c r="AR631" s="80">
        <f>SUM(AR609:AR630)</f>
        <v>14.01</v>
      </c>
      <c r="AS631" s="1"/>
      <c r="AU631" s="37">
        <f>AW631-AV631</f>
        <v>0</v>
      </c>
      <c r="AV631" s="37">
        <f>SUM(AV609:AV630)-AV623</f>
        <v>43681143</v>
      </c>
      <c r="AW631" s="37">
        <v>43681143</v>
      </c>
    </row>
    <row r="633" spans="1:102" ht="17" thickBot="1" x14ac:dyDescent="0.25"/>
    <row r="634" spans="1:102" ht="17" thickBot="1" x14ac:dyDescent="0.25">
      <c r="A634" s="3">
        <v>25</v>
      </c>
      <c r="B634" s="1" t="str">
        <f>B$1</f>
        <v>YEAR</v>
      </c>
      <c r="C634" s="1" t="str">
        <f>C$1</f>
        <v>YEAR</v>
      </c>
      <c r="D634" s="1" t="str">
        <f>D$1</f>
        <v>TEAM</v>
      </c>
      <c r="F634" s="1" t="str">
        <f t="shared" ref="F634:AA634" si="119">F$1</f>
        <v>NUMBER</v>
      </c>
      <c r="G634" s="1" t="str">
        <f t="shared" si="119"/>
        <v>PLAYER</v>
      </c>
      <c r="H634" s="1" t="str">
        <f t="shared" si="119"/>
        <v>POS</v>
      </c>
      <c r="I634" s="1" t="str">
        <f t="shared" si="119"/>
        <v>HEIGHT</v>
      </c>
      <c r="J634" s="1" t="str">
        <f t="shared" si="119"/>
        <v>HEIGHT (IN)</v>
      </c>
      <c r="K634" s="1" t="str">
        <f t="shared" si="119"/>
        <v>HEIGHT (M)</v>
      </c>
      <c r="L634" s="1" t="str">
        <f t="shared" si="119"/>
        <v>WEIGHT (LBS)</v>
      </c>
      <c r="M634" s="1" t="str">
        <f t="shared" si="119"/>
        <v>WEIGHT (KG)</v>
      </c>
      <c r="N634" s="1" t="str">
        <f t="shared" si="119"/>
        <v>BMI</v>
      </c>
      <c r="O634" s="1" t="str">
        <f t="shared" si="119"/>
        <v>BIRTH DATE</v>
      </c>
      <c r="P634" s="1" t="str">
        <f t="shared" si="119"/>
        <v>AGE</v>
      </c>
      <c r="Q634" s="1" t="str">
        <f t="shared" si="119"/>
        <v>NATION</v>
      </c>
      <c r="R634" s="1" t="str">
        <f t="shared" si="119"/>
        <v>COUNTRY</v>
      </c>
      <c r="S634" s="1" t="str">
        <f t="shared" si="119"/>
        <v>CONTINENT</v>
      </c>
      <c r="T634" s="1" t="str">
        <f t="shared" si="119"/>
        <v>GLOBAL REGION</v>
      </c>
      <c r="U634" s="1" t="str">
        <f t="shared" si="119"/>
        <v>EXPERIENCE</v>
      </c>
      <c r="V634" s="1"/>
      <c r="W634" s="1" t="str">
        <f t="shared" si="119"/>
        <v>COLLEGE</v>
      </c>
      <c r="X634" s="1" t="str">
        <f t="shared" si="119"/>
        <v>COLLEGE1</v>
      </c>
      <c r="Y634" s="1" t="str">
        <f t="shared" si="119"/>
        <v>COLLEGE2</v>
      </c>
      <c r="Z634" s="1" t="str">
        <f t="shared" si="119"/>
        <v>TRANSFER</v>
      </c>
      <c r="AA634" s="1" t="str">
        <f t="shared" si="119"/>
        <v>SALARY</v>
      </c>
      <c r="AB634" s="1" t="s">
        <v>1262</v>
      </c>
      <c r="AD634" s="64" t="s">
        <v>1496</v>
      </c>
      <c r="AE634" s="64" t="str">
        <f>AE$1</f>
        <v>MP</v>
      </c>
      <c r="AF634" s="64" t="s">
        <v>1424</v>
      </c>
      <c r="AG634" s="64" t="str">
        <f>AG$1</f>
        <v>WTD-MP-PER</v>
      </c>
      <c r="AH634" s="64" t="str">
        <f t="shared" ref="AH634:AR634" si="120">AH$1</f>
        <v>AGE</v>
      </c>
      <c r="AI634" s="64" t="str">
        <f t="shared" si="120"/>
        <v>D-WS</v>
      </c>
      <c r="AJ634" s="64" t="str">
        <f t="shared" si="120"/>
        <v>O-WS</v>
      </c>
      <c r="AK634" s="64" t="str">
        <f t="shared" si="120"/>
        <v>WS</v>
      </c>
      <c r="AL634" s="64" t="str">
        <f t="shared" si="120"/>
        <v>USG%</v>
      </c>
      <c r="AM634" s="64" t="str">
        <f t="shared" si="120"/>
        <v>PG%</v>
      </c>
      <c r="AN634" s="64" t="str">
        <f t="shared" si="120"/>
        <v>SG%</v>
      </c>
      <c r="AO634" s="64" t="str">
        <f t="shared" si="120"/>
        <v>SF%</v>
      </c>
      <c r="AP634" s="64" t="str">
        <f t="shared" si="120"/>
        <v>PF%</v>
      </c>
      <c r="AQ634" s="64" t="str">
        <f t="shared" si="120"/>
        <v>C%</v>
      </c>
      <c r="AR634" s="64" t="str">
        <f t="shared" si="120"/>
        <v>TTL%</v>
      </c>
      <c r="AT634" s="1" t="str">
        <f>AT$1</f>
        <v>Rk</v>
      </c>
      <c r="AU634" s="1" t="str">
        <f>AU$1</f>
        <v>PLAYER</v>
      </c>
      <c r="AV634" s="1" t="str">
        <f>AV$1</f>
        <v>SALARY - BR</v>
      </c>
      <c r="AW634" s="1" t="s">
        <v>1495</v>
      </c>
      <c r="BB634" t="s">
        <v>550</v>
      </c>
      <c r="BC634" t="s">
        <v>1376</v>
      </c>
      <c r="BD634" t="s">
        <v>1377</v>
      </c>
      <c r="BE634" t="s">
        <v>1340</v>
      </c>
      <c r="BF634" s="2" t="s">
        <v>1378</v>
      </c>
      <c r="BG634" s="2" t="s">
        <v>1379</v>
      </c>
      <c r="BH634" s="2" t="s">
        <v>1380</v>
      </c>
      <c r="BI634" s="2" t="s">
        <v>1381</v>
      </c>
      <c r="BJ634" s="2" t="s">
        <v>1382</v>
      </c>
      <c r="BK634" s="2" t="s">
        <v>1383</v>
      </c>
      <c r="BL634" s="2" t="s">
        <v>1384</v>
      </c>
      <c r="BM634" s="2" t="s">
        <v>1385</v>
      </c>
      <c r="BN634" s="2" t="s">
        <v>1386</v>
      </c>
      <c r="BO634" s="2" t="s">
        <v>1387</v>
      </c>
      <c r="BP634" s="2" t="s">
        <v>1388</v>
      </c>
      <c r="BQ634" s="2" t="s">
        <v>1389</v>
      </c>
      <c r="BR634" s="2" t="s">
        <v>1388</v>
      </c>
      <c r="BS634" s="2" t="s">
        <v>1389</v>
      </c>
      <c r="BT634" s="2" t="s">
        <v>1390</v>
      </c>
      <c r="BU634" s="2" t="s">
        <v>1391</v>
      </c>
      <c r="BV634" s="2" t="s">
        <v>1392</v>
      </c>
      <c r="BX634" s="2" t="s">
        <v>550</v>
      </c>
      <c r="BY634" s="2" t="s">
        <v>1376</v>
      </c>
      <c r="BZ634" s="2" t="s">
        <v>1377</v>
      </c>
      <c r="CA634" s="2" t="s">
        <v>1340</v>
      </c>
      <c r="CB634" s="2" t="s">
        <v>1378</v>
      </c>
      <c r="CC634" s="2" t="s">
        <v>1424</v>
      </c>
      <c r="CD634" s="2" t="s">
        <v>1425</v>
      </c>
      <c r="CE634" s="2" t="s">
        <v>1426</v>
      </c>
      <c r="CF634" s="2" t="s">
        <v>1427</v>
      </c>
      <c r="CG634" s="2" t="s">
        <v>1428</v>
      </c>
      <c r="CH634" s="2" t="s">
        <v>1429</v>
      </c>
      <c r="CI634" s="2" t="s">
        <v>1430</v>
      </c>
      <c r="CJ634" s="2" t="s">
        <v>1431</v>
      </c>
      <c r="CK634" s="2" t="s">
        <v>1432</v>
      </c>
      <c r="CL634" s="2" t="s">
        <v>1433</v>
      </c>
      <c r="CM634" s="2" t="s">
        <v>1434</v>
      </c>
      <c r="CN634" s="2" t="s">
        <v>1435</v>
      </c>
      <c r="CO634" s="2" t="s">
        <v>1376</v>
      </c>
      <c r="CP634" s="2" t="s">
        <v>1436</v>
      </c>
      <c r="CQ634" s="2" t="s">
        <v>1437</v>
      </c>
      <c r="CR634" s="2" t="s">
        <v>1438</v>
      </c>
      <c r="CS634" s="2" t="s">
        <v>1439</v>
      </c>
      <c r="CT634" s="2" t="s">
        <v>1376</v>
      </c>
      <c r="CU634" s="2" t="s">
        <v>1440</v>
      </c>
      <c r="CV634" s="2" t="s">
        <v>1441</v>
      </c>
      <c r="CW634" s="2" t="s">
        <v>1442</v>
      </c>
      <c r="CX634" s="2" t="s">
        <v>1443</v>
      </c>
    </row>
    <row r="635" spans="1:102" ht="17" thickBot="1" x14ac:dyDescent="0.25">
      <c r="A635" s="3" t="s">
        <v>1077</v>
      </c>
      <c r="B635" s="1" t="s">
        <v>177</v>
      </c>
      <c r="C635" s="1">
        <v>1998</v>
      </c>
      <c r="D635" s="1" t="s">
        <v>1077</v>
      </c>
      <c r="F635" s="2">
        <v>22</v>
      </c>
      <c r="G635" s="2" t="s">
        <v>1056</v>
      </c>
      <c r="H635" s="2" t="s">
        <v>570</v>
      </c>
      <c r="I635" s="4" t="s">
        <v>599</v>
      </c>
      <c r="J635" s="16">
        <f>_xlfn.XLOOKUP($I635,DASHBOARD!$I$2:$I$27,DASHBOARD!$J$2:$J$27,"",0)</f>
        <v>78</v>
      </c>
      <c r="K635" s="23">
        <f>J635/DASHBOARD!$C$3</f>
        <v>1.981203962407925</v>
      </c>
      <c r="L635" s="2">
        <v>226</v>
      </c>
      <c r="M635" s="26">
        <f>L635/DASHBOARD!$C$4</f>
        <v>102.49433106575964</v>
      </c>
      <c r="N635" s="26">
        <f t="shared" ref="N635:N651" si="121">M635/(K635^2)</f>
        <v>26.112080114973885</v>
      </c>
      <c r="O635" s="5">
        <v>27311</v>
      </c>
      <c r="P635" s="23">
        <f>YEARFRAC(O635,_xlfn.XLOOKUP($B635,DASHBOARD!$Q$2:$Q$40,DASHBOARD!$U$2:$U$40,"",0))</f>
        <v>23.680555555555557</v>
      </c>
      <c r="Q635" s="2" t="s">
        <v>557</v>
      </c>
      <c r="R635" s="2" t="str">
        <f>_xlfn.XLOOKUP($Q635,DASHBOARD!$L$2:$L$150,DASHBOARD!M$2:M$150,"",0)</f>
        <v>United States</v>
      </c>
      <c r="S635" s="2" t="str">
        <f>_xlfn.XLOOKUP($Q635,DASHBOARD!$L$2:$L$150,DASHBOARD!N$2:N$150,"",0)</f>
        <v>North America</v>
      </c>
      <c r="T635" s="2" t="str">
        <f>_xlfn.XLOOKUP($Q635,DASHBOARD!$L$2:$L$150,DASHBOARD!O$2:O$150,"",0)</f>
        <v>Americas</v>
      </c>
      <c r="U635" s="2" t="s">
        <v>563</v>
      </c>
      <c r="W635" s="2" t="s">
        <v>957</v>
      </c>
      <c r="X635" s="2" t="s">
        <v>957</v>
      </c>
      <c r="Z635" s="2" t="str">
        <f t="shared" ref="Z635:Z656" si="122">IF(Y635="","","X")</f>
        <v/>
      </c>
      <c r="AA635" s="6">
        <f>_xlfn.XLOOKUP($G635,$AU$635:$AU$656,$AV$635:$AV$656,0,0)</f>
        <v>597600</v>
      </c>
      <c r="AB635" s="43">
        <f>AA635/$AC$657</f>
        <v>9.7439013791957591E-3</v>
      </c>
      <c r="AD635" s="65">
        <v>3181.6</v>
      </c>
      <c r="AE635" s="65" cm="1">
        <f t="array" ref="AE635">_xlfn.XLOOKUP($G635&amp;$C635,$BY$1:$BY$845&amp;$C$1:$C$845,$CB$1:$CB$845,"",0)</f>
        <v>17</v>
      </c>
      <c r="AF635" s="65">
        <v>25.2</v>
      </c>
      <c r="AG635" s="65">
        <f>IFERROR(($AD635/SUM(AD635:AD656))*$AF635,"")</f>
        <v>4.2723335322704425</v>
      </c>
      <c r="AH635" s="65" cm="1">
        <f t="array" ref="AH635">_xlfn.XLOOKUP($G635&amp;$C635,$BY$1:$BY$845&amp;$C$1:$C$845,$BD$1:$BD$845,"",0)</f>
        <v>23</v>
      </c>
      <c r="AI635" s="65" cm="1">
        <f t="array" ref="AI635">_xlfn.XLOOKUP($G635&amp;$C635,$BY$1:$BY$845&amp;$C$1:$C$845,$CP$1:$CP$845,"",0)</f>
        <v>0</v>
      </c>
      <c r="AJ635" s="65" cm="1">
        <f t="array" ref="AJ635">_xlfn.XLOOKUP($G635&amp;$C635,$BY$1:$BY$845&amp;$C$1:$C$845,$CQ$1:$CQ$845,"",0)</f>
        <v>0</v>
      </c>
      <c r="AK635" s="65" cm="1">
        <f t="array" ref="AK635">_xlfn.XLOOKUP($G635&amp;$C635,$BY$1:$BY$845&amp;$C$1:$C$845,$CR$1:$CR$845,"",0)</f>
        <v>0</v>
      </c>
      <c r="AL635" s="65" cm="1">
        <f t="array" ref="AL635">_xlfn.XLOOKUP($G635&amp;$C635,$BY$1:$BY$845&amp;$C$1:$C$845,$CM$1:$CM$845,"",0)</f>
        <v>25.8</v>
      </c>
      <c r="AM635" s="78" cm="1">
        <f t="array" ref="AM635">_xlfn.XLOOKUP($G635&amp;$C635,$BY$1:$BY$845&amp;$C$1:$C$845,BG$1:BG$845,"",0)</f>
        <v>0</v>
      </c>
      <c r="AN635" s="78" cm="1">
        <f t="array" ref="AN635">_xlfn.XLOOKUP($G635&amp;$C635,$BY$1:$BY$845&amp;$C$1:$C$845,BH$1:BH$845,"",0)</f>
        <v>0</v>
      </c>
      <c r="AO635" s="78" cm="1">
        <f t="array" ref="AO635">_xlfn.XLOOKUP($G635&amp;$C635,$BY$1:$BY$845&amp;$C$1:$C$845,BI$1:BI$845,"",0)</f>
        <v>0.81</v>
      </c>
      <c r="AP635" s="78" cm="1">
        <f t="array" ref="AP635">_xlfn.XLOOKUP($G635&amp;$C635,$BY$1:$BY$845&amp;$C$1:$C$845,BJ$1:BJ$845,"",0)</f>
        <v>0.19</v>
      </c>
      <c r="AQ635" s="78" cm="1">
        <f t="array" ref="AQ635">_xlfn.XLOOKUP($G635&amp;$C635,$BY$1:$BY$845&amp;$C$1:$C$845,BK$1:BK$845,"",0)</f>
        <v>0</v>
      </c>
      <c r="AR635" s="78">
        <f>SUM(AM635:AQ635)</f>
        <v>1</v>
      </c>
      <c r="AT635" s="1">
        <v>1</v>
      </c>
      <c r="AU635" s="2" t="s">
        <v>1062</v>
      </c>
      <c r="AV635" s="6">
        <v>33140000</v>
      </c>
      <c r="AW635" s="6">
        <v>33140000</v>
      </c>
      <c r="BB635">
        <v>1</v>
      </c>
      <c r="BC635" t="s">
        <v>1062</v>
      </c>
      <c r="BD635">
        <v>34</v>
      </c>
      <c r="BE635">
        <v>82</v>
      </c>
      <c r="BF635" s="2">
        <v>3181</v>
      </c>
      <c r="BG635" s="58">
        <v>0.05</v>
      </c>
      <c r="BH635" s="58">
        <v>0.83</v>
      </c>
      <c r="BI635" s="58">
        <v>0.13</v>
      </c>
      <c r="BL635" s="2">
        <v>8.4</v>
      </c>
      <c r="BM635" s="2">
        <v>6.7</v>
      </c>
      <c r="BN635" s="2">
        <v>89</v>
      </c>
      <c r="BO635" s="2">
        <v>45</v>
      </c>
      <c r="BP635" s="2">
        <v>66</v>
      </c>
      <c r="BQ635" s="2">
        <v>13</v>
      </c>
      <c r="BR635" s="2">
        <v>278</v>
      </c>
      <c r="BT635" s="2">
        <v>607</v>
      </c>
      <c r="BU635" s="2">
        <v>70</v>
      </c>
      <c r="BV635" s="2">
        <v>73</v>
      </c>
      <c r="BX635" s="2">
        <v>1</v>
      </c>
      <c r="BY635" s="2" t="s">
        <v>1062</v>
      </c>
      <c r="BZ635" s="2">
        <v>34</v>
      </c>
      <c r="CA635" s="2">
        <v>82</v>
      </c>
      <c r="CB635" s="2">
        <v>3181</v>
      </c>
      <c r="CC635" s="2">
        <v>25.2</v>
      </c>
      <c r="CD635" s="2">
        <v>0.53300000000000003</v>
      </c>
      <c r="CE635" s="2">
        <v>6.7000000000000004E-2</v>
      </c>
      <c r="CF635" s="2">
        <v>0.38100000000000001</v>
      </c>
      <c r="CG635" s="2">
        <v>4.7</v>
      </c>
      <c r="CH635" s="2">
        <v>12.5</v>
      </c>
      <c r="CI635" s="2">
        <v>8.5</v>
      </c>
      <c r="CJ635" s="2">
        <v>18</v>
      </c>
      <c r="CK635" s="2">
        <v>2.4</v>
      </c>
      <c r="CL635" s="2">
        <v>1</v>
      </c>
      <c r="CM635" s="2">
        <v>7.7</v>
      </c>
      <c r="CN635" s="2">
        <v>33.700000000000003</v>
      </c>
      <c r="CP635" s="2">
        <v>10.4</v>
      </c>
      <c r="CQ635" s="2">
        <v>5.4</v>
      </c>
      <c r="CR635" s="2">
        <v>15.8</v>
      </c>
      <c r="CS635" s="2">
        <v>0.23799999999999999</v>
      </c>
      <c r="CU635" s="2">
        <v>5.9</v>
      </c>
      <c r="CV635" s="2">
        <v>1</v>
      </c>
      <c r="CW635" s="2">
        <v>6.9</v>
      </c>
      <c r="CX635" s="2">
        <v>7.1</v>
      </c>
    </row>
    <row r="636" spans="1:102" x14ac:dyDescent="0.2">
      <c r="B636" s="1" t="s">
        <v>177</v>
      </c>
      <c r="C636" s="1">
        <v>1998</v>
      </c>
      <c r="D636" s="1" t="s">
        <v>1077</v>
      </c>
      <c r="F636" s="2">
        <v>1</v>
      </c>
      <c r="G636" s="2" t="s">
        <v>1057</v>
      </c>
      <c r="H636" s="2" t="s">
        <v>556</v>
      </c>
      <c r="I636" s="4" t="s">
        <v>597</v>
      </c>
      <c r="J636" s="16">
        <f>_xlfn.XLOOKUP($I636,DASHBOARD!$I$2:$I$27,DASHBOARD!$J$2:$J$27,"",0)</f>
        <v>74</v>
      </c>
      <c r="K636" s="23">
        <f>J636/DASHBOARD!$C$3</f>
        <v>1.8796037592075185</v>
      </c>
      <c r="L636" s="2">
        <v>190</v>
      </c>
      <c r="M636" s="26">
        <f>L636/DASHBOARD!$C$4</f>
        <v>86.167800453514729</v>
      </c>
      <c r="N636" s="26">
        <f t="shared" si="121"/>
        <v>24.390033524975603</v>
      </c>
      <c r="O636" s="5">
        <v>24980</v>
      </c>
      <c r="P636" s="23">
        <f>YEARFRAC(O636,_xlfn.XLOOKUP($B636,DASHBOARD!$Q$2:$Q$40,DASHBOARD!$U$2:$U$40,"",0))</f>
        <v>30.06111111111111</v>
      </c>
      <c r="Q636" s="2" t="s">
        <v>557</v>
      </c>
      <c r="R636" s="2" t="str">
        <f>_xlfn.XLOOKUP($Q636,DASHBOARD!$L$2:$L$150,DASHBOARD!M$2:M$150,"",0)</f>
        <v>United States</v>
      </c>
      <c r="S636" s="2" t="str">
        <f>_xlfn.XLOOKUP($Q636,DASHBOARD!$L$2:$L$150,DASHBOARD!N$2:N$150,"",0)</f>
        <v>North America</v>
      </c>
      <c r="T636" s="2" t="str">
        <f>_xlfn.XLOOKUP($Q636,DASHBOARD!$L$2:$L$150,DASHBOARD!O$2:O$150,"",0)</f>
        <v>Americas</v>
      </c>
      <c r="U636" s="2">
        <v>6</v>
      </c>
      <c r="W636" s="2" t="s">
        <v>1058</v>
      </c>
      <c r="X636" s="2" t="s">
        <v>715</v>
      </c>
      <c r="Y636" s="2" t="s">
        <v>996</v>
      </c>
      <c r="Z636" s="2" t="str">
        <f t="shared" si="122"/>
        <v>X</v>
      </c>
      <c r="AA636" s="6">
        <f>_xlfn.XLOOKUP($G636,$AU$635:$AU$656,$AV$635:$AV$656,0,0)</f>
        <v>1260000</v>
      </c>
      <c r="AB636" s="43">
        <f>AA636/$AC$657</f>
        <v>2.0544370377822384E-2</v>
      </c>
      <c r="AD636" s="65">
        <v>2287.7999999999997</v>
      </c>
      <c r="AE636" s="65" cm="1">
        <f t="array" ref="AE636">_xlfn.XLOOKUP($G636&amp;$C636,$BY$1:$BY$845&amp;$C$1:$C$845,$CB$1:$CB$845,"",0)</f>
        <v>1147</v>
      </c>
      <c r="AF636" s="65">
        <v>14.7</v>
      </c>
      <c r="AG636" s="65">
        <f>IFERROR(($AD636/SUM(AD635:AD656))*$AF636,"")</f>
        <v>1.7920677380850885</v>
      </c>
      <c r="AH636" s="65" cm="1">
        <f t="array" ref="AH636">_xlfn.XLOOKUP($G636&amp;$C636,$BY$1:$BY$845&amp;$C$1:$C$845,$BD$1:$BD$845,"",0)</f>
        <v>29</v>
      </c>
      <c r="AI636" s="65" cm="1">
        <f t="array" ref="AI636">_xlfn.XLOOKUP($G636&amp;$C636,$BY$1:$BY$845&amp;$C$1:$C$845,$CP$1:$CP$845,"",0)</f>
        <v>-0.1</v>
      </c>
      <c r="AJ636" s="65" cm="1">
        <f t="array" ref="AJ636">_xlfn.XLOOKUP($G636&amp;$C636,$BY$1:$BY$845&amp;$C$1:$C$845,$CQ$1:$CQ$845,"",0)</f>
        <v>1.9</v>
      </c>
      <c r="AK636" s="65" cm="1">
        <f t="array" ref="AK636">_xlfn.XLOOKUP($G636&amp;$C636,$BY$1:$BY$845&amp;$C$1:$C$845,$CR$1:$CR$845,"",0)</f>
        <v>1.8</v>
      </c>
      <c r="AL636" s="65" cm="1">
        <f t="array" ref="AL636">_xlfn.XLOOKUP($G636&amp;$C636,$BY$1:$BY$845&amp;$C$1:$C$845,$CM$1:$CM$845,"",0)</f>
        <v>15.8</v>
      </c>
      <c r="AM636" s="78" cm="1">
        <f t="array" ref="AM636">_xlfn.XLOOKUP($G636&amp;$C636,$BY$1:$BY$845&amp;$C$1:$C$845,BG$1:BG$845,"",0)</f>
        <v>0.84</v>
      </c>
      <c r="AN636" s="78" cm="1">
        <f t="array" ref="AN636">_xlfn.XLOOKUP($G636&amp;$C636,$BY$1:$BY$845&amp;$C$1:$C$845,BH$1:BH$845,"",0)</f>
        <v>0.16</v>
      </c>
      <c r="AO636" s="78" cm="1">
        <f t="array" ref="AO636">_xlfn.XLOOKUP($G636&amp;$C636,$BY$1:$BY$845&amp;$C$1:$C$845,BI$1:BI$845,"",0)</f>
        <v>0</v>
      </c>
      <c r="AP636" s="78" cm="1">
        <f t="array" ref="AP636">_xlfn.XLOOKUP($G636&amp;$C636,$BY$1:$BY$845&amp;$C$1:$C$845,BJ$1:BJ$845,"",0)</f>
        <v>0</v>
      </c>
      <c r="AQ636" s="78" cm="1">
        <f t="array" ref="AQ636">_xlfn.XLOOKUP($G636&amp;$C636,$BY$1:$BY$845&amp;$C$1:$C$845,BK$1:BK$845,"",0)</f>
        <v>0</v>
      </c>
      <c r="AR636" s="78">
        <f t="shared" ref="AR636:AR656" si="123">SUM(AM636:AQ636)</f>
        <v>1</v>
      </c>
      <c r="AT636" s="1">
        <v>2</v>
      </c>
      <c r="AU636" s="2" t="s">
        <v>1024</v>
      </c>
      <c r="AV636" s="6">
        <v>4560000</v>
      </c>
      <c r="AW636" s="6">
        <v>4560000</v>
      </c>
      <c r="BB636">
        <v>2</v>
      </c>
      <c r="BC636" t="s">
        <v>1071</v>
      </c>
      <c r="BD636">
        <v>36</v>
      </c>
      <c r="BE636">
        <v>80</v>
      </c>
      <c r="BF636" s="2">
        <v>2856</v>
      </c>
      <c r="BI636" s="58">
        <v>0.01</v>
      </c>
      <c r="BJ636" s="58">
        <v>0.69</v>
      </c>
      <c r="BK636" s="58">
        <v>0.3</v>
      </c>
      <c r="BL636" s="2">
        <v>6.3</v>
      </c>
      <c r="BM636" s="2">
        <v>-2.8</v>
      </c>
      <c r="BN636" s="2">
        <v>75</v>
      </c>
      <c r="BO636" s="2">
        <v>20</v>
      </c>
      <c r="BP636" s="2">
        <v>72</v>
      </c>
      <c r="BQ636" s="2">
        <v>15</v>
      </c>
      <c r="BR636" s="2">
        <v>19</v>
      </c>
      <c r="BT636" s="2">
        <v>488</v>
      </c>
      <c r="BU636" s="2">
        <v>5</v>
      </c>
      <c r="BV636" s="2">
        <v>9</v>
      </c>
      <c r="BX636" s="2">
        <v>2</v>
      </c>
      <c r="BY636" s="2" t="s">
        <v>1071</v>
      </c>
      <c r="BZ636" s="2">
        <v>36</v>
      </c>
      <c r="CA636" s="2">
        <v>80</v>
      </c>
      <c r="CB636" s="2">
        <v>2856</v>
      </c>
      <c r="CC636" s="2">
        <v>12.4</v>
      </c>
      <c r="CD636" s="2">
        <v>0.45900000000000002</v>
      </c>
      <c r="CE636" s="2">
        <v>6.4000000000000001E-2</v>
      </c>
      <c r="CF636" s="2">
        <v>0.308</v>
      </c>
      <c r="CG636" s="2">
        <v>16.8</v>
      </c>
      <c r="CH636" s="2">
        <v>31.4</v>
      </c>
      <c r="CI636" s="2">
        <v>24.1</v>
      </c>
      <c r="CJ636" s="2">
        <v>11.2</v>
      </c>
      <c r="CK636" s="2">
        <v>0.9</v>
      </c>
      <c r="CL636" s="2">
        <v>0.5</v>
      </c>
      <c r="CM636" s="2">
        <v>26.4</v>
      </c>
      <c r="CN636" s="2">
        <v>8.6999999999999993</v>
      </c>
      <c r="CP636" s="2">
        <v>1.9</v>
      </c>
      <c r="CQ636" s="2">
        <v>5.9</v>
      </c>
      <c r="CR636" s="2">
        <v>7.8</v>
      </c>
      <c r="CS636" s="2">
        <v>0.13100000000000001</v>
      </c>
      <c r="CU636" s="2">
        <v>-0.7</v>
      </c>
      <c r="CV636" s="2">
        <v>0.4</v>
      </c>
      <c r="CW636" s="2">
        <v>-0.3</v>
      </c>
      <c r="CX636" s="2">
        <v>1.3</v>
      </c>
    </row>
    <row r="637" spans="1:102" x14ac:dyDescent="0.2">
      <c r="B637" s="1" t="s">
        <v>177</v>
      </c>
      <c r="C637" s="1">
        <v>1998</v>
      </c>
      <c r="D637" s="1" t="s">
        <v>1077</v>
      </c>
      <c r="F637" s="2">
        <v>30</v>
      </c>
      <c r="G637" s="2" t="s">
        <v>1059</v>
      </c>
      <c r="H637" s="2" t="s">
        <v>570</v>
      </c>
      <c r="I637" s="4" t="s">
        <v>599</v>
      </c>
      <c r="J637" s="16">
        <f>_xlfn.XLOOKUP($I637,DASHBOARD!$I$2:$I$27,DASHBOARD!$J$2:$J$27,"",0)</f>
        <v>78</v>
      </c>
      <c r="K637" s="23">
        <f>J637/DASHBOARD!$C$3</f>
        <v>1.981203962407925</v>
      </c>
      <c r="L637" s="2">
        <v>220</v>
      </c>
      <c r="M637" s="26">
        <f>L637/DASHBOARD!$C$4</f>
        <v>99.773242630385482</v>
      </c>
      <c r="N637" s="26">
        <f t="shared" si="121"/>
        <v>25.418839049974576</v>
      </c>
      <c r="O637" s="5">
        <v>25008</v>
      </c>
      <c r="P637" s="23">
        <f>YEARFRAC(O637,_xlfn.XLOOKUP($B637,DASHBOARD!$Q$2:$Q$40,DASHBOARD!$U$2:$U$40,"",0))</f>
        <v>29.986111111111111</v>
      </c>
      <c r="Q637" s="2" t="s">
        <v>557</v>
      </c>
      <c r="R637" s="2" t="str">
        <f>_xlfn.XLOOKUP($Q637,DASHBOARD!$L$2:$L$150,DASHBOARD!M$2:M$150,"",0)</f>
        <v>United States</v>
      </c>
      <c r="S637" s="2" t="str">
        <f>_xlfn.XLOOKUP($Q637,DASHBOARD!$L$2:$L$150,DASHBOARD!N$2:N$150,"",0)</f>
        <v>North America</v>
      </c>
      <c r="T637" s="2" t="str">
        <f>_xlfn.XLOOKUP($Q637,DASHBOARD!$L$2:$L$150,DASHBOARD!O$2:O$150,"",0)</f>
        <v>Americas</v>
      </c>
      <c r="U637" s="2">
        <v>7</v>
      </c>
      <c r="W637" s="2" t="s">
        <v>571</v>
      </c>
      <c r="X637" s="2" t="s">
        <v>571</v>
      </c>
      <c r="Z637" s="2" t="str">
        <f t="shared" si="122"/>
        <v/>
      </c>
      <c r="AA637" s="6">
        <f>_xlfn.XLOOKUP($G637,$AU$635:$AU$656,$AV$635:$AV$656,0,0)</f>
        <v>500000</v>
      </c>
      <c r="AB637" s="43">
        <f>AA637/$AC$657</f>
        <v>8.1525279277072961E-3</v>
      </c>
      <c r="AD637" s="65">
        <v>2234.7999999999997</v>
      </c>
      <c r="AE637" s="65" cm="1">
        <f t="array" ref="AE637">_xlfn.XLOOKUP($G637&amp;$C637,$BY$1:$BY$845&amp;$C$1:$C$845,$CB$1:$CB$845,"",0)</f>
        <v>608</v>
      </c>
      <c r="AF637" s="65">
        <v>17.3</v>
      </c>
      <c r="AG637" s="65">
        <f>IFERROR(($AD637/SUM(AD635:AD656))*$AF637,"")</f>
        <v>2.0601735015772875</v>
      </c>
      <c r="AH637" s="65" cm="1">
        <f t="array" ref="AH637">_xlfn.XLOOKUP($G637&amp;$C637,$BY$1:$BY$845&amp;$C$1:$C$845,$BD$1:$BD$845,"",0)</f>
        <v>29</v>
      </c>
      <c r="AI637" s="65" cm="1">
        <f t="array" ref="AI637">_xlfn.XLOOKUP($G637&amp;$C637,$BY$1:$BY$845&amp;$C$1:$C$845,$CP$1:$CP$845,"",0)</f>
        <v>1</v>
      </c>
      <c r="AJ637" s="65" cm="1">
        <f t="array" ref="AJ637">_xlfn.XLOOKUP($G637&amp;$C637,$BY$1:$BY$845&amp;$C$1:$C$845,$CQ$1:$CQ$845,"",0)</f>
        <v>0.9</v>
      </c>
      <c r="AK637" s="65" cm="1">
        <f t="array" ref="AK637">_xlfn.XLOOKUP($G637&amp;$C637,$BY$1:$BY$845&amp;$C$1:$C$845,$CR$1:$CR$845,"",0)</f>
        <v>1.9</v>
      </c>
      <c r="AL637" s="65" cm="1">
        <f t="array" ref="AL637">_xlfn.XLOOKUP($G637&amp;$C637,$BY$1:$BY$845&amp;$C$1:$C$845,$CM$1:$CM$845,"",0)</f>
        <v>10.5</v>
      </c>
      <c r="AM637" s="78" cm="1">
        <f t="array" ref="AM637">_xlfn.XLOOKUP($G637&amp;$C637,$BY$1:$BY$845&amp;$C$1:$C$845,BG$1:BG$845,"",0)</f>
        <v>0.01</v>
      </c>
      <c r="AN637" s="78" cm="1">
        <f t="array" ref="AN637">_xlfn.XLOOKUP($G637&amp;$C637,$BY$1:$BY$845&amp;$C$1:$C$845,BH$1:BH$845,"",0)</f>
        <v>0.38</v>
      </c>
      <c r="AO637" s="78" cm="1">
        <f t="array" ref="AO637">_xlfn.XLOOKUP($G637&amp;$C637,$BY$1:$BY$845&amp;$C$1:$C$845,BI$1:BI$845,"",0)</f>
        <v>0.56999999999999995</v>
      </c>
      <c r="AP637" s="78" cm="1">
        <f t="array" ref="AP637">_xlfn.XLOOKUP($G637&amp;$C637,$BY$1:$BY$845&amp;$C$1:$C$845,BJ$1:BJ$845,"",0)</f>
        <v>0.04</v>
      </c>
      <c r="AQ637" s="78" cm="1">
        <f t="array" ref="AQ637">_xlfn.XLOOKUP($G637&amp;$C637,$BY$1:$BY$845&amp;$C$1:$C$845,BK$1:BK$845,"",0)</f>
        <v>0</v>
      </c>
      <c r="AR637" s="78">
        <f t="shared" si="123"/>
        <v>1</v>
      </c>
      <c r="AT637" s="1">
        <v>3</v>
      </c>
      <c r="AU637" s="2" t="s">
        <v>1065</v>
      </c>
      <c r="AV637" s="6">
        <v>4560000</v>
      </c>
      <c r="AW637" s="6">
        <v>4560000</v>
      </c>
      <c r="BB637">
        <v>3</v>
      </c>
      <c r="BC637" t="s">
        <v>1024</v>
      </c>
      <c r="BD637">
        <v>34</v>
      </c>
      <c r="BE637">
        <v>82</v>
      </c>
      <c r="BF637" s="2">
        <v>2284</v>
      </c>
      <c r="BG637" s="58">
        <v>0.7</v>
      </c>
      <c r="BH637" s="58">
        <v>0.28999999999999998</v>
      </c>
      <c r="BI637" s="58">
        <v>0.01</v>
      </c>
      <c r="BL637" s="2">
        <v>10.4</v>
      </c>
      <c r="BM637" s="2">
        <v>7.8</v>
      </c>
      <c r="BN637" s="2">
        <v>44</v>
      </c>
      <c r="BO637" s="2">
        <v>22</v>
      </c>
      <c r="BP637" s="2">
        <v>85</v>
      </c>
      <c r="BQ637" s="2">
        <v>6</v>
      </c>
      <c r="BR637" s="2">
        <v>101</v>
      </c>
      <c r="BT637" s="2">
        <v>521</v>
      </c>
      <c r="BU637" s="2">
        <v>24</v>
      </c>
      <c r="BV637" s="2">
        <v>48</v>
      </c>
      <c r="BX637" s="2">
        <v>3</v>
      </c>
      <c r="BY637" s="2" t="s">
        <v>1024</v>
      </c>
      <c r="BZ637" s="2">
        <v>34</v>
      </c>
      <c r="CA637" s="2">
        <v>82</v>
      </c>
      <c r="CB637" s="2">
        <v>2284</v>
      </c>
      <c r="CC637" s="2">
        <v>14.7</v>
      </c>
      <c r="CD637" s="2">
        <v>0.503</v>
      </c>
      <c r="CE637" s="2">
        <v>0.126</v>
      </c>
      <c r="CF637" s="2">
        <v>0.32500000000000001</v>
      </c>
      <c r="CG637" s="2">
        <v>5.3</v>
      </c>
      <c r="CH637" s="2">
        <v>9.1999999999999993</v>
      </c>
      <c r="CI637" s="2">
        <v>7.3</v>
      </c>
      <c r="CJ637" s="2">
        <v>16.399999999999999</v>
      </c>
      <c r="CK637" s="2">
        <v>2.5</v>
      </c>
      <c r="CL637" s="2">
        <v>1.5</v>
      </c>
      <c r="CM637" s="2">
        <v>10.7</v>
      </c>
      <c r="CN637" s="2">
        <v>16.7</v>
      </c>
      <c r="CP637" s="2">
        <v>3.4</v>
      </c>
      <c r="CQ637" s="2">
        <v>3.7</v>
      </c>
      <c r="CR637" s="2">
        <v>7.2</v>
      </c>
      <c r="CS637" s="2">
        <v>0.151</v>
      </c>
      <c r="CU637" s="2">
        <v>-0.2</v>
      </c>
      <c r="CV637" s="2">
        <v>2.1</v>
      </c>
      <c r="CW637" s="2">
        <v>1.9</v>
      </c>
      <c r="CX637" s="2">
        <v>2.2999999999999998</v>
      </c>
    </row>
    <row r="638" spans="1:102" x14ac:dyDescent="0.2">
      <c r="B638" s="1" t="s">
        <v>177</v>
      </c>
      <c r="C638" s="1">
        <v>1998</v>
      </c>
      <c r="D638" s="1" t="s">
        <v>1077</v>
      </c>
      <c r="F638" s="2">
        <v>24</v>
      </c>
      <c r="G638" s="2" t="s">
        <v>1060</v>
      </c>
      <c r="H638" s="2" t="s">
        <v>570</v>
      </c>
      <c r="I638" s="4" t="s">
        <v>604</v>
      </c>
      <c r="J638" s="16">
        <f>_xlfn.XLOOKUP($I638,DASHBOARD!$I$2:$I$27,DASHBOARD!$J$2:$J$27,"",0)</f>
        <v>79</v>
      </c>
      <c r="K638" s="23">
        <f>J638/DASHBOARD!$C$3</f>
        <v>2.0066040132080265</v>
      </c>
      <c r="L638" s="2">
        <v>218</v>
      </c>
      <c r="M638" s="26">
        <f>L638/DASHBOARD!$C$4</f>
        <v>98.86621315192744</v>
      </c>
      <c r="N638" s="26">
        <f t="shared" si="121"/>
        <v>24.554129770906382</v>
      </c>
      <c r="O638" s="5">
        <v>25945</v>
      </c>
      <c r="P638" s="23">
        <f>YEARFRAC(O638,_xlfn.XLOOKUP($B638,DASHBOARD!$Q$2:$Q$40,DASHBOARD!$U$2:$U$40,"",0))</f>
        <v>27.422222222222221</v>
      </c>
      <c r="Q638" s="2" t="s">
        <v>557</v>
      </c>
      <c r="R638" s="2" t="str">
        <f>_xlfn.XLOOKUP($Q638,DASHBOARD!$L$2:$L$150,DASHBOARD!M$2:M$150,"",0)</f>
        <v>United States</v>
      </c>
      <c r="S638" s="2" t="str">
        <f>_xlfn.XLOOKUP($Q638,DASHBOARD!$L$2:$L$150,DASHBOARD!N$2:N$150,"",0)</f>
        <v>North America</v>
      </c>
      <c r="T638" s="2" t="str">
        <f>_xlfn.XLOOKUP($Q638,DASHBOARD!$L$2:$L$150,DASHBOARD!O$2:O$150,"",0)</f>
        <v>Americas</v>
      </c>
      <c r="U638" s="2">
        <v>4</v>
      </c>
      <c r="W638" s="2" t="s">
        <v>816</v>
      </c>
      <c r="X638" s="2" t="s">
        <v>816</v>
      </c>
      <c r="Z638" s="2" t="str">
        <f t="shared" si="122"/>
        <v/>
      </c>
      <c r="AA638" s="6">
        <f>_xlfn.XLOOKUP($G638,$AU$635:$AU$656,$AV$635:$AV$656,0,0)</f>
        <v>1430000</v>
      </c>
      <c r="AB638" s="43">
        <f>AA638/$AC$657</f>
        <v>2.3316229873242864E-2</v>
      </c>
      <c r="AD638" s="65">
        <v>2856</v>
      </c>
      <c r="AE638" s="65" cm="1">
        <f t="array" ref="AE638">_xlfn.XLOOKUP($G638&amp;$C638,$BY$1:$BY$845&amp;$C$1:$C$845,$CB$1:$CB$845,"",0)</f>
        <v>1096</v>
      </c>
      <c r="AF638" s="65">
        <v>12.4</v>
      </c>
      <c r="AG638" s="65">
        <f>IFERROR(($AD638/SUM(AD635:AD656))*$AF638,"")</f>
        <v>1.8871174013129857</v>
      </c>
      <c r="AH638" s="65" cm="1">
        <f t="array" ref="AH638">_xlfn.XLOOKUP($G638&amp;$C638,$BY$1:$BY$845&amp;$C$1:$C$845,$BD$1:$BD$845,"",0)</f>
        <v>27</v>
      </c>
      <c r="AI638" s="65" cm="1">
        <f t="array" ref="AI638">_xlfn.XLOOKUP($G638&amp;$C638,$BY$1:$BY$845&amp;$C$1:$C$845,$CP$1:$CP$845,"",0)</f>
        <v>1.5</v>
      </c>
      <c r="AJ638" s="65" cm="1">
        <f t="array" ref="AJ638">_xlfn.XLOOKUP($G638&amp;$C638,$BY$1:$BY$845&amp;$C$1:$C$845,$CQ$1:$CQ$845,"",0)</f>
        <v>2.2000000000000002</v>
      </c>
      <c r="AK638" s="65" cm="1">
        <f t="array" ref="AK638">_xlfn.XLOOKUP($G638&amp;$C638,$BY$1:$BY$845&amp;$C$1:$C$845,$CR$1:$CR$845,"",0)</f>
        <v>3.7</v>
      </c>
      <c r="AL638" s="65" cm="1">
        <f t="array" ref="AL638">_xlfn.XLOOKUP($G638&amp;$C638,$BY$1:$BY$845&amp;$C$1:$C$845,$CM$1:$CM$845,"",0)</f>
        <v>11</v>
      </c>
      <c r="AM638" s="78" cm="1">
        <f t="array" ref="AM638">_xlfn.XLOOKUP($G638&amp;$C638,$BY$1:$BY$845&amp;$C$1:$C$845,BG$1:BG$845,"",0)</f>
        <v>0.01</v>
      </c>
      <c r="AN638" s="78" cm="1">
        <f t="array" ref="AN638">_xlfn.XLOOKUP($G638&amp;$C638,$BY$1:$BY$845&amp;$C$1:$C$845,BH$1:BH$845,"",0)</f>
        <v>0.1</v>
      </c>
      <c r="AO638" s="78" cm="1">
        <f t="array" ref="AO638">_xlfn.XLOOKUP($G638&amp;$C638,$BY$1:$BY$845&amp;$C$1:$C$845,BI$1:BI$845,"",0)</f>
        <v>0.83</v>
      </c>
      <c r="AP638" s="78" cm="1">
        <f t="array" ref="AP638">_xlfn.XLOOKUP($G638&amp;$C638,$BY$1:$BY$845&amp;$C$1:$C$845,BJ$1:BJ$845,"",0)</f>
        <v>0.06</v>
      </c>
      <c r="AQ638" s="78" cm="1">
        <f t="array" ref="AQ638">_xlfn.XLOOKUP($G638&amp;$C638,$BY$1:$BY$845&amp;$C$1:$C$845,BK$1:BK$845,"",0)</f>
        <v>0</v>
      </c>
      <c r="AR638" s="78">
        <f t="shared" si="123"/>
        <v>1</v>
      </c>
      <c r="AT638" s="1">
        <v>4</v>
      </c>
      <c r="AU638" s="2" t="s">
        <v>1071</v>
      </c>
      <c r="AV638" s="6">
        <v>4500000</v>
      </c>
      <c r="AW638" s="6">
        <v>4500000</v>
      </c>
      <c r="BB638">
        <v>4</v>
      </c>
      <c r="BC638" t="s">
        <v>1065</v>
      </c>
      <c r="BD638">
        <v>29</v>
      </c>
      <c r="BE638">
        <v>74</v>
      </c>
      <c r="BF638" s="2">
        <v>2235</v>
      </c>
      <c r="BI638" s="58">
        <v>0.45</v>
      </c>
      <c r="BJ638" s="58">
        <v>0.54</v>
      </c>
      <c r="BK638" s="58">
        <v>0.01</v>
      </c>
      <c r="BL638" s="2">
        <v>10.199999999999999</v>
      </c>
      <c r="BM638" s="2">
        <v>7.1</v>
      </c>
      <c r="BN638" s="2">
        <v>101</v>
      </c>
      <c r="BO638" s="2">
        <v>23</v>
      </c>
      <c r="BP638" s="2">
        <v>69</v>
      </c>
      <c r="BQ638" s="2">
        <v>7</v>
      </c>
      <c r="BR638" s="2">
        <v>94</v>
      </c>
      <c r="BT638" s="2">
        <v>664</v>
      </c>
      <c r="BU638" s="2">
        <v>26</v>
      </c>
      <c r="BV638" s="2">
        <v>31</v>
      </c>
      <c r="BX638" s="2">
        <v>4</v>
      </c>
      <c r="BY638" s="2" t="s">
        <v>1065</v>
      </c>
      <c r="BZ638" s="2">
        <v>29</v>
      </c>
      <c r="CA638" s="2">
        <v>74</v>
      </c>
      <c r="CB638" s="2">
        <v>2235</v>
      </c>
      <c r="CC638" s="2">
        <v>17.3</v>
      </c>
      <c r="CD638" s="2">
        <v>0.52500000000000002</v>
      </c>
      <c r="CE638" s="2">
        <v>0.20699999999999999</v>
      </c>
      <c r="CF638" s="2">
        <v>0.26</v>
      </c>
      <c r="CG638" s="2">
        <v>6.2</v>
      </c>
      <c r="CH638" s="2">
        <v>10.6</v>
      </c>
      <c r="CI638" s="2">
        <v>8.4</v>
      </c>
      <c r="CJ638" s="2">
        <v>23.4</v>
      </c>
      <c r="CK638" s="2">
        <v>1.8</v>
      </c>
      <c r="CL638" s="2">
        <v>1.2</v>
      </c>
      <c r="CM638" s="2">
        <v>14.1</v>
      </c>
      <c r="CN638" s="2">
        <v>21.9</v>
      </c>
      <c r="CP638" s="2">
        <v>3.7</v>
      </c>
      <c r="CQ638" s="2">
        <v>3.3</v>
      </c>
      <c r="CR638" s="2">
        <v>7</v>
      </c>
      <c r="CS638" s="2">
        <v>0.15</v>
      </c>
      <c r="CU638" s="2">
        <v>2.4</v>
      </c>
      <c r="CV638" s="2">
        <v>0.9</v>
      </c>
      <c r="CW638" s="2">
        <v>3.3</v>
      </c>
      <c r="CX638" s="2">
        <v>3</v>
      </c>
    </row>
    <row r="639" spans="1:102" x14ac:dyDescent="0.2">
      <c r="B639" s="1" t="s">
        <v>177</v>
      </c>
      <c r="C639" s="1">
        <v>1998</v>
      </c>
      <c r="D639" s="1" t="s">
        <v>1077</v>
      </c>
      <c r="F639" s="2">
        <v>35</v>
      </c>
      <c r="G639" s="2" t="s">
        <v>1061</v>
      </c>
      <c r="H639" s="2" t="s">
        <v>566</v>
      </c>
      <c r="I639" s="4" t="s">
        <v>600</v>
      </c>
      <c r="J639" s="16">
        <f>_xlfn.XLOOKUP($I639,DASHBOARD!$I$2:$I$27,DASHBOARD!$J$2:$J$27,"",0)</f>
        <v>80</v>
      </c>
      <c r="K639" s="23">
        <f>J639/DASHBOARD!$C$3</f>
        <v>2.0320040640081283</v>
      </c>
      <c r="L639" s="2">
        <v>255</v>
      </c>
      <c r="M639" s="26">
        <f>L639/DASHBOARD!$C$4</f>
        <v>115.64625850340136</v>
      </c>
      <c r="N639" s="26">
        <f t="shared" si="121"/>
        <v>28.008022215136048</v>
      </c>
      <c r="O639" s="5">
        <v>26827</v>
      </c>
      <c r="P639" s="23">
        <f>YEARFRAC(O639,_xlfn.XLOOKUP($B639,DASHBOARD!$Q$2:$Q$40,DASHBOARD!$U$2:$U$40,"",0))</f>
        <v>25.005555555555556</v>
      </c>
      <c r="Q639" s="2" t="s">
        <v>557</v>
      </c>
      <c r="R639" s="2" t="str">
        <f>_xlfn.XLOOKUP($Q639,DASHBOARD!$L$2:$L$150,DASHBOARD!M$2:M$150,"",0)</f>
        <v>United States</v>
      </c>
      <c r="S639" s="2" t="str">
        <f>_xlfn.XLOOKUP($Q639,DASHBOARD!$L$2:$L$150,DASHBOARD!N$2:N$150,"",0)</f>
        <v>North America</v>
      </c>
      <c r="T639" s="2" t="str">
        <f>_xlfn.XLOOKUP($Q639,DASHBOARD!$L$2:$L$150,DASHBOARD!O$2:O$150,"",0)</f>
        <v>Americas</v>
      </c>
      <c r="U639" s="2">
        <v>2</v>
      </c>
      <c r="W639" s="2" t="s">
        <v>769</v>
      </c>
      <c r="X639" s="2" t="s">
        <v>769</v>
      </c>
      <c r="Z639" s="2" t="str">
        <f t="shared" si="122"/>
        <v/>
      </c>
      <c r="AA639" s="6">
        <f>_xlfn.XLOOKUP($G639,$AU$635:$AU$656,$AV$635:$AV$656,0,0)</f>
        <v>850920</v>
      </c>
      <c r="AB639" s="43">
        <f>AA639/$AC$657</f>
        <v>1.3874298128489384E-2</v>
      </c>
      <c r="AD639" s="65">
        <v>1705.1999999999998</v>
      </c>
      <c r="AE639" s="65" cm="1">
        <f t="array" ref="AE639">_xlfn.XLOOKUP($G639&amp;$C639,$BY$1:$BY$845&amp;$C$1:$C$845,$CB$1:$CB$845,"",0)</f>
        <v>710</v>
      </c>
      <c r="AF639" s="65">
        <v>13.5</v>
      </c>
      <c r="AG639" s="65">
        <f>IFERROR(($AD639/SUM(AD635:AD656))*$AF639,"")</f>
        <v>1.2266710717026177</v>
      </c>
      <c r="AH639" s="65" cm="1">
        <f t="array" ref="AH639">_xlfn.XLOOKUP($G639&amp;$C639,$BY$1:$BY$845&amp;$C$1:$C$845,$BD$1:$BD$845,"",0)</f>
        <v>24</v>
      </c>
      <c r="AI639" s="65" cm="1">
        <f t="array" ref="AI639">_xlfn.XLOOKUP($G639&amp;$C639,$BY$1:$BY$845&amp;$C$1:$C$845,$CP$1:$CP$845,"",0)</f>
        <v>0.9</v>
      </c>
      <c r="AJ639" s="65" cm="1">
        <f t="array" ref="AJ639">_xlfn.XLOOKUP($G639&amp;$C639,$BY$1:$BY$845&amp;$C$1:$C$845,$CQ$1:$CQ$845,"",0)</f>
        <v>1.1000000000000001</v>
      </c>
      <c r="AK639" s="65" cm="1">
        <f t="array" ref="AK639">_xlfn.XLOOKUP($G639&amp;$C639,$BY$1:$BY$845&amp;$C$1:$C$845,$CR$1:$CR$845,"",0)</f>
        <v>2</v>
      </c>
      <c r="AL639" s="65" cm="1">
        <f t="array" ref="AL639">_xlfn.XLOOKUP($G639&amp;$C639,$BY$1:$BY$845&amp;$C$1:$C$845,$CM$1:$CM$845,"",0)</f>
        <v>16.399999999999999</v>
      </c>
      <c r="AM639" s="78" cm="1">
        <f t="array" ref="AM639">_xlfn.XLOOKUP($G639&amp;$C639,$BY$1:$BY$845&amp;$C$1:$C$845,BG$1:BG$845,"",0)</f>
        <v>0</v>
      </c>
      <c r="AN639" s="78" cm="1">
        <f t="array" ref="AN639">_xlfn.XLOOKUP($G639&amp;$C639,$BY$1:$BY$845&amp;$C$1:$C$845,BH$1:BH$845,"",0)</f>
        <v>0</v>
      </c>
      <c r="AO639" s="78" cm="1">
        <f t="array" ref="AO639">_xlfn.XLOOKUP($G639&amp;$C639,$BY$1:$BY$845&amp;$C$1:$C$845,BI$1:BI$845,"",0)</f>
        <v>0</v>
      </c>
      <c r="AP639" s="78" cm="1">
        <f t="array" ref="AP639">_xlfn.XLOOKUP($G639&amp;$C639,$BY$1:$BY$845&amp;$C$1:$C$845,BJ$1:BJ$845,"",0)</f>
        <v>0.56000000000000005</v>
      </c>
      <c r="AQ639" s="78" cm="1">
        <f t="array" ref="AQ639">_xlfn.XLOOKUP($G639&amp;$C639,$BY$1:$BY$845&amp;$C$1:$C$845,BK$1:BK$845,"",0)</f>
        <v>0.45</v>
      </c>
      <c r="AR639" s="78">
        <f t="shared" si="123"/>
        <v>1.01</v>
      </c>
      <c r="AT639" s="1">
        <v>5</v>
      </c>
      <c r="AU639" s="2" t="s">
        <v>1067</v>
      </c>
      <c r="AV639" s="6">
        <v>3184900</v>
      </c>
      <c r="AW639" s="6">
        <v>3184900</v>
      </c>
      <c r="BB639">
        <v>5</v>
      </c>
      <c r="BC639" t="s">
        <v>1067</v>
      </c>
      <c r="BD639">
        <v>29</v>
      </c>
      <c r="BE639">
        <v>58</v>
      </c>
      <c r="BF639" s="2">
        <v>1703</v>
      </c>
      <c r="BK639" s="58">
        <v>1</v>
      </c>
      <c r="BL639" s="2">
        <v>7.1</v>
      </c>
      <c r="BM639" s="2">
        <v>0</v>
      </c>
      <c r="BN639" s="2">
        <v>54</v>
      </c>
      <c r="BO639" s="2">
        <v>35</v>
      </c>
      <c r="BP639" s="2">
        <v>107</v>
      </c>
      <c r="BQ639" s="2">
        <v>16</v>
      </c>
      <c r="BR639" s="2">
        <v>75</v>
      </c>
      <c r="BT639" s="2">
        <v>338</v>
      </c>
      <c r="BU639" s="2">
        <v>19</v>
      </c>
      <c r="BV639" s="2">
        <v>68</v>
      </c>
      <c r="BX639" s="2">
        <v>5</v>
      </c>
      <c r="BY639" s="2" t="s">
        <v>1067</v>
      </c>
      <c r="BZ639" s="2">
        <v>29</v>
      </c>
      <c r="CA639" s="2">
        <v>58</v>
      </c>
      <c r="CB639" s="2">
        <v>1703</v>
      </c>
      <c r="CC639" s="2">
        <v>13.5</v>
      </c>
      <c r="CD639" s="2">
        <v>0.49199999999999999</v>
      </c>
      <c r="CE639" s="2">
        <v>0</v>
      </c>
      <c r="CF639" s="2">
        <v>0.24299999999999999</v>
      </c>
      <c r="CG639" s="2">
        <v>7.6</v>
      </c>
      <c r="CH639" s="2">
        <v>15.4</v>
      </c>
      <c r="CI639" s="2">
        <v>11.5</v>
      </c>
      <c r="CJ639" s="2">
        <v>15.5</v>
      </c>
      <c r="CK639" s="2">
        <v>1.1000000000000001</v>
      </c>
      <c r="CL639" s="2">
        <v>2.6</v>
      </c>
      <c r="CM639" s="2">
        <v>16.2</v>
      </c>
      <c r="CN639" s="2">
        <v>21.2</v>
      </c>
      <c r="CP639" s="2">
        <v>0.6</v>
      </c>
      <c r="CQ639" s="2">
        <v>2.8</v>
      </c>
      <c r="CR639" s="2">
        <v>3.4</v>
      </c>
      <c r="CS639" s="2">
        <v>9.6000000000000002E-2</v>
      </c>
      <c r="CU639" s="2">
        <v>-2</v>
      </c>
      <c r="CV639" s="2">
        <v>1.1000000000000001</v>
      </c>
      <c r="CW639" s="2">
        <v>-0.9</v>
      </c>
      <c r="CX639" s="2">
        <v>0.5</v>
      </c>
    </row>
    <row r="640" spans="1:102" x14ac:dyDescent="0.2">
      <c r="B640" s="1" t="s">
        <v>177</v>
      </c>
      <c r="C640" s="1">
        <v>1998</v>
      </c>
      <c r="D640" s="1" t="s">
        <v>1077</v>
      </c>
      <c r="F640" s="2">
        <v>9</v>
      </c>
      <c r="G640" s="2" t="s">
        <v>1024</v>
      </c>
      <c r="H640" s="2" t="s">
        <v>556</v>
      </c>
      <c r="I640" s="4" t="s">
        <v>599</v>
      </c>
      <c r="J640" s="16">
        <f>_xlfn.XLOOKUP($I640,DASHBOARD!$I$2:$I$27,DASHBOARD!$J$2:$J$27,"",0)</f>
        <v>78</v>
      </c>
      <c r="K640" s="23">
        <f>J640/DASHBOARD!$C$3</f>
        <v>1.981203962407925</v>
      </c>
      <c r="L640" s="2">
        <v>185</v>
      </c>
      <c r="M640" s="26">
        <f>L640/DASHBOARD!$C$4</f>
        <v>83.900226757369609</v>
      </c>
      <c r="N640" s="26">
        <f t="shared" si="121"/>
        <v>21.374932837478621</v>
      </c>
      <c r="O640" s="5">
        <v>23396</v>
      </c>
      <c r="P640" s="23">
        <f>YEARFRAC(O640,_xlfn.XLOOKUP($B640,DASHBOARD!$Q$2:$Q$40,DASHBOARD!$U$2:$U$40,"",0))</f>
        <v>34.4</v>
      </c>
      <c r="Q640" s="2" t="s">
        <v>557</v>
      </c>
      <c r="R640" s="2" t="str">
        <f>_xlfn.XLOOKUP($Q640,DASHBOARD!$L$2:$L$150,DASHBOARD!M$2:M$150,"",0)</f>
        <v>United States</v>
      </c>
      <c r="S640" s="2" t="str">
        <f>_xlfn.XLOOKUP($Q640,DASHBOARD!$L$2:$L$150,DASHBOARD!N$2:N$150,"",0)</f>
        <v>North America</v>
      </c>
      <c r="T640" s="2" t="str">
        <f>_xlfn.XLOOKUP($Q640,DASHBOARD!$L$2:$L$150,DASHBOARD!O$2:O$150,"",0)</f>
        <v>Americas</v>
      </c>
      <c r="U640" s="2">
        <v>11</v>
      </c>
      <c r="W640" s="2" t="s">
        <v>1025</v>
      </c>
      <c r="X640" s="2" t="s">
        <v>1025</v>
      </c>
      <c r="Z640" s="2" t="str">
        <f t="shared" si="122"/>
        <v/>
      </c>
      <c r="AA640" s="6">
        <f>_xlfn.XLOOKUP($G640,$AU$635:$AU$656,$AV$635:$AV$656,0,0)</f>
        <v>4560000</v>
      </c>
      <c r="AB640" s="43">
        <f>AA640/$AC$657</f>
        <v>7.4351054700690533E-2</v>
      </c>
      <c r="AD640" s="65">
        <v>1650</v>
      </c>
      <c r="AE640" s="65" cm="1">
        <f t="array" ref="AE640">_xlfn.XLOOKUP($G640&amp;$C640,$BY$1:$BY$845&amp;$C$1:$C$845,$CB$1:$CB$845,"",0)</f>
        <v>2284</v>
      </c>
      <c r="AF640" s="65">
        <v>20.399999999999999</v>
      </c>
      <c r="AG640" s="65">
        <f>IFERROR(($AD640/SUM(AD635:AD656))*$AF640,"")</f>
        <v>1.7936311706027799</v>
      </c>
      <c r="AH640" s="65" cm="1">
        <f t="array" ref="AH640">_xlfn.XLOOKUP($G640&amp;$C640,$BY$1:$BY$845&amp;$C$1:$C$845,$BD$1:$BD$845,"",0)</f>
        <v>34</v>
      </c>
      <c r="AI640" s="65" cm="1">
        <f t="array" ref="AI640">_xlfn.XLOOKUP($G640&amp;$C640,$BY$1:$BY$845&amp;$C$1:$C$845,$CP$1:$CP$845,"",0)</f>
        <v>3.4</v>
      </c>
      <c r="AJ640" s="65" cm="1">
        <f t="array" ref="AJ640">_xlfn.XLOOKUP($G640&amp;$C640,$BY$1:$BY$845&amp;$C$1:$C$845,$CQ$1:$CQ$845,"",0)</f>
        <v>3.7</v>
      </c>
      <c r="AK640" s="65" cm="1">
        <f t="array" ref="AK640">_xlfn.XLOOKUP($G640&amp;$C640,$BY$1:$BY$845&amp;$C$1:$C$845,$CR$1:$CR$845,"",0)</f>
        <v>7.2</v>
      </c>
      <c r="AL640" s="65" cm="1">
        <f t="array" ref="AL640">_xlfn.XLOOKUP($G640&amp;$C640,$BY$1:$BY$845&amp;$C$1:$C$845,$CM$1:$CM$845,"",0)</f>
        <v>10.7</v>
      </c>
      <c r="AM640" s="78" cm="1">
        <f t="array" ref="AM640">_xlfn.XLOOKUP($G640&amp;$C640,$BY$1:$BY$845&amp;$C$1:$C$845,BG$1:BG$845,"",0)</f>
        <v>0.7</v>
      </c>
      <c r="AN640" s="78" cm="1">
        <f t="array" ref="AN640">_xlfn.XLOOKUP($G640&amp;$C640,$BY$1:$BY$845&amp;$C$1:$C$845,BH$1:BH$845,"",0)</f>
        <v>0.28999999999999998</v>
      </c>
      <c r="AO640" s="78" cm="1">
        <f t="array" ref="AO640">_xlfn.XLOOKUP($G640&amp;$C640,$BY$1:$BY$845&amp;$C$1:$C$845,BI$1:BI$845,"",0)</f>
        <v>0.01</v>
      </c>
      <c r="AP640" s="78" cm="1">
        <f t="array" ref="AP640">_xlfn.XLOOKUP($G640&amp;$C640,$BY$1:$BY$845&amp;$C$1:$C$845,BJ$1:BJ$845,"",0)</f>
        <v>0</v>
      </c>
      <c r="AQ640" s="78" cm="1">
        <f t="array" ref="AQ640">_xlfn.XLOOKUP($G640&amp;$C640,$BY$1:$BY$845&amp;$C$1:$C$845,BK$1:BK$845,"",0)</f>
        <v>0</v>
      </c>
      <c r="AR640" s="78">
        <f t="shared" si="123"/>
        <v>1</v>
      </c>
      <c r="AT640" s="1">
        <v>6</v>
      </c>
      <c r="AU640" s="2" t="s">
        <v>1069</v>
      </c>
      <c r="AV640" s="6">
        <v>2775000</v>
      </c>
      <c r="AW640" s="6">
        <v>2775000</v>
      </c>
      <c r="BB640">
        <v>6</v>
      </c>
      <c r="BC640" t="s">
        <v>1069</v>
      </c>
      <c r="BD640">
        <v>32</v>
      </c>
      <c r="BE640">
        <v>44</v>
      </c>
      <c r="BF640" s="2">
        <v>1652</v>
      </c>
      <c r="BH640" s="58">
        <v>0.08</v>
      </c>
      <c r="BI640" s="58">
        <v>0.76</v>
      </c>
      <c r="BJ640" s="58">
        <v>0.16</v>
      </c>
      <c r="BK640" s="58">
        <v>0.01</v>
      </c>
      <c r="BL640" s="2">
        <v>9</v>
      </c>
      <c r="BM640" s="2">
        <v>3.3</v>
      </c>
      <c r="BN640" s="2">
        <v>65</v>
      </c>
      <c r="BO640" s="2">
        <v>20</v>
      </c>
      <c r="BP640" s="2">
        <v>44</v>
      </c>
      <c r="BQ640" s="2">
        <v>10</v>
      </c>
      <c r="BR640" s="2">
        <v>86</v>
      </c>
      <c r="BT640" s="2">
        <v>543</v>
      </c>
      <c r="BU640" s="2">
        <v>19</v>
      </c>
      <c r="BV640" s="2">
        <v>35</v>
      </c>
      <c r="BX640" s="2">
        <v>6</v>
      </c>
      <c r="BY640" s="2" t="s">
        <v>1069</v>
      </c>
      <c r="BZ640" s="2">
        <v>32</v>
      </c>
      <c r="CA640" s="2">
        <v>44</v>
      </c>
      <c r="CB640" s="2">
        <v>1652</v>
      </c>
      <c r="CC640" s="2">
        <v>20.399999999999999</v>
      </c>
      <c r="CD640" s="2">
        <v>0.53300000000000003</v>
      </c>
      <c r="CE640" s="2">
        <v>0.27300000000000002</v>
      </c>
      <c r="CF640" s="2">
        <v>0.27400000000000002</v>
      </c>
      <c r="CG640" s="2">
        <v>3.7</v>
      </c>
      <c r="CH640" s="2">
        <v>12.1</v>
      </c>
      <c r="CI640" s="2">
        <v>7.9</v>
      </c>
      <c r="CJ640" s="2">
        <v>26.5</v>
      </c>
      <c r="CK640" s="2">
        <v>2.6</v>
      </c>
      <c r="CL640" s="2">
        <v>1.9</v>
      </c>
      <c r="CM640" s="2">
        <v>12.1</v>
      </c>
      <c r="CN640" s="2">
        <v>24.4</v>
      </c>
      <c r="CP640" s="2">
        <v>3.7</v>
      </c>
      <c r="CQ640" s="2">
        <v>3</v>
      </c>
      <c r="CR640" s="2">
        <v>6.6</v>
      </c>
      <c r="CS640" s="2">
        <v>0.193</v>
      </c>
      <c r="CU640" s="2">
        <v>3.3</v>
      </c>
      <c r="CV640" s="2">
        <v>1.6</v>
      </c>
      <c r="CW640" s="2">
        <v>5</v>
      </c>
      <c r="CX640" s="2">
        <v>2.9</v>
      </c>
    </row>
    <row r="641" spans="2:102" x14ac:dyDescent="0.2">
      <c r="B641" s="1" t="s">
        <v>177</v>
      </c>
      <c r="C641" s="1">
        <v>1998</v>
      </c>
      <c r="D641" s="1" t="s">
        <v>1077</v>
      </c>
      <c r="F641" s="2">
        <v>23</v>
      </c>
      <c r="G641" s="2" t="s">
        <v>1062</v>
      </c>
      <c r="H641" s="2" t="s">
        <v>576</v>
      </c>
      <c r="I641" s="4" t="s">
        <v>599</v>
      </c>
      <c r="J641" s="16">
        <f>_xlfn.XLOOKUP($I641,DASHBOARD!$I$2:$I$27,DASHBOARD!$J$2:$J$27,"",0)</f>
        <v>78</v>
      </c>
      <c r="K641" s="23">
        <f>J641/DASHBOARD!$C$3</f>
        <v>1.981203962407925</v>
      </c>
      <c r="L641" s="2">
        <v>198</v>
      </c>
      <c r="M641" s="26">
        <f>L641/DASHBOARD!$C$4</f>
        <v>89.795918367346943</v>
      </c>
      <c r="N641" s="26">
        <f t="shared" si="121"/>
        <v>22.876955144977121</v>
      </c>
      <c r="O641" s="5">
        <v>23059</v>
      </c>
      <c r="P641" s="23">
        <f>YEARFRAC(O641,_xlfn.XLOOKUP($B641,DASHBOARD!$Q$2:$Q$40,DASHBOARD!$U$2:$U$40,"",0))</f>
        <v>35.325000000000003</v>
      </c>
      <c r="Q641" s="2" t="s">
        <v>557</v>
      </c>
      <c r="R641" s="2" t="str">
        <f>_xlfn.XLOOKUP($Q641,DASHBOARD!$L$2:$L$150,DASHBOARD!M$2:M$150,"",0)</f>
        <v>United States</v>
      </c>
      <c r="S641" s="2" t="str">
        <f>_xlfn.XLOOKUP($Q641,DASHBOARD!$L$2:$L$150,DASHBOARD!N$2:N$150,"",0)</f>
        <v>North America</v>
      </c>
      <c r="T641" s="2" t="str">
        <f>_xlfn.XLOOKUP($Q641,DASHBOARD!$L$2:$L$150,DASHBOARD!O$2:O$150,"",0)</f>
        <v>Americas</v>
      </c>
      <c r="U641" s="2">
        <v>12</v>
      </c>
      <c r="W641" s="2" t="s">
        <v>636</v>
      </c>
      <c r="X641" s="2" t="s">
        <v>636</v>
      </c>
      <c r="Z641" s="2" t="str">
        <f t="shared" si="122"/>
        <v/>
      </c>
      <c r="AA641" s="6">
        <f>_xlfn.XLOOKUP($G641,$AU$635:$AU$656,$AV$635:$AV$656,0,0)</f>
        <v>33140000</v>
      </c>
      <c r="AB641" s="43">
        <f>AA641/$AC$657</f>
        <v>0.54034955104843951</v>
      </c>
      <c r="AD641" s="65">
        <v>465.59999999999997</v>
      </c>
      <c r="AE641" s="65" cm="1">
        <f t="array" ref="AE641">_xlfn.XLOOKUP($G641&amp;$C641,$BY$1:$BY$845&amp;$C$1:$C$845,$CB$1:$CB$845,"",0)</f>
        <v>3181</v>
      </c>
      <c r="AF641" s="65">
        <v>9.4</v>
      </c>
      <c r="AG641" s="65">
        <f>IFERROR(($AD641/SUM(AD635:AD656))*$AF641,"")</f>
        <v>0.23321681302753866</v>
      </c>
      <c r="AH641" s="65" cm="1">
        <f t="array" ref="AH641">_xlfn.XLOOKUP($G641&amp;$C641,$BY$1:$BY$845&amp;$C$1:$C$845,$BD$1:$BD$845,"",0)</f>
        <v>34</v>
      </c>
      <c r="AI641" s="65" cm="1">
        <f t="array" ref="AI641">_xlfn.XLOOKUP($G641&amp;$C641,$BY$1:$BY$845&amp;$C$1:$C$845,$CP$1:$CP$845,"",0)</f>
        <v>10.4</v>
      </c>
      <c r="AJ641" s="65" cm="1">
        <f t="array" ref="AJ641">_xlfn.XLOOKUP($G641&amp;$C641,$BY$1:$BY$845&amp;$C$1:$C$845,$CQ$1:$CQ$845,"",0)</f>
        <v>5.4</v>
      </c>
      <c r="AK641" s="65" cm="1">
        <f t="array" ref="AK641">_xlfn.XLOOKUP($G641&amp;$C641,$BY$1:$BY$845&amp;$C$1:$C$845,$CR$1:$CR$845,"",0)</f>
        <v>15.8</v>
      </c>
      <c r="AL641" s="65" cm="1">
        <f t="array" ref="AL641">_xlfn.XLOOKUP($G641&amp;$C641,$BY$1:$BY$845&amp;$C$1:$C$845,$CM$1:$CM$845,"",0)</f>
        <v>7.7</v>
      </c>
      <c r="AM641" s="78" cm="1">
        <f t="array" ref="AM641">_xlfn.XLOOKUP($G641&amp;$C641,$BY$1:$BY$845&amp;$C$1:$C$845,BG$1:BG$845,"",0)</f>
        <v>0.05</v>
      </c>
      <c r="AN641" s="78" cm="1">
        <f t="array" ref="AN641">_xlfn.XLOOKUP($G641&amp;$C641,$BY$1:$BY$845&amp;$C$1:$C$845,BH$1:BH$845,"",0)</f>
        <v>0.83</v>
      </c>
      <c r="AO641" s="78" cm="1">
        <f t="array" ref="AO641">_xlfn.XLOOKUP($G641&amp;$C641,$BY$1:$BY$845&amp;$C$1:$C$845,BI$1:BI$845,"",0)</f>
        <v>0.13</v>
      </c>
      <c r="AP641" s="78" cm="1">
        <f t="array" ref="AP641">_xlfn.XLOOKUP($G641&amp;$C641,$BY$1:$BY$845&amp;$C$1:$C$845,BJ$1:BJ$845,"",0)</f>
        <v>0</v>
      </c>
      <c r="AQ641" s="78" cm="1">
        <f t="array" ref="AQ641">_xlfn.XLOOKUP($G641&amp;$C641,$BY$1:$BY$845&amp;$C$1:$C$845,BK$1:BK$845,"",0)</f>
        <v>0</v>
      </c>
      <c r="AR641" s="78">
        <f t="shared" si="123"/>
        <v>1.01</v>
      </c>
      <c r="AT641" s="1">
        <v>7</v>
      </c>
      <c r="AU641" s="2" t="s">
        <v>1076</v>
      </c>
      <c r="AV641" s="6">
        <v>1800000</v>
      </c>
      <c r="AW641" s="6">
        <v>1800000</v>
      </c>
      <c r="BB641">
        <v>7</v>
      </c>
      <c r="BC641" t="s">
        <v>1057</v>
      </c>
      <c r="BD641">
        <v>29</v>
      </c>
      <c r="BE641">
        <v>71</v>
      </c>
      <c r="BF641" s="2">
        <v>1147</v>
      </c>
      <c r="BG641" s="58">
        <v>0.84</v>
      </c>
      <c r="BH641" s="58">
        <v>0.16</v>
      </c>
      <c r="BL641" s="2">
        <v>2.8</v>
      </c>
      <c r="BM641" s="2">
        <v>-5.9</v>
      </c>
      <c r="BN641" s="2">
        <v>28</v>
      </c>
      <c r="BO641" s="2">
        <v>16</v>
      </c>
      <c r="BP641" s="2">
        <v>44</v>
      </c>
      <c r="BQ641" s="2">
        <v>4</v>
      </c>
      <c r="BR641" s="2">
        <v>31</v>
      </c>
      <c r="BT641" s="2">
        <v>321</v>
      </c>
      <c r="BU641" s="2">
        <v>6</v>
      </c>
      <c r="BV641" s="2">
        <v>35</v>
      </c>
      <c r="BX641" s="2">
        <v>7</v>
      </c>
      <c r="BY641" s="2" t="s">
        <v>1057</v>
      </c>
      <c r="BZ641" s="2">
        <v>29</v>
      </c>
      <c r="CA641" s="2">
        <v>71</v>
      </c>
      <c r="CB641" s="2">
        <v>1147</v>
      </c>
      <c r="CC641" s="2">
        <v>10.1</v>
      </c>
      <c r="CD641" s="2">
        <v>0.42799999999999999</v>
      </c>
      <c r="CE641" s="2">
        <v>1.7000000000000001E-2</v>
      </c>
      <c r="CF641" s="2">
        <v>0.25800000000000001</v>
      </c>
      <c r="CG641" s="2">
        <v>3.4</v>
      </c>
      <c r="CH641" s="2">
        <v>6</v>
      </c>
      <c r="CI641" s="2">
        <v>4.7</v>
      </c>
      <c r="CJ641" s="2">
        <v>19.600000000000001</v>
      </c>
      <c r="CK641" s="2">
        <v>3.3</v>
      </c>
      <c r="CL641" s="2">
        <v>0.8</v>
      </c>
      <c r="CM641" s="2">
        <v>15.8</v>
      </c>
      <c r="CN641" s="2">
        <v>15.6</v>
      </c>
      <c r="CP641" s="2">
        <v>-0.1</v>
      </c>
      <c r="CQ641" s="2">
        <v>1.9</v>
      </c>
      <c r="CR641" s="2">
        <v>1.8</v>
      </c>
      <c r="CS641" s="2">
        <v>7.4999999999999997E-2</v>
      </c>
      <c r="CU641" s="2">
        <v>-4</v>
      </c>
      <c r="CV641" s="2">
        <v>2.4</v>
      </c>
      <c r="CW641" s="2">
        <v>-1.6</v>
      </c>
      <c r="CX641" s="2">
        <v>0.1</v>
      </c>
    </row>
    <row r="642" spans="2:102" x14ac:dyDescent="0.2">
      <c r="B642" s="1" t="s">
        <v>177</v>
      </c>
      <c r="C642" s="1">
        <v>1998</v>
      </c>
      <c r="D642" s="1" t="s">
        <v>1077</v>
      </c>
      <c r="F642" s="2">
        <v>25</v>
      </c>
      <c r="G642" s="2" t="s">
        <v>999</v>
      </c>
      <c r="H642" s="2" t="s">
        <v>556</v>
      </c>
      <c r="I642" s="4" t="s">
        <v>598</v>
      </c>
      <c r="J642" s="16">
        <f>_xlfn.XLOOKUP($I642,DASHBOARD!$I$2:$I$27,DASHBOARD!$J$2:$J$27,"",0)</f>
        <v>75</v>
      </c>
      <c r="K642" s="23">
        <f>J642/DASHBOARD!$C$3</f>
        <v>1.9050038100076201</v>
      </c>
      <c r="L642" s="2">
        <v>175</v>
      </c>
      <c r="M642" s="26">
        <f>L642/DASHBOARD!$C$4</f>
        <v>79.365079365079367</v>
      </c>
      <c r="N642" s="26">
        <f t="shared" si="121"/>
        <v>21.869444797178129</v>
      </c>
      <c r="O642" s="5">
        <v>24012</v>
      </c>
      <c r="P642" s="23">
        <f>YEARFRAC(O642,_xlfn.XLOOKUP($B642,DASHBOARD!$Q$2:$Q$40,DASHBOARD!$U$2:$U$40,"",0))</f>
        <v>32.713888888888889</v>
      </c>
      <c r="Q642" s="2" t="s">
        <v>1000</v>
      </c>
      <c r="R642" s="2" t="str">
        <f>_xlfn.XLOOKUP($Q642,DASHBOARD!$L$2:$L$150,DASHBOARD!M$2:M$150,"",0)</f>
        <v>Lebanon</v>
      </c>
      <c r="S642" s="2" t="str">
        <f>_xlfn.XLOOKUP($Q642,DASHBOARD!$L$2:$L$150,DASHBOARD!N$2:N$150,"",0)</f>
        <v>Asia</v>
      </c>
      <c r="T642" s="2" t="str">
        <f>_xlfn.XLOOKUP($Q642,DASHBOARD!$L$2:$L$150,DASHBOARD!O$2:O$150,"",0)</f>
        <v>Eurasia</v>
      </c>
      <c r="U642" s="2">
        <v>9</v>
      </c>
      <c r="W642" s="2" t="s">
        <v>571</v>
      </c>
      <c r="X642" s="2" t="s">
        <v>571</v>
      </c>
      <c r="Z642" s="2" t="str">
        <f t="shared" si="122"/>
        <v/>
      </c>
      <c r="AA642" s="6">
        <f>_xlfn.XLOOKUP($G642,$AU$635:$AU$656,$AV$635:$AV$656,0,0)</f>
        <v>750000</v>
      </c>
      <c r="AB642" s="43">
        <f>AA642/$AC$657</f>
        <v>1.2228791891560944E-2</v>
      </c>
      <c r="AD642" s="65">
        <v>1096</v>
      </c>
      <c r="AE642" s="65" cm="1">
        <f t="array" ref="AE642">_xlfn.XLOOKUP($G642&amp;$C642,$BY$1:$BY$845&amp;$C$1:$C$845,$CB$1:$CB$845,"",0)</f>
        <v>1119</v>
      </c>
      <c r="AF642" s="65">
        <v>15.7</v>
      </c>
      <c r="AG642" s="65">
        <f>IFERROR(($AD642/SUM(AD635:AD656))*$AF642,"")</f>
        <v>0.91691533805098491</v>
      </c>
      <c r="AH642" s="65" cm="1">
        <f t="array" ref="AH642">_xlfn.XLOOKUP($G642&amp;$C642,$BY$1:$BY$845&amp;$C$1:$C$845,$BD$1:$BD$845,"",0)</f>
        <v>32</v>
      </c>
      <c r="AI642" s="65" cm="1">
        <f t="array" ref="AI642">_xlfn.XLOOKUP($G642&amp;$C642,$BY$1:$BY$845&amp;$C$1:$C$845,$CP$1:$CP$845,"",0)</f>
        <v>2.5</v>
      </c>
      <c r="AJ642" s="65" cm="1">
        <f t="array" ref="AJ642">_xlfn.XLOOKUP($G642&amp;$C642,$BY$1:$BY$845&amp;$C$1:$C$845,$CQ$1:$CQ$845,"",0)</f>
        <v>1.2</v>
      </c>
      <c r="AK642" s="65" cm="1">
        <f t="array" ref="AK642">_xlfn.XLOOKUP($G642&amp;$C642,$BY$1:$BY$845&amp;$C$1:$C$845,$CR$1:$CR$845,"",0)</f>
        <v>3.8</v>
      </c>
      <c r="AL642" s="65" cm="1">
        <f t="array" ref="AL642">_xlfn.XLOOKUP($G642&amp;$C642,$BY$1:$BY$845&amp;$C$1:$C$845,$CM$1:$CM$845,"",0)</f>
        <v>7.7</v>
      </c>
      <c r="AM642" s="78" cm="1">
        <f t="array" ref="AM642">_xlfn.XLOOKUP($G642&amp;$C642,$BY$1:$BY$845&amp;$C$1:$C$845,BG$1:BG$845,"",0)</f>
        <v>1</v>
      </c>
      <c r="AN642" s="78" cm="1">
        <f t="array" ref="AN642">_xlfn.XLOOKUP($G642&amp;$C642,$BY$1:$BY$845&amp;$C$1:$C$845,BH$1:BH$845,"",0)</f>
        <v>0</v>
      </c>
      <c r="AO642" s="78" cm="1">
        <f t="array" ref="AO642">_xlfn.XLOOKUP($G642&amp;$C642,$BY$1:$BY$845&amp;$C$1:$C$845,BI$1:BI$845,"",0)</f>
        <v>0</v>
      </c>
      <c r="AP642" s="78" cm="1">
        <f t="array" ref="AP642">_xlfn.XLOOKUP($G642&amp;$C642,$BY$1:$BY$845&amp;$C$1:$C$845,BJ$1:BJ$845,"",0)</f>
        <v>0</v>
      </c>
      <c r="AQ642" s="78" cm="1">
        <f t="array" ref="AQ642">_xlfn.XLOOKUP($G642&amp;$C642,$BY$1:$BY$845&amp;$C$1:$C$845,BK$1:BK$845,"",0)</f>
        <v>0</v>
      </c>
      <c r="AR642" s="78">
        <f t="shared" si="123"/>
        <v>1</v>
      </c>
      <c r="AT642" s="1">
        <v>8</v>
      </c>
      <c r="AU642" s="2" t="s">
        <v>1060</v>
      </c>
      <c r="AV642" s="6">
        <v>1430000</v>
      </c>
      <c r="AW642" s="6">
        <v>1430000</v>
      </c>
      <c r="BB642">
        <v>8</v>
      </c>
      <c r="BC642" t="s">
        <v>999</v>
      </c>
      <c r="BD642">
        <v>32</v>
      </c>
      <c r="BE642">
        <v>50</v>
      </c>
      <c r="BF642" s="2">
        <v>1119</v>
      </c>
      <c r="BG642" s="58">
        <v>1</v>
      </c>
      <c r="BL642" s="2">
        <v>4.5999999999999996</v>
      </c>
      <c r="BM642" s="2">
        <v>-3.4</v>
      </c>
      <c r="BN642" s="2">
        <v>13</v>
      </c>
      <c r="BO642" s="2">
        <v>6</v>
      </c>
      <c r="BP642" s="2">
        <v>40</v>
      </c>
      <c r="BQ642" s="2">
        <v>2</v>
      </c>
      <c r="BR642" s="2">
        <v>6</v>
      </c>
      <c r="BT642" s="2">
        <v>210</v>
      </c>
      <c r="BU642" s="2">
        <v>1</v>
      </c>
      <c r="BV642" s="2">
        <v>10</v>
      </c>
      <c r="BX642" s="2">
        <v>8</v>
      </c>
      <c r="BY642" s="2" t="s">
        <v>999</v>
      </c>
      <c r="BZ642" s="2">
        <v>32</v>
      </c>
      <c r="CA642" s="2">
        <v>50</v>
      </c>
      <c r="CB642" s="2">
        <v>1119</v>
      </c>
      <c r="CC642" s="2">
        <v>12.9</v>
      </c>
      <c r="CD642" s="2">
        <v>0.58099999999999996</v>
      </c>
      <c r="CE642" s="2">
        <v>0.43</v>
      </c>
      <c r="CF642" s="2">
        <v>0.16200000000000001</v>
      </c>
      <c r="CG642" s="2">
        <v>1.4</v>
      </c>
      <c r="CH642" s="2">
        <v>6.5</v>
      </c>
      <c r="CI642" s="2">
        <v>3.9</v>
      </c>
      <c r="CJ642" s="2">
        <v>13.2</v>
      </c>
      <c r="CK642" s="2">
        <v>1.3</v>
      </c>
      <c r="CL642" s="2">
        <v>0.3</v>
      </c>
      <c r="CM642" s="2">
        <v>7.7</v>
      </c>
      <c r="CN642" s="2">
        <v>14</v>
      </c>
      <c r="CP642" s="2">
        <v>2.5</v>
      </c>
      <c r="CQ642" s="2">
        <v>1.2</v>
      </c>
      <c r="CR642" s="2">
        <v>3.8</v>
      </c>
      <c r="CS642" s="2">
        <v>0.161</v>
      </c>
      <c r="CU642" s="2">
        <v>0.6</v>
      </c>
      <c r="CV642" s="2">
        <v>0.6</v>
      </c>
      <c r="CW642" s="2">
        <v>1.1000000000000001</v>
      </c>
      <c r="CX642" s="2">
        <v>0.9</v>
      </c>
    </row>
    <row r="643" spans="2:102" x14ac:dyDescent="0.2">
      <c r="B643" s="1" t="s">
        <v>177</v>
      </c>
      <c r="C643" s="1">
        <v>1998</v>
      </c>
      <c r="D643" s="1" t="s">
        <v>1077</v>
      </c>
      <c r="F643" s="2">
        <v>53</v>
      </c>
      <c r="G643" s="2" t="s">
        <v>1063</v>
      </c>
      <c r="H643" s="2" t="s">
        <v>552</v>
      </c>
      <c r="I643" s="4" t="s">
        <v>1148</v>
      </c>
      <c r="J643" s="16">
        <f>_xlfn.XLOOKUP($I643,DASHBOARD!$I$2:$I$27,DASHBOARD!$J$2:$J$27,"",0)</f>
        <v>83</v>
      </c>
      <c r="K643" s="23">
        <f>J643/DASHBOARD!$C$3</f>
        <v>2.1082042164084331</v>
      </c>
      <c r="L643" s="2">
        <v>255</v>
      </c>
      <c r="M643" s="26">
        <f>L643/DASHBOARD!$C$4</f>
        <v>115.64625850340136</v>
      </c>
      <c r="N643" s="26">
        <f t="shared" si="121"/>
        <v>26.019936446054682</v>
      </c>
      <c r="O643" s="5">
        <v>22650</v>
      </c>
      <c r="P643" s="23">
        <f>YEARFRAC(O643,_xlfn.XLOOKUP($B643,DASHBOARD!$Q$2:$Q$40,DASHBOARD!$U$2:$U$40,"",0))</f>
        <v>36.444444444444443</v>
      </c>
      <c r="Q643" s="2" t="s">
        <v>557</v>
      </c>
      <c r="R643" s="2" t="str">
        <f>_xlfn.XLOOKUP($Q643,DASHBOARD!$L$2:$L$150,DASHBOARD!M$2:M$150,"",0)</f>
        <v>United States</v>
      </c>
      <c r="S643" s="2" t="str">
        <f>_xlfn.XLOOKUP($Q643,DASHBOARD!$L$2:$L$150,DASHBOARD!N$2:N$150,"",0)</f>
        <v>North America</v>
      </c>
      <c r="T643" s="2" t="str">
        <f>_xlfn.XLOOKUP($Q643,DASHBOARD!$L$2:$L$150,DASHBOARD!O$2:O$150,"",0)</f>
        <v>Americas</v>
      </c>
      <c r="U643" s="2">
        <v>12</v>
      </c>
      <c r="W643" s="2" t="s">
        <v>1064</v>
      </c>
      <c r="X643" s="2" t="s">
        <v>580</v>
      </c>
      <c r="Y643" s="2" t="s">
        <v>631</v>
      </c>
      <c r="Z643" s="2" t="str">
        <f t="shared" si="122"/>
        <v>X</v>
      </c>
      <c r="AA643" s="6">
        <f>_xlfn.XLOOKUP($G643,$AU$635:$AU$656,$AV$635:$AV$656,0,0)</f>
        <v>272250</v>
      </c>
      <c r="AB643" s="43">
        <f>AA643/$AC$657</f>
        <v>4.439051456636622E-3</v>
      </c>
      <c r="AD643" s="65">
        <v>1150.2</v>
      </c>
      <c r="AE643" s="65" cm="1">
        <f t="array" ref="AE643">_xlfn.XLOOKUP($G643&amp;$C643,$BY$1:$BY$845&amp;$C$1:$C$845,$CB$1:$CB$845,"",0)</f>
        <v>397</v>
      </c>
      <c r="AF643" s="65">
        <v>10.1</v>
      </c>
      <c r="AG643" s="65">
        <f>IFERROR(($AD643/SUM(AD635:AD656))*$AF643,"")</f>
        <v>0.61903295251087065</v>
      </c>
      <c r="AH643" s="65" cm="1">
        <f t="array" ref="AH643">_xlfn.XLOOKUP($G643&amp;$C643,$BY$1:$BY$845&amp;$C$1:$C$845,$BD$1:$BD$845,"",0)</f>
        <v>36</v>
      </c>
      <c r="AI643" s="65" cm="1">
        <f t="array" ref="AI643">_xlfn.XLOOKUP($G643&amp;$C643,$BY$1:$BY$845&amp;$C$1:$C$845,$CP$1:$CP$845,"",0)</f>
        <v>-0.4</v>
      </c>
      <c r="AJ643" s="65" cm="1">
        <f t="array" ref="AJ643">_xlfn.XLOOKUP($G643&amp;$C643,$BY$1:$BY$845&amp;$C$1:$C$845,$CQ$1:$CQ$845,"",0)</f>
        <v>0.5</v>
      </c>
      <c r="AK643" s="65" cm="1">
        <f t="array" ref="AK643">_xlfn.XLOOKUP($G643&amp;$C643,$BY$1:$BY$845&amp;$C$1:$C$845,$CR$1:$CR$845,"",0)</f>
        <v>0.1</v>
      </c>
      <c r="AL643" s="65" cm="1">
        <f t="array" ref="AL643">_xlfn.XLOOKUP($G643&amp;$C643,$BY$1:$BY$845&amp;$C$1:$C$845,$CM$1:$CM$845,"",0)</f>
        <v>19.7</v>
      </c>
      <c r="AM643" s="78" cm="1">
        <f t="array" ref="AM643">_xlfn.XLOOKUP($G643&amp;$C643,$BY$1:$BY$845&amp;$C$1:$C$845,BG$1:BG$845,"",0)</f>
        <v>0</v>
      </c>
      <c r="AN643" s="78" cm="1">
        <f t="array" ref="AN643">_xlfn.XLOOKUP($G643&amp;$C643,$BY$1:$BY$845&amp;$C$1:$C$845,BH$1:BH$845,"",0)</f>
        <v>0</v>
      </c>
      <c r="AO643" s="78" cm="1">
        <f t="array" ref="AO643">_xlfn.XLOOKUP($G643&amp;$C643,$BY$1:$BY$845&amp;$C$1:$C$845,BI$1:BI$845,"",0)</f>
        <v>0</v>
      </c>
      <c r="AP643" s="78" cm="1">
        <f t="array" ref="AP643">_xlfn.XLOOKUP($G643&amp;$C643,$BY$1:$BY$845&amp;$C$1:$C$845,BJ$1:BJ$845,"",0)</f>
        <v>0.04</v>
      </c>
      <c r="AQ643" s="78" cm="1">
        <f t="array" ref="AQ643">_xlfn.XLOOKUP($G643&amp;$C643,$BY$1:$BY$845&amp;$C$1:$C$845,BK$1:BK$845,"",0)</f>
        <v>0.96</v>
      </c>
      <c r="AR643" s="78">
        <f t="shared" si="123"/>
        <v>1</v>
      </c>
      <c r="AT643" s="1">
        <v>9</v>
      </c>
      <c r="AU643" s="2" t="s">
        <v>1057</v>
      </c>
      <c r="AV643" s="6">
        <v>1260000</v>
      </c>
      <c r="AW643" s="6">
        <v>1260000</v>
      </c>
      <c r="BB643">
        <v>9</v>
      </c>
      <c r="BC643" t="s">
        <v>1060</v>
      </c>
      <c r="BD643">
        <v>27</v>
      </c>
      <c r="BE643">
        <v>80</v>
      </c>
      <c r="BF643" s="2">
        <v>1096</v>
      </c>
      <c r="BG643" s="58">
        <v>0.01</v>
      </c>
      <c r="BH643" s="58">
        <v>0.1</v>
      </c>
      <c r="BI643" s="58">
        <v>0.83</v>
      </c>
      <c r="BJ643" s="58">
        <v>0.06</v>
      </c>
      <c r="BL643" s="2">
        <v>6.5</v>
      </c>
      <c r="BM643" s="2">
        <v>-0.8</v>
      </c>
      <c r="BN643" s="2">
        <v>38</v>
      </c>
      <c r="BO643" s="2">
        <v>5</v>
      </c>
      <c r="BP643" s="2">
        <v>71</v>
      </c>
      <c r="BQ643" s="2">
        <v>2</v>
      </c>
      <c r="BR643" s="2">
        <v>29</v>
      </c>
      <c r="BT643" s="2">
        <v>143</v>
      </c>
      <c r="BU643" s="2">
        <v>7</v>
      </c>
      <c r="BV643" s="2">
        <v>11</v>
      </c>
      <c r="BX643" s="2">
        <v>9</v>
      </c>
      <c r="BY643" s="2" t="s">
        <v>1060</v>
      </c>
      <c r="BZ643" s="2">
        <v>27</v>
      </c>
      <c r="CA643" s="2">
        <v>80</v>
      </c>
      <c r="CB643" s="2">
        <v>1096</v>
      </c>
      <c r="CC643" s="2">
        <v>15.7</v>
      </c>
      <c r="CD643" s="2">
        <v>0.51600000000000001</v>
      </c>
      <c r="CE643" s="2">
        <v>0.38400000000000001</v>
      </c>
      <c r="CF643" s="2">
        <v>0.17100000000000001</v>
      </c>
      <c r="CG643" s="2">
        <v>8.3000000000000007</v>
      </c>
      <c r="CH643" s="2">
        <v>12.4</v>
      </c>
      <c r="CI643" s="2">
        <v>10.3</v>
      </c>
      <c r="CJ643" s="2">
        <v>9.5</v>
      </c>
      <c r="CK643" s="2">
        <v>3.1</v>
      </c>
      <c r="CL643" s="2">
        <v>2.5</v>
      </c>
      <c r="CM643" s="2">
        <v>11</v>
      </c>
      <c r="CN643" s="2">
        <v>18.5</v>
      </c>
      <c r="CP643" s="2">
        <v>1.5</v>
      </c>
      <c r="CQ643" s="2">
        <v>2.2000000000000002</v>
      </c>
      <c r="CR643" s="2">
        <v>3.7</v>
      </c>
      <c r="CS643" s="2">
        <v>0.16300000000000001</v>
      </c>
      <c r="CU643" s="2">
        <v>0.4</v>
      </c>
      <c r="CV643" s="2">
        <v>2.2000000000000002</v>
      </c>
      <c r="CW643" s="2">
        <v>2.5</v>
      </c>
      <c r="CX643" s="2">
        <v>1.3</v>
      </c>
    </row>
    <row r="644" spans="2:102" x14ac:dyDescent="0.2">
      <c r="B644" s="1" t="s">
        <v>177</v>
      </c>
      <c r="C644" s="1">
        <v>1998</v>
      </c>
      <c r="D644" s="1" t="s">
        <v>1077</v>
      </c>
      <c r="F644" s="2">
        <v>7</v>
      </c>
      <c r="G644" s="2" t="s">
        <v>1065</v>
      </c>
      <c r="H644" s="2" t="s">
        <v>570</v>
      </c>
      <c r="I644" s="4" t="s">
        <v>595</v>
      </c>
      <c r="J644" s="16">
        <f>_xlfn.XLOOKUP($I644,DASHBOARD!$I$2:$I$27,DASHBOARD!$J$2:$J$27,"",0)</f>
        <v>82</v>
      </c>
      <c r="K644" s="23">
        <f>J644/DASHBOARD!$C$3</f>
        <v>2.0828041656083314</v>
      </c>
      <c r="L644" s="2">
        <v>192</v>
      </c>
      <c r="M644" s="26">
        <f>L644/DASHBOARD!$C$4</f>
        <v>87.074829931972786</v>
      </c>
      <c r="N644" s="26">
        <f t="shared" si="121"/>
        <v>20.072236237743159</v>
      </c>
      <c r="O644" s="5">
        <v>25099</v>
      </c>
      <c r="P644" s="23">
        <f>YEARFRAC(O644,_xlfn.XLOOKUP($B644,DASHBOARD!$Q$2:$Q$40,DASHBOARD!$U$2:$U$40,"",0))</f>
        <v>29.738888888888887</v>
      </c>
      <c r="Q644" s="2" t="s">
        <v>871</v>
      </c>
      <c r="R644" s="2" t="str">
        <f>_xlfn.XLOOKUP($Q644,DASHBOARD!$L$2:$L$150,DASHBOARD!M$2:M$150,"",0)</f>
        <v>Croatia</v>
      </c>
      <c r="S644" s="2" t="str">
        <f>_xlfn.XLOOKUP($Q644,DASHBOARD!$L$2:$L$150,DASHBOARD!N$2:N$150,"",0)</f>
        <v>Europe</v>
      </c>
      <c r="T644" s="2" t="str">
        <f>_xlfn.XLOOKUP($Q644,DASHBOARD!$L$2:$L$150,DASHBOARD!O$2:O$150,"",0)</f>
        <v>Eurasia</v>
      </c>
      <c r="U644" s="2">
        <v>4</v>
      </c>
      <c r="Z644" s="2" t="str">
        <f t="shared" si="122"/>
        <v/>
      </c>
      <c r="AA644" s="6">
        <f>_xlfn.XLOOKUP($G644,$AU$635:$AU$656,$AV$635:$AV$656,0,0)</f>
        <v>4560000</v>
      </c>
      <c r="AB644" s="43">
        <f>AA644/$AC$657</f>
        <v>7.4351054700690533E-2</v>
      </c>
      <c r="AD644" s="65" t="s">
        <v>1484</v>
      </c>
      <c r="AE644" s="65" cm="1">
        <f t="array" ref="AE644">_xlfn.XLOOKUP($G644&amp;$C644,$BY$1:$BY$845&amp;$C$1:$C$845,$CB$1:$CB$845,"",0)</f>
        <v>2235</v>
      </c>
      <c r="AF644" s="65" t="s">
        <v>1484</v>
      </c>
      <c r="AG644" s="65" t="str">
        <f>IFERROR(($AD644/SUM(AD635:AD656))*$AF644,"")</f>
        <v/>
      </c>
      <c r="AH644" s="65" cm="1">
        <f t="array" ref="AH644">_xlfn.XLOOKUP($G644&amp;$C644,$BY$1:$BY$845&amp;$C$1:$C$845,$BD$1:$BD$845,"",0)</f>
        <v>29</v>
      </c>
      <c r="AI644" s="65" cm="1">
        <f t="array" ref="AI644">_xlfn.XLOOKUP($G644&amp;$C644,$BY$1:$BY$845&amp;$C$1:$C$845,$CP$1:$CP$845,"",0)</f>
        <v>3.7</v>
      </c>
      <c r="AJ644" s="65" cm="1">
        <f t="array" ref="AJ644">_xlfn.XLOOKUP($G644&amp;$C644,$BY$1:$BY$845&amp;$C$1:$C$845,$CQ$1:$CQ$845,"",0)</f>
        <v>3.3</v>
      </c>
      <c r="AK644" s="65" cm="1">
        <f t="array" ref="AK644">_xlfn.XLOOKUP($G644&amp;$C644,$BY$1:$BY$845&amp;$C$1:$C$845,$CR$1:$CR$845,"",0)</f>
        <v>7</v>
      </c>
      <c r="AL644" s="65" cm="1">
        <f t="array" ref="AL644">_xlfn.XLOOKUP($G644&amp;$C644,$BY$1:$BY$845&amp;$C$1:$C$845,$CM$1:$CM$845,"",0)</f>
        <v>14.1</v>
      </c>
      <c r="AM644" s="78" cm="1">
        <f t="array" ref="AM644">_xlfn.XLOOKUP($G644&amp;$C644,$BY$1:$BY$845&amp;$C$1:$C$845,BG$1:BG$845,"",0)</f>
        <v>0</v>
      </c>
      <c r="AN644" s="78" cm="1">
        <f t="array" ref="AN644">_xlfn.XLOOKUP($G644&amp;$C644,$BY$1:$BY$845&amp;$C$1:$C$845,BH$1:BH$845,"",0)</f>
        <v>0</v>
      </c>
      <c r="AO644" s="78" cm="1">
        <f t="array" ref="AO644">_xlfn.XLOOKUP($G644&amp;$C644,$BY$1:$BY$845&amp;$C$1:$C$845,BI$1:BI$845,"",0)</f>
        <v>0.45</v>
      </c>
      <c r="AP644" s="78" cm="1">
        <f t="array" ref="AP644">_xlfn.XLOOKUP($G644&amp;$C644,$BY$1:$BY$845&amp;$C$1:$C$845,BJ$1:BJ$845,"",0)</f>
        <v>0.54</v>
      </c>
      <c r="AQ644" s="78" cm="1">
        <f t="array" ref="AQ644">_xlfn.XLOOKUP($G644&amp;$C644,$BY$1:$BY$845&amp;$C$1:$C$845,BK$1:BK$845,"",0)</f>
        <v>0.01</v>
      </c>
      <c r="AR644" s="78">
        <f t="shared" si="123"/>
        <v>1</v>
      </c>
      <c r="AT644" s="1">
        <v>10</v>
      </c>
      <c r="AU644" s="2" t="s">
        <v>1078</v>
      </c>
      <c r="AV644" s="11">
        <v>1150000</v>
      </c>
      <c r="AW644" s="6" t="s">
        <v>1484</v>
      </c>
      <c r="BB644">
        <v>10</v>
      </c>
      <c r="BC644" t="s">
        <v>1061</v>
      </c>
      <c r="BD644">
        <v>24</v>
      </c>
      <c r="BE644">
        <v>51</v>
      </c>
      <c r="BF644" s="2">
        <v>710</v>
      </c>
      <c r="BJ644" s="58">
        <v>0.56000000000000005</v>
      </c>
      <c r="BK644" s="58">
        <v>0.45</v>
      </c>
      <c r="BL644" s="2">
        <v>7.2</v>
      </c>
      <c r="BM644" s="2">
        <v>0.2</v>
      </c>
      <c r="BN644" s="2">
        <v>14</v>
      </c>
      <c r="BO644" s="2">
        <v>11</v>
      </c>
      <c r="BP644" s="2">
        <v>36</v>
      </c>
      <c r="BQ644" s="2">
        <v>7</v>
      </c>
      <c r="BR644" s="2">
        <v>46</v>
      </c>
      <c r="BT644" s="2">
        <v>78</v>
      </c>
      <c r="BU644" s="2">
        <v>9</v>
      </c>
      <c r="BV644" s="2">
        <v>16</v>
      </c>
      <c r="BX644" s="2">
        <v>10</v>
      </c>
      <c r="BY644" s="2" t="s">
        <v>1061</v>
      </c>
      <c r="BZ644" s="2">
        <v>24</v>
      </c>
      <c r="CA644" s="2">
        <v>51</v>
      </c>
      <c r="CB644" s="2">
        <v>710</v>
      </c>
      <c r="CC644" s="2">
        <v>14.4</v>
      </c>
      <c r="CD644" s="2">
        <v>0.54800000000000004</v>
      </c>
      <c r="CE644" s="2">
        <v>5.0000000000000001E-3</v>
      </c>
      <c r="CF644" s="2">
        <v>0.51800000000000002</v>
      </c>
      <c r="CG644" s="2">
        <v>12.2</v>
      </c>
      <c r="CH644" s="2">
        <v>15.7</v>
      </c>
      <c r="CI644" s="2">
        <v>14</v>
      </c>
      <c r="CJ644" s="2">
        <v>8</v>
      </c>
      <c r="CK644" s="2">
        <v>1</v>
      </c>
      <c r="CL644" s="2">
        <v>1.7</v>
      </c>
      <c r="CM644" s="2">
        <v>16.399999999999999</v>
      </c>
      <c r="CN644" s="2">
        <v>18.399999999999999</v>
      </c>
      <c r="CP644" s="2">
        <v>0.9</v>
      </c>
      <c r="CQ644" s="2">
        <v>1.1000000000000001</v>
      </c>
      <c r="CR644" s="2">
        <v>2</v>
      </c>
      <c r="CS644" s="2">
        <v>0.13800000000000001</v>
      </c>
      <c r="CU644" s="2">
        <v>-1.5</v>
      </c>
      <c r="CV644" s="2">
        <v>0.2</v>
      </c>
      <c r="CW644" s="2">
        <v>-1.4</v>
      </c>
      <c r="CX644" s="2">
        <v>0.1</v>
      </c>
    </row>
    <row r="645" spans="2:102" x14ac:dyDescent="0.2">
      <c r="B645" s="1" t="s">
        <v>177</v>
      </c>
      <c r="C645" s="1">
        <v>1998</v>
      </c>
      <c r="D645" s="1" t="s">
        <v>1077</v>
      </c>
      <c r="F645" s="2">
        <v>5</v>
      </c>
      <c r="G645" s="2" t="s">
        <v>1066</v>
      </c>
      <c r="H645" s="2" t="s">
        <v>556</v>
      </c>
      <c r="I645" s="4" t="s">
        <v>597</v>
      </c>
      <c r="J645" s="16">
        <f>_xlfn.XLOOKUP($I645,DASHBOARD!$I$2:$I$27,DASHBOARD!$J$2:$J$27,"",0)</f>
        <v>74</v>
      </c>
      <c r="K645" s="23">
        <f>J645/DASHBOARD!$C$3</f>
        <v>1.8796037592075185</v>
      </c>
      <c r="L645" s="2">
        <v>210</v>
      </c>
      <c r="M645" s="26">
        <f>L645/DASHBOARD!$C$4</f>
        <v>95.238095238095241</v>
      </c>
      <c r="N645" s="26">
        <f t="shared" si="121"/>
        <v>26.95740547497304</v>
      </c>
      <c r="O645" s="5">
        <v>27008</v>
      </c>
      <c r="P645" s="23">
        <f>YEARFRAC(O645,_xlfn.XLOOKUP($B645,DASHBOARD!$Q$2:$Q$40,DASHBOARD!$U$2:$U$40,"",0))</f>
        <v>24.511111111111113</v>
      </c>
      <c r="Q645" s="2" t="s">
        <v>557</v>
      </c>
      <c r="R645" s="2" t="str">
        <f>_xlfn.XLOOKUP($Q645,DASHBOARD!$L$2:$L$150,DASHBOARD!M$2:M$150,"",0)</f>
        <v>United States</v>
      </c>
      <c r="S645" s="2" t="str">
        <f>_xlfn.XLOOKUP($Q645,DASHBOARD!$L$2:$L$150,DASHBOARD!N$2:N$150,"",0)</f>
        <v>North America</v>
      </c>
      <c r="T645" s="2" t="str">
        <f>_xlfn.XLOOKUP($Q645,DASHBOARD!$L$2:$L$150,DASHBOARD!O$2:O$150,"",0)</f>
        <v>Americas</v>
      </c>
      <c r="U645" s="2" t="s">
        <v>563</v>
      </c>
      <c r="W645" s="2" t="s">
        <v>642</v>
      </c>
      <c r="X645" s="2" t="s">
        <v>642</v>
      </c>
      <c r="Z645" s="2" t="str">
        <f t="shared" si="122"/>
        <v/>
      </c>
      <c r="AA645" s="6">
        <f>_xlfn.XLOOKUP($G645,$AU$635:$AU$656,$AV$635:$AV$656,0,0)</f>
        <v>0</v>
      </c>
      <c r="AB645" s="43">
        <f>AA645/$AC$657</f>
        <v>0</v>
      </c>
      <c r="AD645" s="65" t="s">
        <v>1484</v>
      </c>
      <c r="AE645" s="65" cm="1">
        <f t="array" ref="AE645">_xlfn.XLOOKUP($G645&amp;$C645,$BY$1:$BY$845&amp;$C$1:$C$845,$CB$1:$CB$845,"",0)</f>
        <v>140</v>
      </c>
      <c r="AF645" s="65" t="s">
        <v>1484</v>
      </c>
      <c r="AG645" s="65" t="str">
        <f>IFERROR(($AD645/SUM(AD635:AD656))*$AF645,"")</f>
        <v/>
      </c>
      <c r="AH645" s="65" cm="1">
        <f t="array" ref="AH645">_xlfn.XLOOKUP($G645&amp;$C645,$BY$1:$BY$845&amp;$C$1:$C$845,$BD$1:$BD$845,"",0)</f>
        <v>24</v>
      </c>
      <c r="AI645" s="65" cm="1">
        <f t="array" ref="AI645">_xlfn.XLOOKUP($G645&amp;$C645,$BY$1:$BY$845&amp;$C$1:$C$845,$CP$1:$CP$845,"",0)</f>
        <v>0</v>
      </c>
      <c r="AJ645" s="65" cm="1">
        <f t="array" ref="AJ645">_xlfn.XLOOKUP($G645&amp;$C645,$BY$1:$BY$845&amp;$C$1:$C$845,$CQ$1:$CQ$845,"",0)</f>
        <v>0.1</v>
      </c>
      <c r="AK645" s="65" cm="1">
        <f t="array" ref="AK645">_xlfn.XLOOKUP($G645&amp;$C645,$BY$1:$BY$845&amp;$C$1:$C$845,$CR$1:$CR$845,"",0)</f>
        <v>0.1</v>
      </c>
      <c r="AL645" s="65" cm="1">
        <f t="array" ref="AL645">_xlfn.XLOOKUP($G645&amp;$C645,$BY$1:$BY$845&amp;$C$1:$C$845,$CM$1:$CM$845,"",0)</f>
        <v>10.3</v>
      </c>
      <c r="AM645" s="78" cm="1">
        <f t="array" ref="AM645">_xlfn.XLOOKUP($G645&amp;$C645,$BY$1:$BY$845&amp;$C$1:$C$845,BG$1:BG$845,"",0)</f>
        <v>0.89</v>
      </c>
      <c r="AN645" s="78" cm="1">
        <f t="array" ref="AN645">_xlfn.XLOOKUP($G645&amp;$C645,$BY$1:$BY$845&amp;$C$1:$C$845,BH$1:BH$845,"",0)</f>
        <v>0.11</v>
      </c>
      <c r="AO645" s="78" cm="1">
        <f t="array" ref="AO645">_xlfn.XLOOKUP($G645&amp;$C645,$BY$1:$BY$845&amp;$C$1:$C$845,BI$1:BI$845,"",0)</f>
        <v>0</v>
      </c>
      <c r="AP645" s="78" cm="1">
        <f t="array" ref="AP645">_xlfn.XLOOKUP($G645&amp;$C645,$BY$1:$BY$845&amp;$C$1:$C$845,BJ$1:BJ$845,"",0)</f>
        <v>0</v>
      </c>
      <c r="AQ645" s="78" cm="1">
        <f t="array" ref="AQ645">_xlfn.XLOOKUP($G645&amp;$C645,$BY$1:$BY$845&amp;$C$1:$C$845,BK$1:BK$845,"",0)</f>
        <v>0</v>
      </c>
      <c r="AR645" s="78">
        <f t="shared" si="123"/>
        <v>1</v>
      </c>
      <c r="AT645" s="1">
        <v>11</v>
      </c>
      <c r="AU645" s="2" t="s">
        <v>1061</v>
      </c>
      <c r="AV645" s="6">
        <v>850920</v>
      </c>
      <c r="AW645" s="6" t="s">
        <v>1484</v>
      </c>
      <c r="BB645">
        <v>11</v>
      </c>
      <c r="BC645" t="s">
        <v>1059</v>
      </c>
      <c r="BD645">
        <v>29</v>
      </c>
      <c r="BE645">
        <v>74</v>
      </c>
      <c r="BF645" s="2">
        <v>608</v>
      </c>
      <c r="BG645" s="58">
        <v>0.01</v>
      </c>
      <c r="BH645" s="58">
        <v>0.38</v>
      </c>
      <c r="BI645" s="58">
        <v>0.56999999999999995</v>
      </c>
      <c r="BJ645" s="58">
        <v>0.04</v>
      </c>
      <c r="BL645" s="2">
        <v>-1.5</v>
      </c>
      <c r="BM645" s="2">
        <v>-10.3</v>
      </c>
      <c r="BN645" s="2">
        <v>15</v>
      </c>
      <c r="BO645" s="2">
        <v>0</v>
      </c>
      <c r="BP645" s="2">
        <v>21</v>
      </c>
      <c r="BQ645" s="2">
        <v>3</v>
      </c>
      <c r="BR645" s="2">
        <v>3</v>
      </c>
      <c r="BT645" s="2">
        <v>111</v>
      </c>
      <c r="BU645" s="2">
        <v>0</v>
      </c>
      <c r="BV645" s="2">
        <v>1</v>
      </c>
      <c r="BX645" s="2">
        <v>11</v>
      </c>
      <c r="BY645" s="2" t="s">
        <v>1059</v>
      </c>
      <c r="BZ645" s="2">
        <v>29</v>
      </c>
      <c r="CA645" s="2">
        <v>74</v>
      </c>
      <c r="CB645" s="2">
        <v>608</v>
      </c>
      <c r="CC645" s="2">
        <v>14.1</v>
      </c>
      <c r="CD645" s="2">
        <v>0.55400000000000005</v>
      </c>
      <c r="CE645" s="2">
        <v>0.36899999999999999</v>
      </c>
      <c r="CF645" s="2">
        <v>3.4000000000000002E-2</v>
      </c>
      <c r="CG645" s="2">
        <v>4.5</v>
      </c>
      <c r="CH645" s="2">
        <v>10</v>
      </c>
      <c r="CI645" s="2">
        <v>7.3</v>
      </c>
      <c r="CJ645" s="2">
        <v>12.8</v>
      </c>
      <c r="CK645" s="2">
        <v>2</v>
      </c>
      <c r="CL645" s="2">
        <v>1.8</v>
      </c>
      <c r="CM645" s="2">
        <v>10.5</v>
      </c>
      <c r="CN645" s="2">
        <v>14.7</v>
      </c>
      <c r="CP645" s="2">
        <v>1</v>
      </c>
      <c r="CQ645" s="2">
        <v>0.9</v>
      </c>
      <c r="CR645" s="2">
        <v>1.9</v>
      </c>
      <c r="CS645" s="2">
        <v>0.151</v>
      </c>
      <c r="CU645" s="2">
        <v>1</v>
      </c>
      <c r="CV645" s="2">
        <v>1.8</v>
      </c>
      <c r="CW645" s="2">
        <v>2.8</v>
      </c>
      <c r="CX645" s="2">
        <v>0.7</v>
      </c>
    </row>
    <row r="646" spans="2:102" x14ac:dyDescent="0.2">
      <c r="B646" s="1" t="s">
        <v>177</v>
      </c>
      <c r="C646" s="1">
        <v>1998</v>
      </c>
      <c r="D646" s="1" t="s">
        <v>1077</v>
      </c>
      <c r="F646" s="2">
        <v>13</v>
      </c>
      <c r="G646" s="2" t="s">
        <v>1067</v>
      </c>
      <c r="H646" s="2" t="s">
        <v>552</v>
      </c>
      <c r="I646" s="4" t="s">
        <v>1151</v>
      </c>
      <c r="J646" s="16">
        <f>_xlfn.XLOOKUP($I646,DASHBOARD!$I$2:$I$27,DASHBOARD!$J$2:$J$27,"",0)</f>
        <v>86</v>
      </c>
      <c r="K646" s="23">
        <f>J646/DASHBOARD!$C$3</f>
        <v>2.1844043688087376</v>
      </c>
      <c r="L646" s="2">
        <v>265</v>
      </c>
      <c r="M646" s="26">
        <f>L646/DASHBOARD!$C$4</f>
        <v>120.18140589569161</v>
      </c>
      <c r="N646" s="26">
        <f t="shared" si="121"/>
        <v>25.186696400211428</v>
      </c>
      <c r="O646" s="5">
        <v>25222</v>
      </c>
      <c r="P646" s="23">
        <f>YEARFRAC(O646,_xlfn.XLOOKUP($B646,DASHBOARD!$Q$2:$Q$40,DASHBOARD!$U$2:$U$40,"",0))</f>
        <v>29.402777777777779</v>
      </c>
      <c r="Q646" s="2" t="s">
        <v>749</v>
      </c>
      <c r="R646" s="2" t="str">
        <f>_xlfn.XLOOKUP($Q646,DASHBOARD!$L$2:$L$150,DASHBOARD!M$2:M$150,"",0)</f>
        <v>Australia</v>
      </c>
      <c r="S646" s="2" t="str">
        <f>_xlfn.XLOOKUP($Q646,DASHBOARD!$L$2:$L$150,DASHBOARD!N$2:N$150,"",0)</f>
        <v>Australia + Oceania</v>
      </c>
      <c r="T646" s="2" t="str">
        <f>_xlfn.XLOOKUP($Q646,DASHBOARD!$L$2:$L$150,DASHBOARD!O$2:O$150,"",0)</f>
        <v>South Pacific</v>
      </c>
      <c r="U646" s="2">
        <v>6</v>
      </c>
      <c r="W646" s="2" t="s">
        <v>1068</v>
      </c>
      <c r="X646" s="2" t="s">
        <v>1068</v>
      </c>
      <c r="Z646" s="2" t="str">
        <f t="shared" si="122"/>
        <v/>
      </c>
      <c r="AA646" s="6">
        <f>_xlfn.XLOOKUP($G646,$AU$635:$AU$656,$AV$635:$AV$656,0,0)</f>
        <v>3184900</v>
      </c>
      <c r="AB646" s="43">
        <f>AA646/$AC$657</f>
        <v>5.192997239390993E-2</v>
      </c>
      <c r="AD646" s="65">
        <v>1120</v>
      </c>
      <c r="AE646" s="65" cm="1">
        <f t="array" ref="AE646">_xlfn.XLOOKUP($G646&amp;$C646,$BY$1:$BY$845&amp;$C$1:$C$845,$CB$1:$CB$845,"",0)</f>
        <v>1703</v>
      </c>
      <c r="AF646" s="65">
        <v>12.9</v>
      </c>
      <c r="AG646" s="65">
        <f>IFERROR(($AD646/SUM(AD635:AD656))*$AF646,"")</f>
        <v>0.76988660584875124</v>
      </c>
      <c r="AH646" s="65" cm="1">
        <f t="array" ref="AH646">_xlfn.XLOOKUP($G646&amp;$C646,$BY$1:$BY$845&amp;$C$1:$C$845,$BD$1:$BD$845,"",0)</f>
        <v>29</v>
      </c>
      <c r="AI646" s="65" cm="1">
        <f t="array" ref="AI646">_xlfn.XLOOKUP($G646&amp;$C646,$BY$1:$BY$845&amp;$C$1:$C$845,$CP$1:$CP$845,"",0)</f>
        <v>0.6</v>
      </c>
      <c r="AJ646" s="65" cm="1">
        <f t="array" ref="AJ646">_xlfn.XLOOKUP($G646&amp;$C646,$BY$1:$BY$845&amp;$C$1:$C$845,$CQ$1:$CQ$845,"",0)</f>
        <v>2.8</v>
      </c>
      <c r="AK646" s="65" cm="1">
        <f t="array" ref="AK646">_xlfn.XLOOKUP($G646&amp;$C646,$BY$1:$BY$845&amp;$C$1:$C$845,$CR$1:$CR$845,"",0)</f>
        <v>3.4</v>
      </c>
      <c r="AL646" s="65" cm="1">
        <f t="array" ref="AL646">_xlfn.XLOOKUP($G646&amp;$C646,$BY$1:$BY$845&amp;$C$1:$C$845,$CM$1:$CM$845,"",0)</f>
        <v>16.2</v>
      </c>
      <c r="AM646" s="78" cm="1">
        <f t="array" ref="AM646">_xlfn.XLOOKUP($G646&amp;$C646,$BY$1:$BY$845&amp;$C$1:$C$845,BG$1:BG$845,"",0)</f>
        <v>0</v>
      </c>
      <c r="AN646" s="78" cm="1">
        <f t="array" ref="AN646">_xlfn.XLOOKUP($G646&amp;$C646,$BY$1:$BY$845&amp;$C$1:$C$845,BH$1:BH$845,"",0)</f>
        <v>0</v>
      </c>
      <c r="AO646" s="78" cm="1">
        <f t="array" ref="AO646">_xlfn.XLOOKUP($G646&amp;$C646,$BY$1:$BY$845&amp;$C$1:$C$845,BI$1:BI$845,"",0)</f>
        <v>0</v>
      </c>
      <c r="AP646" s="78" cm="1">
        <f t="array" ref="AP646">_xlfn.XLOOKUP($G646&amp;$C646,$BY$1:$BY$845&amp;$C$1:$C$845,BJ$1:BJ$845,"",0)</f>
        <v>0</v>
      </c>
      <c r="AQ646" s="78" cm="1">
        <f t="array" ref="AQ646">_xlfn.XLOOKUP($G646&amp;$C646,$BY$1:$BY$845&amp;$C$1:$C$845,BK$1:BK$845,"",0)</f>
        <v>1</v>
      </c>
      <c r="AR646" s="78">
        <f t="shared" si="123"/>
        <v>1</v>
      </c>
      <c r="AT646" s="1">
        <v>12</v>
      </c>
      <c r="AU646" s="2" t="s">
        <v>999</v>
      </c>
      <c r="AV646" s="6">
        <v>750000</v>
      </c>
      <c r="AW646" s="6">
        <v>750000</v>
      </c>
      <c r="BB646">
        <v>12</v>
      </c>
      <c r="BC646" t="s">
        <v>1076</v>
      </c>
      <c r="BD646">
        <v>34</v>
      </c>
      <c r="BE646">
        <v>48</v>
      </c>
      <c r="BF646" s="2">
        <v>467</v>
      </c>
      <c r="BK646" s="58">
        <v>1</v>
      </c>
      <c r="BL646" s="2">
        <v>2.2999999999999998</v>
      </c>
      <c r="BM646" s="2">
        <v>-5.4</v>
      </c>
      <c r="BN646" s="2">
        <v>8</v>
      </c>
      <c r="BO646" s="2">
        <v>0</v>
      </c>
      <c r="BP646" s="2">
        <v>40</v>
      </c>
      <c r="BQ646" s="2">
        <v>2</v>
      </c>
      <c r="BR646" s="2">
        <v>11</v>
      </c>
      <c r="BT646" s="2">
        <v>41</v>
      </c>
      <c r="BU646" s="2">
        <v>3</v>
      </c>
      <c r="BV646" s="2">
        <v>12</v>
      </c>
      <c r="BX646" s="2">
        <v>12</v>
      </c>
      <c r="BY646" s="2" t="s">
        <v>1076</v>
      </c>
      <c r="BZ646" s="2">
        <v>34</v>
      </c>
      <c r="CA646" s="2">
        <v>48</v>
      </c>
      <c r="CB646" s="2">
        <v>467</v>
      </c>
      <c r="CC646" s="2">
        <v>9.4</v>
      </c>
      <c r="CD646" s="2">
        <v>0.46100000000000002</v>
      </c>
      <c r="CE646" s="2">
        <v>0</v>
      </c>
      <c r="CF646" s="2">
        <v>0.122</v>
      </c>
      <c r="CG646" s="2">
        <v>7.8</v>
      </c>
      <c r="CH646" s="2">
        <v>11.8</v>
      </c>
      <c r="CI646" s="2">
        <v>9.8000000000000007</v>
      </c>
      <c r="CJ646" s="2">
        <v>6.7</v>
      </c>
      <c r="CK646" s="2">
        <v>0.5</v>
      </c>
      <c r="CL646" s="2">
        <v>0.8</v>
      </c>
      <c r="CM646" s="2">
        <v>8.1</v>
      </c>
      <c r="CN646" s="2">
        <v>18.899999999999999</v>
      </c>
      <c r="CP646" s="2">
        <v>0.3</v>
      </c>
      <c r="CQ646" s="2">
        <v>0.6</v>
      </c>
      <c r="CR646" s="2">
        <v>0.8</v>
      </c>
      <c r="CS646" s="2">
        <v>8.5000000000000006E-2</v>
      </c>
      <c r="CU646" s="2">
        <v>-4.9000000000000004</v>
      </c>
      <c r="CV646" s="2">
        <v>-1.4</v>
      </c>
      <c r="CW646" s="2">
        <v>-6.2</v>
      </c>
      <c r="CX646" s="2">
        <v>-0.5</v>
      </c>
    </row>
    <row r="647" spans="2:102" x14ac:dyDescent="0.2">
      <c r="B647" s="1" t="s">
        <v>177</v>
      </c>
      <c r="C647" s="1">
        <v>1998</v>
      </c>
      <c r="D647" s="1" t="s">
        <v>1077</v>
      </c>
      <c r="F647" s="2">
        <v>33</v>
      </c>
      <c r="G647" s="2" t="s">
        <v>1069</v>
      </c>
      <c r="H647" s="2" t="s">
        <v>570</v>
      </c>
      <c r="I647" s="4" t="s">
        <v>600</v>
      </c>
      <c r="J647" s="16">
        <f>_xlfn.XLOOKUP($I647,DASHBOARD!$I$2:$I$27,DASHBOARD!$J$2:$J$27,"",0)</f>
        <v>80</v>
      </c>
      <c r="K647" s="23">
        <f>J647/DASHBOARD!$C$3</f>
        <v>2.0320040640081283</v>
      </c>
      <c r="L647" s="2">
        <v>210</v>
      </c>
      <c r="M647" s="26">
        <f>L647/DASHBOARD!$C$4</f>
        <v>95.238095238095241</v>
      </c>
      <c r="N647" s="26">
        <f t="shared" si="121"/>
        <v>23.065430059523806</v>
      </c>
      <c r="O647" s="5">
        <v>24010</v>
      </c>
      <c r="P647" s="23">
        <f>YEARFRAC(O647,_xlfn.XLOOKUP($B647,DASHBOARD!$Q$2:$Q$40,DASHBOARD!$U$2:$U$40,"",0))</f>
        <v>32.719444444444441</v>
      </c>
      <c r="Q647" s="2" t="s">
        <v>557</v>
      </c>
      <c r="R647" s="2" t="str">
        <f>_xlfn.XLOOKUP($Q647,DASHBOARD!$L$2:$L$150,DASHBOARD!M$2:M$150,"",0)</f>
        <v>United States</v>
      </c>
      <c r="S647" s="2" t="str">
        <f>_xlfn.XLOOKUP($Q647,DASHBOARD!$L$2:$L$150,DASHBOARD!N$2:N$150,"",0)</f>
        <v>North America</v>
      </c>
      <c r="T647" s="2" t="str">
        <f>_xlfn.XLOOKUP($Q647,DASHBOARD!$L$2:$L$150,DASHBOARD!O$2:O$150,"",0)</f>
        <v>Americas</v>
      </c>
      <c r="U647" s="2">
        <v>10</v>
      </c>
      <c r="W647" s="2" t="s">
        <v>1070</v>
      </c>
      <c r="X647" s="2" t="s">
        <v>1070</v>
      </c>
      <c r="Z647" s="2" t="str">
        <f t="shared" si="122"/>
        <v/>
      </c>
      <c r="AA647" s="6">
        <f>_xlfn.XLOOKUP($G647,$AU$635:$AU$656,$AV$635:$AV$656,0,0)</f>
        <v>2775000</v>
      </c>
      <c r="AB647" s="43">
        <f>AA647/$AC$657</f>
        <v>4.5246529998775493E-2</v>
      </c>
      <c r="AD647" s="65">
        <v>16.799999999999997</v>
      </c>
      <c r="AE647" s="65" cm="1">
        <f t="array" ref="AE647">_xlfn.XLOOKUP($G647&amp;$C647,$BY$1:$BY$845&amp;$C$1:$C$845,$CB$1:$CB$845,"",0)</f>
        <v>1652</v>
      </c>
      <c r="AF647" s="65">
        <v>13.8</v>
      </c>
      <c r="AG647" s="65">
        <f>IFERROR(($AD647/SUM(AD635:AD656))*$AF647,"")</f>
        <v>1.235399437292182E-2</v>
      </c>
      <c r="AH647" s="65" cm="1">
        <f t="array" ref="AH647">_xlfn.XLOOKUP($G647&amp;$C647,$BY$1:$BY$845&amp;$C$1:$C$845,$BD$1:$BD$845,"",0)</f>
        <v>32</v>
      </c>
      <c r="AI647" s="65" cm="1">
        <f t="array" ref="AI647">_xlfn.XLOOKUP($G647&amp;$C647,$BY$1:$BY$845&amp;$C$1:$C$845,$CP$1:$CP$845,"",0)</f>
        <v>3.7</v>
      </c>
      <c r="AJ647" s="65" cm="1">
        <f t="array" ref="AJ647">_xlfn.XLOOKUP($G647&amp;$C647,$BY$1:$BY$845&amp;$C$1:$C$845,$CQ$1:$CQ$845,"",0)</f>
        <v>3</v>
      </c>
      <c r="AK647" s="65" cm="1">
        <f t="array" ref="AK647">_xlfn.XLOOKUP($G647&amp;$C647,$BY$1:$BY$845&amp;$C$1:$C$845,$CR$1:$CR$845,"",0)</f>
        <v>6.6</v>
      </c>
      <c r="AL647" s="65" cm="1">
        <f t="array" ref="AL647">_xlfn.XLOOKUP($G647&amp;$C647,$BY$1:$BY$845&amp;$C$1:$C$845,$CM$1:$CM$845,"",0)</f>
        <v>12.1</v>
      </c>
      <c r="AM647" s="78" cm="1">
        <f t="array" ref="AM647">_xlfn.XLOOKUP($G647&amp;$C647,$BY$1:$BY$845&amp;$C$1:$C$845,BG$1:BG$845,"",0)</f>
        <v>0</v>
      </c>
      <c r="AN647" s="78" cm="1">
        <f t="array" ref="AN647">_xlfn.XLOOKUP($G647&amp;$C647,$BY$1:$BY$845&amp;$C$1:$C$845,BH$1:BH$845,"",0)</f>
        <v>0.08</v>
      </c>
      <c r="AO647" s="78" cm="1">
        <f t="array" ref="AO647">_xlfn.XLOOKUP($G647&amp;$C647,$BY$1:$BY$845&amp;$C$1:$C$845,BI$1:BI$845,"",0)</f>
        <v>0.76</v>
      </c>
      <c r="AP647" s="78" cm="1">
        <f t="array" ref="AP647">_xlfn.XLOOKUP($G647&amp;$C647,$BY$1:$BY$845&amp;$C$1:$C$845,BJ$1:BJ$845,"",0)</f>
        <v>0.16</v>
      </c>
      <c r="AQ647" s="78" cm="1">
        <f t="array" ref="AQ647">_xlfn.XLOOKUP($G647&amp;$C647,$BY$1:$BY$845&amp;$C$1:$C$845,BK$1:BK$845,"",0)</f>
        <v>0.01</v>
      </c>
      <c r="AR647" s="78">
        <f t="shared" si="123"/>
        <v>1.01</v>
      </c>
      <c r="AT647" s="1">
        <v>13</v>
      </c>
      <c r="AU647" s="2" t="s">
        <v>1056</v>
      </c>
      <c r="AV647" s="6">
        <v>597600</v>
      </c>
      <c r="AW647" s="6">
        <v>597600</v>
      </c>
      <c r="BB647">
        <v>13</v>
      </c>
      <c r="BC647" t="s">
        <v>1063</v>
      </c>
      <c r="BD647">
        <v>36</v>
      </c>
      <c r="BE647">
        <v>46</v>
      </c>
      <c r="BF647" s="2">
        <v>397</v>
      </c>
      <c r="BJ647" s="58">
        <v>0.04</v>
      </c>
      <c r="BK647" s="58">
        <v>0.96</v>
      </c>
      <c r="BL647" s="2">
        <v>-4.0999999999999996</v>
      </c>
      <c r="BM647" s="2">
        <v>-12.5</v>
      </c>
      <c r="BN647" s="2">
        <v>17</v>
      </c>
      <c r="BO647" s="2">
        <v>6</v>
      </c>
      <c r="BP647" s="2">
        <v>38</v>
      </c>
      <c r="BQ647" s="2">
        <v>2</v>
      </c>
      <c r="BR647" s="2">
        <v>4</v>
      </c>
      <c r="BT647" s="2">
        <v>61</v>
      </c>
      <c r="BU647" s="2">
        <v>0</v>
      </c>
      <c r="BV647" s="2">
        <v>3</v>
      </c>
      <c r="BX647" s="2">
        <v>13</v>
      </c>
      <c r="BY647" s="2" t="s">
        <v>1063</v>
      </c>
      <c r="BZ647" s="2">
        <v>36</v>
      </c>
      <c r="CA647" s="2">
        <v>46</v>
      </c>
      <c r="CB647" s="2">
        <v>397</v>
      </c>
      <c r="CC647" s="2">
        <v>5.5</v>
      </c>
      <c r="CD647" s="2">
        <v>0.40799999999999997</v>
      </c>
      <c r="CE647" s="2">
        <v>0</v>
      </c>
      <c r="CF647" s="2">
        <v>0.17</v>
      </c>
      <c r="CG647" s="2">
        <v>7.8</v>
      </c>
      <c r="CH647" s="2">
        <v>14.5</v>
      </c>
      <c r="CI647" s="2">
        <v>11.1</v>
      </c>
      <c r="CJ647" s="2">
        <v>11.2</v>
      </c>
      <c r="CK647" s="2">
        <v>0.5</v>
      </c>
      <c r="CL647" s="2">
        <v>0.9</v>
      </c>
      <c r="CM647" s="2">
        <v>19.7</v>
      </c>
      <c r="CN647" s="2">
        <v>16</v>
      </c>
      <c r="CP647" s="2">
        <v>-0.4</v>
      </c>
      <c r="CQ647" s="2">
        <v>0.5</v>
      </c>
      <c r="CR647" s="2">
        <v>0.1</v>
      </c>
      <c r="CS647" s="2">
        <v>1.6E-2</v>
      </c>
      <c r="CU647" s="2">
        <v>-6.3</v>
      </c>
      <c r="CV647" s="2">
        <v>-0.2</v>
      </c>
      <c r="CW647" s="2">
        <v>-6.4</v>
      </c>
      <c r="CX647" s="2">
        <v>-0.4</v>
      </c>
    </row>
    <row r="648" spans="2:102" x14ac:dyDescent="0.2">
      <c r="B648" s="1" t="s">
        <v>177</v>
      </c>
      <c r="C648" s="1">
        <v>1998</v>
      </c>
      <c r="D648" s="1" t="s">
        <v>1077</v>
      </c>
      <c r="F648" s="2">
        <v>91</v>
      </c>
      <c r="G648" s="2" t="s">
        <v>1071</v>
      </c>
      <c r="H648" s="2" t="s">
        <v>566</v>
      </c>
      <c r="I648" s="4" t="s">
        <v>604</v>
      </c>
      <c r="J648" s="16">
        <f>_xlfn.XLOOKUP($I648,DASHBOARD!$I$2:$I$27,DASHBOARD!$J$2:$J$27,"",0)</f>
        <v>79</v>
      </c>
      <c r="K648" s="23">
        <f>J648/DASHBOARD!$C$3</f>
        <v>2.0066040132080265</v>
      </c>
      <c r="L648" s="2">
        <v>210</v>
      </c>
      <c r="M648" s="26">
        <f>L648/DASHBOARD!$C$4</f>
        <v>95.238095238095241</v>
      </c>
      <c r="N648" s="26">
        <f t="shared" si="121"/>
        <v>23.653060788487799</v>
      </c>
      <c r="O648" s="5">
        <v>22414</v>
      </c>
      <c r="P648" s="23">
        <f>YEARFRAC(O648,_xlfn.XLOOKUP($B648,DASHBOARD!$Q$2:$Q$40,DASHBOARD!$U$2:$U$40,"",0))</f>
        <v>37.086111111111109</v>
      </c>
      <c r="Q648" s="2" t="s">
        <v>557</v>
      </c>
      <c r="R648" s="2" t="str">
        <f>_xlfn.XLOOKUP($Q648,DASHBOARD!$L$2:$L$150,DASHBOARD!M$2:M$150,"",0)</f>
        <v>United States</v>
      </c>
      <c r="S648" s="2" t="str">
        <f>_xlfn.XLOOKUP($Q648,DASHBOARD!$L$2:$L$150,DASHBOARD!N$2:N$150,"",0)</f>
        <v>North America</v>
      </c>
      <c r="T648" s="2" t="str">
        <f>_xlfn.XLOOKUP($Q648,DASHBOARD!$L$2:$L$150,DASHBOARD!O$2:O$150,"",0)</f>
        <v>Americas</v>
      </c>
      <c r="U648" s="2">
        <v>11</v>
      </c>
      <c r="W648" s="2" t="s">
        <v>1072</v>
      </c>
      <c r="X648" s="2" t="s">
        <v>1072</v>
      </c>
      <c r="Z648" s="2" t="str">
        <f t="shared" si="122"/>
        <v/>
      </c>
      <c r="AA648" s="6">
        <f>_xlfn.XLOOKUP($G648,$AU$635:$AU$656,$AV$635:$AV$656,0,0)</f>
        <v>4500000</v>
      </c>
      <c r="AB648" s="43">
        <f>AA648/$AC$657</f>
        <v>7.3372751349365661E-2</v>
      </c>
      <c r="AD648" s="65">
        <v>606.79999999999995</v>
      </c>
      <c r="AE648" s="65" cm="1">
        <f t="array" ref="AE648">_xlfn.XLOOKUP($G648&amp;$C648,$BY$1:$BY$845&amp;$C$1:$C$845,$CB$1:$CB$845,"",0)</f>
        <v>2856</v>
      </c>
      <c r="AF648" s="65">
        <v>14.1</v>
      </c>
      <c r="AG648" s="65">
        <f>IFERROR(($AD648/SUM(AD635:AD656))*$AF648,"")</f>
        <v>0.4559148264984228</v>
      </c>
      <c r="AH648" s="65" cm="1">
        <f t="array" ref="AH648">_xlfn.XLOOKUP($G648&amp;$C648,$BY$1:$BY$845&amp;$C$1:$C$845,$BD$1:$BD$845,"",0)</f>
        <v>36</v>
      </c>
      <c r="AI648" s="65" cm="1">
        <f t="array" ref="AI648">_xlfn.XLOOKUP($G648&amp;$C648,$BY$1:$BY$845&amp;$C$1:$C$845,$CP$1:$CP$845,"",0)</f>
        <v>1.9</v>
      </c>
      <c r="AJ648" s="65" cm="1">
        <f t="array" ref="AJ648">_xlfn.XLOOKUP($G648&amp;$C648,$BY$1:$BY$845&amp;$C$1:$C$845,$CQ$1:$CQ$845,"",0)</f>
        <v>5.9</v>
      </c>
      <c r="AK648" s="65" cm="1">
        <f t="array" ref="AK648">_xlfn.XLOOKUP($G648&amp;$C648,$BY$1:$BY$845&amp;$C$1:$C$845,$CR$1:$CR$845,"",0)</f>
        <v>7.8</v>
      </c>
      <c r="AL648" s="65" cm="1">
        <f t="array" ref="AL648">_xlfn.XLOOKUP($G648&amp;$C648,$BY$1:$BY$845&amp;$C$1:$C$845,$CM$1:$CM$845,"",0)</f>
        <v>26.4</v>
      </c>
      <c r="AM648" s="78" cm="1">
        <f t="array" ref="AM648">_xlfn.XLOOKUP($G648&amp;$C648,$BY$1:$BY$845&amp;$C$1:$C$845,BG$1:BG$845,"",0)</f>
        <v>0</v>
      </c>
      <c r="AN648" s="78" cm="1">
        <f t="array" ref="AN648">_xlfn.XLOOKUP($G648&amp;$C648,$BY$1:$BY$845&amp;$C$1:$C$845,BH$1:BH$845,"",0)</f>
        <v>0</v>
      </c>
      <c r="AO648" s="78" cm="1">
        <f t="array" ref="AO648">_xlfn.XLOOKUP($G648&amp;$C648,$BY$1:$BY$845&amp;$C$1:$C$845,BI$1:BI$845,"",0)</f>
        <v>0.01</v>
      </c>
      <c r="AP648" s="78" cm="1">
        <f t="array" ref="AP648">_xlfn.XLOOKUP($G648&amp;$C648,$BY$1:$BY$845&amp;$C$1:$C$845,BJ$1:BJ$845,"",0)</f>
        <v>0.69</v>
      </c>
      <c r="AQ648" s="78" cm="1">
        <f t="array" ref="AQ648">_xlfn.XLOOKUP($G648&amp;$C648,$BY$1:$BY$845&amp;$C$1:$C$845,BK$1:BK$845,"",0)</f>
        <v>0.3</v>
      </c>
      <c r="AR648" s="78">
        <f t="shared" si="123"/>
        <v>1</v>
      </c>
      <c r="AT648" s="1">
        <v>14</v>
      </c>
      <c r="AU648" s="2" t="s">
        <v>1059</v>
      </c>
      <c r="AV648" s="6">
        <v>500000</v>
      </c>
      <c r="AW648" s="6">
        <v>500000</v>
      </c>
      <c r="BB648">
        <v>14</v>
      </c>
      <c r="BC648" t="s">
        <v>1073</v>
      </c>
      <c r="BD648">
        <v>25</v>
      </c>
      <c r="BE648">
        <v>21</v>
      </c>
      <c r="BF648" s="2">
        <v>237</v>
      </c>
      <c r="BI648" s="58">
        <v>0.01</v>
      </c>
      <c r="BJ648" s="58">
        <v>0.1</v>
      </c>
      <c r="BK648" s="58">
        <v>0.89</v>
      </c>
      <c r="BL648" s="2">
        <v>8.6</v>
      </c>
      <c r="BM648" s="2">
        <v>1.6</v>
      </c>
      <c r="BN648" s="2">
        <v>5</v>
      </c>
      <c r="BO648" s="2">
        <v>4</v>
      </c>
      <c r="BP648" s="2">
        <v>18</v>
      </c>
      <c r="BQ648" s="2">
        <v>0</v>
      </c>
      <c r="BR648" s="2">
        <v>18</v>
      </c>
      <c r="BT648" s="2">
        <v>35</v>
      </c>
      <c r="BU648" s="2">
        <v>4</v>
      </c>
      <c r="BV648" s="2">
        <v>1</v>
      </c>
      <c r="BX648" s="2">
        <v>14</v>
      </c>
      <c r="BY648" s="2" t="s">
        <v>1073</v>
      </c>
      <c r="BZ648" s="2">
        <v>25</v>
      </c>
      <c r="CA648" s="2">
        <v>21</v>
      </c>
      <c r="CB648" s="2">
        <v>237</v>
      </c>
      <c r="CC648" s="2">
        <v>11.9</v>
      </c>
      <c r="CD648" s="2">
        <v>0.64600000000000002</v>
      </c>
      <c r="CE648" s="2">
        <v>2.4E-2</v>
      </c>
      <c r="CF648" s="2">
        <v>1.073</v>
      </c>
      <c r="CG648" s="2">
        <v>3.8</v>
      </c>
      <c r="CH648" s="2">
        <v>11.2</v>
      </c>
      <c r="CI648" s="2">
        <v>7.5</v>
      </c>
      <c r="CJ648" s="2">
        <v>10.8</v>
      </c>
      <c r="CK648" s="2">
        <v>0.9</v>
      </c>
      <c r="CL648" s="2">
        <v>0.9</v>
      </c>
      <c r="CM648" s="2">
        <v>17.7</v>
      </c>
      <c r="CN648" s="2">
        <v>13.9</v>
      </c>
      <c r="CP648" s="2">
        <v>0.4</v>
      </c>
      <c r="CQ648" s="2">
        <v>0.3</v>
      </c>
      <c r="CR648" s="2">
        <v>0.7</v>
      </c>
      <c r="CS648" s="2">
        <v>0.14599999999999999</v>
      </c>
      <c r="CU648" s="2">
        <v>-2.5</v>
      </c>
      <c r="CV648" s="2">
        <v>0.7</v>
      </c>
      <c r="CW648" s="2">
        <v>-1.8</v>
      </c>
      <c r="CX648" s="2">
        <v>0</v>
      </c>
    </row>
    <row r="649" spans="2:102" x14ac:dyDescent="0.2">
      <c r="B649" s="1" t="s">
        <v>177</v>
      </c>
      <c r="C649" s="1">
        <v>1998</v>
      </c>
      <c r="D649" s="1" t="s">
        <v>1077</v>
      </c>
      <c r="F649" s="2">
        <v>8</v>
      </c>
      <c r="G649" s="2" t="s">
        <v>1073</v>
      </c>
      <c r="H649" s="2" t="s">
        <v>566</v>
      </c>
      <c r="I649" s="4" t="s">
        <v>602</v>
      </c>
      <c r="J649" s="16">
        <f>_xlfn.XLOOKUP($I649,DASHBOARD!$I$2:$I$27,DASHBOARD!$J$2:$J$27,"",0)</f>
        <v>81</v>
      </c>
      <c r="K649" s="23">
        <f>J649/DASHBOARD!$C$3</f>
        <v>2.0574041148082296</v>
      </c>
      <c r="L649" s="2">
        <v>248</v>
      </c>
      <c r="M649" s="26">
        <f>L649/DASHBOARD!$C$4</f>
        <v>112.47165532879818</v>
      </c>
      <c r="N649" s="26">
        <f t="shared" si="121"/>
        <v>26.570754015775897</v>
      </c>
      <c r="O649" s="5">
        <v>26395</v>
      </c>
      <c r="P649" s="23">
        <f>YEARFRAC(O649,_xlfn.XLOOKUP($B649,DASHBOARD!$Q$2:$Q$40,DASHBOARD!$U$2:$U$40,"",0))</f>
        <v>26.18888888888889</v>
      </c>
      <c r="Q649" s="2" t="s">
        <v>557</v>
      </c>
      <c r="R649" s="2" t="str">
        <f>_xlfn.XLOOKUP($Q649,DASHBOARD!$L$2:$L$150,DASHBOARD!M$2:M$150,"",0)</f>
        <v>United States</v>
      </c>
      <c r="S649" s="2" t="str">
        <f>_xlfn.XLOOKUP($Q649,DASHBOARD!$L$2:$L$150,DASHBOARD!N$2:N$150,"",0)</f>
        <v>North America</v>
      </c>
      <c r="T649" s="2" t="str">
        <f>_xlfn.XLOOKUP($Q649,DASHBOARD!$L$2:$L$150,DASHBOARD!O$2:O$150,"",0)</f>
        <v>Americas</v>
      </c>
      <c r="U649" s="2">
        <v>3</v>
      </c>
      <c r="W649" s="2" t="s">
        <v>1074</v>
      </c>
      <c r="X649" s="2" t="s">
        <v>1074</v>
      </c>
      <c r="Z649" s="2" t="str">
        <f t="shared" si="122"/>
        <v/>
      </c>
      <c r="AA649" s="6">
        <f>_xlfn.XLOOKUP($G649,$AU$635:$AU$656,$AV$635:$AV$656,0,0)</f>
        <v>575000</v>
      </c>
      <c r="AB649" s="43">
        <f>AA649/$AC$657</f>
        <v>9.3754071168633893E-3</v>
      </c>
      <c r="AD649" s="65">
        <v>395.59999999999997</v>
      </c>
      <c r="AE649" s="65" cm="1">
        <f t="array" ref="AE649">_xlfn.XLOOKUP($G649&amp;$C649,$BY$1:$BY$845&amp;$C$1:$C$845,$CB$1:$CB$845,"",0)</f>
        <v>237</v>
      </c>
      <c r="AF649" s="65">
        <v>5.5</v>
      </c>
      <c r="AG649" s="65">
        <f>IFERROR(($AD649/SUM(AD635:AD656))*$AF649,"")</f>
        <v>0.1159412567141274</v>
      </c>
      <c r="AH649" s="65" cm="1">
        <f t="array" ref="AH649">_xlfn.XLOOKUP($G649&amp;$C649,$BY$1:$BY$845&amp;$C$1:$C$845,$BD$1:$BD$845,"",0)</f>
        <v>25</v>
      </c>
      <c r="AI649" s="65" cm="1">
        <f t="array" ref="AI649">_xlfn.XLOOKUP($G649&amp;$C649,$BY$1:$BY$845&amp;$C$1:$C$845,$CP$1:$CP$845,"",0)</f>
        <v>0.4</v>
      </c>
      <c r="AJ649" s="65" cm="1">
        <f t="array" ref="AJ649">_xlfn.XLOOKUP($G649&amp;$C649,$BY$1:$BY$845&amp;$C$1:$C$845,$CQ$1:$CQ$845,"",0)</f>
        <v>0.3</v>
      </c>
      <c r="AK649" s="65" cm="1">
        <f t="array" ref="AK649">_xlfn.XLOOKUP($G649&amp;$C649,$BY$1:$BY$845&amp;$C$1:$C$845,$CR$1:$CR$845,"",0)</f>
        <v>0.7</v>
      </c>
      <c r="AL649" s="65" cm="1">
        <f t="array" ref="AL649">_xlfn.XLOOKUP($G649&amp;$C649,$BY$1:$BY$845&amp;$C$1:$C$845,$CM$1:$CM$845,"",0)</f>
        <v>17.7</v>
      </c>
      <c r="AM649" s="78" cm="1">
        <f t="array" ref="AM649">_xlfn.XLOOKUP($G649&amp;$C649,$BY$1:$BY$845&amp;$C$1:$C$845,BG$1:BG$845,"",0)</f>
        <v>0</v>
      </c>
      <c r="AN649" s="78" cm="1">
        <f t="array" ref="AN649">_xlfn.XLOOKUP($G649&amp;$C649,$BY$1:$BY$845&amp;$C$1:$C$845,BH$1:BH$845,"",0)</f>
        <v>0</v>
      </c>
      <c r="AO649" s="78" cm="1">
        <f t="array" ref="AO649">_xlfn.XLOOKUP($G649&amp;$C649,$BY$1:$BY$845&amp;$C$1:$C$845,BI$1:BI$845,"",0)</f>
        <v>0.01</v>
      </c>
      <c r="AP649" s="78" cm="1">
        <f t="array" ref="AP649">_xlfn.XLOOKUP($G649&amp;$C649,$BY$1:$BY$845&amp;$C$1:$C$845,BJ$1:BJ$845,"",0)</f>
        <v>0.1</v>
      </c>
      <c r="AQ649" s="78" cm="1">
        <f t="array" ref="AQ649">_xlfn.XLOOKUP($G649&amp;$C649,$BY$1:$BY$845&amp;$C$1:$C$845,BK$1:BK$845,"",0)</f>
        <v>0.89</v>
      </c>
      <c r="AR649" s="78">
        <f t="shared" si="123"/>
        <v>1</v>
      </c>
      <c r="AT649" s="1">
        <v>15</v>
      </c>
      <c r="AU649" s="2" t="s">
        <v>1063</v>
      </c>
      <c r="AV649" s="6">
        <v>272250</v>
      </c>
      <c r="AW649" s="6">
        <v>272250</v>
      </c>
      <c r="BB649">
        <v>15</v>
      </c>
      <c r="BC649" t="s">
        <v>1066</v>
      </c>
      <c r="BD649">
        <v>24</v>
      </c>
      <c r="BE649">
        <v>14</v>
      </c>
      <c r="BF649" s="2">
        <v>140</v>
      </c>
      <c r="BG649" s="58">
        <v>0.89</v>
      </c>
      <c r="BH649" s="58">
        <v>0.11</v>
      </c>
      <c r="BL649" s="2">
        <v>9.9</v>
      </c>
      <c r="BM649" s="2">
        <v>2.9</v>
      </c>
      <c r="BN649" s="2">
        <v>2</v>
      </c>
      <c r="BO649" s="2">
        <v>2</v>
      </c>
      <c r="BP649" s="2">
        <v>3</v>
      </c>
      <c r="BQ649" s="2">
        <v>0</v>
      </c>
      <c r="BR649" s="2">
        <v>2</v>
      </c>
      <c r="BT649" s="2">
        <v>10</v>
      </c>
      <c r="BU649" s="2">
        <v>0</v>
      </c>
      <c r="BV649" s="2">
        <v>1</v>
      </c>
      <c r="BX649" s="2">
        <v>15</v>
      </c>
      <c r="BY649" s="2" t="s">
        <v>1066</v>
      </c>
      <c r="BZ649" s="2">
        <v>24</v>
      </c>
      <c r="CA649" s="2">
        <v>14</v>
      </c>
      <c r="CB649" s="2">
        <v>140</v>
      </c>
      <c r="CC649" s="2">
        <v>7.3</v>
      </c>
      <c r="CD649" s="2">
        <v>0.46600000000000003</v>
      </c>
      <c r="CE649" s="2">
        <v>0.32700000000000001</v>
      </c>
      <c r="CF649" s="2">
        <v>0.16300000000000001</v>
      </c>
      <c r="CG649" s="2">
        <v>0.8</v>
      </c>
      <c r="CH649" s="2">
        <v>5.7</v>
      </c>
      <c r="CI649" s="2">
        <v>3.3</v>
      </c>
      <c r="CJ649" s="2">
        <v>5.7</v>
      </c>
      <c r="CK649" s="2">
        <v>1.2</v>
      </c>
      <c r="CL649" s="2">
        <v>0.5</v>
      </c>
      <c r="CM649" s="2">
        <v>10.3</v>
      </c>
      <c r="CN649" s="2">
        <v>18.7</v>
      </c>
      <c r="CP649" s="2">
        <v>0</v>
      </c>
      <c r="CQ649" s="2">
        <v>0.1</v>
      </c>
      <c r="CR649" s="2">
        <v>0.1</v>
      </c>
      <c r="CS649" s="2">
        <v>0.04</v>
      </c>
      <c r="CU649" s="2">
        <v>-3.7</v>
      </c>
      <c r="CV649" s="2">
        <v>0.2</v>
      </c>
      <c r="CW649" s="2">
        <v>-3.6</v>
      </c>
      <c r="CX649" s="2">
        <v>-0.1</v>
      </c>
    </row>
    <row r="650" spans="2:102" x14ac:dyDescent="0.2">
      <c r="B650" s="1" t="s">
        <v>177</v>
      </c>
      <c r="C650" s="1">
        <v>1998</v>
      </c>
      <c r="D650" s="1" t="s">
        <v>1077</v>
      </c>
      <c r="F650" s="2">
        <v>42</v>
      </c>
      <c r="G650" s="2" t="s">
        <v>1075</v>
      </c>
      <c r="H650" s="2" t="s">
        <v>566</v>
      </c>
      <c r="I650" s="4" t="s">
        <v>602</v>
      </c>
      <c r="J650" s="16">
        <f>_xlfn.XLOOKUP($I650,DASHBOARD!$I$2:$I$27,DASHBOARD!$J$2:$J$27,"",0)</f>
        <v>81</v>
      </c>
      <c r="K650" s="23">
        <f>J650/DASHBOARD!$C$3</f>
        <v>2.0574041148082296</v>
      </c>
      <c r="L650" s="2">
        <v>240</v>
      </c>
      <c r="M650" s="26">
        <f>L650/DASHBOARD!$C$4</f>
        <v>108.84353741496598</v>
      </c>
      <c r="N650" s="26">
        <f t="shared" si="121"/>
        <v>25.713632918492802</v>
      </c>
      <c r="O650" s="5">
        <v>26746</v>
      </c>
      <c r="P650" s="23">
        <f>YEARFRAC(O650,_xlfn.XLOOKUP($B650,DASHBOARD!$Q$2:$Q$40,DASHBOARD!$U$2:$U$40,"",0))</f>
        <v>25.225000000000001</v>
      </c>
      <c r="Q650" s="2" t="s">
        <v>557</v>
      </c>
      <c r="R650" s="2" t="str">
        <f>_xlfn.XLOOKUP($Q650,DASHBOARD!$L$2:$L$150,DASHBOARD!M$2:M$150,"",0)</f>
        <v>United States</v>
      </c>
      <c r="S650" s="2" t="str">
        <f>_xlfn.XLOOKUP($Q650,DASHBOARD!$L$2:$L$150,DASHBOARD!N$2:N$150,"",0)</f>
        <v>North America</v>
      </c>
      <c r="T650" s="2" t="str">
        <f>_xlfn.XLOOKUP($Q650,DASHBOARD!$L$2:$L$150,DASHBOARD!O$2:O$150,"",0)</f>
        <v>Americas</v>
      </c>
      <c r="U650" s="2">
        <v>2</v>
      </c>
      <c r="W650" s="2" t="s">
        <v>935</v>
      </c>
      <c r="X650" s="2" t="s">
        <v>935</v>
      </c>
      <c r="Z650" s="2" t="str">
        <f t="shared" si="122"/>
        <v/>
      </c>
      <c r="AA650" s="6">
        <f>_xlfn.XLOOKUP($G650,$AU$635:$AU$656,$AV$635:$AV$656,0,0)</f>
        <v>575000</v>
      </c>
      <c r="AB650" s="43">
        <f>AA650/$AC$657</f>
        <v>9.3754071168633893E-3</v>
      </c>
      <c r="AD650" s="65" t="s">
        <v>1484</v>
      </c>
      <c r="AE650" s="65" cm="1">
        <f t="array" ref="AE650">_xlfn.XLOOKUP($G650&amp;$C650,$BY$1:$BY$845&amp;$C$1:$C$845,$CB$1:$CB$845,"",0)</f>
        <v>6</v>
      </c>
      <c r="AF650" s="65" t="s">
        <v>1484</v>
      </c>
      <c r="AG650" s="65" t="str">
        <f>IFERROR(($AD650/SUM(AD635:AD656))*$AF650,"")</f>
        <v/>
      </c>
      <c r="AH650" s="65" cm="1">
        <f t="array" ref="AH650">_xlfn.XLOOKUP($G650&amp;$C650,$BY$1:$BY$845&amp;$C$1:$C$845,$BD$1:$BD$845,"",0)</f>
        <v>24</v>
      </c>
      <c r="AI650" s="65" cm="1">
        <f t="array" ref="AI650">_xlfn.XLOOKUP($G650&amp;$C650,$BY$1:$BY$845&amp;$C$1:$C$845,$CP$1:$CP$845,"",0)</f>
        <v>0</v>
      </c>
      <c r="AJ650" s="65" cm="1">
        <f t="array" ref="AJ650">_xlfn.XLOOKUP($G650&amp;$C650,$BY$1:$BY$845&amp;$C$1:$C$845,$CQ$1:$CQ$845,"",0)</f>
        <v>0</v>
      </c>
      <c r="AK650" s="65" cm="1">
        <f t="array" ref="AK650">_xlfn.XLOOKUP($G650&amp;$C650,$BY$1:$BY$845&amp;$C$1:$C$845,$CR$1:$CR$845,"",0)</f>
        <v>0</v>
      </c>
      <c r="AL650" s="65" cm="1">
        <f t="array" ref="AL650">_xlfn.XLOOKUP($G650&amp;$C650,$BY$1:$BY$845&amp;$C$1:$C$845,$CM$1:$CM$845,"",0)</f>
        <v>0</v>
      </c>
      <c r="AM650" s="78" cm="1">
        <f t="array" ref="AM650">_xlfn.XLOOKUP($G650&amp;$C650,$BY$1:$BY$845&amp;$C$1:$C$845,BG$1:BG$845,"",0)</f>
        <v>0</v>
      </c>
      <c r="AN650" s="78" cm="1">
        <f t="array" ref="AN650">_xlfn.XLOOKUP($G650&amp;$C650,$BY$1:$BY$845&amp;$C$1:$C$845,BH$1:BH$845,"",0)</f>
        <v>0</v>
      </c>
      <c r="AO650" s="78" cm="1">
        <f t="array" ref="AO650">_xlfn.XLOOKUP($G650&amp;$C650,$BY$1:$BY$845&amp;$C$1:$C$845,BI$1:BI$845,"",0)</f>
        <v>0</v>
      </c>
      <c r="AP650" s="78" cm="1">
        <f t="array" ref="AP650">_xlfn.XLOOKUP($G650&amp;$C650,$BY$1:$BY$845&amp;$C$1:$C$845,BJ$1:BJ$845,"",0)</f>
        <v>1</v>
      </c>
      <c r="AQ650" s="78" cm="1">
        <f t="array" ref="AQ650">_xlfn.XLOOKUP($G650&amp;$C650,$BY$1:$BY$845&amp;$C$1:$C$845,BK$1:BK$845,"",0)</f>
        <v>0</v>
      </c>
      <c r="AR650" s="78">
        <f t="shared" si="123"/>
        <v>1</v>
      </c>
      <c r="AT650" s="1">
        <v>16</v>
      </c>
      <c r="AU650" s="2" t="s">
        <v>1073</v>
      </c>
      <c r="AV650" s="12">
        <f>AV644/2</f>
        <v>575000</v>
      </c>
      <c r="AW650" s="6" t="s">
        <v>1484</v>
      </c>
      <c r="BB650">
        <v>16</v>
      </c>
      <c r="BC650" t="s">
        <v>1056</v>
      </c>
      <c r="BD650">
        <v>23</v>
      </c>
      <c r="BE650">
        <v>6</v>
      </c>
      <c r="BF650" s="2">
        <v>17</v>
      </c>
      <c r="BI650" s="58">
        <v>0.81</v>
      </c>
      <c r="BJ650" s="58">
        <v>0.19</v>
      </c>
      <c r="BL650" s="2">
        <v>-9.5</v>
      </c>
      <c r="BM650" s="2">
        <v>-16.7</v>
      </c>
      <c r="BN650" s="2">
        <v>0</v>
      </c>
      <c r="BO650" s="2">
        <v>1</v>
      </c>
      <c r="BP650" s="2">
        <v>1</v>
      </c>
      <c r="BQ650" s="2">
        <v>1</v>
      </c>
      <c r="BR650" s="2">
        <v>1</v>
      </c>
      <c r="BT650" s="2">
        <v>2</v>
      </c>
      <c r="BU650" s="2">
        <v>0</v>
      </c>
      <c r="BV650" s="2">
        <v>1</v>
      </c>
      <c r="BX650" s="2">
        <v>16</v>
      </c>
      <c r="BY650" s="2" t="s">
        <v>1056</v>
      </c>
      <c r="BZ650" s="2">
        <v>23</v>
      </c>
      <c r="CA650" s="2">
        <v>6</v>
      </c>
      <c r="CB650" s="2">
        <v>17</v>
      </c>
      <c r="CC650" s="2">
        <v>13.8</v>
      </c>
      <c r="CD650" s="2">
        <v>0.57899999999999996</v>
      </c>
      <c r="CE650" s="2">
        <v>0.16700000000000001</v>
      </c>
      <c r="CF650" s="2">
        <v>1</v>
      </c>
      <c r="CG650" s="2">
        <v>13.4</v>
      </c>
      <c r="CH650" s="2">
        <v>13.5</v>
      </c>
      <c r="CI650" s="2">
        <v>13.5</v>
      </c>
      <c r="CJ650" s="2">
        <v>9</v>
      </c>
      <c r="CK650" s="2">
        <v>0</v>
      </c>
      <c r="CL650" s="2">
        <v>0</v>
      </c>
      <c r="CM650" s="2">
        <v>25.8</v>
      </c>
      <c r="CN650" s="2">
        <v>30.7</v>
      </c>
      <c r="CP650" s="2">
        <v>0</v>
      </c>
      <c r="CQ650" s="2">
        <v>0</v>
      </c>
      <c r="CR650" s="2">
        <v>0</v>
      </c>
      <c r="CS650" s="2">
        <v>0.107</v>
      </c>
      <c r="CU650" s="2">
        <v>-4.3</v>
      </c>
      <c r="CV650" s="2">
        <v>-2.7</v>
      </c>
      <c r="CW650" s="2">
        <v>-7</v>
      </c>
      <c r="CX650" s="2">
        <v>0</v>
      </c>
    </row>
    <row r="651" spans="2:102" x14ac:dyDescent="0.2">
      <c r="B651" s="1" t="s">
        <v>177</v>
      </c>
      <c r="C651" s="1">
        <v>1998</v>
      </c>
      <c r="D651" s="1" t="s">
        <v>1077</v>
      </c>
      <c r="F651" s="2">
        <v>34</v>
      </c>
      <c r="G651" s="2" t="s">
        <v>1076</v>
      </c>
      <c r="H651" s="2" t="s">
        <v>552</v>
      </c>
      <c r="I651" s="4" t="s">
        <v>1150</v>
      </c>
      <c r="J651" s="16">
        <f>_xlfn.XLOOKUP($I651,DASHBOARD!$I$2:$I$27,DASHBOARD!$J$2:$J$27,"",0)</f>
        <v>85</v>
      </c>
      <c r="K651" s="23">
        <f>J651/DASHBOARD!$C$3</f>
        <v>2.1590043180086362</v>
      </c>
      <c r="L651" s="2">
        <v>245</v>
      </c>
      <c r="M651" s="26">
        <f>L651/DASHBOARD!$C$4</f>
        <v>111.11111111111111</v>
      </c>
      <c r="N651" s="26">
        <f t="shared" si="121"/>
        <v>23.836938100730482</v>
      </c>
      <c r="O651" s="5">
        <v>23127</v>
      </c>
      <c r="P651" s="23">
        <f>YEARFRAC(O651,_xlfn.XLOOKUP($B651,DASHBOARD!$Q$2:$Q$40,DASHBOARD!$U$2:$U$40,"",0))</f>
        <v>35.133333333333333</v>
      </c>
      <c r="Q651" s="2" t="s">
        <v>593</v>
      </c>
      <c r="R651" s="2" t="str">
        <f>_xlfn.XLOOKUP($Q651,DASHBOARD!$L$2:$L$150,DASHBOARD!M$2:M$150,"",0)</f>
        <v>Canada</v>
      </c>
      <c r="S651" s="2" t="str">
        <f>_xlfn.XLOOKUP($Q651,DASHBOARD!$L$2:$L$150,DASHBOARD!N$2:N$150,"",0)</f>
        <v>North America</v>
      </c>
      <c r="T651" s="2" t="str">
        <f>_xlfn.XLOOKUP($Q651,DASHBOARD!$L$2:$L$150,DASHBOARD!O$2:O$150,"",0)</f>
        <v>Americas</v>
      </c>
      <c r="U651" s="2">
        <v>10</v>
      </c>
      <c r="W651" s="2" t="s">
        <v>887</v>
      </c>
      <c r="X651" s="2" t="s">
        <v>887</v>
      </c>
      <c r="Z651" s="2" t="str">
        <f t="shared" si="122"/>
        <v/>
      </c>
      <c r="AA651" s="6">
        <f>_xlfn.XLOOKUP($G651,$AU$635:$AU$656,$AV$635:$AV$656,0,0)</f>
        <v>1800000</v>
      </c>
      <c r="AB651" s="43">
        <f>AA651/$AC$657</f>
        <v>2.9349100539746265E-2</v>
      </c>
      <c r="AD651" s="65" t="s">
        <v>1484</v>
      </c>
      <c r="AE651" s="65" cm="1">
        <f t="array" ref="AE651">_xlfn.XLOOKUP($G651&amp;$C651,$BY$1:$BY$845&amp;$C$1:$C$845,$CB$1:$CB$845,"",0)</f>
        <v>467</v>
      </c>
      <c r="AF651" s="65" t="s">
        <v>1484</v>
      </c>
      <c r="AG651" s="65" t="str">
        <f>IFERROR(($AD651/SUM(AD635:AD656))*$AF651,"")</f>
        <v/>
      </c>
      <c r="AH651" s="65" cm="1">
        <f t="array" ref="AH651">_xlfn.XLOOKUP($G651&amp;$C651,$BY$1:$BY$845&amp;$C$1:$C$845,$BD$1:$BD$845,"",0)</f>
        <v>34</v>
      </c>
      <c r="AI651" s="65" cm="1">
        <f t="array" ref="AI651">_xlfn.XLOOKUP($G651&amp;$C651,$BY$1:$BY$845&amp;$C$1:$C$845,$CP$1:$CP$845,"",0)</f>
        <v>0.3</v>
      </c>
      <c r="AJ651" s="65" cm="1">
        <f t="array" ref="AJ651">_xlfn.XLOOKUP($G651&amp;$C651,$BY$1:$BY$845&amp;$C$1:$C$845,$CQ$1:$CQ$845,"",0)</f>
        <v>0.6</v>
      </c>
      <c r="AK651" s="65" cm="1">
        <f t="array" ref="AK651">_xlfn.XLOOKUP($G651&amp;$C651,$BY$1:$BY$845&amp;$C$1:$C$845,$CR$1:$CR$845,"",0)</f>
        <v>0.8</v>
      </c>
      <c r="AL651" s="65" cm="1">
        <f t="array" ref="AL651">_xlfn.XLOOKUP($G651&amp;$C651,$BY$1:$BY$845&amp;$C$1:$C$845,$CM$1:$CM$845,"",0)</f>
        <v>8.1</v>
      </c>
      <c r="AM651" s="78" cm="1">
        <f t="array" ref="AM651">_xlfn.XLOOKUP($G651&amp;$C651,$BY$1:$BY$845&amp;$C$1:$C$845,BG$1:BG$845,"",0)</f>
        <v>0</v>
      </c>
      <c r="AN651" s="78" cm="1">
        <f t="array" ref="AN651">_xlfn.XLOOKUP($G651&amp;$C651,$BY$1:$BY$845&amp;$C$1:$C$845,BH$1:BH$845,"",0)</f>
        <v>0</v>
      </c>
      <c r="AO651" s="78" cm="1">
        <f t="array" ref="AO651">_xlfn.XLOOKUP($G651&amp;$C651,$BY$1:$BY$845&amp;$C$1:$C$845,BI$1:BI$845,"",0)</f>
        <v>0</v>
      </c>
      <c r="AP651" s="78" cm="1">
        <f t="array" ref="AP651">_xlfn.XLOOKUP($G651&amp;$C651,$BY$1:$BY$845&amp;$C$1:$C$845,BJ$1:BJ$845,"",0)</f>
        <v>0</v>
      </c>
      <c r="AQ651" s="78" cm="1">
        <f t="array" ref="AQ651">_xlfn.XLOOKUP($G651&amp;$C651,$BY$1:$BY$845&amp;$C$1:$C$845,BK$1:BK$845,"",0)</f>
        <v>1</v>
      </c>
      <c r="AR651" s="78">
        <f t="shared" si="123"/>
        <v>1</v>
      </c>
      <c r="AT651" s="1">
        <v>17</v>
      </c>
      <c r="AU651" s="2" t="s">
        <v>1075</v>
      </c>
      <c r="AV651" s="6">
        <f>AV644/2</f>
        <v>575000</v>
      </c>
      <c r="AW651" s="6" t="s">
        <v>1484</v>
      </c>
      <c r="BB651">
        <v>17</v>
      </c>
      <c r="BC651" t="s">
        <v>1075</v>
      </c>
      <c r="BD651">
        <v>24</v>
      </c>
      <c r="BE651">
        <v>3</v>
      </c>
      <c r="BF651" s="2">
        <v>6</v>
      </c>
      <c r="BJ651" s="58">
        <v>1</v>
      </c>
      <c r="BL651" s="2">
        <v>32.200000000000003</v>
      </c>
      <c r="BM651" s="2">
        <v>25.1</v>
      </c>
      <c r="BN651" s="2">
        <v>0</v>
      </c>
      <c r="BO651" s="2">
        <v>0</v>
      </c>
      <c r="BP651" s="2">
        <v>1</v>
      </c>
      <c r="BQ651" s="2">
        <v>0</v>
      </c>
      <c r="BR651" s="2">
        <v>2</v>
      </c>
      <c r="BT651" s="2">
        <v>0</v>
      </c>
      <c r="BU651" s="2">
        <v>0</v>
      </c>
      <c r="BV651" s="2">
        <v>0</v>
      </c>
      <c r="BX651" s="2">
        <v>17</v>
      </c>
      <c r="BY651" s="2" t="s">
        <v>1075</v>
      </c>
      <c r="BZ651" s="2">
        <v>24</v>
      </c>
      <c r="CA651" s="2">
        <v>3</v>
      </c>
      <c r="CB651" s="2">
        <v>6</v>
      </c>
      <c r="CC651" s="2">
        <v>23.3</v>
      </c>
      <c r="CD651" s="2">
        <v>0.72499999999999998</v>
      </c>
      <c r="CE651" s="2">
        <v>0</v>
      </c>
      <c r="CF651" s="2">
        <v>4</v>
      </c>
      <c r="CG651" s="2">
        <v>0</v>
      </c>
      <c r="CH651" s="2">
        <v>19.2</v>
      </c>
      <c r="CI651" s="2">
        <v>9.5</v>
      </c>
      <c r="CJ651" s="2">
        <v>0</v>
      </c>
      <c r="CK651" s="2">
        <v>0</v>
      </c>
      <c r="CL651" s="2">
        <v>0</v>
      </c>
      <c r="CM651" s="2">
        <v>0</v>
      </c>
      <c r="CN651" s="2">
        <v>20.6</v>
      </c>
      <c r="CP651" s="2">
        <v>0</v>
      </c>
      <c r="CQ651" s="2">
        <v>0</v>
      </c>
      <c r="CR651" s="2">
        <v>0</v>
      </c>
      <c r="CS651" s="2">
        <v>0.315</v>
      </c>
      <c r="CU651" s="2">
        <v>3.8</v>
      </c>
      <c r="CV651" s="2">
        <v>1.9</v>
      </c>
      <c r="CW651" s="2">
        <v>5.7</v>
      </c>
      <c r="CX651" s="2">
        <v>0</v>
      </c>
    </row>
    <row r="652" spans="2:102" x14ac:dyDescent="0.2">
      <c r="B652" s="1" t="s">
        <v>177</v>
      </c>
      <c r="C652" s="1">
        <v>1998</v>
      </c>
      <c r="D652" s="1" t="s">
        <v>1077</v>
      </c>
      <c r="I652" s="4"/>
      <c r="O652" s="5"/>
      <c r="Z652" s="2" t="str">
        <f t="shared" si="122"/>
        <v/>
      </c>
      <c r="AA652" s="6">
        <f>_xlfn.XLOOKUP($G652,$AU$635:$AU$656,$AV$635:$AV$656,0,0)</f>
        <v>0</v>
      </c>
      <c r="AB652" s="43">
        <f>AA652/$AC$657</f>
        <v>0</v>
      </c>
      <c r="AD652" s="65" t="s">
        <v>1484</v>
      </c>
      <c r="AE652" s="65" cm="1">
        <f t="array" ref="AE652">_xlfn.XLOOKUP($G652&amp;$C652,$BY$1:$BY$845&amp;$C$1:$C$845,$CB$1:$CB$845,"",0)</f>
        <v>0</v>
      </c>
      <c r="AF652" s="65" t="s">
        <v>1484</v>
      </c>
      <c r="AG652" s="65" t="str">
        <f>IFERROR(($AD652/SUM(AD635:AD656))*$AF652,"")</f>
        <v/>
      </c>
      <c r="AH652" s="65" cm="1">
        <f t="array" ref="AH652">_xlfn.XLOOKUP($G652&amp;$C652,$BY$1:$BY$845&amp;$C$1:$C$845,$BD$1:$BD$845,"",0)</f>
        <v>0</v>
      </c>
      <c r="AI652" s="65" cm="1">
        <f t="array" ref="AI652">_xlfn.XLOOKUP($G652&amp;$C652,$BY$1:$BY$845&amp;$C$1:$C$845,$CP$1:$CP$845,"",0)</f>
        <v>0</v>
      </c>
      <c r="AJ652" s="65" cm="1">
        <f t="array" ref="AJ652">_xlfn.XLOOKUP($G652&amp;$C652,$BY$1:$BY$845&amp;$C$1:$C$845,$CQ$1:$CQ$845,"",0)</f>
        <v>0</v>
      </c>
      <c r="AK652" s="65" cm="1">
        <f t="array" ref="AK652">_xlfn.XLOOKUP($G652&amp;$C652,$BY$1:$BY$845&amp;$C$1:$C$845,$CR$1:$CR$845,"",0)</f>
        <v>0</v>
      </c>
      <c r="AL652" s="65" cm="1">
        <f t="array" ref="AL652">_xlfn.XLOOKUP($G652&amp;$C652,$BY$1:$BY$845&amp;$C$1:$C$845,$CM$1:$CM$845,"",0)</f>
        <v>0</v>
      </c>
      <c r="AM652" s="78" cm="1">
        <f t="array" ref="AM652">_xlfn.XLOOKUP($G652&amp;$C652,$BY$1:$BY$845&amp;$C$1:$C$845,BG$1:BG$845,"",0)</f>
        <v>0</v>
      </c>
      <c r="AN652" s="78" cm="1">
        <f t="array" ref="AN652">_xlfn.XLOOKUP($G652&amp;$C652,$BY$1:$BY$845&amp;$C$1:$C$845,BH$1:BH$845,"",0)</f>
        <v>0</v>
      </c>
      <c r="AO652" s="78" cm="1">
        <f t="array" ref="AO652">_xlfn.XLOOKUP($G652&amp;$C652,$BY$1:$BY$845&amp;$C$1:$C$845,BI$1:BI$845,"",0)</f>
        <v>0</v>
      </c>
      <c r="AP652" s="78" cm="1">
        <f t="array" ref="AP652">_xlfn.XLOOKUP($G652&amp;$C652,$BY$1:$BY$845&amp;$C$1:$C$845,BJ$1:BJ$845,"",0)</f>
        <v>0</v>
      </c>
      <c r="AQ652" s="78" cm="1">
        <f t="array" ref="AQ652">_xlfn.XLOOKUP($G652&amp;$C652,$BY$1:$BY$845&amp;$C$1:$C$845,BK$1:BK$845,"",0)</f>
        <v>0</v>
      </c>
      <c r="AR652" s="78">
        <f t="shared" si="123"/>
        <v>0</v>
      </c>
      <c r="AT652" s="1">
        <v>18</v>
      </c>
      <c r="AV652" s="6"/>
      <c r="AW652" s="6" t="s">
        <v>1484</v>
      </c>
    </row>
    <row r="653" spans="2:102" x14ac:dyDescent="0.2">
      <c r="B653" s="1" t="s">
        <v>177</v>
      </c>
      <c r="C653" s="1">
        <v>1998</v>
      </c>
      <c r="D653" s="1" t="s">
        <v>1077</v>
      </c>
      <c r="I653" s="4"/>
      <c r="O653" s="5"/>
      <c r="Z653" s="2" t="str">
        <f t="shared" si="122"/>
        <v/>
      </c>
      <c r="AA653" s="6">
        <f>_xlfn.XLOOKUP($G653,$AU$635:$AU$656,$AV$635:$AV$656,0,0)</f>
        <v>0</v>
      </c>
      <c r="AB653" s="43">
        <f>AA653/$AC$657</f>
        <v>0</v>
      </c>
      <c r="AD653" s="65" t="s">
        <v>1484</v>
      </c>
      <c r="AE653" s="65" cm="1">
        <f t="array" ref="AE653">_xlfn.XLOOKUP($G653&amp;$C653,$BY$1:$BY$845&amp;$C$1:$C$845,$CB$1:$CB$845,"",0)</f>
        <v>0</v>
      </c>
      <c r="AF653" s="65" t="s">
        <v>1484</v>
      </c>
      <c r="AG653" s="65" t="str">
        <f>IFERROR(($AD653/SUM(AD635:AD656))*$AF653,"")</f>
        <v/>
      </c>
      <c r="AH653" s="65" cm="1">
        <f t="array" ref="AH653">_xlfn.XLOOKUP($G653&amp;$C653,$BY$1:$BY$845&amp;$C$1:$C$845,$BD$1:$BD$845,"",0)</f>
        <v>0</v>
      </c>
      <c r="AI653" s="65" cm="1">
        <f t="array" ref="AI653">_xlfn.XLOOKUP($G653&amp;$C653,$BY$1:$BY$845&amp;$C$1:$C$845,$CP$1:$CP$845,"",0)</f>
        <v>0</v>
      </c>
      <c r="AJ653" s="65" cm="1">
        <f t="array" ref="AJ653">_xlfn.XLOOKUP($G653&amp;$C653,$BY$1:$BY$845&amp;$C$1:$C$845,$CQ$1:$CQ$845,"",0)</f>
        <v>0</v>
      </c>
      <c r="AK653" s="65" cm="1">
        <f t="array" ref="AK653">_xlfn.XLOOKUP($G653&amp;$C653,$BY$1:$BY$845&amp;$C$1:$C$845,$CR$1:$CR$845,"",0)</f>
        <v>0</v>
      </c>
      <c r="AL653" s="65" cm="1">
        <f t="array" ref="AL653">_xlfn.XLOOKUP($G653&amp;$C653,$BY$1:$BY$845&amp;$C$1:$C$845,$CM$1:$CM$845,"",0)</f>
        <v>0</v>
      </c>
      <c r="AM653" s="78" cm="1">
        <f t="array" ref="AM653">_xlfn.XLOOKUP($G653&amp;$C653,$BY$1:$BY$845&amp;$C$1:$C$845,BG$1:BG$845,"",0)</f>
        <v>0</v>
      </c>
      <c r="AN653" s="78" cm="1">
        <f t="array" ref="AN653">_xlfn.XLOOKUP($G653&amp;$C653,$BY$1:$BY$845&amp;$C$1:$C$845,BH$1:BH$845,"",0)</f>
        <v>0</v>
      </c>
      <c r="AO653" s="78" cm="1">
        <f t="array" ref="AO653">_xlfn.XLOOKUP($G653&amp;$C653,$BY$1:$BY$845&amp;$C$1:$C$845,BI$1:BI$845,"",0)</f>
        <v>0</v>
      </c>
      <c r="AP653" s="78" cm="1">
        <f t="array" ref="AP653">_xlfn.XLOOKUP($G653&amp;$C653,$BY$1:$BY$845&amp;$C$1:$C$845,BJ$1:BJ$845,"",0)</f>
        <v>0</v>
      </c>
      <c r="AQ653" s="78" cm="1">
        <f t="array" ref="AQ653">_xlfn.XLOOKUP($G653&amp;$C653,$BY$1:$BY$845&amp;$C$1:$C$845,BK$1:BK$845,"",0)</f>
        <v>0</v>
      </c>
      <c r="AR653" s="78">
        <f t="shared" si="123"/>
        <v>0</v>
      </c>
      <c r="AT653" s="1">
        <v>19</v>
      </c>
      <c r="AV653" s="6"/>
      <c r="AW653" s="6" t="s">
        <v>1484</v>
      </c>
    </row>
    <row r="654" spans="2:102" x14ac:dyDescent="0.2">
      <c r="B654" s="1" t="s">
        <v>177</v>
      </c>
      <c r="C654" s="1">
        <v>1998</v>
      </c>
      <c r="D654" s="1" t="s">
        <v>1077</v>
      </c>
      <c r="I654" s="4"/>
      <c r="O654" s="5"/>
      <c r="Z654" s="2" t="str">
        <f t="shared" si="122"/>
        <v/>
      </c>
      <c r="AA654" s="6">
        <f>_xlfn.XLOOKUP($G654,$AU$635:$AU$656,$AV$635:$AV$656,0,0)</f>
        <v>0</v>
      </c>
      <c r="AB654" s="43">
        <f>AA654/$AC$657</f>
        <v>0</v>
      </c>
      <c r="AD654" s="65" t="s">
        <v>1484</v>
      </c>
      <c r="AE654" s="65" cm="1">
        <f t="array" ref="AE654">_xlfn.XLOOKUP($G654&amp;$C654,$BY$1:$BY$845&amp;$C$1:$C$845,$CB$1:$CB$845,"",0)</f>
        <v>0</v>
      </c>
      <c r="AF654" s="65" t="s">
        <v>1484</v>
      </c>
      <c r="AG654" s="65" t="str">
        <f>IFERROR(($AD654/SUM(AD635:AD656))*$AF654,"")</f>
        <v/>
      </c>
      <c r="AH654" s="65" cm="1">
        <f t="array" ref="AH654">_xlfn.XLOOKUP($G654&amp;$C654,$BY$1:$BY$845&amp;$C$1:$C$845,$BD$1:$BD$845,"",0)</f>
        <v>0</v>
      </c>
      <c r="AI654" s="65" cm="1">
        <f t="array" ref="AI654">_xlfn.XLOOKUP($G654&amp;$C654,$BY$1:$BY$845&amp;$C$1:$C$845,$CP$1:$CP$845,"",0)</f>
        <v>0</v>
      </c>
      <c r="AJ654" s="65" cm="1">
        <f t="array" ref="AJ654">_xlfn.XLOOKUP($G654&amp;$C654,$BY$1:$BY$845&amp;$C$1:$C$845,$CQ$1:$CQ$845,"",0)</f>
        <v>0</v>
      </c>
      <c r="AK654" s="65" cm="1">
        <f t="array" ref="AK654">_xlfn.XLOOKUP($G654&amp;$C654,$BY$1:$BY$845&amp;$C$1:$C$845,$CR$1:$CR$845,"",0)</f>
        <v>0</v>
      </c>
      <c r="AL654" s="65" cm="1">
        <f t="array" ref="AL654">_xlfn.XLOOKUP($G654&amp;$C654,$BY$1:$BY$845&amp;$C$1:$C$845,$CM$1:$CM$845,"",0)</f>
        <v>0</v>
      </c>
      <c r="AM654" s="78" cm="1">
        <f t="array" ref="AM654">_xlfn.XLOOKUP($G654&amp;$C654,$BY$1:$BY$845&amp;$C$1:$C$845,BG$1:BG$845,"",0)</f>
        <v>0</v>
      </c>
      <c r="AN654" s="78" cm="1">
        <f t="array" ref="AN654">_xlfn.XLOOKUP($G654&amp;$C654,$BY$1:$BY$845&amp;$C$1:$C$845,BH$1:BH$845,"",0)</f>
        <v>0</v>
      </c>
      <c r="AO654" s="78" cm="1">
        <f t="array" ref="AO654">_xlfn.XLOOKUP($G654&amp;$C654,$BY$1:$BY$845&amp;$C$1:$C$845,BI$1:BI$845,"",0)</f>
        <v>0</v>
      </c>
      <c r="AP654" s="78" cm="1">
        <f t="array" ref="AP654">_xlfn.XLOOKUP($G654&amp;$C654,$BY$1:$BY$845&amp;$C$1:$C$845,BJ$1:BJ$845,"",0)</f>
        <v>0</v>
      </c>
      <c r="AQ654" s="78" cm="1">
        <f t="array" ref="AQ654">_xlfn.XLOOKUP($G654&amp;$C654,$BY$1:$BY$845&amp;$C$1:$C$845,BK$1:BK$845,"",0)</f>
        <v>0</v>
      </c>
      <c r="AR654" s="78">
        <f t="shared" si="123"/>
        <v>0</v>
      </c>
      <c r="AT654" s="1">
        <v>20</v>
      </c>
      <c r="AV654" s="6"/>
      <c r="AW654" s="6" t="s">
        <v>1484</v>
      </c>
    </row>
    <row r="655" spans="2:102" x14ac:dyDescent="0.2">
      <c r="B655" s="1" t="s">
        <v>177</v>
      </c>
      <c r="C655" s="1">
        <v>1998</v>
      </c>
      <c r="D655" s="1" t="s">
        <v>1077</v>
      </c>
      <c r="I655" s="4"/>
      <c r="O655" s="5"/>
      <c r="Z655" s="2" t="str">
        <f t="shared" si="122"/>
        <v/>
      </c>
      <c r="AA655" s="6">
        <f>_xlfn.XLOOKUP($G655,$AU$635:$AU$656,$AV$635:$AV$656,0,0)</f>
        <v>0</v>
      </c>
      <c r="AB655" s="43">
        <f>AA655/$AC$657</f>
        <v>0</v>
      </c>
      <c r="AD655" s="65" t="s">
        <v>1484</v>
      </c>
      <c r="AE655" s="65" cm="1">
        <f t="array" ref="AE655">_xlfn.XLOOKUP($G655&amp;$C655,$BY$1:$BY$845&amp;$C$1:$C$845,$CB$1:$CB$845,"",0)</f>
        <v>0</v>
      </c>
      <c r="AF655" s="65" t="s">
        <v>1484</v>
      </c>
      <c r="AG655" s="65" t="str">
        <f>IFERROR(($AD655/SUM(AD635:AD656))*$AF655,"")</f>
        <v/>
      </c>
      <c r="AH655" s="65" cm="1">
        <f t="array" ref="AH655">_xlfn.XLOOKUP($G655&amp;$C655,$BY$1:$BY$845&amp;$C$1:$C$845,$BD$1:$BD$845,"",0)</f>
        <v>0</v>
      </c>
      <c r="AI655" s="65" cm="1">
        <f t="array" ref="AI655">_xlfn.XLOOKUP($G655&amp;$C655,$BY$1:$BY$845&amp;$C$1:$C$845,$CP$1:$CP$845,"",0)</f>
        <v>0</v>
      </c>
      <c r="AJ655" s="65" cm="1">
        <f t="array" ref="AJ655">_xlfn.XLOOKUP($G655&amp;$C655,$BY$1:$BY$845&amp;$C$1:$C$845,$CQ$1:$CQ$845,"",0)</f>
        <v>0</v>
      </c>
      <c r="AK655" s="65" cm="1">
        <f t="array" ref="AK655">_xlfn.XLOOKUP($G655&amp;$C655,$BY$1:$BY$845&amp;$C$1:$C$845,$CR$1:$CR$845,"",0)</f>
        <v>0</v>
      </c>
      <c r="AL655" s="65" cm="1">
        <f t="array" ref="AL655">_xlfn.XLOOKUP($G655&amp;$C655,$BY$1:$BY$845&amp;$C$1:$C$845,$CM$1:$CM$845,"",0)</f>
        <v>0</v>
      </c>
      <c r="AM655" s="78" cm="1">
        <f t="array" ref="AM655">_xlfn.XLOOKUP($G655&amp;$C655,$BY$1:$BY$845&amp;$C$1:$C$845,BG$1:BG$845,"",0)</f>
        <v>0</v>
      </c>
      <c r="AN655" s="78" cm="1">
        <f t="array" ref="AN655">_xlfn.XLOOKUP($G655&amp;$C655,$BY$1:$BY$845&amp;$C$1:$C$845,BH$1:BH$845,"",0)</f>
        <v>0</v>
      </c>
      <c r="AO655" s="78" cm="1">
        <f t="array" ref="AO655">_xlfn.XLOOKUP($G655&amp;$C655,$BY$1:$BY$845&amp;$C$1:$C$845,BI$1:BI$845,"",0)</f>
        <v>0</v>
      </c>
      <c r="AP655" s="78" cm="1">
        <f t="array" ref="AP655">_xlfn.XLOOKUP($G655&amp;$C655,$BY$1:$BY$845&amp;$C$1:$C$845,BJ$1:BJ$845,"",0)</f>
        <v>0</v>
      </c>
      <c r="AQ655" s="78" cm="1">
        <f t="array" ref="AQ655">_xlfn.XLOOKUP($G655&amp;$C655,$BY$1:$BY$845&amp;$C$1:$C$845,BK$1:BK$845,"",0)</f>
        <v>0</v>
      </c>
      <c r="AR655" s="78">
        <f t="shared" si="123"/>
        <v>0</v>
      </c>
      <c r="AT655" s="1">
        <v>21</v>
      </c>
      <c r="AW655" s="6" t="s">
        <v>1484</v>
      </c>
    </row>
    <row r="656" spans="2:102" x14ac:dyDescent="0.2">
      <c r="B656" s="1" t="s">
        <v>177</v>
      </c>
      <c r="C656" s="1">
        <v>1998</v>
      </c>
      <c r="D656" s="1" t="s">
        <v>1077</v>
      </c>
      <c r="I656" s="4"/>
      <c r="O656" s="5"/>
      <c r="Z656" s="2" t="str">
        <f t="shared" si="122"/>
        <v/>
      </c>
      <c r="AA656" s="6">
        <f>_xlfn.XLOOKUP($G656,$AU$635:$AU$656,$AV$635:$AV$656,0,0)</f>
        <v>0</v>
      </c>
      <c r="AB656" s="43">
        <f>AA656/$AC$657</f>
        <v>0</v>
      </c>
      <c r="AD656" s="65" t="s">
        <v>1484</v>
      </c>
      <c r="AE656" s="65" cm="1">
        <f t="array" ref="AE656">_xlfn.XLOOKUP($G656&amp;$C656,$BY$1:$BY$845&amp;$C$1:$C$845,$CB$1:$CB$845,"",0)</f>
        <v>0</v>
      </c>
      <c r="AF656" s="65" t="s">
        <v>1484</v>
      </c>
      <c r="AG656" s="65" t="str">
        <f>IFERROR(($AD656/SUM(AD635:AD656))*$AF656,"")</f>
        <v/>
      </c>
      <c r="AH656" s="65" cm="1">
        <f t="array" ref="AH656">_xlfn.XLOOKUP($G656&amp;$C656,$BY$1:$BY$845&amp;$C$1:$C$845,$BD$1:$BD$845,"",0)</f>
        <v>0</v>
      </c>
      <c r="AI656" s="65" cm="1">
        <f t="array" ref="AI656">_xlfn.XLOOKUP($G656&amp;$C656,$BY$1:$BY$845&amp;$C$1:$C$845,$CP$1:$CP$845,"",0)</f>
        <v>0</v>
      </c>
      <c r="AJ656" s="65" cm="1">
        <f t="array" ref="AJ656">_xlfn.XLOOKUP($G656&amp;$C656,$BY$1:$BY$845&amp;$C$1:$C$845,$CQ$1:$CQ$845,"",0)</f>
        <v>0</v>
      </c>
      <c r="AK656" s="65" cm="1">
        <f t="array" ref="AK656">_xlfn.XLOOKUP($G656&amp;$C656,$BY$1:$BY$845&amp;$C$1:$C$845,$CR$1:$CR$845,"",0)</f>
        <v>0</v>
      </c>
      <c r="AL656" s="65" cm="1">
        <f t="array" ref="AL656">_xlfn.XLOOKUP($G656&amp;$C656,$BY$1:$BY$845&amp;$C$1:$C$845,$CM$1:$CM$845,"",0)</f>
        <v>0</v>
      </c>
      <c r="AM656" s="78" cm="1">
        <f t="array" ref="AM656">_xlfn.XLOOKUP($G656&amp;$C656,$BY$1:$BY$845&amp;$C$1:$C$845,BG$1:BG$845,"",0)</f>
        <v>0</v>
      </c>
      <c r="AN656" s="78" cm="1">
        <f t="array" ref="AN656">_xlfn.XLOOKUP($G656&amp;$C656,$BY$1:$BY$845&amp;$C$1:$C$845,BH$1:BH$845,"",0)</f>
        <v>0</v>
      </c>
      <c r="AO656" s="78" cm="1">
        <f t="array" ref="AO656">_xlfn.XLOOKUP($G656&amp;$C656,$BY$1:$BY$845&amp;$C$1:$C$845,BI$1:BI$845,"",0)</f>
        <v>0</v>
      </c>
      <c r="AP656" s="78" cm="1">
        <f t="array" ref="AP656">_xlfn.XLOOKUP($G656&amp;$C656,$BY$1:$BY$845&amp;$C$1:$C$845,BJ$1:BJ$845,"",0)</f>
        <v>0</v>
      </c>
      <c r="AQ656" s="78" cm="1">
        <f t="array" ref="AQ656">_xlfn.XLOOKUP($G656&amp;$C656,$BY$1:$BY$845&amp;$C$1:$C$845,BK$1:BK$845,"",0)</f>
        <v>0</v>
      </c>
      <c r="AR656" s="78">
        <f t="shared" si="123"/>
        <v>0</v>
      </c>
      <c r="AT656" s="1">
        <v>22</v>
      </c>
      <c r="AW656" s="6" t="s">
        <v>1484</v>
      </c>
    </row>
    <row r="657" spans="1:102" x14ac:dyDescent="0.2">
      <c r="B657" s="1" t="s">
        <v>177</v>
      </c>
      <c r="C657" s="1">
        <v>1998</v>
      </c>
      <c r="D657" s="1" t="s">
        <v>1077</v>
      </c>
      <c r="E657" s="1"/>
      <c r="F657" s="1"/>
      <c r="G657" s="1"/>
      <c r="H657" s="1"/>
      <c r="I657" s="1"/>
      <c r="J657" s="36"/>
      <c r="K657" s="36"/>
      <c r="L657" s="1"/>
      <c r="M657" s="1"/>
      <c r="N657" s="1"/>
      <c r="O657" s="1"/>
      <c r="P657" s="36"/>
      <c r="Q657" s="1"/>
      <c r="R657" s="1"/>
      <c r="S657" s="1"/>
      <c r="T657" s="1"/>
      <c r="U657" s="1"/>
      <c r="V657" s="1"/>
      <c r="W657" s="1"/>
      <c r="X657" s="1"/>
      <c r="Y657" s="1"/>
      <c r="Z657" s="1"/>
      <c r="AB657" s="41">
        <f>SUM(AB635:AB656)</f>
        <v>0.99999999999999989</v>
      </c>
      <c r="AC657" s="37">
        <f>SUM(AA635:AA656)</f>
        <v>61330670</v>
      </c>
      <c r="AD657" s="66">
        <v>18766.399999999994</v>
      </c>
      <c r="AE657" s="66">
        <f>SUM(AE635:AE656)</f>
        <v>19855</v>
      </c>
      <c r="AF657" s="66">
        <v>185</v>
      </c>
      <c r="AG657" s="66">
        <f>SUM(AG635:AG656)</f>
        <v>16.155256202574819</v>
      </c>
      <c r="AH657" s="66">
        <f>SUMPRODUCT(AH635:AH656,AE635:AE656)/AE657</f>
        <v>31.680533870561572</v>
      </c>
      <c r="AI657" s="66">
        <f>SUM(AI635:AI656)</f>
        <v>29.8</v>
      </c>
      <c r="AJ657" s="66">
        <f>SUM(AJ635:AJ656)</f>
        <v>32.900000000000006</v>
      </c>
      <c r="AK657" s="66">
        <f>SUM(AK635:AK656)</f>
        <v>62.7</v>
      </c>
      <c r="AL657" s="66">
        <f>SUM(AL635:AL656)</f>
        <v>230.2</v>
      </c>
      <c r="AM657" s="80">
        <f>SUM(AM635:AM656)</f>
        <v>3.5000000000000004</v>
      </c>
      <c r="AN657" s="80">
        <f>SUM(AN635:AN656)</f>
        <v>1.95</v>
      </c>
      <c r="AO657" s="80">
        <f>SUM(AO635:AO656)</f>
        <v>3.5799999999999992</v>
      </c>
      <c r="AP657" s="80">
        <f>SUM(AP635:AP656)</f>
        <v>3.3800000000000003</v>
      </c>
      <c r="AQ657" s="80">
        <f>SUM(AQ635:AQ656)</f>
        <v>4.6199999999999992</v>
      </c>
      <c r="AR657" s="80">
        <f>SUM(AR635:AR656)</f>
        <v>17.03</v>
      </c>
      <c r="AS657" s="1"/>
      <c r="AU657" s="37">
        <f>AW657-AV657</f>
        <v>-2000920</v>
      </c>
      <c r="AV657" s="38">
        <f>SUM(AV635:AV656)-AV650-AV651</f>
        <v>61330670</v>
      </c>
      <c r="AW657" s="38">
        <v>59329750</v>
      </c>
    </row>
    <row r="660" spans="1:102" ht="17" thickBot="1" x14ac:dyDescent="0.25"/>
    <row r="661" spans="1:102" ht="17" thickBot="1" x14ac:dyDescent="0.25">
      <c r="A661" s="3">
        <v>26</v>
      </c>
      <c r="B661" s="1" t="str">
        <f>B$1</f>
        <v>YEAR</v>
      </c>
      <c r="C661" s="1" t="str">
        <f>C$1</f>
        <v>YEAR</v>
      </c>
      <c r="D661" s="1" t="str">
        <f>D$1</f>
        <v>TEAM</v>
      </c>
      <c r="F661" s="1" t="str">
        <f t="shared" ref="F661:AA661" si="124">F$1</f>
        <v>NUMBER</v>
      </c>
      <c r="G661" s="1" t="str">
        <f t="shared" si="124"/>
        <v>PLAYER</v>
      </c>
      <c r="H661" s="1" t="str">
        <f t="shared" si="124"/>
        <v>POS</v>
      </c>
      <c r="I661" s="1" t="str">
        <f t="shared" si="124"/>
        <v>HEIGHT</v>
      </c>
      <c r="J661" s="1" t="str">
        <f t="shared" si="124"/>
        <v>HEIGHT (IN)</v>
      </c>
      <c r="K661" s="1" t="str">
        <f t="shared" si="124"/>
        <v>HEIGHT (M)</v>
      </c>
      <c r="L661" s="1" t="str">
        <f t="shared" si="124"/>
        <v>WEIGHT (LBS)</v>
      </c>
      <c r="M661" s="1" t="str">
        <f t="shared" si="124"/>
        <v>WEIGHT (KG)</v>
      </c>
      <c r="N661" s="1" t="str">
        <f t="shared" si="124"/>
        <v>BMI</v>
      </c>
      <c r="O661" s="1" t="str">
        <f t="shared" si="124"/>
        <v>BIRTH DATE</v>
      </c>
      <c r="P661" s="1" t="str">
        <f t="shared" si="124"/>
        <v>AGE</v>
      </c>
      <c r="Q661" s="1" t="str">
        <f t="shared" si="124"/>
        <v>NATION</v>
      </c>
      <c r="R661" s="1" t="str">
        <f t="shared" si="124"/>
        <v>COUNTRY</v>
      </c>
      <c r="S661" s="1" t="str">
        <f t="shared" si="124"/>
        <v>CONTINENT</v>
      </c>
      <c r="T661" s="1" t="str">
        <f t="shared" si="124"/>
        <v>GLOBAL REGION</v>
      </c>
      <c r="U661" s="1" t="str">
        <f t="shared" si="124"/>
        <v>EXPERIENCE</v>
      </c>
      <c r="V661" s="1"/>
      <c r="W661" s="1" t="str">
        <f t="shared" si="124"/>
        <v>COLLEGE</v>
      </c>
      <c r="X661" s="1" t="str">
        <f t="shared" si="124"/>
        <v>COLLEGE1</v>
      </c>
      <c r="Y661" s="1" t="str">
        <f t="shared" si="124"/>
        <v>COLLEGE2</v>
      </c>
      <c r="Z661" s="1" t="str">
        <f t="shared" si="124"/>
        <v>TRANSFER</v>
      </c>
      <c r="AA661" s="1" t="str">
        <f t="shared" si="124"/>
        <v>SALARY</v>
      </c>
      <c r="AB661" s="1" t="s">
        <v>1262</v>
      </c>
      <c r="AD661" s="64" t="s">
        <v>1496</v>
      </c>
      <c r="AE661" s="64" t="str">
        <f>AE$1</f>
        <v>MP</v>
      </c>
      <c r="AF661" s="64" t="s">
        <v>1424</v>
      </c>
      <c r="AG661" s="64" t="str">
        <f>AG$1</f>
        <v>WTD-MP-PER</v>
      </c>
      <c r="AH661" s="64" t="str">
        <f t="shared" ref="AH661:AR661" si="125">AH$1</f>
        <v>AGE</v>
      </c>
      <c r="AI661" s="64" t="str">
        <f t="shared" si="125"/>
        <v>D-WS</v>
      </c>
      <c r="AJ661" s="64" t="str">
        <f t="shared" si="125"/>
        <v>O-WS</v>
      </c>
      <c r="AK661" s="64" t="str">
        <f t="shared" si="125"/>
        <v>WS</v>
      </c>
      <c r="AL661" s="64" t="str">
        <f t="shared" si="125"/>
        <v>USG%</v>
      </c>
      <c r="AM661" s="64" t="str">
        <f t="shared" si="125"/>
        <v>PG%</v>
      </c>
      <c r="AN661" s="64" t="str">
        <f t="shared" si="125"/>
        <v>SG%</v>
      </c>
      <c r="AO661" s="64" t="str">
        <f t="shared" si="125"/>
        <v>SF%</v>
      </c>
      <c r="AP661" s="64" t="str">
        <f t="shared" si="125"/>
        <v>PF%</v>
      </c>
      <c r="AQ661" s="64" t="str">
        <f t="shared" si="125"/>
        <v>C%</v>
      </c>
      <c r="AR661" s="64" t="str">
        <f t="shared" si="125"/>
        <v>TTL%</v>
      </c>
      <c r="AT661" s="1" t="str">
        <f>AT$1</f>
        <v>Rk</v>
      </c>
      <c r="AU661" s="1" t="str">
        <f>AU$1</f>
        <v>PLAYER</v>
      </c>
      <c r="AV661" s="1" t="str">
        <f>AV$1</f>
        <v>SALARY - BR</v>
      </c>
      <c r="AW661" s="1" t="s">
        <v>1495</v>
      </c>
      <c r="BB661" t="s">
        <v>550</v>
      </c>
      <c r="BC661" t="s">
        <v>1376</v>
      </c>
      <c r="BD661" t="s">
        <v>1377</v>
      </c>
      <c r="BE661" t="s">
        <v>1340</v>
      </c>
      <c r="BF661" s="2" t="s">
        <v>1378</v>
      </c>
      <c r="BG661" s="2" t="s">
        <v>1379</v>
      </c>
      <c r="BH661" s="2" t="s">
        <v>1380</v>
      </c>
      <c r="BI661" s="2" t="s">
        <v>1381</v>
      </c>
      <c r="BJ661" s="2" t="s">
        <v>1382</v>
      </c>
      <c r="BK661" s="2" t="s">
        <v>1383</v>
      </c>
      <c r="BL661" s="2" t="s">
        <v>1384</v>
      </c>
      <c r="BM661" s="2" t="s">
        <v>1385</v>
      </c>
      <c r="BN661" s="2" t="s">
        <v>1386</v>
      </c>
      <c r="BO661" s="2" t="s">
        <v>1387</v>
      </c>
      <c r="BP661" s="2" t="s">
        <v>1388</v>
      </c>
      <c r="BQ661" s="2" t="s">
        <v>1389</v>
      </c>
      <c r="BR661" s="2" t="s">
        <v>1388</v>
      </c>
      <c r="BS661" s="2" t="s">
        <v>1389</v>
      </c>
      <c r="BT661" s="2" t="s">
        <v>1390</v>
      </c>
      <c r="BU661" s="2" t="s">
        <v>1391</v>
      </c>
      <c r="BV661" s="2" t="s">
        <v>1392</v>
      </c>
      <c r="BX661" s="2" t="s">
        <v>550</v>
      </c>
      <c r="BY661" s="2" t="s">
        <v>1376</v>
      </c>
      <c r="BZ661" s="2" t="s">
        <v>1377</v>
      </c>
      <c r="CA661" s="2" t="s">
        <v>1340</v>
      </c>
      <c r="CB661" s="2" t="s">
        <v>1378</v>
      </c>
      <c r="CC661" s="2" t="s">
        <v>1424</v>
      </c>
      <c r="CD661" s="2" t="s">
        <v>1425</v>
      </c>
      <c r="CE661" s="2" t="s">
        <v>1426</v>
      </c>
      <c r="CF661" s="2" t="s">
        <v>1427</v>
      </c>
      <c r="CG661" s="2" t="s">
        <v>1428</v>
      </c>
      <c r="CH661" s="2" t="s">
        <v>1429</v>
      </c>
      <c r="CI661" s="2" t="s">
        <v>1430</v>
      </c>
      <c r="CJ661" s="2" t="s">
        <v>1431</v>
      </c>
      <c r="CK661" s="2" t="s">
        <v>1432</v>
      </c>
      <c r="CL661" s="2" t="s">
        <v>1433</v>
      </c>
      <c r="CM661" s="2" t="s">
        <v>1434</v>
      </c>
      <c r="CN661" s="2" t="s">
        <v>1435</v>
      </c>
      <c r="CO661" s="2" t="s">
        <v>1376</v>
      </c>
      <c r="CP661" s="2" t="s">
        <v>1436</v>
      </c>
      <c r="CQ661" s="2" t="s">
        <v>1437</v>
      </c>
      <c r="CR661" s="2" t="s">
        <v>1438</v>
      </c>
      <c r="CS661" s="2" t="s">
        <v>1439</v>
      </c>
      <c r="CT661" s="2" t="s">
        <v>1376</v>
      </c>
      <c r="CU661" s="2" t="s">
        <v>1440</v>
      </c>
      <c r="CV661" s="2" t="s">
        <v>1441</v>
      </c>
      <c r="CW661" s="2" t="s">
        <v>1442</v>
      </c>
      <c r="CX661" s="2" t="s">
        <v>1443</v>
      </c>
    </row>
    <row r="662" spans="1:102" ht="17" thickBot="1" x14ac:dyDescent="0.25">
      <c r="A662" s="3" t="s">
        <v>1077</v>
      </c>
      <c r="B662" s="1" t="s">
        <v>184</v>
      </c>
      <c r="C662" s="1">
        <v>1997</v>
      </c>
      <c r="D662" s="1" t="s">
        <v>1077</v>
      </c>
      <c r="F662" s="2">
        <v>1</v>
      </c>
      <c r="G662" s="2" t="s">
        <v>1057</v>
      </c>
      <c r="H662" s="2" t="s">
        <v>556</v>
      </c>
      <c r="I662" s="4" t="s">
        <v>597</v>
      </c>
      <c r="J662" s="16">
        <f>_xlfn.XLOOKUP($I662,DASHBOARD!$I$2:$I$27,DASHBOARD!$J$2:$J$27,"",0)</f>
        <v>74</v>
      </c>
      <c r="K662" s="23">
        <f>J662/DASHBOARD!$C$3</f>
        <v>1.8796037592075185</v>
      </c>
      <c r="L662" s="2">
        <v>190</v>
      </c>
      <c r="M662" s="26">
        <f>L662/DASHBOARD!$C$4</f>
        <v>86.167800453514729</v>
      </c>
      <c r="N662" s="26">
        <f t="shared" ref="N662:N676" si="126">M662/(K662^2)</f>
        <v>24.390033524975603</v>
      </c>
      <c r="O662" s="5">
        <v>24980</v>
      </c>
      <c r="P662" s="23">
        <f>YEARFRAC(O662,_xlfn.XLOOKUP($B662,DASHBOARD!$Q$2:$Q$40,DASHBOARD!$U$2:$U$40,"",0))</f>
        <v>29.058333333333334</v>
      </c>
      <c r="Q662" s="2" t="s">
        <v>557</v>
      </c>
      <c r="R662" s="2" t="str">
        <f>_xlfn.XLOOKUP($Q662,DASHBOARD!$L$2:$L$150,DASHBOARD!M$2:M$150,"",0)</f>
        <v>United States</v>
      </c>
      <c r="S662" s="2" t="str">
        <f>_xlfn.XLOOKUP($Q662,DASHBOARD!$L$2:$L$150,DASHBOARD!N$2:N$150,"",0)</f>
        <v>North America</v>
      </c>
      <c r="T662" s="2" t="str">
        <f>_xlfn.XLOOKUP($Q662,DASHBOARD!$L$2:$L$150,DASHBOARD!O$2:O$150,"",0)</f>
        <v>Americas</v>
      </c>
      <c r="U662" s="2">
        <v>5</v>
      </c>
      <c r="W662" s="2" t="s">
        <v>1058</v>
      </c>
      <c r="X662" s="2" t="s">
        <v>715</v>
      </c>
      <c r="Y662" s="2" t="s">
        <v>996</v>
      </c>
      <c r="Z662" s="2" t="str">
        <f t="shared" ref="Z662:Z683" si="127">IF(Y662="","","X")</f>
        <v>X</v>
      </c>
      <c r="AA662" s="6">
        <f>_xlfn.XLOOKUP($G662,$AU$662:$AU$683,$AV$662:$AV$683,0,0)</f>
        <v>1300000</v>
      </c>
      <c r="AB662" s="43">
        <f>AA662/$AC$684</f>
        <v>2.2309936502488414E-2</v>
      </c>
      <c r="AD662" s="65">
        <v>3107.7999999999997</v>
      </c>
      <c r="AE662" s="65" cm="1">
        <f t="array" ref="AE662">_xlfn.XLOOKUP($G662&amp;$C662,$BY$1:$BY$845&amp;$C$1:$C$845,$CB$1:$CB$845,"",0)</f>
        <v>1057</v>
      </c>
      <c r="AF662" s="65">
        <v>27.8</v>
      </c>
      <c r="AG662" s="65">
        <f>IFERROR(($AD662/SUM(AD662:AD683))*$AF662,"")</f>
        <v>4.4145788623868212</v>
      </c>
      <c r="AH662" s="65" cm="1">
        <f t="array" ref="AH662">_xlfn.XLOOKUP($G662&amp;$C662,$BY$1:$BY$845&amp;$C$1:$C$845,$BD$1:$BD$845,"",0)</f>
        <v>27</v>
      </c>
      <c r="AI662" s="65" cm="1">
        <f t="array" ref="AI662">_xlfn.XLOOKUP($G662&amp;$C662,$BY$1:$BY$845&amp;$C$1:$C$845,$CP$1:$CP$845,"",0)</f>
        <v>0.4</v>
      </c>
      <c r="AJ662" s="65" cm="1">
        <f t="array" ref="AJ662">_xlfn.XLOOKUP($G662&amp;$C662,$BY$1:$BY$845&amp;$C$1:$C$845,$CQ$1:$CQ$845,"",0)</f>
        <v>2</v>
      </c>
      <c r="AK662" s="65" cm="1">
        <f t="array" ref="AK662">_xlfn.XLOOKUP($G662&amp;$C662,$BY$1:$BY$845&amp;$C$1:$C$845,$CR$1:$CR$845,"",0)</f>
        <v>2.4</v>
      </c>
      <c r="AL662" s="65" cm="1">
        <f t="array" ref="AL662">_xlfn.XLOOKUP($G662&amp;$C662,$BY$1:$BY$845&amp;$C$1:$C$845,$CM$1:$CM$845,"",0)</f>
        <v>13.6</v>
      </c>
      <c r="AM662" s="78" cm="1">
        <f t="array" ref="AM662">_xlfn.XLOOKUP($G662&amp;$C662,$BY$1:$BY$845&amp;$C$1:$C$845,BG$1:BG$845,"",0)</f>
        <v>0.01</v>
      </c>
      <c r="AN662" s="78" cm="1">
        <f t="array" ref="AN662">_xlfn.XLOOKUP($G662&amp;$C662,$BY$1:$BY$845&amp;$C$1:$C$845,BH$1:BH$845,"",0)</f>
        <v>0.1</v>
      </c>
      <c r="AO662" s="78" cm="1">
        <f t="array" ref="AO662">_xlfn.XLOOKUP($G662&amp;$C662,$BY$1:$BY$845&amp;$C$1:$C$845,BI$1:BI$845,"",0)</f>
        <v>0.83</v>
      </c>
      <c r="AP662" s="78" cm="1">
        <f t="array" ref="AP662">_xlfn.XLOOKUP($G662&amp;$C662,$BY$1:$BY$845&amp;$C$1:$C$845,BJ$1:BJ$845,"",0)</f>
        <v>0.06</v>
      </c>
      <c r="AQ662" s="78" cm="1">
        <f t="array" ref="AQ662">_xlfn.XLOOKUP($G662&amp;$C662,$BY$1:$BY$845&amp;$C$1:$C$845,BK$1:BK$845,"",0)</f>
        <v>0</v>
      </c>
      <c r="AR662" s="78">
        <f>SUM(AM662:AQ662)</f>
        <v>1</v>
      </c>
      <c r="AT662" s="1">
        <v>1</v>
      </c>
      <c r="AU662" s="2" t="s">
        <v>1062</v>
      </c>
      <c r="AV662" s="6">
        <v>30140000</v>
      </c>
      <c r="AW662" s="6">
        <v>30140000</v>
      </c>
      <c r="BB662">
        <v>1</v>
      </c>
      <c r="BC662" t="s">
        <v>1062</v>
      </c>
      <c r="BD662">
        <v>34</v>
      </c>
      <c r="BE662">
        <v>82</v>
      </c>
      <c r="BF662" s="2">
        <v>3181</v>
      </c>
      <c r="BG662" s="58">
        <v>0.05</v>
      </c>
      <c r="BH662" s="58">
        <v>0.83</v>
      </c>
      <c r="BI662" s="58">
        <v>0.13</v>
      </c>
      <c r="BL662" s="2">
        <v>8.4</v>
      </c>
      <c r="BM662" s="2">
        <v>6.7</v>
      </c>
      <c r="BN662" s="2">
        <v>89</v>
      </c>
      <c r="BO662" s="2">
        <v>45</v>
      </c>
      <c r="BP662" s="2">
        <v>66</v>
      </c>
      <c r="BQ662" s="2">
        <v>13</v>
      </c>
      <c r="BR662" s="2">
        <v>278</v>
      </c>
      <c r="BT662" s="2">
        <v>607</v>
      </c>
      <c r="BU662" s="2">
        <v>70</v>
      </c>
      <c r="BV662" s="2">
        <v>73</v>
      </c>
      <c r="BX662" s="2">
        <v>1</v>
      </c>
      <c r="BY662" s="2" t="s">
        <v>1062</v>
      </c>
      <c r="BZ662" s="2">
        <v>33</v>
      </c>
      <c r="CA662" s="2">
        <v>82</v>
      </c>
      <c r="CB662" s="2">
        <v>3106</v>
      </c>
      <c r="CC662" s="2">
        <v>27.8</v>
      </c>
      <c r="CD662" s="2">
        <v>0.56699999999999995</v>
      </c>
      <c r="CE662" s="2">
        <v>0.157</v>
      </c>
      <c r="CF662" s="2">
        <v>0.30399999999999999</v>
      </c>
      <c r="CG662" s="2">
        <v>4.2</v>
      </c>
      <c r="CH662" s="2">
        <v>13.2</v>
      </c>
      <c r="CI662" s="2">
        <v>8.8000000000000007</v>
      </c>
      <c r="CJ662" s="2">
        <v>21.2</v>
      </c>
      <c r="CK662" s="2">
        <v>2.4</v>
      </c>
      <c r="CL662" s="2">
        <v>1.1000000000000001</v>
      </c>
      <c r="CM662" s="2">
        <v>7.2</v>
      </c>
      <c r="CN662" s="2">
        <v>33.200000000000003</v>
      </c>
      <c r="CP662" s="2">
        <v>13.3</v>
      </c>
      <c r="CQ662" s="2">
        <v>5</v>
      </c>
      <c r="CR662" s="2">
        <v>18.3</v>
      </c>
      <c r="CS662" s="2">
        <v>0.28299999999999997</v>
      </c>
      <c r="CU662" s="2">
        <v>7.8</v>
      </c>
      <c r="CV662" s="2">
        <v>1.1000000000000001</v>
      </c>
      <c r="CW662" s="2">
        <v>8.9</v>
      </c>
      <c r="CX662" s="2">
        <v>8.6</v>
      </c>
    </row>
    <row r="663" spans="1:102" x14ac:dyDescent="0.2">
      <c r="B663" s="1" t="s">
        <v>184</v>
      </c>
      <c r="C663" s="1">
        <v>1997</v>
      </c>
      <c r="D663" s="1" t="s">
        <v>1077</v>
      </c>
      <c r="F663" s="2">
        <v>30</v>
      </c>
      <c r="G663" s="2" t="s">
        <v>1059</v>
      </c>
      <c r="H663" s="2" t="s">
        <v>570</v>
      </c>
      <c r="I663" s="4" t="s">
        <v>599</v>
      </c>
      <c r="J663" s="16">
        <f>_xlfn.XLOOKUP($I663,DASHBOARD!$I$2:$I$27,DASHBOARD!$J$2:$J$27,"",0)</f>
        <v>78</v>
      </c>
      <c r="K663" s="23">
        <f>J663/DASHBOARD!$C$3</f>
        <v>1.981203962407925</v>
      </c>
      <c r="L663" s="2">
        <v>220</v>
      </c>
      <c r="M663" s="26">
        <f>L663/DASHBOARD!$C$4</f>
        <v>99.773242630385482</v>
      </c>
      <c r="N663" s="26">
        <f t="shared" si="126"/>
        <v>25.418839049974576</v>
      </c>
      <c r="O663" s="5">
        <v>25008</v>
      </c>
      <c r="P663" s="23">
        <f>YEARFRAC(O663,_xlfn.XLOOKUP($B663,DASHBOARD!$Q$2:$Q$40,DASHBOARD!$U$2:$U$40,"",0))</f>
        <v>28.983333333333334</v>
      </c>
      <c r="Q663" s="2" t="s">
        <v>557</v>
      </c>
      <c r="R663" s="2" t="str">
        <f>_xlfn.XLOOKUP($Q663,DASHBOARD!$L$2:$L$150,DASHBOARD!M$2:M$150,"",0)</f>
        <v>United States</v>
      </c>
      <c r="S663" s="2" t="str">
        <f>_xlfn.XLOOKUP($Q663,DASHBOARD!$L$2:$L$150,DASHBOARD!N$2:N$150,"",0)</f>
        <v>North America</v>
      </c>
      <c r="T663" s="2" t="str">
        <f>_xlfn.XLOOKUP($Q663,DASHBOARD!$L$2:$L$150,DASHBOARD!O$2:O$150,"",0)</f>
        <v>Americas</v>
      </c>
      <c r="U663" s="2">
        <v>6</v>
      </c>
      <c r="W663" s="2" t="s">
        <v>571</v>
      </c>
      <c r="X663" s="2" t="s">
        <v>571</v>
      </c>
      <c r="Z663" s="2" t="str">
        <f t="shared" si="127"/>
        <v/>
      </c>
      <c r="AA663" s="6">
        <f>_xlfn.XLOOKUP($G663,$AU$662:$AU$683,$AV$662:$AV$683,0,0)</f>
        <v>500000</v>
      </c>
      <c r="AB663" s="43">
        <f>AA663/$AC$684</f>
        <v>8.58074480864939E-3</v>
      </c>
      <c r="AD663" s="65">
        <v>1947</v>
      </c>
      <c r="AE663" s="65" cm="1">
        <f t="array" ref="AE663">_xlfn.XLOOKUP($G663&amp;$C663,$BY$1:$BY$845&amp;$C$1:$C$845,$CB$1:$CB$845,"",0)</f>
        <v>703</v>
      </c>
      <c r="AF663" s="65">
        <v>13.9</v>
      </c>
      <c r="AG663" s="65">
        <f>IFERROR(($AD663/SUM(AD662:AD683))*$AF663,"")</f>
        <v>1.3828407627690233</v>
      </c>
      <c r="AH663" s="65" cm="1">
        <f t="array" ref="AH663">_xlfn.XLOOKUP($G663&amp;$C663,$BY$1:$BY$845&amp;$C$1:$C$845,$BD$1:$BD$845,"",0)</f>
        <v>29</v>
      </c>
      <c r="AI663" s="65" cm="1">
        <f t="array" ref="AI663">_xlfn.XLOOKUP($G663&amp;$C663,$BY$1:$BY$845&amp;$C$1:$C$845,$CP$1:$CP$845,"",0)</f>
        <v>0.1</v>
      </c>
      <c r="AJ663" s="65" cm="1">
        <f t="array" ref="AJ663">_xlfn.XLOOKUP($G663&amp;$C663,$BY$1:$BY$845&amp;$C$1:$C$845,$CQ$1:$CQ$845,"",0)</f>
        <v>1.1000000000000001</v>
      </c>
      <c r="AK663" s="65" cm="1">
        <f t="array" ref="AK663">_xlfn.XLOOKUP($G663&amp;$C663,$BY$1:$BY$845&amp;$C$1:$C$845,$CR$1:$CR$845,"",0)</f>
        <v>1.2</v>
      </c>
      <c r="AL663" s="65" cm="1">
        <f t="array" ref="AL663">_xlfn.XLOOKUP($G663&amp;$C663,$BY$1:$BY$845&amp;$C$1:$C$845,$CM$1:$CM$845,"",0)</f>
        <v>14.1</v>
      </c>
      <c r="AM663" s="78" cm="1">
        <f t="array" ref="AM663">_xlfn.XLOOKUP($G663&amp;$C663,$BY$1:$BY$845&amp;$C$1:$C$845,BG$1:BG$845,"",0)</f>
        <v>0.01</v>
      </c>
      <c r="AN663" s="78" cm="1">
        <f t="array" ref="AN663">_xlfn.XLOOKUP($G663&amp;$C663,$BY$1:$BY$845&amp;$C$1:$C$845,BH$1:BH$845,"",0)</f>
        <v>0.38</v>
      </c>
      <c r="AO663" s="78" cm="1">
        <f t="array" ref="AO663">_xlfn.XLOOKUP($G663&amp;$C663,$BY$1:$BY$845&amp;$C$1:$C$845,BI$1:BI$845,"",0)</f>
        <v>0.56999999999999995</v>
      </c>
      <c r="AP663" s="78" cm="1">
        <f t="array" ref="AP663">_xlfn.XLOOKUP($G663&amp;$C663,$BY$1:$BY$845&amp;$C$1:$C$845,BJ$1:BJ$845,"",0)</f>
        <v>0.04</v>
      </c>
      <c r="AQ663" s="78" cm="1">
        <f t="array" ref="AQ663">_xlfn.XLOOKUP($G663&amp;$C663,$BY$1:$BY$845&amp;$C$1:$C$845,BK$1:BK$845,"",0)</f>
        <v>0</v>
      </c>
      <c r="AR663" s="78">
        <f t="shared" ref="AR663:AR683" si="128">SUM(AM663:AQ663)</f>
        <v>1</v>
      </c>
      <c r="AT663" s="1">
        <v>2</v>
      </c>
      <c r="AU663" s="2" t="s">
        <v>1071</v>
      </c>
      <c r="AV663" s="6">
        <v>9000000</v>
      </c>
      <c r="AW663" s="6">
        <v>9000000</v>
      </c>
      <c r="BB663">
        <v>2</v>
      </c>
      <c r="BC663" t="s">
        <v>1071</v>
      </c>
      <c r="BD663">
        <v>36</v>
      </c>
      <c r="BE663">
        <v>80</v>
      </c>
      <c r="BF663" s="2">
        <v>2856</v>
      </c>
      <c r="BI663" s="58">
        <v>0.01</v>
      </c>
      <c r="BJ663" s="58">
        <v>0.69</v>
      </c>
      <c r="BK663" s="58">
        <v>0.3</v>
      </c>
      <c r="BL663" s="2">
        <v>6.3</v>
      </c>
      <c r="BM663" s="2">
        <v>-2.8</v>
      </c>
      <c r="BN663" s="2">
        <v>75</v>
      </c>
      <c r="BO663" s="2">
        <v>20</v>
      </c>
      <c r="BP663" s="2">
        <v>72</v>
      </c>
      <c r="BQ663" s="2">
        <v>15</v>
      </c>
      <c r="BR663" s="2">
        <v>19</v>
      </c>
      <c r="BT663" s="2">
        <v>488</v>
      </c>
      <c r="BU663" s="2">
        <v>5</v>
      </c>
      <c r="BV663" s="2">
        <v>9</v>
      </c>
      <c r="BX663" s="2">
        <v>2</v>
      </c>
      <c r="BY663" s="2" t="s">
        <v>1069</v>
      </c>
      <c r="BZ663" s="2">
        <v>31</v>
      </c>
      <c r="CA663" s="2">
        <v>82</v>
      </c>
      <c r="CB663" s="2">
        <v>3095</v>
      </c>
      <c r="CC663" s="2">
        <v>21.3</v>
      </c>
      <c r="CD663" s="2">
        <v>0.55400000000000005</v>
      </c>
      <c r="CE663" s="2">
        <v>0.31</v>
      </c>
      <c r="CF663" s="2">
        <v>0.21299999999999999</v>
      </c>
      <c r="CG663" s="2">
        <v>5.9</v>
      </c>
      <c r="CH663" s="2">
        <v>13.3</v>
      </c>
      <c r="CI663" s="2">
        <v>9.6999999999999993</v>
      </c>
      <c r="CJ663" s="2">
        <v>24.3</v>
      </c>
      <c r="CK663" s="2">
        <v>2.7</v>
      </c>
      <c r="CL663" s="2">
        <v>1.1000000000000001</v>
      </c>
      <c r="CM663" s="2">
        <v>12.5</v>
      </c>
      <c r="CN663" s="2">
        <v>24.6</v>
      </c>
      <c r="CP663" s="2">
        <v>7.8</v>
      </c>
      <c r="CQ663" s="2">
        <v>5.2</v>
      </c>
      <c r="CR663" s="2">
        <v>13.1</v>
      </c>
      <c r="CS663" s="2">
        <v>0.20300000000000001</v>
      </c>
      <c r="CU663" s="2">
        <v>4.3</v>
      </c>
      <c r="CV663" s="2">
        <v>1.4</v>
      </c>
      <c r="CW663" s="2">
        <v>5.7</v>
      </c>
      <c r="CX663" s="2">
        <v>6.1</v>
      </c>
    </row>
    <row r="664" spans="1:102" x14ac:dyDescent="0.2">
      <c r="B664" s="1" t="s">
        <v>184</v>
      </c>
      <c r="C664" s="1">
        <v>1997</v>
      </c>
      <c r="D664" s="1" t="s">
        <v>1077</v>
      </c>
      <c r="F664" s="2">
        <v>35</v>
      </c>
      <c r="G664" s="2" t="s">
        <v>1061</v>
      </c>
      <c r="H664" s="2" t="s">
        <v>566</v>
      </c>
      <c r="I664" s="4" t="s">
        <v>600</v>
      </c>
      <c r="J664" s="16">
        <f>_xlfn.XLOOKUP($I664,DASHBOARD!$I$2:$I$27,DASHBOARD!$J$2:$J$27,"",0)</f>
        <v>80</v>
      </c>
      <c r="K664" s="23">
        <f>J664/DASHBOARD!$C$3</f>
        <v>2.0320040640081283</v>
      </c>
      <c r="L664" s="2">
        <v>255</v>
      </c>
      <c r="M664" s="26">
        <f>L664/DASHBOARD!$C$4</f>
        <v>115.64625850340136</v>
      </c>
      <c r="N664" s="26">
        <f t="shared" si="126"/>
        <v>28.008022215136048</v>
      </c>
      <c r="O664" s="5">
        <v>26827</v>
      </c>
      <c r="P664" s="23">
        <f>YEARFRAC(O664,_xlfn.XLOOKUP($B664,DASHBOARD!$Q$2:$Q$40,DASHBOARD!$U$2:$U$40,"",0))</f>
        <v>24.002777777777776</v>
      </c>
      <c r="Q664" s="2" t="s">
        <v>557</v>
      </c>
      <c r="R664" s="2" t="str">
        <f>_xlfn.XLOOKUP($Q664,DASHBOARD!$L$2:$L$150,DASHBOARD!M$2:M$150,"",0)</f>
        <v>United States</v>
      </c>
      <c r="S664" s="2" t="str">
        <f>_xlfn.XLOOKUP($Q664,DASHBOARD!$L$2:$L$150,DASHBOARD!N$2:N$150,"",0)</f>
        <v>North America</v>
      </c>
      <c r="T664" s="2" t="str">
        <f>_xlfn.XLOOKUP($Q664,DASHBOARD!$L$2:$L$150,DASHBOARD!O$2:O$150,"",0)</f>
        <v>Americas</v>
      </c>
      <c r="U664" s="2">
        <v>1</v>
      </c>
      <c r="W664" s="2" t="s">
        <v>769</v>
      </c>
      <c r="X664" s="2" t="s">
        <v>769</v>
      </c>
      <c r="Z664" s="2" t="str">
        <f t="shared" si="127"/>
        <v/>
      </c>
      <c r="AA664" s="6">
        <f>_xlfn.XLOOKUP($G664,$AU$662:$AU$683,$AV$662:$AV$683,0,0)</f>
        <v>700000</v>
      </c>
      <c r="AB664" s="43">
        <f>AA664/$AC$684</f>
        <v>1.2013042732109147E-2</v>
      </c>
      <c r="AD664" s="65">
        <v>1607.3999999999999</v>
      </c>
      <c r="AE664" s="65" cm="1">
        <f t="array" ref="AE664">_xlfn.XLOOKUP($G664&amp;$C664,$BY$1:$BY$845&amp;$C$1:$C$845,$CB$1:$CB$845,"",0)</f>
        <v>1405</v>
      </c>
      <c r="AF664" s="65">
        <v>20.2</v>
      </c>
      <c r="AG664" s="65">
        <f>IFERROR(($AD664/SUM(AD662:AD683))*$AF664,"")</f>
        <v>1.6590778097982708</v>
      </c>
      <c r="AH664" s="65" cm="1">
        <f t="array" ref="AH664">_xlfn.XLOOKUP($G664&amp;$C664,$BY$1:$BY$845&amp;$C$1:$C$845,$BD$1:$BD$845,"",0)</f>
        <v>32</v>
      </c>
      <c r="AI664" s="65" cm="1">
        <f t="array" ref="AI664">_xlfn.XLOOKUP($G664&amp;$C664,$BY$1:$BY$845&amp;$C$1:$C$845,$CP$1:$CP$845,"",0)</f>
        <v>2.2000000000000002</v>
      </c>
      <c r="AJ664" s="65" cm="1">
        <f t="array" ref="AJ664">_xlfn.XLOOKUP($G664&amp;$C664,$BY$1:$BY$845&amp;$C$1:$C$845,$CQ$1:$CQ$845,"",0)</f>
        <v>1.7</v>
      </c>
      <c r="AK664" s="65" cm="1">
        <f t="array" ref="AK664">_xlfn.XLOOKUP($G664&amp;$C664,$BY$1:$BY$845&amp;$C$1:$C$845,$CR$1:$CR$845,"",0)</f>
        <v>3.9</v>
      </c>
      <c r="AL664" s="65" cm="1">
        <f t="array" ref="AL664">_xlfn.XLOOKUP($G664&amp;$C664,$BY$1:$BY$845&amp;$C$1:$C$845,$CM$1:$CM$845,"",0)</f>
        <v>16.899999999999999</v>
      </c>
      <c r="AM664" s="78" cm="1">
        <f t="array" ref="AM664">_xlfn.XLOOKUP($G664&amp;$C664,$BY$1:$BY$845&amp;$C$1:$C$845,BG$1:BG$845,"",0)</f>
        <v>1</v>
      </c>
      <c r="AN664" s="78" cm="1">
        <f t="array" ref="AN664">_xlfn.XLOOKUP($G664&amp;$C664,$BY$1:$BY$845&amp;$C$1:$C$845,BH$1:BH$845,"",0)</f>
        <v>0</v>
      </c>
      <c r="AO664" s="78" cm="1">
        <f t="array" ref="AO664">_xlfn.XLOOKUP($G664&amp;$C664,$BY$1:$BY$845&amp;$C$1:$C$845,BI$1:BI$845,"",0)</f>
        <v>0</v>
      </c>
      <c r="AP664" s="78" cm="1">
        <f t="array" ref="AP664">_xlfn.XLOOKUP($G664&amp;$C664,$BY$1:$BY$845&amp;$C$1:$C$845,BJ$1:BJ$845,"",0)</f>
        <v>0</v>
      </c>
      <c r="AQ664" s="78" cm="1">
        <f t="array" ref="AQ664">_xlfn.XLOOKUP($G664&amp;$C664,$BY$1:$BY$845&amp;$C$1:$C$845,BK$1:BK$845,"",0)</f>
        <v>0</v>
      </c>
      <c r="AR664" s="78">
        <f t="shared" si="128"/>
        <v>1</v>
      </c>
      <c r="AT664" s="1">
        <v>3</v>
      </c>
      <c r="AU664" s="2" t="s">
        <v>1065</v>
      </c>
      <c r="AV664" s="6">
        <v>3960000</v>
      </c>
      <c r="AW664" s="6">
        <v>3960000</v>
      </c>
      <c r="BB664">
        <v>3</v>
      </c>
      <c r="BC664" t="s">
        <v>1024</v>
      </c>
      <c r="BD664">
        <v>34</v>
      </c>
      <c r="BE664">
        <v>82</v>
      </c>
      <c r="BF664" s="2">
        <v>2284</v>
      </c>
      <c r="BG664" s="58">
        <v>0.7</v>
      </c>
      <c r="BH664" s="58">
        <v>0.28999999999999998</v>
      </c>
      <c r="BI664" s="58">
        <v>0.01</v>
      </c>
      <c r="BL664" s="2">
        <v>10.4</v>
      </c>
      <c r="BM664" s="2">
        <v>7.8</v>
      </c>
      <c r="BN664" s="2">
        <v>44</v>
      </c>
      <c r="BO664" s="2">
        <v>22</v>
      </c>
      <c r="BP664" s="2">
        <v>85</v>
      </c>
      <c r="BQ664" s="2">
        <v>6</v>
      </c>
      <c r="BR664" s="2">
        <v>101</v>
      </c>
      <c r="BT664" s="2">
        <v>521</v>
      </c>
      <c r="BU664" s="2">
        <v>24</v>
      </c>
      <c r="BV664" s="2">
        <v>48</v>
      </c>
      <c r="BX664" s="2">
        <v>3</v>
      </c>
      <c r="BY664" s="2" t="s">
        <v>1071</v>
      </c>
      <c r="BZ664" s="2">
        <v>35</v>
      </c>
      <c r="CA664" s="2">
        <v>55</v>
      </c>
      <c r="CB664" s="2">
        <v>1947</v>
      </c>
      <c r="CC664" s="2">
        <v>13.9</v>
      </c>
      <c r="CD664" s="2">
        <v>0.47899999999999998</v>
      </c>
      <c r="CE664" s="2">
        <v>6.6000000000000003E-2</v>
      </c>
      <c r="CF664" s="2">
        <v>0.308</v>
      </c>
      <c r="CG664" s="2">
        <v>18.899999999999999</v>
      </c>
      <c r="CH664" s="2">
        <v>32.200000000000003</v>
      </c>
      <c r="CI664" s="2">
        <v>25.6</v>
      </c>
      <c r="CJ664" s="2">
        <v>11.4</v>
      </c>
      <c r="CK664" s="2">
        <v>0.9</v>
      </c>
      <c r="CL664" s="2">
        <v>0.7</v>
      </c>
      <c r="CM664" s="2">
        <v>25.5</v>
      </c>
      <c r="CN664" s="2">
        <v>10</v>
      </c>
      <c r="CP664" s="2">
        <v>2</v>
      </c>
      <c r="CQ664" s="2">
        <v>4</v>
      </c>
      <c r="CR664" s="2">
        <v>6</v>
      </c>
      <c r="CS664" s="2">
        <v>0.14799999999999999</v>
      </c>
      <c r="CU664" s="2">
        <v>0.2</v>
      </c>
      <c r="CV664" s="2">
        <v>0.3</v>
      </c>
      <c r="CW664" s="2">
        <v>0.5</v>
      </c>
      <c r="CX664" s="2">
        <v>1.2</v>
      </c>
    </row>
    <row r="665" spans="1:102" x14ac:dyDescent="0.2">
      <c r="B665" s="1" t="s">
        <v>184</v>
      </c>
      <c r="C665" s="1">
        <v>1997</v>
      </c>
      <c r="D665" s="1" t="s">
        <v>1077</v>
      </c>
      <c r="F665" s="2">
        <v>18</v>
      </c>
      <c r="G665" s="2" t="s">
        <v>1079</v>
      </c>
      <c r="H665" s="2" t="s">
        <v>552</v>
      </c>
      <c r="I665" s="4" t="s">
        <v>602</v>
      </c>
      <c r="J665" s="16">
        <f>_xlfn.XLOOKUP($I665,DASHBOARD!$I$2:$I$27,DASHBOARD!$J$2:$J$27,"",0)</f>
        <v>81</v>
      </c>
      <c r="K665" s="23">
        <f>J665/DASHBOARD!$C$3</f>
        <v>2.0574041148082296</v>
      </c>
      <c r="L665" s="2">
        <v>235</v>
      </c>
      <c r="M665" s="26">
        <f>L665/DASHBOARD!$C$4</f>
        <v>106.57596371882086</v>
      </c>
      <c r="N665" s="26">
        <f t="shared" si="126"/>
        <v>25.177932232690871</v>
      </c>
      <c r="O665" s="5">
        <v>25299</v>
      </c>
      <c r="P665" s="23">
        <f>YEARFRAC(O665,_xlfn.XLOOKUP($B665,DASHBOARD!$Q$2:$Q$40,DASHBOARD!$U$2:$U$40,"",0))</f>
        <v>28.18611111111111</v>
      </c>
      <c r="Q665" s="2" t="s">
        <v>557</v>
      </c>
      <c r="R665" s="2" t="str">
        <f>_xlfn.XLOOKUP($Q665,DASHBOARD!$L$2:$L$150,DASHBOARD!M$2:M$150,"",0)</f>
        <v>United States</v>
      </c>
      <c r="S665" s="2" t="str">
        <f>_xlfn.XLOOKUP($Q665,DASHBOARD!$L$2:$L$150,DASHBOARD!N$2:N$150,"",0)</f>
        <v>North America</v>
      </c>
      <c r="T665" s="2" t="str">
        <f>_xlfn.XLOOKUP($Q665,DASHBOARD!$L$2:$L$150,DASHBOARD!O$2:O$150,"",0)</f>
        <v>Americas</v>
      </c>
      <c r="U665" s="2">
        <v>5</v>
      </c>
      <c r="W665" s="2" t="s">
        <v>1080</v>
      </c>
      <c r="X665" s="2" t="s">
        <v>571</v>
      </c>
      <c r="Y665" s="2" t="s">
        <v>957</v>
      </c>
      <c r="Z665" s="2" t="str">
        <f t="shared" si="127"/>
        <v>X</v>
      </c>
      <c r="AA665" s="6">
        <f>_xlfn.XLOOKUP($G665,$AU$662:$AU$683,$AV$662:$AV$683,0,0)</f>
        <v>0</v>
      </c>
      <c r="AB665" s="43">
        <f>AA665/$AC$684</f>
        <v>0</v>
      </c>
      <c r="AD665" s="65">
        <v>1740.3999999999999</v>
      </c>
      <c r="AE665" s="65" cm="1">
        <f t="array" ref="AE665">_xlfn.XLOOKUP($G665&amp;$C665,$BY$1:$BY$845&amp;$C$1:$C$845,$CB$1:$CB$845,"",0)</f>
        <v>138</v>
      </c>
      <c r="AF665" s="65">
        <v>13.6</v>
      </c>
      <c r="AG665" s="65">
        <f>IFERROR(($AD665/SUM(AD662:AD683))*$AF665,"")</f>
        <v>1.2094262881435607</v>
      </c>
      <c r="AH665" s="65" cm="1">
        <f t="array" ref="AH665">_xlfn.XLOOKUP($G665&amp;$C665,$BY$1:$BY$845&amp;$C$1:$C$845,$BD$1:$BD$845,"",0)</f>
        <v>25</v>
      </c>
      <c r="AI665" s="65" cm="1">
        <f t="array" ref="AI665">_xlfn.XLOOKUP($G665&amp;$C665,$BY$1:$BY$845&amp;$C$1:$C$845,$CP$1:$CP$845,"",0)</f>
        <v>0</v>
      </c>
      <c r="AJ665" s="65" cm="1">
        <f t="array" ref="AJ665">_xlfn.XLOOKUP($G665&amp;$C665,$BY$1:$BY$845&amp;$C$1:$C$845,$CQ$1:$CQ$845,"",0)</f>
        <v>0.2</v>
      </c>
      <c r="AK665" s="65" cm="1">
        <f t="array" ref="AK665">_xlfn.XLOOKUP($G665&amp;$C665,$BY$1:$BY$845&amp;$C$1:$C$845,$CR$1:$CR$845,"",0)</f>
        <v>0.2</v>
      </c>
      <c r="AL665" s="65" cm="1">
        <f t="array" ref="AL665">_xlfn.XLOOKUP($G665&amp;$C665,$BY$1:$BY$845&amp;$C$1:$C$845,$CM$1:$CM$845,"",0)</f>
        <v>13.6</v>
      </c>
      <c r="AM665" s="78" cm="1">
        <f t="array" ref="AM665">_xlfn.XLOOKUP($G665&amp;$C665,$BY$1:$BY$845&amp;$C$1:$C$845,BG$1:BG$845,"",0)</f>
        <v>0</v>
      </c>
      <c r="AN665" s="78" cm="1">
        <f t="array" ref="AN665">_xlfn.XLOOKUP($G665&amp;$C665,$BY$1:$BY$845&amp;$C$1:$C$845,BH$1:BH$845,"",0)</f>
        <v>0</v>
      </c>
      <c r="AO665" s="78" cm="1">
        <f t="array" ref="AO665">_xlfn.XLOOKUP($G665&amp;$C665,$BY$1:$BY$845&amp;$C$1:$C$845,BI$1:BI$845,"",0)</f>
        <v>0.01</v>
      </c>
      <c r="AP665" s="78" cm="1">
        <f t="array" ref="AP665">_xlfn.XLOOKUP($G665&amp;$C665,$BY$1:$BY$845&amp;$C$1:$C$845,BJ$1:BJ$845,"",0)</f>
        <v>0.1</v>
      </c>
      <c r="AQ665" s="78" cm="1">
        <f t="array" ref="AQ665">_xlfn.XLOOKUP($G665&amp;$C665,$BY$1:$BY$845&amp;$C$1:$C$845,BK$1:BK$845,"",0)</f>
        <v>0.89</v>
      </c>
      <c r="AR665" s="78">
        <f t="shared" si="128"/>
        <v>1</v>
      </c>
      <c r="AT665" s="1">
        <v>4</v>
      </c>
      <c r="AU665" s="2" t="s">
        <v>1024</v>
      </c>
      <c r="AV665" s="6">
        <v>3840000</v>
      </c>
      <c r="AW665" s="6">
        <v>3840000</v>
      </c>
      <c r="BB665">
        <v>4</v>
      </c>
      <c r="BC665" t="s">
        <v>1065</v>
      </c>
      <c r="BD665">
        <v>29</v>
      </c>
      <c r="BE665">
        <v>74</v>
      </c>
      <c r="BF665" s="2">
        <v>2235</v>
      </c>
      <c r="BI665" s="58">
        <v>0.45</v>
      </c>
      <c r="BJ665" s="58">
        <v>0.54</v>
      </c>
      <c r="BK665" s="58">
        <v>0.01</v>
      </c>
      <c r="BL665" s="2">
        <v>10.199999999999999</v>
      </c>
      <c r="BM665" s="2">
        <v>7.1</v>
      </c>
      <c r="BN665" s="2">
        <v>101</v>
      </c>
      <c r="BO665" s="2">
        <v>23</v>
      </c>
      <c r="BP665" s="2">
        <v>69</v>
      </c>
      <c r="BQ665" s="2">
        <v>7</v>
      </c>
      <c r="BR665" s="2">
        <v>94</v>
      </c>
      <c r="BT665" s="2">
        <v>664</v>
      </c>
      <c r="BU665" s="2">
        <v>26</v>
      </c>
      <c r="BV665" s="2">
        <v>31</v>
      </c>
      <c r="BX665" s="2">
        <v>4</v>
      </c>
      <c r="BY665" s="2" t="s">
        <v>999</v>
      </c>
      <c r="BZ665" s="2">
        <v>31</v>
      </c>
      <c r="CA665" s="2">
        <v>82</v>
      </c>
      <c r="CB665" s="2">
        <v>1861</v>
      </c>
      <c r="CC665" s="2">
        <v>15.6</v>
      </c>
      <c r="CD665" s="2">
        <v>0.66700000000000004</v>
      </c>
      <c r="CE665" s="2">
        <v>0.50700000000000001</v>
      </c>
      <c r="CF665" s="2">
        <v>0.14299999999999999</v>
      </c>
      <c r="CG665" s="2">
        <v>1.8</v>
      </c>
      <c r="CH665" s="2">
        <v>6</v>
      </c>
      <c r="CI665" s="2">
        <v>3.9</v>
      </c>
      <c r="CJ665" s="2">
        <v>13.5</v>
      </c>
      <c r="CK665" s="2">
        <v>1.9</v>
      </c>
      <c r="CL665" s="2">
        <v>0.1</v>
      </c>
      <c r="CM665" s="2">
        <v>8</v>
      </c>
      <c r="CN665" s="2">
        <v>12.9</v>
      </c>
      <c r="CP665" s="2">
        <v>5.4</v>
      </c>
      <c r="CQ665" s="2">
        <v>2</v>
      </c>
      <c r="CR665" s="2">
        <v>7.5</v>
      </c>
      <c r="CS665" s="2">
        <v>0.192</v>
      </c>
      <c r="CU665" s="2">
        <v>2.2000000000000002</v>
      </c>
      <c r="CV665" s="2">
        <v>1.1000000000000001</v>
      </c>
      <c r="CW665" s="2">
        <v>3.2</v>
      </c>
      <c r="CX665" s="2">
        <v>2.5</v>
      </c>
    </row>
    <row r="666" spans="1:102" x14ac:dyDescent="0.2">
      <c r="B666" s="1" t="s">
        <v>184</v>
      </c>
      <c r="C666" s="1">
        <v>1997</v>
      </c>
      <c r="D666" s="1" t="s">
        <v>1077</v>
      </c>
      <c r="F666" s="2">
        <v>9</v>
      </c>
      <c r="G666" s="2" t="s">
        <v>1024</v>
      </c>
      <c r="H666" s="2" t="s">
        <v>556</v>
      </c>
      <c r="I666" s="4" t="s">
        <v>599</v>
      </c>
      <c r="J666" s="16">
        <f>_xlfn.XLOOKUP($I666,DASHBOARD!$I$2:$I$27,DASHBOARD!$J$2:$J$27,"",0)</f>
        <v>78</v>
      </c>
      <c r="K666" s="23">
        <f>J666/DASHBOARD!$C$3</f>
        <v>1.981203962407925</v>
      </c>
      <c r="L666" s="2">
        <v>185</v>
      </c>
      <c r="M666" s="26">
        <f>L666/DASHBOARD!$C$4</f>
        <v>83.900226757369609</v>
      </c>
      <c r="N666" s="26">
        <f t="shared" si="126"/>
        <v>21.374932837478621</v>
      </c>
      <c r="O666" s="5">
        <v>23396</v>
      </c>
      <c r="P666" s="23">
        <f>YEARFRAC(O666,_xlfn.XLOOKUP($B666,DASHBOARD!$Q$2:$Q$40,DASHBOARD!$U$2:$U$40,"",0))</f>
        <v>33.397222222222226</v>
      </c>
      <c r="Q666" s="2" t="s">
        <v>557</v>
      </c>
      <c r="R666" s="2" t="str">
        <f>_xlfn.XLOOKUP($Q666,DASHBOARD!$L$2:$L$150,DASHBOARD!M$2:M$150,"",0)</f>
        <v>United States</v>
      </c>
      <c r="S666" s="2" t="str">
        <f>_xlfn.XLOOKUP($Q666,DASHBOARD!$L$2:$L$150,DASHBOARD!N$2:N$150,"",0)</f>
        <v>North America</v>
      </c>
      <c r="T666" s="2" t="str">
        <f>_xlfn.XLOOKUP($Q666,DASHBOARD!$L$2:$L$150,DASHBOARD!O$2:O$150,"",0)</f>
        <v>Americas</v>
      </c>
      <c r="U666" s="2">
        <v>10</v>
      </c>
      <c r="W666" s="2" t="s">
        <v>1025</v>
      </c>
      <c r="X666" s="2" t="s">
        <v>1025</v>
      </c>
      <c r="Z666" s="2" t="str">
        <f t="shared" si="127"/>
        <v/>
      </c>
      <c r="AA666" s="6">
        <f>_xlfn.XLOOKUP($G666,$AU$662:$AU$683,$AV$662:$AV$683,0,0)</f>
        <v>3840000</v>
      </c>
      <c r="AB666" s="43">
        <f>AA666/$AC$684</f>
        <v>6.5900120130427314E-2</v>
      </c>
      <c r="AD666" s="65">
        <v>1469.1</v>
      </c>
      <c r="AE666" s="65" cm="1">
        <f t="array" ref="AE666">_xlfn.XLOOKUP($G666&amp;$C666,$BY$1:$BY$845&amp;$C$1:$C$845,$CB$1:$CB$845,"",0)</f>
        <v>1740</v>
      </c>
      <c r="AF666" s="65">
        <v>13.4</v>
      </c>
      <c r="AG666" s="65">
        <f>IFERROR(($AD666/SUM(AD662:AD683))*$AF666,"")</f>
        <v>1.0058832546446748</v>
      </c>
      <c r="AH666" s="65" cm="1">
        <f t="array" ref="AH666">_xlfn.XLOOKUP($G666&amp;$C666,$BY$1:$BY$845&amp;$C$1:$C$845,$BD$1:$BD$845,"",0)</f>
        <v>29</v>
      </c>
      <c r="AI666" s="65" cm="1">
        <f t="array" ref="AI666">_xlfn.XLOOKUP($G666&amp;$C666,$BY$1:$BY$845&amp;$C$1:$C$845,$CP$1:$CP$845,"",0)</f>
        <v>3</v>
      </c>
      <c r="AJ666" s="65" cm="1">
        <f t="array" ref="AJ666">_xlfn.XLOOKUP($G666&amp;$C666,$BY$1:$BY$845&amp;$C$1:$C$845,$CQ$1:$CQ$845,"",0)</f>
        <v>2.7</v>
      </c>
      <c r="AK666" s="65" cm="1">
        <f t="array" ref="AK666">_xlfn.XLOOKUP($G666&amp;$C666,$BY$1:$BY$845&amp;$C$1:$C$845,$CR$1:$CR$845,"",0)</f>
        <v>5.7</v>
      </c>
      <c r="AL666" s="65" cm="1">
        <f t="array" ref="AL666">_xlfn.XLOOKUP($G666&amp;$C666,$BY$1:$BY$845&amp;$C$1:$C$845,$CM$1:$CM$845,"",0)</f>
        <v>10.199999999999999</v>
      </c>
      <c r="AM666" s="78" cm="1">
        <f t="array" ref="AM666">_xlfn.XLOOKUP($G666&amp;$C666,$BY$1:$BY$845&amp;$C$1:$C$845,BG$1:BG$845,"",0)</f>
        <v>0</v>
      </c>
      <c r="AN666" s="78" cm="1">
        <f t="array" ref="AN666">_xlfn.XLOOKUP($G666&amp;$C666,$BY$1:$BY$845&amp;$C$1:$C$845,BH$1:BH$845,"",0)</f>
        <v>0</v>
      </c>
      <c r="AO666" s="78" cm="1">
        <f t="array" ref="AO666">_xlfn.XLOOKUP($G666&amp;$C666,$BY$1:$BY$845&amp;$C$1:$C$845,BI$1:BI$845,"",0)</f>
        <v>0</v>
      </c>
      <c r="AP666" s="78" cm="1">
        <f t="array" ref="AP666">_xlfn.XLOOKUP($G666&amp;$C666,$BY$1:$BY$845&amp;$C$1:$C$845,BJ$1:BJ$845,"",0)</f>
        <v>0</v>
      </c>
      <c r="AQ666" s="78" cm="1">
        <f t="array" ref="AQ666">_xlfn.XLOOKUP($G666&amp;$C666,$BY$1:$BY$845&amp;$C$1:$C$845,BK$1:BK$845,"",0)</f>
        <v>1</v>
      </c>
      <c r="AR666" s="78">
        <f t="shared" si="128"/>
        <v>1</v>
      </c>
      <c r="AT666" s="1">
        <v>5</v>
      </c>
      <c r="AU666" s="2" t="s">
        <v>1067</v>
      </c>
      <c r="AV666" s="6">
        <v>2790000</v>
      </c>
      <c r="AW666" s="6">
        <v>2790000</v>
      </c>
      <c r="BB666">
        <v>5</v>
      </c>
      <c r="BC666" t="s">
        <v>1067</v>
      </c>
      <c r="BD666">
        <v>29</v>
      </c>
      <c r="BE666">
        <v>58</v>
      </c>
      <c r="BF666" s="2">
        <v>1703</v>
      </c>
      <c r="BK666" s="58">
        <v>1</v>
      </c>
      <c r="BL666" s="2">
        <v>7.1</v>
      </c>
      <c r="BM666" s="2">
        <v>0</v>
      </c>
      <c r="BN666" s="2">
        <v>54</v>
      </c>
      <c r="BO666" s="2">
        <v>35</v>
      </c>
      <c r="BP666" s="2">
        <v>107</v>
      </c>
      <c r="BQ666" s="2">
        <v>16</v>
      </c>
      <c r="BR666" s="2">
        <v>75</v>
      </c>
      <c r="BT666" s="2">
        <v>338</v>
      </c>
      <c r="BU666" s="2">
        <v>19</v>
      </c>
      <c r="BV666" s="2">
        <v>68</v>
      </c>
      <c r="BX666" s="2">
        <v>5</v>
      </c>
      <c r="BY666" s="2" t="s">
        <v>1024</v>
      </c>
      <c r="BZ666" s="2">
        <v>33</v>
      </c>
      <c r="CA666" s="2">
        <v>76</v>
      </c>
      <c r="CB666" s="2">
        <v>1740</v>
      </c>
      <c r="CC666" s="2">
        <v>13.6</v>
      </c>
      <c r="CD666" s="2">
        <v>0.54300000000000004</v>
      </c>
      <c r="CE666" s="2">
        <v>0.46300000000000002</v>
      </c>
      <c r="CF666" s="2">
        <v>0.20200000000000001</v>
      </c>
      <c r="CG666" s="2">
        <v>3</v>
      </c>
      <c r="CH666" s="2">
        <v>9.4</v>
      </c>
      <c r="CI666" s="2">
        <v>6.3</v>
      </c>
      <c r="CJ666" s="2">
        <v>15.1</v>
      </c>
      <c r="CK666" s="2">
        <v>2.6</v>
      </c>
      <c r="CL666" s="2">
        <v>1.6</v>
      </c>
      <c r="CM666" s="2">
        <v>10.199999999999999</v>
      </c>
      <c r="CN666" s="2">
        <v>12.6</v>
      </c>
      <c r="CP666" s="2">
        <v>3</v>
      </c>
      <c r="CQ666" s="2">
        <v>2.7</v>
      </c>
      <c r="CR666" s="2">
        <v>5.7</v>
      </c>
      <c r="CS666" s="2">
        <v>0.157</v>
      </c>
      <c r="CU666" s="2">
        <v>0.3</v>
      </c>
      <c r="CV666" s="2">
        <v>2.4</v>
      </c>
      <c r="CW666" s="2">
        <v>2.7</v>
      </c>
      <c r="CX666" s="2">
        <v>2.1</v>
      </c>
    </row>
    <row r="667" spans="1:102" x14ac:dyDescent="0.2">
      <c r="B667" s="1" t="s">
        <v>184</v>
      </c>
      <c r="C667" s="1">
        <v>1997</v>
      </c>
      <c r="D667" s="1" t="s">
        <v>1077</v>
      </c>
      <c r="F667" s="2">
        <v>23</v>
      </c>
      <c r="G667" s="2" t="s">
        <v>1062</v>
      </c>
      <c r="H667" s="2" t="s">
        <v>576</v>
      </c>
      <c r="I667" s="4" t="s">
        <v>599</v>
      </c>
      <c r="J667" s="16">
        <f>_xlfn.XLOOKUP($I667,DASHBOARD!$I$2:$I$27,DASHBOARD!$J$2:$J$27,"",0)</f>
        <v>78</v>
      </c>
      <c r="K667" s="23">
        <f>J667/DASHBOARD!$C$3</f>
        <v>1.981203962407925</v>
      </c>
      <c r="L667" s="2">
        <v>198</v>
      </c>
      <c r="M667" s="26">
        <f>L667/DASHBOARD!$C$4</f>
        <v>89.795918367346943</v>
      </c>
      <c r="N667" s="26">
        <f t="shared" si="126"/>
        <v>22.876955144977121</v>
      </c>
      <c r="O667" s="5">
        <v>23059</v>
      </c>
      <c r="P667" s="23">
        <f>YEARFRAC(O667,_xlfn.XLOOKUP($B667,DASHBOARD!$Q$2:$Q$40,DASHBOARD!$U$2:$U$40,"",0))</f>
        <v>34.322222222222223</v>
      </c>
      <c r="Q667" s="2" t="s">
        <v>557</v>
      </c>
      <c r="R667" s="2" t="str">
        <f>_xlfn.XLOOKUP($Q667,DASHBOARD!$L$2:$L$150,DASHBOARD!M$2:M$150,"",0)</f>
        <v>United States</v>
      </c>
      <c r="S667" s="2" t="str">
        <f>_xlfn.XLOOKUP($Q667,DASHBOARD!$L$2:$L$150,DASHBOARD!N$2:N$150,"",0)</f>
        <v>North America</v>
      </c>
      <c r="T667" s="2" t="str">
        <f>_xlfn.XLOOKUP($Q667,DASHBOARD!$L$2:$L$150,DASHBOARD!O$2:O$150,"",0)</f>
        <v>Americas</v>
      </c>
      <c r="U667" s="2">
        <v>11</v>
      </c>
      <c r="W667" s="2" t="s">
        <v>636</v>
      </c>
      <c r="X667" s="2" t="s">
        <v>636</v>
      </c>
      <c r="Z667" s="2" t="str">
        <f t="shared" si="127"/>
        <v/>
      </c>
      <c r="AA667" s="6">
        <f>_xlfn.XLOOKUP($G667,$AU$662:$AU$683,$AV$662:$AV$683,0,0)</f>
        <v>30140000</v>
      </c>
      <c r="AB667" s="43">
        <f>AA667/$AC$684</f>
        <v>0.5172472970653853</v>
      </c>
      <c r="AD667" s="65">
        <v>3091.4</v>
      </c>
      <c r="AE667" s="65" cm="1">
        <f t="array" ref="AE667">_xlfn.XLOOKUP($G667&amp;$C667,$BY$1:$BY$845&amp;$C$1:$C$845,$CB$1:$CB$845,"",0)</f>
        <v>3106</v>
      </c>
      <c r="AF667" s="65">
        <v>21.3</v>
      </c>
      <c r="AG667" s="65">
        <f>IFERROR(($AD667/SUM(AD662:AD683))*$AF667,"")</f>
        <v>3.364544116745356</v>
      </c>
      <c r="AH667" s="65" cm="1">
        <f t="array" ref="AH667">_xlfn.XLOOKUP($G667&amp;$C667,$BY$1:$BY$845&amp;$C$1:$C$845,$BD$1:$BD$845,"",0)</f>
        <v>34</v>
      </c>
      <c r="AI667" s="65" cm="1">
        <f t="array" ref="AI667">_xlfn.XLOOKUP($G667&amp;$C667,$BY$1:$BY$845&amp;$C$1:$C$845,$CP$1:$CP$845,"",0)</f>
        <v>13.3</v>
      </c>
      <c r="AJ667" s="65" cm="1">
        <f t="array" ref="AJ667">_xlfn.XLOOKUP($G667&amp;$C667,$BY$1:$BY$845&amp;$C$1:$C$845,$CQ$1:$CQ$845,"",0)</f>
        <v>5</v>
      </c>
      <c r="AK667" s="65" cm="1">
        <f t="array" ref="AK667">_xlfn.XLOOKUP($G667&amp;$C667,$BY$1:$BY$845&amp;$C$1:$C$845,$CR$1:$CR$845,"",0)</f>
        <v>18.3</v>
      </c>
      <c r="AL667" s="65" cm="1">
        <f t="array" ref="AL667">_xlfn.XLOOKUP($G667&amp;$C667,$BY$1:$BY$845&amp;$C$1:$C$845,$CM$1:$CM$845,"",0)</f>
        <v>7.2</v>
      </c>
      <c r="AM667" s="78" cm="1">
        <f t="array" ref="AM667">_xlfn.XLOOKUP($G667&amp;$C667,$BY$1:$BY$845&amp;$C$1:$C$845,BG$1:BG$845,"",0)</f>
        <v>0.05</v>
      </c>
      <c r="AN667" s="78" cm="1">
        <f t="array" ref="AN667">_xlfn.XLOOKUP($G667&amp;$C667,$BY$1:$BY$845&amp;$C$1:$C$845,BH$1:BH$845,"",0)</f>
        <v>0.83</v>
      </c>
      <c r="AO667" s="78" cm="1">
        <f t="array" ref="AO667">_xlfn.XLOOKUP($G667&amp;$C667,$BY$1:$BY$845&amp;$C$1:$C$845,BI$1:BI$845,"",0)</f>
        <v>0.13</v>
      </c>
      <c r="AP667" s="78" cm="1">
        <f t="array" ref="AP667">_xlfn.XLOOKUP($G667&amp;$C667,$BY$1:$BY$845&amp;$C$1:$C$845,BJ$1:BJ$845,"",0)</f>
        <v>0</v>
      </c>
      <c r="AQ667" s="78" cm="1">
        <f t="array" ref="AQ667">_xlfn.XLOOKUP($G667&amp;$C667,$BY$1:$BY$845&amp;$C$1:$C$845,BK$1:BK$845,"",0)</f>
        <v>0</v>
      </c>
      <c r="AR667" s="78">
        <f t="shared" si="128"/>
        <v>1.01</v>
      </c>
      <c r="AT667" s="1">
        <v>6</v>
      </c>
      <c r="AU667" s="2" t="s">
        <v>1069</v>
      </c>
      <c r="AV667" s="6">
        <v>2250000</v>
      </c>
      <c r="AW667" s="6">
        <v>2250000</v>
      </c>
      <c r="BB667">
        <v>6</v>
      </c>
      <c r="BC667" t="s">
        <v>1069</v>
      </c>
      <c r="BD667">
        <v>32</v>
      </c>
      <c r="BE667">
        <v>44</v>
      </c>
      <c r="BF667" s="2">
        <v>1652</v>
      </c>
      <c r="BH667" s="58">
        <v>0.08</v>
      </c>
      <c r="BI667" s="58">
        <v>0.76</v>
      </c>
      <c r="BJ667" s="58">
        <v>0.16</v>
      </c>
      <c r="BK667" s="58">
        <v>0.01</v>
      </c>
      <c r="BL667" s="2">
        <v>9</v>
      </c>
      <c r="BM667" s="2">
        <v>3.3</v>
      </c>
      <c r="BN667" s="2">
        <v>65</v>
      </c>
      <c r="BO667" s="2">
        <v>20</v>
      </c>
      <c r="BP667" s="2">
        <v>44</v>
      </c>
      <c r="BQ667" s="2">
        <v>10</v>
      </c>
      <c r="BR667" s="2">
        <v>86</v>
      </c>
      <c r="BT667" s="2">
        <v>543</v>
      </c>
      <c r="BU667" s="2">
        <v>19</v>
      </c>
      <c r="BV667" s="2">
        <v>35</v>
      </c>
      <c r="BX667" s="2">
        <v>6</v>
      </c>
      <c r="BY667" s="2" t="s">
        <v>1065</v>
      </c>
      <c r="BZ667" s="2">
        <v>28</v>
      </c>
      <c r="CA667" s="2">
        <v>57</v>
      </c>
      <c r="CB667" s="2">
        <v>1610</v>
      </c>
      <c r="CC667" s="2">
        <v>20.2</v>
      </c>
      <c r="CD667" s="2">
        <v>0.55300000000000005</v>
      </c>
      <c r="CE667" s="2">
        <v>0.25</v>
      </c>
      <c r="CF667" s="2">
        <v>0.28799999999999998</v>
      </c>
      <c r="CG667" s="2">
        <v>6.7</v>
      </c>
      <c r="CH667" s="2">
        <v>11.5</v>
      </c>
      <c r="CI667" s="2">
        <v>9.1999999999999993</v>
      </c>
      <c r="CJ667" s="2">
        <v>24.3</v>
      </c>
      <c r="CK667" s="2">
        <v>2</v>
      </c>
      <c r="CL667" s="2">
        <v>1.4</v>
      </c>
      <c r="CM667" s="2">
        <v>11.8</v>
      </c>
      <c r="CN667" s="2">
        <v>21.4</v>
      </c>
      <c r="CP667" s="2">
        <v>4.5</v>
      </c>
      <c r="CQ667" s="2">
        <v>2.2999999999999998</v>
      </c>
      <c r="CR667" s="2">
        <v>6.9</v>
      </c>
      <c r="CS667" s="2">
        <v>0.20399999999999999</v>
      </c>
      <c r="CU667" s="2">
        <v>3.9</v>
      </c>
      <c r="CV667" s="2">
        <v>1.1000000000000001</v>
      </c>
      <c r="CW667" s="2">
        <v>5</v>
      </c>
      <c r="CX667" s="2">
        <v>2.9</v>
      </c>
    </row>
    <row r="668" spans="1:102" x14ac:dyDescent="0.2">
      <c r="B668" s="1" t="s">
        <v>184</v>
      </c>
      <c r="C668" s="1">
        <v>1997</v>
      </c>
      <c r="D668" s="1" t="s">
        <v>1077</v>
      </c>
      <c r="F668" s="2">
        <v>25</v>
      </c>
      <c r="G668" s="2" t="s">
        <v>999</v>
      </c>
      <c r="H668" s="2" t="s">
        <v>556</v>
      </c>
      <c r="I668" s="4" t="s">
        <v>598</v>
      </c>
      <c r="J668" s="16">
        <f>_xlfn.XLOOKUP($I668,DASHBOARD!$I$2:$I$27,DASHBOARD!$J$2:$J$27,"",0)</f>
        <v>75</v>
      </c>
      <c r="K668" s="23">
        <f>J668/DASHBOARD!$C$3</f>
        <v>1.9050038100076201</v>
      </c>
      <c r="L668" s="2">
        <v>175</v>
      </c>
      <c r="M668" s="26">
        <f>L668/DASHBOARD!$C$4</f>
        <v>79.365079365079367</v>
      </c>
      <c r="N668" s="26">
        <f t="shared" si="126"/>
        <v>21.869444797178129</v>
      </c>
      <c r="O668" s="5">
        <v>24012</v>
      </c>
      <c r="P668" s="23">
        <f>YEARFRAC(O668,_xlfn.XLOOKUP($B668,DASHBOARD!$Q$2:$Q$40,DASHBOARD!$U$2:$U$40,"",0))</f>
        <v>31.711111111111112</v>
      </c>
      <c r="Q668" s="2" t="s">
        <v>1000</v>
      </c>
      <c r="R668" s="2" t="str">
        <f>_xlfn.XLOOKUP($Q668,DASHBOARD!$L$2:$L$150,DASHBOARD!M$2:M$150,"",0)</f>
        <v>Lebanon</v>
      </c>
      <c r="S668" s="2" t="str">
        <f>_xlfn.XLOOKUP($Q668,DASHBOARD!$L$2:$L$150,DASHBOARD!N$2:N$150,"",0)</f>
        <v>Asia</v>
      </c>
      <c r="T668" s="2" t="str">
        <f>_xlfn.XLOOKUP($Q668,DASHBOARD!$L$2:$L$150,DASHBOARD!O$2:O$150,"",0)</f>
        <v>Eurasia</v>
      </c>
      <c r="U668" s="2">
        <v>8</v>
      </c>
      <c r="W668" s="2" t="s">
        <v>571</v>
      </c>
      <c r="X668" s="2" t="s">
        <v>571</v>
      </c>
      <c r="Z668" s="2" t="str">
        <f t="shared" si="127"/>
        <v/>
      </c>
      <c r="AA668" s="6">
        <f>_xlfn.XLOOKUP($G668,$AU$662:$AU$683,$AV$662:$AV$683,0,0)</f>
        <v>750000</v>
      </c>
      <c r="AB668" s="43">
        <f>AA668/$AC$684</f>
        <v>1.2871117212974086E-2</v>
      </c>
      <c r="AD668" s="65">
        <v>1058.3999999999999</v>
      </c>
      <c r="AE668" s="65" cm="1">
        <f t="array" ref="AE668">_xlfn.XLOOKUP($G668&amp;$C668,$BY$1:$BY$845&amp;$C$1:$C$845,$CB$1:$CB$845,"",0)</f>
        <v>1861</v>
      </c>
      <c r="AF668" s="65">
        <v>13</v>
      </c>
      <c r="AG668" s="65">
        <f>IFERROR(($AD668/SUM(AD662:AD683))*$AF668,"")</f>
        <v>0.70304739714268183</v>
      </c>
      <c r="AH668" s="65" cm="1">
        <f t="array" ref="AH668">_xlfn.XLOOKUP($G668&amp;$C668,$BY$1:$BY$845&amp;$C$1:$C$845,$BD$1:$BD$845,"",0)</f>
        <v>29</v>
      </c>
      <c r="AI668" s="65" cm="1">
        <f t="array" ref="AI668">_xlfn.XLOOKUP($G668&amp;$C668,$BY$1:$BY$845&amp;$C$1:$C$845,$CP$1:$CP$845,"",0)</f>
        <v>5.4</v>
      </c>
      <c r="AJ668" s="65" cm="1">
        <f t="array" ref="AJ668">_xlfn.XLOOKUP($G668&amp;$C668,$BY$1:$BY$845&amp;$C$1:$C$845,$CQ$1:$CQ$845,"",0)</f>
        <v>2</v>
      </c>
      <c r="AK668" s="65" cm="1">
        <f t="array" ref="AK668">_xlfn.XLOOKUP($G668&amp;$C668,$BY$1:$BY$845&amp;$C$1:$C$845,$CR$1:$CR$845,"",0)</f>
        <v>7.5</v>
      </c>
      <c r="AL668" s="65" cm="1">
        <f t="array" ref="AL668">_xlfn.XLOOKUP($G668&amp;$C668,$BY$1:$BY$845&amp;$C$1:$C$845,$CM$1:$CM$845,"",0)</f>
        <v>8</v>
      </c>
      <c r="AM668" s="78" cm="1">
        <f t="array" ref="AM668">_xlfn.XLOOKUP($G668&amp;$C668,$BY$1:$BY$845&amp;$C$1:$C$845,BG$1:BG$845,"",0)</f>
        <v>0</v>
      </c>
      <c r="AN668" s="78" cm="1">
        <f t="array" ref="AN668">_xlfn.XLOOKUP($G668&amp;$C668,$BY$1:$BY$845&amp;$C$1:$C$845,BH$1:BH$845,"",0)</f>
        <v>0</v>
      </c>
      <c r="AO668" s="78" cm="1">
        <f t="array" ref="AO668">_xlfn.XLOOKUP($G668&amp;$C668,$BY$1:$BY$845&amp;$C$1:$C$845,BI$1:BI$845,"",0)</f>
        <v>0.45</v>
      </c>
      <c r="AP668" s="78" cm="1">
        <f t="array" ref="AP668">_xlfn.XLOOKUP($G668&amp;$C668,$BY$1:$BY$845&amp;$C$1:$C$845,BJ$1:BJ$845,"",0)</f>
        <v>0.54</v>
      </c>
      <c r="AQ668" s="78" cm="1">
        <f t="array" ref="AQ668">_xlfn.XLOOKUP($G668&amp;$C668,$BY$1:$BY$845&amp;$C$1:$C$845,BK$1:BK$845,"",0)</f>
        <v>0.01</v>
      </c>
      <c r="AR668" s="78">
        <f t="shared" si="128"/>
        <v>1</v>
      </c>
      <c r="AT668" s="1">
        <v>7</v>
      </c>
      <c r="AU668" s="2" t="s">
        <v>1057</v>
      </c>
      <c r="AV668" s="6">
        <v>1300000</v>
      </c>
      <c r="AW668" s="6">
        <v>1300000</v>
      </c>
      <c r="BB668">
        <v>7</v>
      </c>
      <c r="BC668" t="s">
        <v>1057</v>
      </c>
      <c r="BD668">
        <v>29</v>
      </c>
      <c r="BE668">
        <v>71</v>
      </c>
      <c r="BF668" s="2">
        <v>1147</v>
      </c>
      <c r="BG668" s="58">
        <v>0.84</v>
      </c>
      <c r="BH668" s="58">
        <v>0.16</v>
      </c>
      <c r="BL668" s="2">
        <v>2.8</v>
      </c>
      <c r="BM668" s="2">
        <v>-5.9</v>
      </c>
      <c r="BN668" s="2">
        <v>28</v>
      </c>
      <c r="BO668" s="2">
        <v>16</v>
      </c>
      <c r="BP668" s="2">
        <v>44</v>
      </c>
      <c r="BQ668" s="2">
        <v>4</v>
      </c>
      <c r="BR668" s="2">
        <v>31</v>
      </c>
      <c r="BT668" s="2">
        <v>321</v>
      </c>
      <c r="BU668" s="2">
        <v>6</v>
      </c>
      <c r="BV668" s="2">
        <v>35</v>
      </c>
      <c r="BX668" s="2">
        <v>7</v>
      </c>
      <c r="BY668" s="2" t="s">
        <v>1067</v>
      </c>
      <c r="BZ668" s="2">
        <v>28</v>
      </c>
      <c r="CA668" s="2">
        <v>59</v>
      </c>
      <c r="CB668" s="2">
        <v>1472</v>
      </c>
      <c r="CC668" s="2">
        <v>13.4</v>
      </c>
      <c r="CD668" s="2">
        <v>0.499</v>
      </c>
      <c r="CE668" s="2">
        <v>4.0000000000000001E-3</v>
      </c>
      <c r="CF668" s="2">
        <v>0.247</v>
      </c>
      <c r="CG668" s="2">
        <v>9.4</v>
      </c>
      <c r="CH668" s="2">
        <v>15.9</v>
      </c>
      <c r="CI668" s="2">
        <v>12.7</v>
      </c>
      <c r="CJ668" s="2">
        <v>14.1</v>
      </c>
      <c r="CK668" s="2">
        <v>0.8</v>
      </c>
      <c r="CL668" s="2">
        <v>3.4</v>
      </c>
      <c r="CM668" s="2">
        <v>17.100000000000001</v>
      </c>
      <c r="CN668" s="2">
        <v>19.7</v>
      </c>
      <c r="CP668" s="2">
        <v>0.9</v>
      </c>
      <c r="CQ668" s="2">
        <v>2.2999999999999998</v>
      </c>
      <c r="CR668" s="2">
        <v>3.1</v>
      </c>
      <c r="CS668" s="2">
        <v>0.10299999999999999</v>
      </c>
      <c r="CU668" s="2">
        <v>-2.5</v>
      </c>
      <c r="CV668" s="2">
        <v>0.8</v>
      </c>
      <c r="CW668" s="2">
        <v>-1.7</v>
      </c>
      <c r="CX668" s="2">
        <v>0.1</v>
      </c>
    </row>
    <row r="669" spans="1:102" x14ac:dyDescent="0.2">
      <c r="B669" s="1" t="s">
        <v>184</v>
      </c>
      <c r="C669" s="1">
        <v>1997</v>
      </c>
      <c r="D669" s="1" t="s">
        <v>1077</v>
      </c>
      <c r="F669" s="2">
        <v>7</v>
      </c>
      <c r="G669" s="2" t="s">
        <v>1065</v>
      </c>
      <c r="H669" s="2" t="s">
        <v>570</v>
      </c>
      <c r="I669" s="4" t="s">
        <v>595</v>
      </c>
      <c r="J669" s="16">
        <f>_xlfn.XLOOKUP($I669,DASHBOARD!$I$2:$I$27,DASHBOARD!$J$2:$J$27,"",0)</f>
        <v>82</v>
      </c>
      <c r="K669" s="23">
        <f>J669/DASHBOARD!$C$3</f>
        <v>2.0828041656083314</v>
      </c>
      <c r="L669" s="2">
        <v>192</v>
      </c>
      <c r="M669" s="26">
        <f>L669/DASHBOARD!$C$4</f>
        <v>87.074829931972786</v>
      </c>
      <c r="N669" s="26">
        <f t="shared" si="126"/>
        <v>20.072236237743159</v>
      </c>
      <c r="O669" s="5">
        <v>25099</v>
      </c>
      <c r="P669" s="23">
        <f>YEARFRAC(O669,_xlfn.XLOOKUP($B669,DASHBOARD!$Q$2:$Q$40,DASHBOARD!$U$2:$U$40,"",0))</f>
        <v>28.736111111111111</v>
      </c>
      <c r="Q669" s="2" t="s">
        <v>871</v>
      </c>
      <c r="R669" s="2" t="str">
        <f>_xlfn.XLOOKUP($Q669,DASHBOARD!$L$2:$L$150,DASHBOARD!M$2:M$150,"",0)</f>
        <v>Croatia</v>
      </c>
      <c r="S669" s="2" t="str">
        <f>_xlfn.XLOOKUP($Q669,DASHBOARD!$L$2:$L$150,DASHBOARD!N$2:N$150,"",0)</f>
        <v>Europe</v>
      </c>
      <c r="T669" s="2" t="str">
        <f>_xlfn.XLOOKUP($Q669,DASHBOARD!$L$2:$L$150,DASHBOARD!O$2:O$150,"",0)</f>
        <v>Eurasia</v>
      </c>
      <c r="U669" s="2">
        <v>3</v>
      </c>
      <c r="Z669" s="2" t="str">
        <f t="shared" si="127"/>
        <v/>
      </c>
      <c r="AA669" s="6">
        <f>_xlfn.XLOOKUP($G669,$AU$662:$AU$683,$AV$662:$AV$683,0,0)</f>
        <v>3960000</v>
      </c>
      <c r="AB669" s="43">
        <f>AA669/$AC$684</f>
        <v>6.7959498884503172E-2</v>
      </c>
      <c r="AD669" s="65">
        <v>393.59999999999997</v>
      </c>
      <c r="AE669" s="65" cm="1">
        <f t="array" ref="AE669">_xlfn.XLOOKUP($G669&amp;$C669,$BY$1:$BY$845&amp;$C$1:$C$845,$CB$1:$CB$845,"",0)</f>
        <v>1610</v>
      </c>
      <c r="AF669" s="65">
        <v>6.5</v>
      </c>
      <c r="AG669" s="65">
        <f>IFERROR(($AD669/SUM(AD662:AD683))*$AF669,"")</f>
        <v>0.13072536636213133</v>
      </c>
      <c r="AH669" s="65" cm="1">
        <f t="array" ref="AH669">_xlfn.XLOOKUP($G669&amp;$C669,$BY$1:$BY$845&amp;$C$1:$C$845,$BD$1:$BD$845,"",0)</f>
        <v>32</v>
      </c>
      <c r="AI669" s="65" cm="1">
        <f t="array" ref="AI669">_xlfn.XLOOKUP($G669&amp;$C669,$BY$1:$BY$845&amp;$C$1:$C$845,$CP$1:$CP$845,"",0)</f>
        <v>4.5</v>
      </c>
      <c r="AJ669" s="65" cm="1">
        <f t="array" ref="AJ669">_xlfn.XLOOKUP($G669&amp;$C669,$BY$1:$BY$845&amp;$C$1:$C$845,$CQ$1:$CQ$845,"",0)</f>
        <v>2.2999999999999998</v>
      </c>
      <c r="AK669" s="65" cm="1">
        <f t="array" ref="AK669">_xlfn.XLOOKUP($G669&amp;$C669,$BY$1:$BY$845&amp;$C$1:$C$845,$CR$1:$CR$845,"",0)</f>
        <v>6.9</v>
      </c>
      <c r="AL669" s="65" cm="1">
        <f t="array" ref="AL669">_xlfn.XLOOKUP($G669&amp;$C669,$BY$1:$BY$845&amp;$C$1:$C$845,$CM$1:$CM$845,"",0)</f>
        <v>11.8</v>
      </c>
      <c r="AM669" s="78" cm="1">
        <f t="array" ref="AM669">_xlfn.XLOOKUP($G669&amp;$C669,$BY$1:$BY$845&amp;$C$1:$C$845,BG$1:BG$845,"",0)</f>
        <v>0</v>
      </c>
      <c r="AN669" s="78" cm="1">
        <f t="array" ref="AN669">_xlfn.XLOOKUP($G669&amp;$C669,$BY$1:$BY$845&amp;$C$1:$C$845,BH$1:BH$845,"",0)</f>
        <v>0.08</v>
      </c>
      <c r="AO669" s="78" cm="1">
        <f t="array" ref="AO669">_xlfn.XLOOKUP($G669&amp;$C669,$BY$1:$BY$845&amp;$C$1:$C$845,BI$1:BI$845,"",0)</f>
        <v>0.76</v>
      </c>
      <c r="AP669" s="78" cm="1">
        <f t="array" ref="AP669">_xlfn.XLOOKUP($G669&amp;$C669,$BY$1:$BY$845&amp;$C$1:$C$845,BJ$1:BJ$845,"",0)</f>
        <v>0.16</v>
      </c>
      <c r="AQ669" s="78" cm="1">
        <f t="array" ref="AQ669">_xlfn.XLOOKUP($G669&amp;$C669,$BY$1:$BY$845&amp;$C$1:$C$845,BK$1:BK$845,"",0)</f>
        <v>0.01</v>
      </c>
      <c r="AR669" s="78">
        <f t="shared" si="128"/>
        <v>1.01</v>
      </c>
      <c r="AT669" s="1">
        <v>8</v>
      </c>
      <c r="AU669" s="2" t="s">
        <v>1073</v>
      </c>
      <c r="AV669" s="6">
        <v>1040000</v>
      </c>
      <c r="AW669" s="6">
        <v>1040000</v>
      </c>
      <c r="BB669">
        <v>8</v>
      </c>
      <c r="BC669" t="s">
        <v>999</v>
      </c>
      <c r="BD669">
        <v>32</v>
      </c>
      <c r="BE669">
        <v>50</v>
      </c>
      <c r="BF669" s="2">
        <v>1119</v>
      </c>
      <c r="BG669" s="58">
        <v>1</v>
      </c>
      <c r="BL669" s="2">
        <v>4.5999999999999996</v>
      </c>
      <c r="BM669" s="2">
        <v>-3.4</v>
      </c>
      <c r="BN669" s="2">
        <v>13</v>
      </c>
      <c r="BO669" s="2">
        <v>6</v>
      </c>
      <c r="BP669" s="2">
        <v>40</v>
      </c>
      <c r="BQ669" s="2">
        <v>2</v>
      </c>
      <c r="BR669" s="2">
        <v>6</v>
      </c>
      <c r="BT669" s="2">
        <v>210</v>
      </c>
      <c r="BU669" s="2">
        <v>1</v>
      </c>
      <c r="BV669" s="2">
        <v>10</v>
      </c>
      <c r="BX669" s="2">
        <v>8</v>
      </c>
      <c r="BY669" s="2" t="s">
        <v>1061</v>
      </c>
      <c r="BZ669" s="2">
        <v>23</v>
      </c>
      <c r="CA669" s="2">
        <v>75</v>
      </c>
      <c r="CB669" s="2">
        <v>1405</v>
      </c>
      <c r="CC669" s="2">
        <v>14.3</v>
      </c>
      <c r="CD669" s="2">
        <v>0.57399999999999995</v>
      </c>
      <c r="CE669" s="2">
        <v>3.0000000000000001E-3</v>
      </c>
      <c r="CF669" s="2">
        <v>0.54800000000000004</v>
      </c>
      <c r="CG669" s="2">
        <v>11</v>
      </c>
      <c r="CH669" s="2">
        <v>13.1</v>
      </c>
      <c r="CI669" s="2">
        <v>12.1</v>
      </c>
      <c r="CJ669" s="2">
        <v>9.3000000000000007</v>
      </c>
      <c r="CK669" s="2">
        <v>0.9</v>
      </c>
      <c r="CL669" s="2">
        <v>0.5</v>
      </c>
      <c r="CM669" s="2">
        <v>16.899999999999999</v>
      </c>
      <c r="CN669" s="2">
        <v>18.3</v>
      </c>
      <c r="CP669" s="2">
        <v>2.2000000000000002</v>
      </c>
      <c r="CQ669" s="2">
        <v>1.7</v>
      </c>
      <c r="CR669" s="2">
        <v>3.9</v>
      </c>
      <c r="CS669" s="2">
        <v>0.13400000000000001</v>
      </c>
      <c r="CU669" s="2">
        <v>-1.2</v>
      </c>
      <c r="CV669" s="2">
        <v>-1.2</v>
      </c>
      <c r="CW669" s="2">
        <v>-2.5</v>
      </c>
      <c r="CX669" s="2">
        <v>-0.2</v>
      </c>
    </row>
    <row r="670" spans="1:102" x14ac:dyDescent="0.2">
      <c r="B670" s="1" t="s">
        <v>184</v>
      </c>
      <c r="C670" s="1">
        <v>1997</v>
      </c>
      <c r="D670" s="1" t="s">
        <v>1077</v>
      </c>
      <c r="F670" s="2">
        <v>13</v>
      </c>
      <c r="G670" s="2" t="s">
        <v>1067</v>
      </c>
      <c r="H670" s="2" t="s">
        <v>552</v>
      </c>
      <c r="I670" s="4" t="s">
        <v>1151</v>
      </c>
      <c r="J670" s="16">
        <f>_xlfn.XLOOKUP($I670,DASHBOARD!$I$2:$I$27,DASHBOARD!$J$2:$J$27,"",0)</f>
        <v>86</v>
      </c>
      <c r="K670" s="23">
        <f>J670/DASHBOARD!$C$3</f>
        <v>2.1844043688087376</v>
      </c>
      <c r="L670" s="2">
        <v>265</v>
      </c>
      <c r="M670" s="26">
        <f>L670/DASHBOARD!$C$4</f>
        <v>120.18140589569161</v>
      </c>
      <c r="N670" s="26">
        <f t="shared" si="126"/>
        <v>25.186696400211428</v>
      </c>
      <c r="O670" s="5">
        <v>25222</v>
      </c>
      <c r="P670" s="23">
        <f>YEARFRAC(O670,_xlfn.XLOOKUP($B670,DASHBOARD!$Q$2:$Q$40,DASHBOARD!$U$2:$U$40,"",0))</f>
        <v>28.4</v>
      </c>
      <c r="Q670" s="2" t="s">
        <v>749</v>
      </c>
      <c r="R670" s="2" t="str">
        <f>_xlfn.XLOOKUP($Q670,DASHBOARD!$L$2:$L$150,DASHBOARD!M$2:M$150,"",0)</f>
        <v>Australia</v>
      </c>
      <c r="S670" s="2" t="str">
        <f>_xlfn.XLOOKUP($Q670,DASHBOARD!$L$2:$L$150,DASHBOARD!N$2:N$150,"",0)</f>
        <v>Australia + Oceania</v>
      </c>
      <c r="T670" s="2" t="str">
        <f>_xlfn.XLOOKUP($Q670,DASHBOARD!$L$2:$L$150,DASHBOARD!O$2:O$150,"",0)</f>
        <v>South Pacific</v>
      </c>
      <c r="U670" s="2">
        <v>5</v>
      </c>
      <c r="W670" s="2" t="s">
        <v>1068</v>
      </c>
      <c r="X670" s="2" t="s">
        <v>1068</v>
      </c>
      <c r="Z670" s="2" t="str">
        <f t="shared" si="127"/>
        <v/>
      </c>
      <c r="AA670" s="6">
        <f>_xlfn.XLOOKUP($G670,$AU$662:$AU$683,$AV$662:$AV$683,0,0)</f>
        <v>2790000</v>
      </c>
      <c r="AB670" s="43">
        <f>AA670/$AC$684</f>
        <v>4.7880556032263599E-2</v>
      </c>
      <c r="AD670" s="65">
        <v>404.2</v>
      </c>
      <c r="AE670" s="65" cm="1">
        <f t="array" ref="AE670">_xlfn.XLOOKUP($G670&amp;$C670,$BY$1:$BY$845&amp;$C$1:$C$845,$CB$1:$CB$845,"",0)</f>
        <v>1472</v>
      </c>
      <c r="AF670" s="65">
        <v>14.3</v>
      </c>
      <c r="AG670" s="65">
        <f>IFERROR(($AD670/SUM(AD662:AD683))*$AF670,"")</f>
        <v>0.29534101825168108</v>
      </c>
      <c r="AH670" s="65" cm="1">
        <f t="array" ref="AH670">_xlfn.XLOOKUP($G670&amp;$C670,$BY$1:$BY$845&amp;$C$1:$C$845,$BD$1:$BD$845,"",0)</f>
        <v>29</v>
      </c>
      <c r="AI670" s="65" cm="1">
        <f t="array" ref="AI670">_xlfn.XLOOKUP($G670&amp;$C670,$BY$1:$BY$845&amp;$C$1:$C$845,$CP$1:$CP$845,"",0)</f>
        <v>0.9</v>
      </c>
      <c r="AJ670" s="65" cm="1">
        <f t="array" ref="AJ670">_xlfn.XLOOKUP($G670&amp;$C670,$BY$1:$BY$845&amp;$C$1:$C$845,$CQ$1:$CQ$845,"",0)</f>
        <v>2.2999999999999998</v>
      </c>
      <c r="AK670" s="65" cm="1">
        <f t="array" ref="AK670">_xlfn.XLOOKUP($G670&amp;$C670,$BY$1:$BY$845&amp;$C$1:$C$845,$CR$1:$CR$845,"",0)</f>
        <v>3.1</v>
      </c>
      <c r="AL670" s="65" cm="1">
        <f t="array" ref="AL670">_xlfn.XLOOKUP($G670&amp;$C670,$BY$1:$BY$845&amp;$C$1:$C$845,$CM$1:$CM$845,"",0)</f>
        <v>17.100000000000001</v>
      </c>
      <c r="AM670" s="78" cm="1">
        <f t="array" ref="AM670">_xlfn.XLOOKUP($G670&amp;$C670,$BY$1:$BY$845&amp;$C$1:$C$845,BG$1:BG$845,"",0)</f>
        <v>0.84</v>
      </c>
      <c r="AN670" s="78" cm="1">
        <f t="array" ref="AN670">_xlfn.XLOOKUP($G670&amp;$C670,$BY$1:$BY$845&amp;$C$1:$C$845,BH$1:BH$845,"",0)</f>
        <v>0.16</v>
      </c>
      <c r="AO670" s="78" cm="1">
        <f t="array" ref="AO670">_xlfn.XLOOKUP($G670&amp;$C670,$BY$1:$BY$845&amp;$C$1:$C$845,BI$1:BI$845,"",0)</f>
        <v>0</v>
      </c>
      <c r="AP670" s="78" cm="1">
        <f t="array" ref="AP670">_xlfn.XLOOKUP($G670&amp;$C670,$BY$1:$BY$845&amp;$C$1:$C$845,BJ$1:BJ$845,"",0)</f>
        <v>0</v>
      </c>
      <c r="AQ670" s="78" cm="1">
        <f t="array" ref="AQ670">_xlfn.XLOOKUP($G670&amp;$C670,$BY$1:$BY$845&amp;$C$1:$C$845,BK$1:BK$845,"",0)</f>
        <v>0</v>
      </c>
      <c r="AR670" s="78">
        <f t="shared" si="128"/>
        <v>1</v>
      </c>
      <c r="AT670" s="1">
        <v>9</v>
      </c>
      <c r="AU670" s="2" t="s">
        <v>1078</v>
      </c>
      <c r="AV670" s="6">
        <v>1000000</v>
      </c>
      <c r="AW670" s="6">
        <v>1000000</v>
      </c>
      <c r="BB670">
        <v>9</v>
      </c>
      <c r="BC670" t="s">
        <v>1060</v>
      </c>
      <c r="BD670">
        <v>27</v>
      </c>
      <c r="BE670">
        <v>80</v>
      </c>
      <c r="BF670" s="2">
        <v>1096</v>
      </c>
      <c r="BG670" s="58">
        <v>0.01</v>
      </c>
      <c r="BH670" s="58">
        <v>0.1</v>
      </c>
      <c r="BI670" s="58">
        <v>0.83</v>
      </c>
      <c r="BJ670" s="58">
        <v>0.06</v>
      </c>
      <c r="BL670" s="2">
        <v>6.5</v>
      </c>
      <c r="BM670" s="2">
        <v>-0.8</v>
      </c>
      <c r="BN670" s="2">
        <v>38</v>
      </c>
      <c r="BO670" s="2">
        <v>5</v>
      </c>
      <c r="BP670" s="2">
        <v>71</v>
      </c>
      <c r="BQ670" s="2">
        <v>2</v>
      </c>
      <c r="BR670" s="2">
        <v>29</v>
      </c>
      <c r="BT670" s="2">
        <v>143</v>
      </c>
      <c r="BU670" s="2">
        <v>7</v>
      </c>
      <c r="BV670" s="2">
        <v>11</v>
      </c>
      <c r="BX670" s="2">
        <v>9</v>
      </c>
      <c r="BY670" s="2" t="s">
        <v>1057</v>
      </c>
      <c r="BZ670" s="2">
        <v>28</v>
      </c>
      <c r="CA670" s="2">
        <v>72</v>
      </c>
      <c r="CB670" s="2">
        <v>1057</v>
      </c>
      <c r="CC670" s="2">
        <v>13</v>
      </c>
      <c r="CD670" s="2">
        <v>0.46100000000000002</v>
      </c>
      <c r="CE670" s="2">
        <v>6.6000000000000003E-2</v>
      </c>
      <c r="CF670" s="2">
        <v>0.252</v>
      </c>
      <c r="CG670" s="2">
        <v>3.7</v>
      </c>
      <c r="CH670" s="2">
        <v>8.1</v>
      </c>
      <c r="CI670" s="2">
        <v>5.9</v>
      </c>
      <c r="CJ670" s="2">
        <v>18</v>
      </c>
      <c r="CK670" s="2">
        <v>4.0999999999999996</v>
      </c>
      <c r="CL670" s="2">
        <v>1.2</v>
      </c>
      <c r="CM670" s="2">
        <v>13.6</v>
      </c>
      <c r="CN670" s="2">
        <v>18.100000000000001</v>
      </c>
      <c r="CP670" s="2">
        <v>0.4</v>
      </c>
      <c r="CQ670" s="2">
        <v>2</v>
      </c>
      <c r="CR670" s="2">
        <v>2.4</v>
      </c>
      <c r="CS670" s="2">
        <v>0.107</v>
      </c>
      <c r="CU670" s="2">
        <v>-3</v>
      </c>
      <c r="CV670" s="2">
        <v>3</v>
      </c>
      <c r="CW670" s="2">
        <v>0</v>
      </c>
      <c r="CX670" s="2">
        <v>0.5</v>
      </c>
    </row>
    <row r="671" spans="1:102" x14ac:dyDescent="0.2">
      <c r="B671" s="1" t="s">
        <v>184</v>
      </c>
      <c r="C671" s="1">
        <v>1997</v>
      </c>
      <c r="D671" s="1" t="s">
        <v>1077</v>
      </c>
      <c r="F671" s="2">
        <v>0</v>
      </c>
      <c r="G671" s="2" t="s">
        <v>1078</v>
      </c>
      <c r="H671" s="2" t="s">
        <v>552</v>
      </c>
      <c r="I671" s="4" t="s">
        <v>1150</v>
      </c>
      <c r="J671" s="16">
        <f>_xlfn.XLOOKUP($I671,DASHBOARD!$I$2:$I$27,DASHBOARD!$J$2:$J$27,"",0)</f>
        <v>85</v>
      </c>
      <c r="K671" s="23">
        <f>J671/DASHBOARD!$C$3</f>
        <v>2.1590043180086362</v>
      </c>
      <c r="L671" s="2">
        <v>230</v>
      </c>
      <c r="M671" s="26">
        <f>L671/DASHBOARD!$C$4</f>
        <v>104.30839002267574</v>
      </c>
      <c r="N671" s="26">
        <f t="shared" si="126"/>
        <v>22.37753372721637</v>
      </c>
      <c r="O671" s="5">
        <v>19601</v>
      </c>
      <c r="P671" s="23">
        <f>YEARFRAC(O671,_xlfn.XLOOKUP($B671,DASHBOARD!$Q$2:$Q$40,DASHBOARD!$U$2:$U$40,"",0))</f>
        <v>43.786111111111111</v>
      </c>
      <c r="Q671" s="2" t="s">
        <v>557</v>
      </c>
      <c r="R671" s="2" t="str">
        <f>_xlfn.XLOOKUP($Q671,DASHBOARD!$L$2:$L$150,DASHBOARD!M$2:M$150,"",0)</f>
        <v>United States</v>
      </c>
      <c r="S671" s="2" t="str">
        <f>_xlfn.XLOOKUP($Q671,DASHBOARD!$L$2:$L$150,DASHBOARD!N$2:N$150,"",0)</f>
        <v>North America</v>
      </c>
      <c r="T671" s="2" t="str">
        <f>_xlfn.XLOOKUP($Q671,DASHBOARD!$L$2:$L$150,DASHBOARD!O$2:O$150,"",0)</f>
        <v>Americas</v>
      </c>
      <c r="U671" s="2">
        <v>20</v>
      </c>
      <c r="W671" s="2" t="s">
        <v>1081</v>
      </c>
      <c r="X671" s="2" t="s">
        <v>1081</v>
      </c>
      <c r="Z671" s="2" t="str">
        <f t="shared" si="127"/>
        <v/>
      </c>
      <c r="AA671" s="6">
        <f>_xlfn.XLOOKUP($G671,$AU$662:$AU$683,$AV$662:$AV$683,0,0)</f>
        <v>1000000</v>
      </c>
      <c r="AB671" s="43">
        <f>AA671/$AC$684</f>
        <v>1.716148961729878E-2</v>
      </c>
      <c r="AD671" s="65">
        <v>780.80000000000007</v>
      </c>
      <c r="AE671" s="65" cm="1">
        <f t="array" ref="AE671">_xlfn.XLOOKUP($G671&amp;$C671,$BY$1:$BY$845&amp;$C$1:$C$845,$CB$1:$CB$845,"",0)</f>
        <v>406</v>
      </c>
      <c r="AF671" s="65">
        <v>11.2</v>
      </c>
      <c r="AG671" s="65">
        <f>IFERROR(($AD671/SUM(AD662:AD683))*$AF671,"")</f>
        <v>0.4468371246959757</v>
      </c>
      <c r="AH671" s="65" cm="1">
        <f t="array" ref="AH671">_xlfn.XLOOKUP($G671&amp;$C671,$BY$1:$BY$845&amp;$C$1:$C$845,$BD$1:$BD$845,"",0)</f>
        <v>34</v>
      </c>
      <c r="AI671" s="65" cm="1">
        <f t="array" ref="AI671">_xlfn.XLOOKUP($G671&amp;$C671,$BY$1:$BY$845&amp;$C$1:$C$845,$CP$1:$CP$845,"",0)</f>
        <v>0.3</v>
      </c>
      <c r="AJ671" s="65" cm="1">
        <f t="array" ref="AJ671">_xlfn.XLOOKUP($G671&amp;$C671,$BY$1:$BY$845&amp;$C$1:$C$845,$CQ$1:$CQ$845,"",0)</f>
        <v>0.6</v>
      </c>
      <c r="AK671" s="65" cm="1">
        <f t="array" ref="AK671">_xlfn.XLOOKUP($G671&amp;$C671,$BY$1:$BY$845&amp;$C$1:$C$845,$CR$1:$CR$845,"",0)</f>
        <v>0.9</v>
      </c>
      <c r="AL671" s="65" cm="1">
        <f t="array" ref="AL671">_xlfn.XLOOKUP($G671&amp;$C671,$BY$1:$BY$845&amp;$C$1:$C$845,$CM$1:$CM$845,"",0)</f>
        <v>15.2</v>
      </c>
      <c r="AM671" s="78" cm="1">
        <f t="array" ref="AM671">_xlfn.XLOOKUP($G671&amp;$C671,$BY$1:$BY$845&amp;$C$1:$C$845,BG$1:BG$845,"",0)</f>
        <v>0</v>
      </c>
      <c r="AN671" s="78" cm="1">
        <f t="array" ref="AN671">_xlfn.XLOOKUP($G671&amp;$C671,$BY$1:$BY$845&amp;$C$1:$C$845,BH$1:BH$845,"",0)</f>
        <v>0</v>
      </c>
      <c r="AO671" s="78" cm="1">
        <f t="array" ref="AO671">_xlfn.XLOOKUP($G671&amp;$C671,$BY$1:$BY$845&amp;$C$1:$C$845,BI$1:BI$845,"",0)</f>
        <v>0</v>
      </c>
      <c r="AP671" s="78" cm="1">
        <f t="array" ref="AP671">_xlfn.XLOOKUP($G671&amp;$C671,$BY$1:$BY$845&amp;$C$1:$C$845,BJ$1:BJ$845,"",0)</f>
        <v>0</v>
      </c>
      <c r="AQ671" s="78" cm="1">
        <f t="array" ref="AQ671">_xlfn.XLOOKUP($G671&amp;$C671,$BY$1:$BY$845&amp;$C$1:$C$845,BK$1:BK$845,"",0)</f>
        <v>1</v>
      </c>
      <c r="AR671" s="78">
        <f t="shared" si="128"/>
        <v>1</v>
      </c>
      <c r="AT671" s="1">
        <v>10</v>
      </c>
      <c r="AU671" s="2" t="s">
        <v>1076</v>
      </c>
      <c r="AV671" s="6">
        <v>1000000</v>
      </c>
      <c r="AW671" s="6">
        <v>1000000</v>
      </c>
      <c r="BB671">
        <v>10</v>
      </c>
      <c r="BC671" t="s">
        <v>1061</v>
      </c>
      <c r="BD671">
        <v>24</v>
      </c>
      <c r="BE671">
        <v>51</v>
      </c>
      <c r="BF671" s="2">
        <v>710</v>
      </c>
      <c r="BJ671" s="58">
        <v>0.56000000000000005</v>
      </c>
      <c r="BK671" s="58">
        <v>0.45</v>
      </c>
      <c r="BL671" s="2">
        <v>7.2</v>
      </c>
      <c r="BM671" s="2">
        <v>0.2</v>
      </c>
      <c r="BN671" s="2">
        <v>14</v>
      </c>
      <c r="BO671" s="2">
        <v>11</v>
      </c>
      <c r="BP671" s="2">
        <v>36</v>
      </c>
      <c r="BQ671" s="2">
        <v>7</v>
      </c>
      <c r="BR671" s="2">
        <v>46</v>
      </c>
      <c r="BT671" s="2">
        <v>78</v>
      </c>
      <c r="BU671" s="2">
        <v>9</v>
      </c>
      <c r="BV671" s="2">
        <v>16</v>
      </c>
      <c r="BX671" s="2">
        <v>10</v>
      </c>
      <c r="BY671" s="2" t="s">
        <v>1076</v>
      </c>
      <c r="BZ671" s="2">
        <v>33</v>
      </c>
      <c r="CA671" s="2">
        <v>61</v>
      </c>
      <c r="CB671" s="2">
        <v>783</v>
      </c>
      <c r="CC671" s="2">
        <v>11.2</v>
      </c>
      <c r="CD671" s="2">
        <v>0.53800000000000003</v>
      </c>
      <c r="CE671" s="2">
        <v>8.0000000000000002E-3</v>
      </c>
      <c r="CF671" s="2">
        <v>0.224</v>
      </c>
      <c r="CG671" s="2">
        <v>6.7</v>
      </c>
      <c r="CH671" s="2">
        <v>11.8</v>
      </c>
      <c r="CI671" s="2">
        <v>9.3000000000000007</v>
      </c>
      <c r="CJ671" s="2">
        <v>7.7</v>
      </c>
      <c r="CK671" s="2">
        <v>0.7</v>
      </c>
      <c r="CL671" s="2">
        <v>1.1000000000000001</v>
      </c>
      <c r="CM671" s="2">
        <v>10.6</v>
      </c>
      <c r="CN671" s="2">
        <v>16.600000000000001</v>
      </c>
      <c r="CP671" s="2">
        <v>1.1000000000000001</v>
      </c>
      <c r="CQ671" s="2">
        <v>0.9</v>
      </c>
      <c r="CR671" s="2">
        <v>2</v>
      </c>
      <c r="CS671" s="2">
        <v>0.124</v>
      </c>
      <c r="CU671" s="2">
        <v>-3.2</v>
      </c>
      <c r="CV671" s="2">
        <v>-0.1</v>
      </c>
      <c r="CW671" s="2">
        <v>-3.3</v>
      </c>
      <c r="CX671" s="2">
        <v>-0.3</v>
      </c>
    </row>
    <row r="672" spans="1:102" x14ac:dyDescent="0.2">
      <c r="B672" s="1" t="s">
        <v>184</v>
      </c>
      <c r="C672" s="1">
        <v>1997</v>
      </c>
      <c r="D672" s="1" t="s">
        <v>1077</v>
      </c>
      <c r="F672" s="2">
        <v>33</v>
      </c>
      <c r="G672" s="2" t="s">
        <v>1069</v>
      </c>
      <c r="H672" s="2" t="s">
        <v>570</v>
      </c>
      <c r="I672" s="4" t="s">
        <v>600</v>
      </c>
      <c r="J672" s="16">
        <f>_xlfn.XLOOKUP($I672,DASHBOARD!$I$2:$I$27,DASHBOARD!$J$2:$J$27,"",0)</f>
        <v>80</v>
      </c>
      <c r="K672" s="23">
        <f>J672/DASHBOARD!$C$3</f>
        <v>2.0320040640081283</v>
      </c>
      <c r="L672" s="2">
        <v>210</v>
      </c>
      <c r="M672" s="26">
        <f>L672/DASHBOARD!$C$4</f>
        <v>95.238095238095241</v>
      </c>
      <c r="N672" s="26">
        <f t="shared" si="126"/>
        <v>23.065430059523806</v>
      </c>
      <c r="O672" s="5">
        <v>24010</v>
      </c>
      <c r="P672" s="23">
        <f>YEARFRAC(O672,_xlfn.XLOOKUP($B672,DASHBOARD!$Q$2:$Q$40,DASHBOARD!$U$2:$U$40,"",0))</f>
        <v>31.716666666666665</v>
      </c>
      <c r="Q672" s="2" t="s">
        <v>557</v>
      </c>
      <c r="R672" s="2" t="str">
        <f>_xlfn.XLOOKUP($Q672,DASHBOARD!$L$2:$L$150,DASHBOARD!M$2:M$150,"",0)</f>
        <v>United States</v>
      </c>
      <c r="S672" s="2" t="str">
        <f>_xlfn.XLOOKUP($Q672,DASHBOARD!$L$2:$L$150,DASHBOARD!N$2:N$150,"",0)</f>
        <v>North America</v>
      </c>
      <c r="T672" s="2" t="str">
        <f>_xlfn.XLOOKUP($Q672,DASHBOARD!$L$2:$L$150,DASHBOARD!O$2:O$150,"",0)</f>
        <v>Americas</v>
      </c>
      <c r="U672" s="2">
        <v>9</v>
      </c>
      <c r="W672" s="2" t="s">
        <v>1070</v>
      </c>
      <c r="X672" s="2" t="s">
        <v>1070</v>
      </c>
      <c r="Z672" s="2" t="str">
        <f t="shared" si="127"/>
        <v/>
      </c>
      <c r="AA672" s="6">
        <f>_xlfn.XLOOKUP($G672,$AU$662:$AU$683,$AV$662:$AV$683,0,0)</f>
        <v>2250000</v>
      </c>
      <c r="AB672" s="43">
        <f>AA672/$AC$684</f>
        <v>3.8613351638922259E-2</v>
      </c>
      <c r="AD672" s="65">
        <v>1861.3999999999999</v>
      </c>
      <c r="AE672" s="65" cm="1">
        <f t="array" ref="AE672">_xlfn.XLOOKUP($G672&amp;$C672,$BY$1:$BY$845&amp;$C$1:$C$845,$CB$1:$CB$845,"",0)</f>
        <v>3095</v>
      </c>
      <c r="AF672" s="65">
        <v>15.6</v>
      </c>
      <c r="AG672" s="65">
        <f>IFERROR(($AD672/SUM(AD662:AD683))*$AF672,"")</f>
        <v>1.4837329082101907</v>
      </c>
      <c r="AH672" s="65" cm="1">
        <f t="array" ref="AH672">_xlfn.XLOOKUP($G672&amp;$C672,$BY$1:$BY$845&amp;$C$1:$C$845,$BD$1:$BD$845,"",0)</f>
        <v>36</v>
      </c>
      <c r="AI672" s="65" cm="1">
        <f t="array" ref="AI672">_xlfn.XLOOKUP($G672&amp;$C672,$BY$1:$BY$845&amp;$C$1:$C$845,$CP$1:$CP$845,"",0)</f>
        <v>7.8</v>
      </c>
      <c r="AJ672" s="65" cm="1">
        <f t="array" ref="AJ672">_xlfn.XLOOKUP($G672&amp;$C672,$BY$1:$BY$845&amp;$C$1:$C$845,$CQ$1:$CQ$845,"",0)</f>
        <v>5.2</v>
      </c>
      <c r="AK672" s="65" cm="1">
        <f t="array" ref="AK672">_xlfn.XLOOKUP($G672&amp;$C672,$BY$1:$BY$845&amp;$C$1:$C$845,$CR$1:$CR$845,"",0)</f>
        <v>13.1</v>
      </c>
      <c r="AL672" s="65" cm="1">
        <f t="array" ref="AL672">_xlfn.XLOOKUP($G672&amp;$C672,$BY$1:$BY$845&amp;$C$1:$C$845,$CM$1:$CM$845,"",0)</f>
        <v>12.5</v>
      </c>
      <c r="AM672" s="78" cm="1">
        <f t="array" ref="AM672">_xlfn.XLOOKUP($G672&amp;$C672,$BY$1:$BY$845&amp;$C$1:$C$845,BG$1:BG$845,"",0)</f>
        <v>0</v>
      </c>
      <c r="AN672" s="78" cm="1">
        <f t="array" ref="AN672">_xlfn.XLOOKUP($G672&amp;$C672,$BY$1:$BY$845&amp;$C$1:$C$845,BH$1:BH$845,"",0)</f>
        <v>0</v>
      </c>
      <c r="AO672" s="78" cm="1">
        <f t="array" ref="AO672">_xlfn.XLOOKUP($G672&amp;$C672,$BY$1:$BY$845&amp;$C$1:$C$845,BI$1:BI$845,"",0)</f>
        <v>0.01</v>
      </c>
      <c r="AP672" s="78" cm="1">
        <f t="array" ref="AP672">_xlfn.XLOOKUP($G672&amp;$C672,$BY$1:$BY$845&amp;$C$1:$C$845,BJ$1:BJ$845,"",0)</f>
        <v>0.69</v>
      </c>
      <c r="AQ672" s="78" cm="1">
        <f t="array" ref="AQ672">_xlfn.XLOOKUP($G672&amp;$C672,$BY$1:$BY$845&amp;$C$1:$C$845,BK$1:BK$845,"",0)</f>
        <v>0.3</v>
      </c>
      <c r="AR672" s="78">
        <f t="shared" si="128"/>
        <v>1</v>
      </c>
      <c r="AT672" s="1">
        <v>11</v>
      </c>
      <c r="AU672" s="2" t="s">
        <v>999</v>
      </c>
      <c r="AV672" s="6">
        <v>750000</v>
      </c>
      <c r="AW672" s="6">
        <v>750000</v>
      </c>
      <c r="BB672">
        <v>11</v>
      </c>
      <c r="BC672" t="s">
        <v>1059</v>
      </c>
      <c r="BD672">
        <v>29</v>
      </c>
      <c r="BE672">
        <v>74</v>
      </c>
      <c r="BF672" s="2">
        <v>608</v>
      </c>
      <c r="BG672" s="58">
        <v>0.01</v>
      </c>
      <c r="BH672" s="58">
        <v>0.38</v>
      </c>
      <c r="BI672" s="58">
        <v>0.56999999999999995</v>
      </c>
      <c r="BJ672" s="58">
        <v>0.04</v>
      </c>
      <c r="BL672" s="2">
        <v>-1.5</v>
      </c>
      <c r="BM672" s="2">
        <v>-10.3</v>
      </c>
      <c r="BN672" s="2">
        <v>15</v>
      </c>
      <c r="BO672" s="2">
        <v>0</v>
      </c>
      <c r="BP672" s="2">
        <v>21</v>
      </c>
      <c r="BQ672" s="2">
        <v>3</v>
      </c>
      <c r="BR672" s="2">
        <v>3</v>
      </c>
      <c r="BT672" s="2">
        <v>111</v>
      </c>
      <c r="BU672" s="2">
        <v>0</v>
      </c>
      <c r="BV672" s="2">
        <v>1</v>
      </c>
      <c r="BX672" s="2">
        <v>11</v>
      </c>
      <c r="BY672" s="2" t="s">
        <v>1059</v>
      </c>
      <c r="BZ672" s="2">
        <v>28</v>
      </c>
      <c r="CA672" s="2">
        <v>76</v>
      </c>
      <c r="CB672" s="2">
        <v>703</v>
      </c>
      <c r="CC672" s="2">
        <v>9.8000000000000007</v>
      </c>
      <c r="CD672" s="2">
        <v>0.42299999999999999</v>
      </c>
      <c r="CE672" s="2">
        <v>0.34200000000000003</v>
      </c>
      <c r="CF672" s="2">
        <v>8.8999999999999996E-2</v>
      </c>
      <c r="CG672" s="2">
        <v>7.3</v>
      </c>
      <c r="CH672" s="2">
        <v>12.8</v>
      </c>
      <c r="CI672" s="2">
        <v>10.1</v>
      </c>
      <c r="CJ672" s="2">
        <v>11.4</v>
      </c>
      <c r="CK672" s="2">
        <v>1.7</v>
      </c>
      <c r="CL672" s="2">
        <v>2.2000000000000002</v>
      </c>
      <c r="CM672" s="2">
        <v>14.1</v>
      </c>
      <c r="CN672" s="2">
        <v>12.1</v>
      </c>
      <c r="CP672" s="2">
        <v>0.1</v>
      </c>
      <c r="CQ672" s="2">
        <v>1.1000000000000001</v>
      </c>
      <c r="CR672" s="2">
        <v>1.2</v>
      </c>
      <c r="CS672" s="2">
        <v>8.2000000000000003E-2</v>
      </c>
      <c r="CU672" s="2">
        <v>-1.7</v>
      </c>
      <c r="CV672" s="2">
        <v>0.9</v>
      </c>
      <c r="CW672" s="2">
        <v>-0.9</v>
      </c>
      <c r="CX672" s="2">
        <v>0.2</v>
      </c>
    </row>
    <row r="673" spans="1:102" x14ac:dyDescent="0.2">
      <c r="B673" s="1" t="s">
        <v>184</v>
      </c>
      <c r="C673" s="1">
        <v>1997</v>
      </c>
      <c r="D673" s="1" t="s">
        <v>1077</v>
      </c>
      <c r="F673" s="2">
        <v>91</v>
      </c>
      <c r="G673" s="2" t="s">
        <v>1071</v>
      </c>
      <c r="H673" s="2" t="s">
        <v>566</v>
      </c>
      <c r="I673" s="4" t="s">
        <v>604</v>
      </c>
      <c r="J673" s="16">
        <f>_xlfn.XLOOKUP($I673,DASHBOARD!$I$2:$I$27,DASHBOARD!$J$2:$J$27,"",0)</f>
        <v>79</v>
      </c>
      <c r="K673" s="23">
        <f>J673/DASHBOARD!$C$3</f>
        <v>2.0066040132080265</v>
      </c>
      <c r="L673" s="2">
        <v>210</v>
      </c>
      <c r="M673" s="26">
        <f>L673/DASHBOARD!$C$4</f>
        <v>95.238095238095241</v>
      </c>
      <c r="N673" s="26">
        <f t="shared" si="126"/>
        <v>23.653060788487799</v>
      </c>
      <c r="O673" s="5">
        <v>22414</v>
      </c>
      <c r="P673" s="23">
        <f>YEARFRAC(O673,_xlfn.XLOOKUP($B673,DASHBOARD!$Q$2:$Q$40,DASHBOARD!$U$2:$U$40,"",0))</f>
        <v>36.083333333333336</v>
      </c>
      <c r="Q673" s="2" t="s">
        <v>557</v>
      </c>
      <c r="R673" s="2" t="str">
        <f>_xlfn.XLOOKUP($Q673,DASHBOARD!$L$2:$L$150,DASHBOARD!M$2:M$150,"",0)</f>
        <v>United States</v>
      </c>
      <c r="S673" s="2" t="str">
        <f>_xlfn.XLOOKUP($Q673,DASHBOARD!$L$2:$L$150,DASHBOARD!N$2:N$150,"",0)</f>
        <v>North America</v>
      </c>
      <c r="T673" s="2" t="str">
        <f>_xlfn.XLOOKUP($Q673,DASHBOARD!$L$2:$L$150,DASHBOARD!O$2:O$150,"",0)</f>
        <v>Americas</v>
      </c>
      <c r="U673" s="2">
        <v>10</v>
      </c>
      <c r="W673" s="2" t="s">
        <v>1072</v>
      </c>
      <c r="X673" s="2" t="s">
        <v>1072</v>
      </c>
      <c r="Z673" s="2" t="str">
        <f t="shared" si="127"/>
        <v/>
      </c>
      <c r="AA673" s="6">
        <f>_xlfn.XLOOKUP($G673,$AU$662:$AU$683,$AV$662:$AV$683,0,0)</f>
        <v>9000000</v>
      </c>
      <c r="AB673" s="43">
        <f>AA673/$AC$684</f>
        <v>0.15445340655568904</v>
      </c>
      <c r="AD673" s="65">
        <v>1402.5</v>
      </c>
      <c r="AE673" s="65" cm="1">
        <f t="array" ref="AE673">_xlfn.XLOOKUP($G673&amp;$C673,$BY$1:$BY$845&amp;$C$1:$C$845,$CB$1:$CB$845,"",0)</f>
        <v>1947</v>
      </c>
      <c r="AF673" s="65">
        <v>14.3</v>
      </c>
      <c r="AG673" s="65">
        <f>IFERROR(($AD673/SUM(AD662:AD683))*$AF673,"")</f>
        <v>1.0247792629836288</v>
      </c>
      <c r="AH673" s="65" cm="1">
        <f t="array" ref="AH673">_xlfn.XLOOKUP($G673&amp;$C673,$BY$1:$BY$845&amp;$C$1:$C$845,$BD$1:$BD$845,"",0)</f>
        <v>34</v>
      </c>
      <c r="AI673" s="65" cm="1">
        <f t="array" ref="AI673">_xlfn.XLOOKUP($G673&amp;$C673,$BY$1:$BY$845&amp;$C$1:$C$845,$CP$1:$CP$845,"",0)</f>
        <v>2</v>
      </c>
      <c r="AJ673" s="65" cm="1">
        <f t="array" ref="AJ673">_xlfn.XLOOKUP($G673&amp;$C673,$BY$1:$BY$845&amp;$C$1:$C$845,$CQ$1:$CQ$845,"",0)</f>
        <v>4</v>
      </c>
      <c r="AK673" s="65" cm="1">
        <f t="array" ref="AK673">_xlfn.XLOOKUP($G673&amp;$C673,$BY$1:$BY$845&amp;$C$1:$C$845,$CR$1:$CR$845,"",0)</f>
        <v>6</v>
      </c>
      <c r="AL673" s="65" cm="1">
        <f t="array" ref="AL673">_xlfn.XLOOKUP($G673&amp;$C673,$BY$1:$BY$845&amp;$C$1:$C$845,$CM$1:$CM$845,"",0)</f>
        <v>25.5</v>
      </c>
      <c r="AM673" s="78" cm="1">
        <f t="array" ref="AM673">_xlfn.XLOOKUP($G673&amp;$C673,$BY$1:$BY$845&amp;$C$1:$C$845,BG$1:BG$845,"",0)</f>
        <v>0.7</v>
      </c>
      <c r="AN673" s="78" cm="1">
        <f t="array" ref="AN673">_xlfn.XLOOKUP($G673&amp;$C673,$BY$1:$BY$845&amp;$C$1:$C$845,BH$1:BH$845,"",0)</f>
        <v>0.28999999999999998</v>
      </c>
      <c r="AO673" s="78" cm="1">
        <f t="array" ref="AO673">_xlfn.XLOOKUP($G673&amp;$C673,$BY$1:$BY$845&amp;$C$1:$C$845,BI$1:BI$845,"",0)</f>
        <v>0.01</v>
      </c>
      <c r="AP673" s="78" cm="1">
        <f t="array" ref="AP673">_xlfn.XLOOKUP($G673&amp;$C673,$BY$1:$BY$845&amp;$C$1:$C$845,BJ$1:BJ$845,"",0)</f>
        <v>0</v>
      </c>
      <c r="AQ673" s="78" cm="1">
        <f t="array" ref="AQ673">_xlfn.XLOOKUP($G673&amp;$C673,$BY$1:$BY$845&amp;$C$1:$C$845,BK$1:BK$845,"",0)</f>
        <v>0</v>
      </c>
      <c r="AR673" s="78">
        <f t="shared" si="128"/>
        <v>1</v>
      </c>
      <c r="AT673" s="1">
        <v>12</v>
      </c>
      <c r="AU673" s="2" t="s">
        <v>1061</v>
      </c>
      <c r="AV673" s="6">
        <v>700000</v>
      </c>
      <c r="AW673" s="6">
        <v>700000</v>
      </c>
      <c r="BB673">
        <v>12</v>
      </c>
      <c r="BC673" t="s">
        <v>1076</v>
      </c>
      <c r="BD673">
        <v>34</v>
      </c>
      <c r="BE673">
        <v>48</v>
      </c>
      <c r="BF673" s="2">
        <v>467</v>
      </c>
      <c r="BK673" s="58">
        <v>1</v>
      </c>
      <c r="BL673" s="2">
        <v>2.2999999999999998</v>
      </c>
      <c r="BM673" s="2">
        <v>-5.4</v>
      </c>
      <c r="BN673" s="2">
        <v>8</v>
      </c>
      <c r="BO673" s="2">
        <v>0</v>
      </c>
      <c r="BP673" s="2">
        <v>40</v>
      </c>
      <c r="BQ673" s="2">
        <v>2</v>
      </c>
      <c r="BR673" s="2">
        <v>11</v>
      </c>
      <c r="BT673" s="2">
        <v>41</v>
      </c>
      <c r="BU673" s="2">
        <v>3</v>
      </c>
      <c r="BV673" s="2">
        <v>12</v>
      </c>
      <c r="BX673" s="2">
        <v>12</v>
      </c>
      <c r="BY673" s="2" t="s">
        <v>1078</v>
      </c>
      <c r="BZ673" s="2">
        <v>43</v>
      </c>
      <c r="CA673" s="2">
        <v>43</v>
      </c>
      <c r="CB673" s="2">
        <v>406</v>
      </c>
      <c r="CC673" s="2">
        <v>14.3</v>
      </c>
      <c r="CD673" s="2">
        <v>0.51400000000000001</v>
      </c>
      <c r="CE673" s="2">
        <v>0</v>
      </c>
      <c r="CF673" s="2">
        <v>0.217</v>
      </c>
      <c r="CG673" s="2">
        <v>11.9</v>
      </c>
      <c r="CH673" s="2">
        <v>12.9</v>
      </c>
      <c r="CI673" s="2">
        <v>12.4</v>
      </c>
      <c r="CJ673" s="2">
        <v>8.1999999999999993</v>
      </c>
      <c r="CK673" s="2">
        <v>0.8</v>
      </c>
      <c r="CL673" s="2">
        <v>3.5</v>
      </c>
      <c r="CM673" s="2">
        <v>15.2</v>
      </c>
      <c r="CN673" s="2">
        <v>20.3</v>
      </c>
      <c r="CP673" s="2">
        <v>0.3</v>
      </c>
      <c r="CQ673" s="2">
        <v>0.6</v>
      </c>
      <c r="CR673" s="2">
        <v>0.9</v>
      </c>
      <c r="CS673" s="2">
        <v>0.10100000000000001</v>
      </c>
      <c r="CU673" s="2">
        <v>-2</v>
      </c>
      <c r="CV673" s="2">
        <v>-0.7</v>
      </c>
      <c r="CW673" s="2">
        <v>-2.7</v>
      </c>
      <c r="CX673" s="2">
        <v>-0.1</v>
      </c>
    </row>
    <row r="674" spans="1:102" x14ac:dyDescent="0.2">
      <c r="B674" s="1" t="s">
        <v>184</v>
      </c>
      <c r="C674" s="1">
        <v>1997</v>
      </c>
      <c r="D674" s="1" t="s">
        <v>1077</v>
      </c>
      <c r="F674" s="2">
        <v>8</v>
      </c>
      <c r="G674" s="2" t="s">
        <v>1073</v>
      </c>
      <c r="H674" s="2" t="s">
        <v>566</v>
      </c>
      <c r="I674" s="4" t="s">
        <v>602</v>
      </c>
      <c r="J674" s="16">
        <f>_xlfn.XLOOKUP($I674,DASHBOARD!$I$2:$I$27,DASHBOARD!$J$2:$J$27,"",0)</f>
        <v>81</v>
      </c>
      <c r="K674" s="23">
        <f>J674/DASHBOARD!$C$3</f>
        <v>2.0574041148082296</v>
      </c>
      <c r="L674" s="2">
        <v>248</v>
      </c>
      <c r="M674" s="26">
        <f>L674/DASHBOARD!$C$4</f>
        <v>112.47165532879818</v>
      </c>
      <c r="N674" s="26">
        <f t="shared" si="126"/>
        <v>26.570754015775897</v>
      </c>
      <c r="O674" s="5">
        <v>26395</v>
      </c>
      <c r="P674" s="23">
        <f>YEARFRAC(O674,_xlfn.XLOOKUP($B674,DASHBOARD!$Q$2:$Q$40,DASHBOARD!$U$2:$U$40,"",0))</f>
        <v>25.18611111111111</v>
      </c>
      <c r="Q674" s="2" t="s">
        <v>557</v>
      </c>
      <c r="R674" s="2" t="str">
        <f>_xlfn.XLOOKUP($Q674,DASHBOARD!$L$2:$L$150,DASHBOARD!M$2:M$150,"",0)</f>
        <v>United States</v>
      </c>
      <c r="S674" s="2" t="str">
        <f>_xlfn.XLOOKUP($Q674,DASHBOARD!$L$2:$L$150,DASHBOARD!N$2:N$150,"",0)</f>
        <v>North America</v>
      </c>
      <c r="T674" s="2" t="str">
        <f>_xlfn.XLOOKUP($Q674,DASHBOARD!$L$2:$L$150,DASHBOARD!O$2:O$150,"",0)</f>
        <v>Americas</v>
      </c>
      <c r="U674" s="2">
        <v>2</v>
      </c>
      <c r="W674" s="2" t="s">
        <v>1074</v>
      </c>
      <c r="X674" s="2" t="s">
        <v>1074</v>
      </c>
      <c r="Z674" s="2" t="str">
        <f t="shared" si="127"/>
        <v/>
      </c>
      <c r="AA674" s="6">
        <f>_xlfn.XLOOKUP($G674,$AU$662:$AU$683,$AV$662:$AV$683,0,0)</f>
        <v>1040000</v>
      </c>
      <c r="AB674" s="43">
        <f>AA674/$AC$684</f>
        <v>1.7847949201990732E-2</v>
      </c>
      <c r="AD674" s="65">
        <v>706.80000000000007</v>
      </c>
      <c r="AE674" s="65" cm="1">
        <f t="array" ref="AE674">_xlfn.XLOOKUP($G674&amp;$C674,$BY$1:$BY$845&amp;$C$1:$C$845,$CB$1:$CB$845,"",0)</f>
        <v>395</v>
      </c>
      <c r="AF674" s="65">
        <v>9.8000000000000007</v>
      </c>
      <c r="AG674" s="65">
        <f>IFERROR(($AD674/SUM(AD662:AD683))*$AF674,"")</f>
        <v>0.35392727941627333</v>
      </c>
      <c r="AH674" s="65" cm="1">
        <f t="array" ref="AH674">_xlfn.XLOOKUP($G674&amp;$C674,$BY$1:$BY$845&amp;$C$1:$C$845,$BD$1:$BD$845,"",0)</f>
        <v>36</v>
      </c>
      <c r="AI674" s="65" cm="1">
        <f t="array" ref="AI674">_xlfn.XLOOKUP($G674&amp;$C674,$BY$1:$BY$845&amp;$C$1:$C$845,$CP$1:$CP$845,"",0)</f>
        <v>-0.5</v>
      </c>
      <c r="AJ674" s="65" cm="1">
        <f t="array" ref="AJ674">_xlfn.XLOOKUP($G674&amp;$C674,$BY$1:$BY$845&amp;$C$1:$C$845,$CQ$1:$CQ$845,"",0)</f>
        <v>0.5</v>
      </c>
      <c r="AK674" s="65" cm="1">
        <f t="array" ref="AK674">_xlfn.XLOOKUP($G674&amp;$C674,$BY$1:$BY$845&amp;$C$1:$C$845,$CR$1:$CR$845,"",0)</f>
        <v>0.1</v>
      </c>
      <c r="AL674" s="65" cm="1">
        <f t="array" ref="AL674">_xlfn.XLOOKUP($G674&amp;$C674,$BY$1:$BY$845&amp;$C$1:$C$845,$CM$1:$CM$845,"",0)</f>
        <v>24</v>
      </c>
      <c r="AM674" s="78" cm="1">
        <f t="array" ref="AM674">_xlfn.XLOOKUP($G674&amp;$C674,$BY$1:$BY$845&amp;$C$1:$C$845,BG$1:BG$845,"",0)</f>
        <v>0</v>
      </c>
      <c r="AN674" s="78" cm="1">
        <f t="array" ref="AN674">_xlfn.XLOOKUP($G674&amp;$C674,$BY$1:$BY$845&amp;$C$1:$C$845,BH$1:BH$845,"",0)</f>
        <v>0</v>
      </c>
      <c r="AO674" s="78" cm="1">
        <f t="array" ref="AO674">_xlfn.XLOOKUP($G674&amp;$C674,$BY$1:$BY$845&amp;$C$1:$C$845,BI$1:BI$845,"",0)</f>
        <v>0</v>
      </c>
      <c r="AP674" s="78" cm="1">
        <f t="array" ref="AP674">_xlfn.XLOOKUP($G674&amp;$C674,$BY$1:$BY$845&amp;$C$1:$C$845,BJ$1:BJ$845,"",0)</f>
        <v>0.04</v>
      </c>
      <c r="AQ674" s="78" cm="1">
        <f t="array" ref="AQ674">_xlfn.XLOOKUP($G674&amp;$C674,$BY$1:$BY$845&amp;$C$1:$C$845,BK$1:BK$845,"",0)</f>
        <v>0.96</v>
      </c>
      <c r="AR674" s="78">
        <f t="shared" si="128"/>
        <v>1</v>
      </c>
      <c r="AT674" s="1">
        <v>13</v>
      </c>
      <c r="AU674" s="2" t="s">
        <v>1059</v>
      </c>
      <c r="AV674" s="6">
        <v>500000</v>
      </c>
      <c r="AW674" s="6">
        <v>500000</v>
      </c>
      <c r="BB674">
        <v>13</v>
      </c>
      <c r="BC674" t="s">
        <v>1063</v>
      </c>
      <c r="BD674">
        <v>36</v>
      </c>
      <c r="BE674">
        <v>46</v>
      </c>
      <c r="BF674" s="2">
        <v>397</v>
      </c>
      <c r="BJ674" s="58">
        <v>0.04</v>
      </c>
      <c r="BK674" s="58">
        <v>0.96</v>
      </c>
      <c r="BL674" s="2">
        <v>-4.0999999999999996</v>
      </c>
      <c r="BM674" s="2">
        <v>-12.5</v>
      </c>
      <c r="BN674" s="2">
        <v>17</v>
      </c>
      <c r="BO674" s="2">
        <v>6</v>
      </c>
      <c r="BP674" s="2">
        <v>38</v>
      </c>
      <c r="BQ674" s="2">
        <v>2</v>
      </c>
      <c r="BR674" s="2">
        <v>4</v>
      </c>
      <c r="BT674" s="2">
        <v>61</v>
      </c>
      <c r="BU674" s="2">
        <v>0</v>
      </c>
      <c r="BV674" s="2">
        <v>3</v>
      </c>
      <c r="BX674" s="2">
        <v>13</v>
      </c>
      <c r="BY674" s="2" t="s">
        <v>1073</v>
      </c>
      <c r="BZ674" s="2">
        <v>24</v>
      </c>
      <c r="CA674" s="2">
        <v>48</v>
      </c>
      <c r="CB674" s="2">
        <v>395</v>
      </c>
      <c r="CC674" s="2">
        <v>6.5</v>
      </c>
      <c r="CD674" s="2">
        <v>0.41099999999999998</v>
      </c>
      <c r="CE674" s="2">
        <v>4.2999999999999997E-2</v>
      </c>
      <c r="CF674" s="2">
        <v>0.43</v>
      </c>
      <c r="CG674" s="2">
        <v>10.5</v>
      </c>
      <c r="CH674" s="2">
        <v>15.8</v>
      </c>
      <c r="CI674" s="2">
        <v>13.2</v>
      </c>
      <c r="CJ674" s="2">
        <v>10.4</v>
      </c>
      <c r="CK674" s="2">
        <v>0.7</v>
      </c>
      <c r="CL674" s="2">
        <v>1</v>
      </c>
      <c r="CM674" s="2">
        <v>24</v>
      </c>
      <c r="CN674" s="2">
        <v>16.399999999999999</v>
      </c>
      <c r="CP674" s="2">
        <v>-0.5</v>
      </c>
      <c r="CQ674" s="2">
        <v>0.5</v>
      </c>
      <c r="CR674" s="2">
        <v>0.1</v>
      </c>
      <c r="CS674" s="2">
        <v>6.0000000000000001E-3</v>
      </c>
      <c r="CU674" s="2">
        <v>-5.6</v>
      </c>
      <c r="CV674" s="2">
        <v>-1.3</v>
      </c>
      <c r="CW674" s="2">
        <v>-6.9</v>
      </c>
      <c r="CX674" s="2">
        <v>-0.5</v>
      </c>
    </row>
    <row r="675" spans="1:102" x14ac:dyDescent="0.2">
      <c r="B675" s="1" t="s">
        <v>184</v>
      </c>
      <c r="C675" s="1">
        <v>1997</v>
      </c>
      <c r="D675" s="1" t="s">
        <v>1077</v>
      </c>
      <c r="F675" s="2">
        <v>6</v>
      </c>
      <c r="G675" s="2" t="s">
        <v>1082</v>
      </c>
      <c r="H675" s="2" t="s">
        <v>570</v>
      </c>
      <c r="I675" s="4" t="s">
        <v>604</v>
      </c>
      <c r="J675" s="16">
        <f>_xlfn.XLOOKUP($I675,DASHBOARD!$I$2:$I$27,DASHBOARD!$J$2:$J$27,"",0)</f>
        <v>79</v>
      </c>
      <c r="K675" s="23">
        <f>J675/DASHBOARD!$C$3</f>
        <v>2.0066040132080265</v>
      </c>
      <c r="L675" s="2">
        <v>225</v>
      </c>
      <c r="M675" s="26">
        <f>L675/DASHBOARD!$C$4</f>
        <v>102.0408163265306</v>
      </c>
      <c r="N675" s="26">
        <f t="shared" si="126"/>
        <v>25.34256513052264</v>
      </c>
      <c r="O675" s="5">
        <v>25654</v>
      </c>
      <c r="P675" s="23">
        <f>YEARFRAC(O675,_xlfn.XLOOKUP($B675,DASHBOARD!$Q$2:$Q$40,DASHBOARD!$U$2:$U$40,"",0))</f>
        <v>27.211111111111112</v>
      </c>
      <c r="Q675" s="2" t="s">
        <v>557</v>
      </c>
      <c r="R675" s="2" t="str">
        <f>_xlfn.XLOOKUP($Q675,DASHBOARD!$L$2:$L$150,DASHBOARD!M$2:M$150,"",0)</f>
        <v>United States</v>
      </c>
      <c r="S675" s="2" t="str">
        <f>_xlfn.XLOOKUP($Q675,DASHBOARD!$L$2:$L$150,DASHBOARD!N$2:N$150,"",0)</f>
        <v>North America</v>
      </c>
      <c r="T675" s="2" t="str">
        <f>_xlfn.XLOOKUP($Q675,DASHBOARD!$L$2:$L$150,DASHBOARD!O$2:O$150,"",0)</f>
        <v>Americas</v>
      </c>
      <c r="U675" s="2" t="s">
        <v>563</v>
      </c>
      <c r="W675" s="2" t="s">
        <v>567</v>
      </c>
      <c r="X675" s="2" t="s">
        <v>567</v>
      </c>
      <c r="Z675" s="2" t="str">
        <f t="shared" si="127"/>
        <v/>
      </c>
      <c r="AA675" s="6">
        <f>_xlfn.XLOOKUP($G675,$AU$662:$AU$683,$AV$662:$AV$683,0,0)</f>
        <v>0</v>
      </c>
      <c r="AB675" s="43">
        <f>AA675/$AC$684</f>
        <v>0</v>
      </c>
      <c r="AD675" s="65" t="s">
        <v>1484</v>
      </c>
      <c r="AE675" s="65" cm="1">
        <f t="array" ref="AE675">_xlfn.XLOOKUP($G675&amp;$C675,$BY$1:$BY$845&amp;$C$1:$C$845,$CB$1:$CB$845,"",0)</f>
        <v>12</v>
      </c>
      <c r="AF675" s="65" t="s">
        <v>1484</v>
      </c>
      <c r="AG675" s="65" t="str">
        <f>IFERROR(($AD675/SUM(AD662:AD683))*$AF675,"")</f>
        <v/>
      </c>
      <c r="AH675" s="65" cm="1">
        <f t="array" ref="AH675">_xlfn.XLOOKUP($G675&amp;$C675,$BY$1:$BY$845&amp;$C$1:$C$845,$BD$1:$BD$845,"",0)</f>
        <v>24</v>
      </c>
      <c r="AI675" s="65" cm="1">
        <f t="array" ref="AI675">_xlfn.XLOOKUP($G675&amp;$C675,$BY$1:$BY$845&amp;$C$1:$C$845,$CP$1:$CP$845,"",0)</f>
        <v>-0.1</v>
      </c>
      <c r="AJ675" s="65" cm="1">
        <f t="array" ref="AJ675">_xlfn.XLOOKUP($G675&amp;$C675,$BY$1:$BY$845&amp;$C$1:$C$845,$CQ$1:$CQ$845,"",0)</f>
        <v>0</v>
      </c>
      <c r="AK675" s="65" cm="1">
        <f t="array" ref="AK675">_xlfn.XLOOKUP($G675&amp;$C675,$BY$1:$BY$845&amp;$C$1:$C$845,$CR$1:$CR$845,"",0)</f>
        <v>0</v>
      </c>
      <c r="AL675" s="65" cm="1">
        <f t="array" ref="AL675">_xlfn.XLOOKUP($G675&amp;$C675,$BY$1:$BY$845&amp;$C$1:$C$845,$CM$1:$CM$845,"",0)</f>
        <v>29.1</v>
      </c>
      <c r="AM675" s="78" cm="1">
        <f t="array" ref="AM675">_xlfn.XLOOKUP($G675&amp;$C675,$BY$1:$BY$845&amp;$C$1:$C$845,BG$1:BG$845,"",0)</f>
        <v>0.89</v>
      </c>
      <c r="AN675" s="78" cm="1">
        <f t="array" ref="AN675">_xlfn.XLOOKUP($G675&amp;$C675,$BY$1:$BY$845&amp;$C$1:$C$845,BH$1:BH$845,"",0)</f>
        <v>0.11</v>
      </c>
      <c r="AO675" s="78" cm="1">
        <f t="array" ref="AO675">_xlfn.XLOOKUP($G675&amp;$C675,$BY$1:$BY$845&amp;$C$1:$C$845,BI$1:BI$845,"",0)</f>
        <v>0</v>
      </c>
      <c r="AP675" s="78" cm="1">
        <f t="array" ref="AP675">_xlfn.XLOOKUP($G675&amp;$C675,$BY$1:$BY$845&amp;$C$1:$C$845,BJ$1:BJ$845,"",0)</f>
        <v>0</v>
      </c>
      <c r="AQ675" s="78" cm="1">
        <f t="array" ref="AQ675">_xlfn.XLOOKUP($G675&amp;$C675,$BY$1:$BY$845&amp;$C$1:$C$845,BK$1:BK$845,"",0)</f>
        <v>0</v>
      </c>
      <c r="AR675" s="78">
        <f t="shared" si="128"/>
        <v>1</v>
      </c>
      <c r="AT675" s="1">
        <v>14</v>
      </c>
      <c r="AV675" s="6"/>
      <c r="AW675" s="6" t="s">
        <v>1484</v>
      </c>
      <c r="BB675">
        <v>14</v>
      </c>
      <c r="BC675" t="s">
        <v>1073</v>
      </c>
      <c r="BD675">
        <v>25</v>
      </c>
      <c r="BE675">
        <v>21</v>
      </c>
      <c r="BF675" s="2">
        <v>237</v>
      </c>
      <c r="BI675" s="58">
        <v>0.01</v>
      </c>
      <c r="BJ675" s="58">
        <v>0.1</v>
      </c>
      <c r="BK675" s="58">
        <v>0.89</v>
      </c>
      <c r="BL675" s="2">
        <v>8.6</v>
      </c>
      <c r="BM675" s="2">
        <v>1.6</v>
      </c>
      <c r="BN675" s="2">
        <v>5</v>
      </c>
      <c r="BO675" s="2">
        <v>4</v>
      </c>
      <c r="BP675" s="2">
        <v>18</v>
      </c>
      <c r="BQ675" s="2">
        <v>0</v>
      </c>
      <c r="BR675" s="2">
        <v>18</v>
      </c>
      <c r="BT675" s="2">
        <v>35</v>
      </c>
      <c r="BU675" s="2">
        <v>4</v>
      </c>
      <c r="BV675" s="2">
        <v>1</v>
      </c>
      <c r="BX675" s="2">
        <v>14</v>
      </c>
      <c r="BY675" s="2" t="s">
        <v>1079</v>
      </c>
      <c r="BZ675" s="2">
        <v>27</v>
      </c>
      <c r="CA675" s="2">
        <v>9</v>
      </c>
      <c r="CB675" s="2">
        <v>138</v>
      </c>
      <c r="CC675" s="2">
        <v>13.7</v>
      </c>
      <c r="CD675" s="2">
        <v>0.45300000000000001</v>
      </c>
      <c r="CE675" s="2">
        <v>0</v>
      </c>
      <c r="CF675" s="2">
        <v>0.23799999999999999</v>
      </c>
      <c r="CG675" s="2">
        <v>11.6</v>
      </c>
      <c r="CH675" s="2">
        <v>15.3</v>
      </c>
      <c r="CI675" s="2">
        <v>13.5</v>
      </c>
      <c r="CJ675" s="2">
        <v>13.5</v>
      </c>
      <c r="CK675" s="2">
        <v>1.2</v>
      </c>
      <c r="CL675" s="2">
        <v>2.7</v>
      </c>
      <c r="CM675" s="2">
        <v>13.6</v>
      </c>
      <c r="CN675" s="2">
        <v>26.1</v>
      </c>
      <c r="CP675" s="2">
        <v>0</v>
      </c>
      <c r="CQ675" s="2">
        <v>0.2</v>
      </c>
      <c r="CR675" s="2">
        <v>0.2</v>
      </c>
      <c r="CS675" s="2">
        <v>7.2999999999999995E-2</v>
      </c>
      <c r="CU675" s="2">
        <v>-3.6</v>
      </c>
      <c r="CV675" s="2">
        <v>-1.3</v>
      </c>
      <c r="CW675" s="2">
        <v>-4.9000000000000004</v>
      </c>
      <c r="CX675" s="2">
        <v>-0.1</v>
      </c>
    </row>
    <row r="676" spans="1:102" x14ac:dyDescent="0.2">
      <c r="B676" s="1" t="s">
        <v>184</v>
      </c>
      <c r="C676" s="1">
        <v>1997</v>
      </c>
      <c r="D676" s="1" t="s">
        <v>1077</v>
      </c>
      <c r="F676" s="2">
        <v>34</v>
      </c>
      <c r="G676" s="2" t="s">
        <v>1076</v>
      </c>
      <c r="H676" s="2" t="s">
        <v>552</v>
      </c>
      <c r="I676" s="4" t="s">
        <v>1150</v>
      </c>
      <c r="J676" s="16">
        <f>_xlfn.XLOOKUP($I676,DASHBOARD!$I$2:$I$27,DASHBOARD!$J$2:$J$27,"",0)</f>
        <v>85</v>
      </c>
      <c r="K676" s="23">
        <f>J676/DASHBOARD!$C$3</f>
        <v>2.1590043180086362</v>
      </c>
      <c r="L676" s="2">
        <v>245</v>
      </c>
      <c r="M676" s="26">
        <f>L676/DASHBOARD!$C$4</f>
        <v>111.11111111111111</v>
      </c>
      <c r="N676" s="26">
        <f t="shared" si="126"/>
        <v>23.836938100730482</v>
      </c>
      <c r="O676" s="5">
        <v>23127</v>
      </c>
      <c r="P676" s="23">
        <f>YEARFRAC(O676,_xlfn.XLOOKUP($B676,DASHBOARD!$Q$2:$Q$40,DASHBOARD!$U$2:$U$40,"",0))</f>
        <v>34.130555555555553</v>
      </c>
      <c r="Q676" s="2" t="s">
        <v>593</v>
      </c>
      <c r="R676" s="2" t="str">
        <f>_xlfn.XLOOKUP($Q676,DASHBOARD!$L$2:$L$150,DASHBOARD!M$2:M$150,"",0)</f>
        <v>Canada</v>
      </c>
      <c r="S676" s="2" t="str">
        <f>_xlfn.XLOOKUP($Q676,DASHBOARD!$L$2:$L$150,DASHBOARD!N$2:N$150,"",0)</f>
        <v>North America</v>
      </c>
      <c r="T676" s="2" t="str">
        <f>_xlfn.XLOOKUP($Q676,DASHBOARD!$L$2:$L$150,DASHBOARD!O$2:O$150,"",0)</f>
        <v>Americas</v>
      </c>
      <c r="U676" s="2">
        <v>9</v>
      </c>
      <c r="W676" s="2" t="s">
        <v>887</v>
      </c>
      <c r="X676" s="2" t="s">
        <v>887</v>
      </c>
      <c r="Z676" s="2" t="str">
        <f t="shared" si="127"/>
        <v/>
      </c>
      <c r="AA676" s="6">
        <f>_xlfn.XLOOKUP($G676,$AU$662:$AU$683,$AV$662:$AV$683,0,0)</f>
        <v>1000000</v>
      </c>
      <c r="AB676" s="43">
        <f>AA676/$AC$684</f>
        <v>1.716148961729878E-2</v>
      </c>
      <c r="AD676" s="65" t="s">
        <v>1484</v>
      </c>
      <c r="AE676" s="65" cm="1">
        <f t="array" ref="AE676">_xlfn.XLOOKUP($G676&amp;$C676,$BY$1:$BY$845&amp;$C$1:$C$845,$CB$1:$CB$845,"",0)</f>
        <v>783</v>
      </c>
      <c r="AF676" s="65" t="s">
        <v>1484</v>
      </c>
      <c r="AG676" s="65" t="str">
        <f>IFERROR(($AD676/SUM(AD662:AD683))*$AF676,"")</f>
        <v/>
      </c>
      <c r="AH676" s="65" cm="1">
        <f t="array" ref="AH676">_xlfn.XLOOKUP($G676&amp;$C676,$BY$1:$BY$845&amp;$C$1:$C$845,$BD$1:$BD$845,"",0)</f>
        <v>24</v>
      </c>
      <c r="AI676" s="65" cm="1">
        <f t="array" ref="AI676">_xlfn.XLOOKUP($G676&amp;$C676,$BY$1:$BY$845&amp;$C$1:$C$845,$CP$1:$CP$845,"",0)</f>
        <v>1.1000000000000001</v>
      </c>
      <c r="AJ676" s="65" cm="1">
        <f t="array" ref="AJ676">_xlfn.XLOOKUP($G676&amp;$C676,$BY$1:$BY$845&amp;$C$1:$C$845,$CQ$1:$CQ$845,"",0)</f>
        <v>0.9</v>
      </c>
      <c r="AK676" s="65" cm="1">
        <f t="array" ref="AK676">_xlfn.XLOOKUP($G676&amp;$C676,$BY$1:$BY$845&amp;$C$1:$C$845,$CR$1:$CR$845,"",0)</f>
        <v>2</v>
      </c>
      <c r="AL676" s="65" cm="1">
        <f t="array" ref="AL676">_xlfn.XLOOKUP($G676&amp;$C676,$BY$1:$BY$845&amp;$C$1:$C$845,$CM$1:$CM$845,"",0)</f>
        <v>10.6</v>
      </c>
      <c r="AM676" s="78" cm="1">
        <f t="array" ref="AM676">_xlfn.XLOOKUP($G676&amp;$C676,$BY$1:$BY$845&amp;$C$1:$C$845,BG$1:BG$845,"",0)</f>
        <v>0</v>
      </c>
      <c r="AN676" s="78" cm="1">
        <f t="array" ref="AN676">_xlfn.XLOOKUP($G676&amp;$C676,$BY$1:$BY$845&amp;$C$1:$C$845,BH$1:BH$845,"",0)</f>
        <v>0</v>
      </c>
      <c r="AO676" s="78" cm="1">
        <f t="array" ref="AO676">_xlfn.XLOOKUP($G676&amp;$C676,$BY$1:$BY$845&amp;$C$1:$C$845,BI$1:BI$845,"",0)</f>
        <v>0</v>
      </c>
      <c r="AP676" s="78" cm="1">
        <f t="array" ref="AP676">_xlfn.XLOOKUP($G676&amp;$C676,$BY$1:$BY$845&amp;$C$1:$C$845,BJ$1:BJ$845,"",0)</f>
        <v>0.56000000000000005</v>
      </c>
      <c r="AQ676" s="78" cm="1">
        <f t="array" ref="AQ676">_xlfn.XLOOKUP($G676&amp;$C676,$BY$1:$BY$845&amp;$C$1:$C$845,BK$1:BK$845,"",0)</f>
        <v>0.45</v>
      </c>
      <c r="AR676" s="78">
        <f t="shared" si="128"/>
        <v>1.01</v>
      </c>
      <c r="AT676" s="1">
        <v>15</v>
      </c>
      <c r="AV676" s="6"/>
      <c r="AW676" s="6" t="s">
        <v>1484</v>
      </c>
      <c r="BB676">
        <v>15</v>
      </c>
      <c r="BC676" t="s">
        <v>1066</v>
      </c>
      <c r="BD676">
        <v>24</v>
      </c>
      <c r="BE676">
        <v>14</v>
      </c>
      <c r="BF676" s="2">
        <v>140</v>
      </c>
      <c r="BG676" s="58">
        <v>0.89</v>
      </c>
      <c r="BH676" s="58">
        <v>0.11</v>
      </c>
      <c r="BL676" s="2">
        <v>9.9</v>
      </c>
      <c r="BM676" s="2">
        <v>2.9</v>
      </c>
      <c r="BN676" s="2">
        <v>2</v>
      </c>
      <c r="BO676" s="2">
        <v>2</v>
      </c>
      <c r="BP676" s="2">
        <v>3</v>
      </c>
      <c r="BQ676" s="2">
        <v>0</v>
      </c>
      <c r="BR676" s="2">
        <v>2</v>
      </c>
      <c r="BT676" s="2">
        <v>10</v>
      </c>
      <c r="BU676" s="2">
        <v>0</v>
      </c>
      <c r="BV676" s="2">
        <v>1</v>
      </c>
      <c r="BX676" s="2">
        <v>15</v>
      </c>
      <c r="BY676" s="2" t="s">
        <v>1082</v>
      </c>
      <c r="BZ676" s="2">
        <v>26</v>
      </c>
      <c r="CA676" s="2">
        <v>2</v>
      </c>
      <c r="CB676" s="2">
        <v>12</v>
      </c>
      <c r="CC676" s="2">
        <v>7</v>
      </c>
      <c r="CD676" s="2">
        <v>0.307</v>
      </c>
      <c r="CE676" s="2">
        <v>0.5</v>
      </c>
      <c r="CF676" s="2">
        <v>0.5</v>
      </c>
      <c r="CG676" s="2">
        <v>0</v>
      </c>
      <c r="CH676" s="2">
        <v>27.8</v>
      </c>
      <c r="CI676" s="2">
        <v>14.1</v>
      </c>
      <c r="CJ676" s="2">
        <v>22.3</v>
      </c>
      <c r="CK676" s="2">
        <v>4.4000000000000004</v>
      </c>
      <c r="CL676" s="2">
        <v>6.3</v>
      </c>
      <c r="CM676" s="2">
        <v>29.1</v>
      </c>
      <c r="CN676" s="2">
        <v>25.6</v>
      </c>
      <c r="CP676" s="2">
        <v>-0.1</v>
      </c>
      <c r="CQ676" s="2">
        <v>0</v>
      </c>
      <c r="CR676" s="2">
        <v>0</v>
      </c>
      <c r="CS676" s="2">
        <v>-0.126</v>
      </c>
      <c r="CU676" s="2">
        <v>-10.7</v>
      </c>
      <c r="CV676" s="2">
        <v>2.2000000000000002</v>
      </c>
      <c r="CW676" s="2">
        <v>-8.5</v>
      </c>
      <c r="CX676" s="2">
        <v>0</v>
      </c>
    </row>
    <row r="677" spans="1:102" x14ac:dyDescent="0.2">
      <c r="B677" s="1" t="s">
        <v>184</v>
      </c>
      <c r="C677" s="1">
        <v>1997</v>
      </c>
      <c r="D677" s="1" t="s">
        <v>1077</v>
      </c>
      <c r="I677" s="4"/>
      <c r="O677" s="5"/>
      <c r="Z677" s="2" t="str">
        <f t="shared" si="127"/>
        <v/>
      </c>
      <c r="AA677" s="6">
        <f>_xlfn.XLOOKUP($G677,$AU$662:$AU$683,$AV$662:$AV$683,0,0)</f>
        <v>0</v>
      </c>
      <c r="AB677" s="43">
        <f>AA677/$AC$684</f>
        <v>0</v>
      </c>
      <c r="AD677" s="65" t="s">
        <v>1484</v>
      </c>
      <c r="AE677" s="65" cm="1">
        <f t="array" ref="AE677">_xlfn.XLOOKUP($G677&amp;$C677,$BY$1:$BY$845&amp;$C$1:$C$845,$CB$1:$CB$845,"",0)</f>
        <v>0</v>
      </c>
      <c r="AF677" s="65" t="s">
        <v>1484</v>
      </c>
      <c r="AG677" s="65" t="str">
        <f>IFERROR(($AD677/SUM(AD662:AD683))*$AF677,"")</f>
        <v/>
      </c>
      <c r="AH677" s="65" cm="1">
        <f t="array" ref="AH677">_xlfn.XLOOKUP($G677&amp;$C677,$BY$1:$BY$845&amp;$C$1:$C$845,$BD$1:$BD$845,"",0)</f>
        <v>23</v>
      </c>
      <c r="AI677" s="65" cm="1">
        <f t="array" ref="AI677">_xlfn.XLOOKUP($G677&amp;$C677,$BY$1:$BY$845&amp;$C$1:$C$845,$CP$1:$CP$845,"",0)</f>
        <v>0</v>
      </c>
      <c r="AJ677" s="65" cm="1">
        <f t="array" ref="AJ677">_xlfn.XLOOKUP($G677&amp;$C677,$BY$1:$BY$845&amp;$C$1:$C$845,$CQ$1:$CQ$845,"",0)</f>
        <v>0</v>
      </c>
      <c r="AK677" s="65" cm="1">
        <f t="array" ref="AK677">_xlfn.XLOOKUP($G677&amp;$C677,$BY$1:$BY$845&amp;$C$1:$C$845,$CR$1:$CR$845,"",0)</f>
        <v>0</v>
      </c>
      <c r="AL677" s="65" cm="1">
        <f t="array" ref="AL677">_xlfn.XLOOKUP($G677&amp;$C677,$BY$1:$BY$845&amp;$C$1:$C$845,$CM$1:$CM$845,"",0)</f>
        <v>0</v>
      </c>
      <c r="AM677" s="78" cm="1">
        <f t="array" ref="AM677">_xlfn.XLOOKUP($G677&amp;$C677,$BY$1:$BY$845&amp;$C$1:$C$845,BG$1:BG$845,"",0)</f>
        <v>0</v>
      </c>
      <c r="AN677" s="78" cm="1">
        <f t="array" ref="AN677">_xlfn.XLOOKUP($G677&amp;$C677,$BY$1:$BY$845&amp;$C$1:$C$845,BH$1:BH$845,"",0)</f>
        <v>0</v>
      </c>
      <c r="AO677" s="78" cm="1">
        <f t="array" ref="AO677">_xlfn.XLOOKUP($G677&amp;$C677,$BY$1:$BY$845&amp;$C$1:$C$845,BI$1:BI$845,"",0)</f>
        <v>0.81</v>
      </c>
      <c r="AP677" s="78" cm="1">
        <f t="array" ref="AP677">_xlfn.XLOOKUP($G677&amp;$C677,$BY$1:$BY$845&amp;$C$1:$C$845,BJ$1:BJ$845,"",0)</f>
        <v>0.19</v>
      </c>
      <c r="AQ677" s="78" cm="1">
        <f t="array" ref="AQ677">_xlfn.XLOOKUP($G677&amp;$C677,$BY$1:$BY$845&amp;$C$1:$C$845,BK$1:BK$845,"",0)</f>
        <v>0</v>
      </c>
      <c r="AR677" s="78">
        <f t="shared" si="128"/>
        <v>1</v>
      </c>
      <c r="AT677" s="1">
        <v>16</v>
      </c>
      <c r="AV677" s="6"/>
      <c r="AW677" s="6" t="s">
        <v>1484</v>
      </c>
      <c r="BB677">
        <v>16</v>
      </c>
      <c r="BC677" t="s">
        <v>1056</v>
      </c>
      <c r="BD677">
        <v>23</v>
      </c>
      <c r="BE677">
        <v>6</v>
      </c>
      <c r="BF677" s="2">
        <v>17</v>
      </c>
      <c r="BI677" s="58">
        <v>0.81</v>
      </c>
      <c r="BJ677" s="58">
        <v>0.19</v>
      </c>
      <c r="BL677" s="2">
        <v>-9.5</v>
      </c>
      <c r="BM677" s="2">
        <v>-16.7</v>
      </c>
      <c r="BN677" s="2">
        <v>0</v>
      </c>
      <c r="BO677" s="2">
        <v>1</v>
      </c>
      <c r="BP677" s="2">
        <v>1</v>
      </c>
      <c r="BQ677" s="2">
        <v>1</v>
      </c>
      <c r="BR677" s="2">
        <v>1</v>
      </c>
      <c r="BT677" s="2">
        <v>2</v>
      </c>
      <c r="BU677" s="2">
        <v>0</v>
      </c>
      <c r="BV677" s="2">
        <v>1</v>
      </c>
    </row>
    <row r="678" spans="1:102" x14ac:dyDescent="0.2">
      <c r="B678" s="1" t="s">
        <v>184</v>
      </c>
      <c r="C678" s="1">
        <v>1997</v>
      </c>
      <c r="D678" s="1" t="s">
        <v>1077</v>
      </c>
      <c r="I678" s="4"/>
      <c r="O678" s="5"/>
      <c r="Z678" s="2" t="str">
        <f t="shared" si="127"/>
        <v/>
      </c>
      <c r="AA678" s="6">
        <f>_xlfn.XLOOKUP($G678,$AU$662:$AU$683,$AV$662:$AV$683,0,0)</f>
        <v>0</v>
      </c>
      <c r="AB678" s="43">
        <f>AA678/$AC$684</f>
        <v>0</v>
      </c>
      <c r="AD678" s="65" t="s">
        <v>1484</v>
      </c>
      <c r="AE678" s="65" cm="1">
        <f t="array" ref="AE678">_xlfn.XLOOKUP($G678&amp;$C678,$BY$1:$BY$845&amp;$C$1:$C$845,$CB$1:$CB$845,"",0)</f>
        <v>0</v>
      </c>
      <c r="AF678" s="65" t="s">
        <v>1484</v>
      </c>
      <c r="AG678" s="65" t="str">
        <f>IFERROR(($AD678/SUM(AD662:AD683))*$AF678,"")</f>
        <v/>
      </c>
      <c r="AH678" s="65" cm="1">
        <f t="array" ref="AH678">_xlfn.XLOOKUP($G678&amp;$C678,$BY$1:$BY$845&amp;$C$1:$C$845,$BD$1:$BD$845,"",0)</f>
        <v>23</v>
      </c>
      <c r="AI678" s="65" cm="1">
        <f t="array" ref="AI678">_xlfn.XLOOKUP($G678&amp;$C678,$BY$1:$BY$845&amp;$C$1:$C$845,$CP$1:$CP$845,"",0)</f>
        <v>0</v>
      </c>
      <c r="AJ678" s="65" cm="1">
        <f t="array" ref="AJ678">_xlfn.XLOOKUP($G678&amp;$C678,$BY$1:$BY$845&amp;$C$1:$C$845,$CQ$1:$CQ$845,"",0)</f>
        <v>0</v>
      </c>
      <c r="AK678" s="65" cm="1">
        <f t="array" ref="AK678">_xlfn.XLOOKUP($G678&amp;$C678,$BY$1:$BY$845&amp;$C$1:$C$845,$CR$1:$CR$845,"",0)</f>
        <v>0</v>
      </c>
      <c r="AL678" s="65" cm="1">
        <f t="array" ref="AL678">_xlfn.XLOOKUP($G678&amp;$C678,$BY$1:$BY$845&amp;$C$1:$C$845,$CM$1:$CM$845,"",0)</f>
        <v>0</v>
      </c>
      <c r="AM678" s="78" cm="1">
        <f t="array" ref="AM678">_xlfn.XLOOKUP($G678&amp;$C678,$BY$1:$BY$845&amp;$C$1:$C$845,BG$1:BG$845,"",0)</f>
        <v>0</v>
      </c>
      <c r="AN678" s="78" cm="1">
        <f t="array" ref="AN678">_xlfn.XLOOKUP($G678&amp;$C678,$BY$1:$BY$845&amp;$C$1:$C$845,BH$1:BH$845,"",0)</f>
        <v>0</v>
      </c>
      <c r="AO678" s="78" cm="1">
        <f t="array" ref="AO678">_xlfn.XLOOKUP($G678&amp;$C678,$BY$1:$BY$845&amp;$C$1:$C$845,BI$1:BI$845,"",0)</f>
        <v>0.81</v>
      </c>
      <c r="AP678" s="78" cm="1">
        <f t="array" ref="AP678">_xlfn.XLOOKUP($G678&amp;$C678,$BY$1:$BY$845&amp;$C$1:$C$845,BJ$1:BJ$845,"",0)</f>
        <v>0.19</v>
      </c>
      <c r="AQ678" s="78" cm="1">
        <f t="array" ref="AQ678">_xlfn.XLOOKUP($G678&amp;$C678,$BY$1:$BY$845&amp;$C$1:$C$845,BK$1:BK$845,"",0)</f>
        <v>0</v>
      </c>
      <c r="AR678" s="78">
        <f t="shared" si="128"/>
        <v>1</v>
      </c>
      <c r="AT678" s="1">
        <v>17</v>
      </c>
      <c r="AV678" s="6"/>
      <c r="AW678" s="6" t="s">
        <v>1484</v>
      </c>
      <c r="BB678">
        <v>17</v>
      </c>
      <c r="BC678" t="s">
        <v>1075</v>
      </c>
      <c r="BD678">
        <v>24</v>
      </c>
      <c r="BE678">
        <v>3</v>
      </c>
      <c r="BF678" s="2">
        <v>6</v>
      </c>
      <c r="BJ678" s="58">
        <v>1</v>
      </c>
      <c r="BL678" s="2">
        <v>32.200000000000003</v>
      </c>
      <c r="BM678" s="2">
        <v>25.1</v>
      </c>
      <c r="BN678" s="2">
        <v>0</v>
      </c>
      <c r="BO678" s="2">
        <v>0</v>
      </c>
      <c r="BP678" s="2">
        <v>1</v>
      </c>
      <c r="BQ678" s="2">
        <v>0</v>
      </c>
      <c r="BR678" s="2">
        <v>2</v>
      </c>
      <c r="BT678" s="2">
        <v>0</v>
      </c>
      <c r="BU678" s="2">
        <v>0</v>
      </c>
      <c r="BV678" s="2">
        <v>0</v>
      </c>
    </row>
    <row r="679" spans="1:102" x14ac:dyDescent="0.2">
      <c r="B679" s="1" t="s">
        <v>184</v>
      </c>
      <c r="C679" s="1">
        <v>1997</v>
      </c>
      <c r="D679" s="1" t="s">
        <v>1077</v>
      </c>
      <c r="I679" s="4"/>
      <c r="O679" s="5"/>
      <c r="Z679" s="2" t="str">
        <f t="shared" si="127"/>
        <v/>
      </c>
      <c r="AA679" s="6">
        <f>_xlfn.XLOOKUP($G679,$AU$662:$AU$683,$AV$662:$AV$683,0,0)</f>
        <v>0</v>
      </c>
      <c r="AB679" s="43">
        <f>AA679/$AC$684</f>
        <v>0</v>
      </c>
      <c r="AD679" s="65" t="s">
        <v>1484</v>
      </c>
      <c r="AE679" s="65" cm="1">
        <f t="array" ref="AE679">_xlfn.XLOOKUP($G679&amp;$C679,$BY$1:$BY$845&amp;$C$1:$C$845,$CB$1:$CB$845,"",0)</f>
        <v>0</v>
      </c>
      <c r="AF679" s="65" t="s">
        <v>1484</v>
      </c>
      <c r="AG679" s="65" t="str">
        <f>IFERROR(($AD679/SUM(AD662:AD683))*$AF679,"")</f>
        <v/>
      </c>
      <c r="AH679" s="65" cm="1">
        <f t="array" ref="AH679">_xlfn.XLOOKUP($G679&amp;$C679,$BY$1:$BY$845&amp;$C$1:$C$845,$BD$1:$BD$845,"",0)</f>
        <v>23</v>
      </c>
      <c r="AI679" s="65" cm="1">
        <f t="array" ref="AI679">_xlfn.XLOOKUP($G679&amp;$C679,$BY$1:$BY$845&amp;$C$1:$C$845,$CP$1:$CP$845,"",0)</f>
        <v>0</v>
      </c>
      <c r="AJ679" s="65" cm="1">
        <f t="array" ref="AJ679">_xlfn.XLOOKUP($G679&amp;$C679,$BY$1:$BY$845&amp;$C$1:$C$845,$CQ$1:$CQ$845,"",0)</f>
        <v>0</v>
      </c>
      <c r="AK679" s="65" cm="1">
        <f t="array" ref="AK679">_xlfn.XLOOKUP($G679&amp;$C679,$BY$1:$BY$845&amp;$C$1:$C$845,$CR$1:$CR$845,"",0)</f>
        <v>0</v>
      </c>
      <c r="AL679" s="65" cm="1">
        <f t="array" ref="AL679">_xlfn.XLOOKUP($G679&amp;$C679,$BY$1:$BY$845&amp;$C$1:$C$845,$CM$1:$CM$845,"",0)</f>
        <v>0</v>
      </c>
      <c r="AM679" s="78" cm="1">
        <f t="array" ref="AM679">_xlfn.XLOOKUP($G679&amp;$C679,$BY$1:$BY$845&amp;$C$1:$C$845,BG$1:BG$845,"",0)</f>
        <v>0</v>
      </c>
      <c r="AN679" s="78" cm="1">
        <f t="array" ref="AN679">_xlfn.XLOOKUP($G679&amp;$C679,$BY$1:$BY$845&amp;$C$1:$C$845,BH$1:BH$845,"",0)</f>
        <v>0</v>
      </c>
      <c r="AO679" s="78" cm="1">
        <f t="array" ref="AO679">_xlfn.XLOOKUP($G679&amp;$C679,$BY$1:$BY$845&amp;$C$1:$C$845,BI$1:BI$845,"",0)</f>
        <v>0.81</v>
      </c>
      <c r="AP679" s="78" cm="1">
        <f t="array" ref="AP679">_xlfn.XLOOKUP($G679&amp;$C679,$BY$1:$BY$845&amp;$C$1:$C$845,BJ$1:BJ$845,"",0)</f>
        <v>0.19</v>
      </c>
      <c r="AQ679" s="78" cm="1">
        <f t="array" ref="AQ679">_xlfn.XLOOKUP($G679&amp;$C679,$BY$1:$BY$845&amp;$C$1:$C$845,BK$1:BK$845,"",0)</f>
        <v>0</v>
      </c>
      <c r="AR679" s="78">
        <f t="shared" si="128"/>
        <v>1</v>
      </c>
      <c r="AT679" s="1">
        <v>18</v>
      </c>
      <c r="AV679" s="6"/>
      <c r="AW679" s="6" t="s">
        <v>1484</v>
      </c>
    </row>
    <row r="680" spans="1:102" x14ac:dyDescent="0.2">
      <c r="B680" s="1" t="s">
        <v>184</v>
      </c>
      <c r="C680" s="1">
        <v>1997</v>
      </c>
      <c r="D680" s="1" t="s">
        <v>1077</v>
      </c>
      <c r="I680" s="4"/>
      <c r="O680" s="5"/>
      <c r="Z680" s="2" t="str">
        <f t="shared" si="127"/>
        <v/>
      </c>
      <c r="AA680" s="6">
        <f>_xlfn.XLOOKUP($G680,$AU$662:$AU$683,$AV$662:$AV$683,0,0)</f>
        <v>0</v>
      </c>
      <c r="AB680" s="43">
        <f>AA680/$AC$684</f>
        <v>0</v>
      </c>
      <c r="AD680" s="65" t="s">
        <v>1484</v>
      </c>
      <c r="AE680" s="65" cm="1">
        <f t="array" ref="AE680">_xlfn.XLOOKUP($G680&amp;$C680,$BY$1:$BY$845&amp;$C$1:$C$845,$CB$1:$CB$845,"",0)</f>
        <v>0</v>
      </c>
      <c r="AF680" s="65" t="s">
        <v>1484</v>
      </c>
      <c r="AG680" s="65" t="str">
        <f>IFERROR(($AD680/SUM(AD662:AD683))*$AF680,"")</f>
        <v/>
      </c>
      <c r="AH680" s="65" cm="1">
        <f t="array" ref="AH680">_xlfn.XLOOKUP($G680&amp;$C680,$BY$1:$BY$845&amp;$C$1:$C$845,$BD$1:$BD$845,"",0)</f>
        <v>23</v>
      </c>
      <c r="AI680" s="65" cm="1">
        <f t="array" ref="AI680">_xlfn.XLOOKUP($G680&amp;$C680,$BY$1:$BY$845&amp;$C$1:$C$845,$CP$1:$CP$845,"",0)</f>
        <v>0</v>
      </c>
      <c r="AJ680" s="65" cm="1">
        <f t="array" ref="AJ680">_xlfn.XLOOKUP($G680&amp;$C680,$BY$1:$BY$845&amp;$C$1:$C$845,$CQ$1:$CQ$845,"",0)</f>
        <v>0</v>
      </c>
      <c r="AK680" s="65" cm="1">
        <f t="array" ref="AK680">_xlfn.XLOOKUP($G680&amp;$C680,$BY$1:$BY$845&amp;$C$1:$C$845,$CR$1:$CR$845,"",0)</f>
        <v>0</v>
      </c>
      <c r="AL680" s="65" cm="1">
        <f t="array" ref="AL680">_xlfn.XLOOKUP($G680&amp;$C680,$BY$1:$BY$845&amp;$C$1:$C$845,$CM$1:$CM$845,"",0)</f>
        <v>0</v>
      </c>
      <c r="AM680" s="78" cm="1">
        <f t="array" ref="AM680">_xlfn.XLOOKUP($G680&amp;$C680,$BY$1:$BY$845&amp;$C$1:$C$845,BG$1:BG$845,"",0)</f>
        <v>0</v>
      </c>
      <c r="AN680" s="78" cm="1">
        <f t="array" ref="AN680">_xlfn.XLOOKUP($G680&amp;$C680,$BY$1:$BY$845&amp;$C$1:$C$845,BH$1:BH$845,"",0)</f>
        <v>0</v>
      </c>
      <c r="AO680" s="78" cm="1">
        <f t="array" ref="AO680">_xlfn.XLOOKUP($G680&amp;$C680,$BY$1:$BY$845&amp;$C$1:$C$845,BI$1:BI$845,"",0)</f>
        <v>0.81</v>
      </c>
      <c r="AP680" s="78" cm="1">
        <f t="array" ref="AP680">_xlfn.XLOOKUP($G680&amp;$C680,$BY$1:$BY$845&amp;$C$1:$C$845,BJ$1:BJ$845,"",0)</f>
        <v>0.19</v>
      </c>
      <c r="AQ680" s="78" cm="1">
        <f t="array" ref="AQ680">_xlfn.XLOOKUP($G680&amp;$C680,$BY$1:$BY$845&amp;$C$1:$C$845,BK$1:BK$845,"",0)</f>
        <v>0</v>
      </c>
      <c r="AR680" s="78">
        <f t="shared" si="128"/>
        <v>1</v>
      </c>
      <c r="AT680" s="1">
        <v>19</v>
      </c>
      <c r="AV680" s="6"/>
      <c r="AW680" s="6" t="s">
        <v>1484</v>
      </c>
    </row>
    <row r="681" spans="1:102" x14ac:dyDescent="0.2">
      <c r="B681" s="1" t="s">
        <v>184</v>
      </c>
      <c r="C681" s="1">
        <v>1997</v>
      </c>
      <c r="D681" s="1" t="s">
        <v>1077</v>
      </c>
      <c r="I681" s="4"/>
      <c r="O681" s="5"/>
      <c r="Z681" s="2" t="str">
        <f t="shared" si="127"/>
        <v/>
      </c>
      <c r="AA681" s="6">
        <f>_xlfn.XLOOKUP($G681,$AU$662:$AU$683,$AV$662:$AV$683,0,0)</f>
        <v>0</v>
      </c>
      <c r="AB681" s="43">
        <f>AA681/$AC$684</f>
        <v>0</v>
      </c>
      <c r="AD681" s="65" t="s">
        <v>1484</v>
      </c>
      <c r="AE681" s="65" cm="1">
        <f t="array" ref="AE681">_xlfn.XLOOKUP($G681&amp;$C681,$BY$1:$BY$845&amp;$C$1:$C$845,$CB$1:$CB$845,"",0)</f>
        <v>0</v>
      </c>
      <c r="AF681" s="65" t="s">
        <v>1484</v>
      </c>
      <c r="AG681" s="65" t="str">
        <f>IFERROR(($AD681/SUM(AD662:AD683))*$AF681,"")</f>
        <v/>
      </c>
      <c r="AH681" s="65" cm="1">
        <f t="array" ref="AH681">_xlfn.XLOOKUP($G681&amp;$C681,$BY$1:$BY$845&amp;$C$1:$C$845,$BD$1:$BD$845,"",0)</f>
        <v>23</v>
      </c>
      <c r="AI681" s="65" cm="1">
        <f t="array" ref="AI681">_xlfn.XLOOKUP($G681&amp;$C681,$BY$1:$BY$845&amp;$C$1:$C$845,$CP$1:$CP$845,"",0)</f>
        <v>0</v>
      </c>
      <c r="AJ681" s="65" cm="1">
        <f t="array" ref="AJ681">_xlfn.XLOOKUP($G681&amp;$C681,$BY$1:$BY$845&amp;$C$1:$C$845,$CQ$1:$CQ$845,"",0)</f>
        <v>0</v>
      </c>
      <c r="AK681" s="65" cm="1">
        <f t="array" ref="AK681">_xlfn.XLOOKUP($G681&amp;$C681,$BY$1:$BY$845&amp;$C$1:$C$845,$CR$1:$CR$845,"",0)</f>
        <v>0</v>
      </c>
      <c r="AL681" s="65" cm="1">
        <f t="array" ref="AL681">_xlfn.XLOOKUP($G681&amp;$C681,$BY$1:$BY$845&amp;$C$1:$C$845,$CM$1:$CM$845,"",0)</f>
        <v>0</v>
      </c>
      <c r="AM681" s="78" cm="1">
        <f t="array" ref="AM681">_xlfn.XLOOKUP($G681&amp;$C681,$BY$1:$BY$845&amp;$C$1:$C$845,BG$1:BG$845,"",0)</f>
        <v>0</v>
      </c>
      <c r="AN681" s="78" cm="1">
        <f t="array" ref="AN681">_xlfn.XLOOKUP($G681&amp;$C681,$BY$1:$BY$845&amp;$C$1:$C$845,BH$1:BH$845,"",0)</f>
        <v>0</v>
      </c>
      <c r="AO681" s="78" cm="1">
        <f t="array" ref="AO681">_xlfn.XLOOKUP($G681&amp;$C681,$BY$1:$BY$845&amp;$C$1:$C$845,BI$1:BI$845,"",0)</f>
        <v>0.81</v>
      </c>
      <c r="AP681" s="78" cm="1">
        <f t="array" ref="AP681">_xlfn.XLOOKUP($G681&amp;$C681,$BY$1:$BY$845&amp;$C$1:$C$845,BJ$1:BJ$845,"",0)</f>
        <v>0.19</v>
      </c>
      <c r="AQ681" s="78" cm="1">
        <f t="array" ref="AQ681">_xlfn.XLOOKUP($G681&amp;$C681,$BY$1:$BY$845&amp;$C$1:$C$845,BK$1:BK$845,"",0)</f>
        <v>0</v>
      </c>
      <c r="AR681" s="78">
        <f t="shared" si="128"/>
        <v>1</v>
      </c>
      <c r="AT681" s="1">
        <v>20</v>
      </c>
      <c r="AV681" s="6"/>
      <c r="AW681" s="6" t="s">
        <v>1484</v>
      </c>
    </row>
    <row r="682" spans="1:102" x14ac:dyDescent="0.2">
      <c r="B682" s="1" t="s">
        <v>184</v>
      </c>
      <c r="C682" s="1">
        <v>1997</v>
      </c>
      <c r="D682" s="1" t="s">
        <v>1077</v>
      </c>
      <c r="I682" s="4"/>
      <c r="O682" s="5"/>
      <c r="Z682" s="2" t="str">
        <f t="shared" si="127"/>
        <v/>
      </c>
      <c r="AA682" s="6">
        <f>_xlfn.XLOOKUP($G682,$AU$662:$AU$683,$AV$662:$AV$683,0,0)</f>
        <v>0</v>
      </c>
      <c r="AB682" s="43">
        <f>AA682/$AC$684</f>
        <v>0</v>
      </c>
      <c r="AD682" s="65" t="s">
        <v>1484</v>
      </c>
      <c r="AE682" s="65" cm="1">
        <f t="array" ref="AE682">_xlfn.XLOOKUP($G682&amp;$C682,$BY$1:$BY$845&amp;$C$1:$C$845,$CB$1:$CB$845,"",0)</f>
        <v>0</v>
      </c>
      <c r="AF682" s="65" t="s">
        <v>1484</v>
      </c>
      <c r="AG682" s="65" t="str">
        <f>IFERROR(($AD682/SUM(AD662:AD683))*$AF682,"")</f>
        <v/>
      </c>
      <c r="AH682" s="65" cm="1">
        <f t="array" ref="AH682">_xlfn.XLOOKUP($G682&amp;$C682,$BY$1:$BY$845&amp;$C$1:$C$845,$BD$1:$BD$845,"",0)</f>
        <v>23</v>
      </c>
      <c r="AI682" s="65" cm="1">
        <f t="array" ref="AI682">_xlfn.XLOOKUP($G682&amp;$C682,$BY$1:$BY$845&amp;$C$1:$C$845,$CP$1:$CP$845,"",0)</f>
        <v>0</v>
      </c>
      <c r="AJ682" s="65" cm="1">
        <f t="array" ref="AJ682">_xlfn.XLOOKUP($G682&amp;$C682,$BY$1:$BY$845&amp;$C$1:$C$845,$CQ$1:$CQ$845,"",0)</f>
        <v>0</v>
      </c>
      <c r="AK682" s="65" cm="1">
        <f t="array" ref="AK682">_xlfn.XLOOKUP($G682&amp;$C682,$BY$1:$BY$845&amp;$C$1:$C$845,$CR$1:$CR$845,"",0)</f>
        <v>0</v>
      </c>
      <c r="AL682" s="65" cm="1">
        <f t="array" ref="AL682">_xlfn.XLOOKUP($G682&amp;$C682,$BY$1:$BY$845&amp;$C$1:$C$845,$CM$1:$CM$845,"",0)</f>
        <v>0</v>
      </c>
      <c r="AM682" s="78" cm="1">
        <f t="array" ref="AM682">_xlfn.XLOOKUP($G682&amp;$C682,$BY$1:$BY$845&amp;$C$1:$C$845,BG$1:BG$845,"",0)</f>
        <v>0</v>
      </c>
      <c r="AN682" s="78" cm="1">
        <f t="array" ref="AN682">_xlfn.XLOOKUP($G682&amp;$C682,$BY$1:$BY$845&amp;$C$1:$C$845,BH$1:BH$845,"",0)</f>
        <v>0</v>
      </c>
      <c r="AO682" s="78" cm="1">
        <f t="array" ref="AO682">_xlfn.XLOOKUP($G682&amp;$C682,$BY$1:$BY$845&amp;$C$1:$C$845,BI$1:BI$845,"",0)</f>
        <v>0.81</v>
      </c>
      <c r="AP682" s="78" cm="1">
        <f t="array" ref="AP682">_xlfn.XLOOKUP($G682&amp;$C682,$BY$1:$BY$845&amp;$C$1:$C$845,BJ$1:BJ$845,"",0)</f>
        <v>0.19</v>
      </c>
      <c r="AQ682" s="78" cm="1">
        <f t="array" ref="AQ682">_xlfn.XLOOKUP($G682&amp;$C682,$BY$1:$BY$845&amp;$C$1:$C$845,BK$1:BK$845,"",0)</f>
        <v>0</v>
      </c>
      <c r="AR682" s="78">
        <f t="shared" si="128"/>
        <v>1</v>
      </c>
      <c r="AT682" s="1">
        <v>21</v>
      </c>
      <c r="AW682" s="6" t="s">
        <v>1484</v>
      </c>
    </row>
    <row r="683" spans="1:102" x14ac:dyDescent="0.2">
      <c r="B683" s="1" t="s">
        <v>184</v>
      </c>
      <c r="C683" s="1">
        <v>1997</v>
      </c>
      <c r="D683" s="1" t="s">
        <v>1077</v>
      </c>
      <c r="I683" s="4"/>
      <c r="O683" s="5"/>
      <c r="Z683" s="2" t="str">
        <f t="shared" si="127"/>
        <v/>
      </c>
      <c r="AA683" s="6">
        <f>_xlfn.XLOOKUP($G683,$AU$662:$AU$683,$AV$662:$AV$683,0,0)</f>
        <v>0</v>
      </c>
      <c r="AB683" s="43">
        <f>AA683/$AC$684</f>
        <v>0</v>
      </c>
      <c r="AD683" s="65" t="s">
        <v>1484</v>
      </c>
      <c r="AE683" s="65" cm="1">
        <f t="array" ref="AE683">_xlfn.XLOOKUP($G683&amp;$C683,$BY$1:$BY$845&amp;$C$1:$C$845,$CB$1:$CB$845,"",0)</f>
        <v>0</v>
      </c>
      <c r="AF683" s="65" t="s">
        <v>1484</v>
      </c>
      <c r="AG683" s="65" t="str">
        <f>IFERROR(($AD683/SUM(AD662:AD683))*$AF683,"")</f>
        <v/>
      </c>
      <c r="AH683" s="65" cm="1">
        <f t="array" ref="AH683">_xlfn.XLOOKUP($G683&amp;$C683,$BY$1:$BY$845&amp;$C$1:$C$845,$BD$1:$BD$845,"",0)</f>
        <v>23</v>
      </c>
      <c r="AI683" s="65" cm="1">
        <f t="array" ref="AI683">_xlfn.XLOOKUP($G683&amp;$C683,$BY$1:$BY$845&amp;$C$1:$C$845,$CP$1:$CP$845,"",0)</f>
        <v>0</v>
      </c>
      <c r="AJ683" s="65" cm="1">
        <f t="array" ref="AJ683">_xlfn.XLOOKUP($G683&amp;$C683,$BY$1:$BY$845&amp;$C$1:$C$845,$CQ$1:$CQ$845,"",0)</f>
        <v>0</v>
      </c>
      <c r="AK683" s="65" cm="1">
        <f t="array" ref="AK683">_xlfn.XLOOKUP($G683&amp;$C683,$BY$1:$BY$845&amp;$C$1:$C$845,$CR$1:$CR$845,"",0)</f>
        <v>0</v>
      </c>
      <c r="AL683" s="65" cm="1">
        <f t="array" ref="AL683">_xlfn.XLOOKUP($G683&amp;$C683,$BY$1:$BY$845&amp;$C$1:$C$845,$CM$1:$CM$845,"",0)</f>
        <v>0</v>
      </c>
      <c r="AM683" s="78" cm="1">
        <f t="array" ref="AM683">_xlfn.XLOOKUP($G683&amp;$C683,$BY$1:$BY$845&amp;$C$1:$C$845,BG$1:BG$845,"",0)</f>
        <v>0</v>
      </c>
      <c r="AN683" s="78" cm="1">
        <f t="array" ref="AN683">_xlfn.XLOOKUP($G683&amp;$C683,$BY$1:$BY$845&amp;$C$1:$C$845,BH$1:BH$845,"",0)</f>
        <v>0</v>
      </c>
      <c r="AO683" s="78" cm="1">
        <f t="array" ref="AO683">_xlfn.XLOOKUP($G683&amp;$C683,$BY$1:$BY$845&amp;$C$1:$C$845,BI$1:BI$845,"",0)</f>
        <v>0.81</v>
      </c>
      <c r="AP683" s="78" cm="1">
        <f t="array" ref="AP683">_xlfn.XLOOKUP($G683&amp;$C683,$BY$1:$BY$845&amp;$C$1:$C$845,BJ$1:BJ$845,"",0)</f>
        <v>0.19</v>
      </c>
      <c r="AQ683" s="78" cm="1">
        <f t="array" ref="AQ683">_xlfn.XLOOKUP($G683&amp;$C683,$BY$1:$BY$845&amp;$C$1:$C$845,BK$1:BK$845,"",0)</f>
        <v>0</v>
      </c>
      <c r="AR683" s="78">
        <f t="shared" si="128"/>
        <v>1</v>
      </c>
      <c r="AT683" s="1">
        <v>22</v>
      </c>
      <c r="AW683" s="6" t="s">
        <v>1484</v>
      </c>
    </row>
    <row r="684" spans="1:102" x14ac:dyDescent="0.2">
      <c r="B684" s="1" t="s">
        <v>184</v>
      </c>
      <c r="C684" s="1">
        <v>1997</v>
      </c>
      <c r="D684" s="1" t="s">
        <v>1077</v>
      </c>
      <c r="E684" s="1"/>
      <c r="F684" s="1"/>
      <c r="G684" s="1"/>
      <c r="H684" s="1"/>
      <c r="I684" s="1"/>
      <c r="J684" s="36"/>
      <c r="K684" s="36"/>
      <c r="L684" s="1"/>
      <c r="M684" s="1"/>
      <c r="N684" s="1"/>
      <c r="O684" s="1"/>
      <c r="P684" s="36"/>
      <c r="Q684" s="1"/>
      <c r="R684" s="1"/>
      <c r="S684" s="1"/>
      <c r="T684" s="1"/>
      <c r="U684" s="1"/>
      <c r="V684" s="1"/>
      <c r="W684" s="1"/>
      <c r="X684" s="1"/>
      <c r="Y684" s="1"/>
      <c r="Z684" s="1"/>
      <c r="AB684" s="41">
        <f>SUM(AB662:AB683)</f>
        <v>1</v>
      </c>
      <c r="AC684" s="37">
        <f>SUM(AA662:AA683)</f>
        <v>58270000</v>
      </c>
      <c r="AD684" s="66">
        <v>19570.8</v>
      </c>
      <c r="AE684" s="66">
        <f>SUM(AE662:AE683)</f>
        <v>19730</v>
      </c>
      <c r="AF684" s="66">
        <v>194.9</v>
      </c>
      <c r="AG684" s="66">
        <f>SUM(AG662:AG683)</f>
        <v>17.474741451550265</v>
      </c>
      <c r="AH684" s="66">
        <f>SUMPRODUCT(AH662:AH683,AE662:AE683)/AE684</f>
        <v>31.743487075519514</v>
      </c>
      <c r="AI684" s="66">
        <f>SUM(AI662:AI683)</f>
        <v>40.4</v>
      </c>
      <c r="AJ684" s="66">
        <f>SUM(AJ662:AJ683)</f>
        <v>30.5</v>
      </c>
      <c r="AK684" s="66">
        <f>SUM(AK662:AK683)</f>
        <v>71.3</v>
      </c>
      <c r="AL684" s="66">
        <f>SUM(AL662:AL683)</f>
        <v>229.39999999999998</v>
      </c>
      <c r="AM684" s="80">
        <f>SUM(AM662:AM683)</f>
        <v>3.5000000000000004</v>
      </c>
      <c r="AN684" s="80">
        <f>SUM(AN662:AN683)</f>
        <v>1.9500000000000002</v>
      </c>
      <c r="AO684" s="80">
        <f>SUM(AO662:AO683)</f>
        <v>8.4400000000000013</v>
      </c>
      <c r="AP684" s="80">
        <f>SUM(AP662:AP683)</f>
        <v>3.5199999999999996</v>
      </c>
      <c r="AQ684" s="80">
        <f>SUM(AQ662:AQ683)</f>
        <v>4.62</v>
      </c>
      <c r="AR684" s="80">
        <f>SUM(AR662:AR683)</f>
        <v>22.03</v>
      </c>
      <c r="AS684" s="1"/>
      <c r="AU684" s="37">
        <f>AW684-AV684</f>
        <v>0</v>
      </c>
      <c r="AV684" s="37">
        <f>SUM(AV662:AV683)</f>
        <v>58270000</v>
      </c>
      <c r="AW684" s="37">
        <v>58270000</v>
      </c>
    </row>
    <row r="687" spans="1:102" ht="17" thickBot="1" x14ac:dyDescent="0.25"/>
    <row r="688" spans="1:102" ht="17" thickBot="1" x14ac:dyDescent="0.25">
      <c r="A688" s="3">
        <v>27</v>
      </c>
      <c r="B688" s="1" t="str">
        <f>B$1</f>
        <v>YEAR</v>
      </c>
      <c r="C688" s="1" t="str">
        <f>C$1</f>
        <v>YEAR</v>
      </c>
      <c r="D688" s="1" t="str">
        <f>D$1</f>
        <v>TEAM</v>
      </c>
      <c r="F688" s="1" t="str">
        <f t="shared" ref="F688:AA688" si="129">F$1</f>
        <v>NUMBER</v>
      </c>
      <c r="G688" s="1" t="str">
        <f t="shared" si="129"/>
        <v>PLAYER</v>
      </c>
      <c r="H688" s="1" t="str">
        <f t="shared" si="129"/>
        <v>POS</v>
      </c>
      <c r="I688" s="1" t="str">
        <f t="shared" si="129"/>
        <v>HEIGHT</v>
      </c>
      <c r="J688" s="1" t="str">
        <f t="shared" si="129"/>
        <v>HEIGHT (IN)</v>
      </c>
      <c r="K688" s="1" t="str">
        <f t="shared" si="129"/>
        <v>HEIGHT (M)</v>
      </c>
      <c r="L688" s="1" t="str">
        <f t="shared" si="129"/>
        <v>WEIGHT (LBS)</v>
      </c>
      <c r="M688" s="1" t="str">
        <f t="shared" si="129"/>
        <v>WEIGHT (KG)</v>
      </c>
      <c r="N688" s="1" t="str">
        <f t="shared" si="129"/>
        <v>BMI</v>
      </c>
      <c r="O688" s="1" t="str">
        <f t="shared" si="129"/>
        <v>BIRTH DATE</v>
      </c>
      <c r="P688" s="1" t="str">
        <f t="shared" si="129"/>
        <v>AGE</v>
      </c>
      <c r="Q688" s="1" t="str">
        <f t="shared" si="129"/>
        <v>NATION</v>
      </c>
      <c r="R688" s="1" t="str">
        <f t="shared" si="129"/>
        <v>COUNTRY</v>
      </c>
      <c r="S688" s="1" t="str">
        <f t="shared" si="129"/>
        <v>CONTINENT</v>
      </c>
      <c r="T688" s="1" t="str">
        <f t="shared" si="129"/>
        <v>GLOBAL REGION</v>
      </c>
      <c r="U688" s="1" t="str">
        <f t="shared" si="129"/>
        <v>EXPERIENCE</v>
      </c>
      <c r="V688" s="1"/>
      <c r="W688" s="1" t="str">
        <f t="shared" si="129"/>
        <v>COLLEGE</v>
      </c>
      <c r="X688" s="1" t="str">
        <f t="shared" si="129"/>
        <v>COLLEGE1</v>
      </c>
      <c r="Y688" s="1" t="str">
        <f t="shared" si="129"/>
        <v>COLLEGE2</v>
      </c>
      <c r="Z688" s="1" t="str">
        <f t="shared" si="129"/>
        <v>TRANSFER</v>
      </c>
      <c r="AA688" s="1" t="str">
        <f t="shared" si="129"/>
        <v>SALARY</v>
      </c>
      <c r="AB688" s="1" t="s">
        <v>1262</v>
      </c>
      <c r="AD688" s="64" t="s">
        <v>1496</v>
      </c>
      <c r="AE688" s="64" t="str">
        <f>AE$1</f>
        <v>MP</v>
      </c>
      <c r="AF688" s="64" t="s">
        <v>1424</v>
      </c>
      <c r="AG688" s="64" t="str">
        <f>AG$1</f>
        <v>WTD-MP-PER</v>
      </c>
      <c r="AH688" s="64" t="str">
        <f t="shared" ref="AH688:AR688" si="130">AH$1</f>
        <v>AGE</v>
      </c>
      <c r="AI688" s="64" t="str">
        <f t="shared" si="130"/>
        <v>D-WS</v>
      </c>
      <c r="AJ688" s="64" t="str">
        <f t="shared" si="130"/>
        <v>O-WS</v>
      </c>
      <c r="AK688" s="64" t="str">
        <f t="shared" si="130"/>
        <v>WS</v>
      </c>
      <c r="AL688" s="64" t="str">
        <f t="shared" si="130"/>
        <v>USG%</v>
      </c>
      <c r="AM688" s="64" t="str">
        <f t="shared" si="130"/>
        <v>PG%</v>
      </c>
      <c r="AN688" s="64" t="str">
        <f t="shared" si="130"/>
        <v>SG%</v>
      </c>
      <c r="AO688" s="64" t="str">
        <f t="shared" si="130"/>
        <v>SF%</v>
      </c>
      <c r="AP688" s="64" t="str">
        <f t="shared" si="130"/>
        <v>PF%</v>
      </c>
      <c r="AQ688" s="64" t="str">
        <f t="shared" si="130"/>
        <v>C%</v>
      </c>
      <c r="AR688" s="64" t="str">
        <f t="shared" si="130"/>
        <v>TTL%</v>
      </c>
      <c r="AT688" s="1" t="str">
        <f>AT$1</f>
        <v>Rk</v>
      </c>
      <c r="AU688" s="1" t="str">
        <f>AU$1</f>
        <v>PLAYER</v>
      </c>
      <c r="AV688" s="1" t="str">
        <f>AV$1</f>
        <v>SALARY - BR</v>
      </c>
      <c r="AW688" s="1" t="s">
        <v>1495</v>
      </c>
      <c r="BX688" s="2" t="s">
        <v>550</v>
      </c>
      <c r="BY688" s="2" t="s">
        <v>1376</v>
      </c>
      <c r="BZ688" s="2" t="s">
        <v>1377</v>
      </c>
      <c r="CA688" s="2" t="s">
        <v>1340</v>
      </c>
      <c r="CB688" s="2" t="s">
        <v>1378</v>
      </c>
      <c r="CC688" s="2" t="s">
        <v>1424</v>
      </c>
      <c r="CD688" s="2" t="s">
        <v>1425</v>
      </c>
      <c r="CE688" s="2" t="s">
        <v>1426</v>
      </c>
      <c r="CF688" s="2" t="s">
        <v>1427</v>
      </c>
      <c r="CG688" s="2" t="s">
        <v>1428</v>
      </c>
      <c r="CH688" s="2" t="s">
        <v>1429</v>
      </c>
      <c r="CI688" s="2" t="s">
        <v>1430</v>
      </c>
      <c r="CJ688" s="2" t="s">
        <v>1431</v>
      </c>
      <c r="CK688" s="2" t="s">
        <v>1432</v>
      </c>
      <c r="CL688" s="2" t="s">
        <v>1433</v>
      </c>
      <c r="CM688" s="2" t="s">
        <v>1434</v>
      </c>
      <c r="CN688" s="2" t="s">
        <v>1435</v>
      </c>
      <c r="CO688" s="2" t="s">
        <v>1376</v>
      </c>
      <c r="CP688" s="2" t="s">
        <v>1436</v>
      </c>
      <c r="CQ688" s="2" t="s">
        <v>1437</v>
      </c>
      <c r="CR688" s="2" t="s">
        <v>1438</v>
      </c>
      <c r="CS688" s="2" t="s">
        <v>1439</v>
      </c>
      <c r="CT688" s="2" t="s">
        <v>1376</v>
      </c>
      <c r="CU688" s="2" t="s">
        <v>1440</v>
      </c>
      <c r="CV688" s="2" t="s">
        <v>1441</v>
      </c>
      <c r="CW688" s="2" t="s">
        <v>1442</v>
      </c>
      <c r="CX688" s="2" t="s">
        <v>1443</v>
      </c>
    </row>
    <row r="689" spans="1:102" ht="17" thickBot="1" x14ac:dyDescent="0.25">
      <c r="A689" s="3" t="s">
        <v>1077</v>
      </c>
      <c r="B689" s="1" t="s">
        <v>189</v>
      </c>
      <c r="C689" s="1">
        <v>1996</v>
      </c>
      <c r="D689" s="1" t="s">
        <v>1077</v>
      </c>
      <c r="F689" s="2">
        <v>0</v>
      </c>
      <c r="G689" s="2" t="s">
        <v>1057</v>
      </c>
      <c r="H689" s="2" t="s">
        <v>556</v>
      </c>
      <c r="I689" s="4" t="s">
        <v>597</v>
      </c>
      <c r="J689" s="16">
        <f>_xlfn.XLOOKUP($I689,DASHBOARD!$I$2:$I$27,DASHBOARD!$J$2:$J$27,"",0)</f>
        <v>74</v>
      </c>
      <c r="K689" s="23">
        <f>J689/DASHBOARD!$C$3</f>
        <v>1.8796037592075185</v>
      </c>
      <c r="L689" s="2">
        <v>190</v>
      </c>
      <c r="M689" s="26">
        <f>L689/DASHBOARD!$C$4</f>
        <v>86.167800453514729</v>
      </c>
      <c r="N689" s="26">
        <f t="shared" ref="N689:N703" si="131">M689/(K689^2)</f>
        <v>24.390033524975603</v>
      </c>
      <c r="O689" s="5">
        <v>24980</v>
      </c>
      <c r="P689" s="23">
        <f>YEARFRAC(O689,_xlfn.XLOOKUP($B689,DASHBOARD!$Q$2:$Q$40,DASHBOARD!$U$2:$U$40,"",0))</f>
        <v>28.066666666666666</v>
      </c>
      <c r="Q689" s="2" t="s">
        <v>557</v>
      </c>
      <c r="R689" s="2" t="str">
        <f>_xlfn.XLOOKUP($Q689,DASHBOARD!$L$2:$L$150,DASHBOARD!M$2:M$150,"",0)</f>
        <v>United States</v>
      </c>
      <c r="S689" s="2" t="str">
        <f>_xlfn.XLOOKUP($Q689,DASHBOARD!$L$2:$L$150,DASHBOARD!N$2:N$150,"",0)</f>
        <v>North America</v>
      </c>
      <c r="T689" s="2" t="str">
        <f>_xlfn.XLOOKUP($Q689,DASHBOARD!$L$2:$L$150,DASHBOARD!O$2:O$150,"",0)</f>
        <v>Americas</v>
      </c>
      <c r="U689" s="2">
        <v>4</v>
      </c>
      <c r="W689" s="2" t="s">
        <v>1058</v>
      </c>
      <c r="X689" s="2" t="s">
        <v>715</v>
      </c>
      <c r="Y689" s="2" t="s">
        <v>996</v>
      </c>
      <c r="Z689" s="2" t="str">
        <f t="shared" ref="Z689:Z710" si="132">IF(Y689="","","X")</f>
        <v>X</v>
      </c>
      <c r="AA689" s="6">
        <f>_xlfn.XLOOKUP($G689,$AU$689:$AU$710,$AV$689:$AV$710,0,0)</f>
        <v>900000</v>
      </c>
      <c r="AB689" s="43">
        <f>AA689/$AC$711</f>
        <v>3.8831600293394317E-2</v>
      </c>
      <c r="AD689" s="65">
        <v>3091.4</v>
      </c>
      <c r="AE689" s="65" cm="1">
        <f t="array" ref="AE689">_xlfn.XLOOKUP($G689&amp;$C689,$BY$1:$BY$845&amp;$C$1:$C$845,$CB$1:$CB$845,"",0)</f>
        <v>1057</v>
      </c>
      <c r="AF689" s="65">
        <v>29.4</v>
      </c>
      <c r="AG689" s="65">
        <f>IFERROR(($AD689/SUM(AD689:AD710))*$AF689,"")</f>
        <v>4.6488882523541832</v>
      </c>
      <c r="AH689" s="65" cm="1">
        <f t="array" ref="AH689">_xlfn.XLOOKUP($G689&amp;$C689,$BY$1:$BY$845&amp;$C$1:$C$845,$BD$1:$BD$845,"",0)</f>
        <v>0</v>
      </c>
      <c r="AI689" s="65" cm="1">
        <f t="array" ref="AI689">_xlfn.XLOOKUP($G689&amp;$C689,$BY$1:$BY$845&amp;$C$1:$C$845,$CP$1:$CP$845,"",0)</f>
        <v>0.4</v>
      </c>
      <c r="AJ689" s="65" cm="1">
        <f t="array" ref="AJ689">_xlfn.XLOOKUP($G689&amp;$C689,$BY$1:$BY$845&amp;$C$1:$C$845,$CQ$1:$CQ$845,"",0)</f>
        <v>2</v>
      </c>
      <c r="AK689" s="65" cm="1">
        <f t="array" ref="AK689">_xlfn.XLOOKUP($G689&amp;$C689,$BY$1:$BY$845&amp;$C$1:$C$845,$CR$1:$CR$845,"",0)</f>
        <v>2.4</v>
      </c>
      <c r="AL689" s="65" cm="1">
        <f t="array" ref="AL689">_xlfn.XLOOKUP($G689&amp;$C689,$BY$1:$BY$845&amp;$C$1:$C$845,$CM$1:$CM$845,"",0)</f>
        <v>13.6</v>
      </c>
      <c r="AM689" s="78" cm="1">
        <f t="array" ref="AM689">_xlfn.XLOOKUP($G689&amp;$C689,$BY$1:$BY$845&amp;$C$1:$C$845,BG$1:BG$845,"",0)</f>
        <v>0</v>
      </c>
      <c r="AN689" s="78" cm="1">
        <f t="array" ref="AN689">_xlfn.XLOOKUP($G689&amp;$C689,$BY$1:$BY$845&amp;$C$1:$C$845,BH$1:BH$845,"",0)</f>
        <v>0</v>
      </c>
      <c r="AO689" s="78" cm="1">
        <f t="array" ref="AO689">_xlfn.XLOOKUP($G689&amp;$C689,$BY$1:$BY$845&amp;$C$1:$C$845,BI$1:BI$845,"",0)</f>
        <v>0</v>
      </c>
      <c r="AP689" s="78" cm="1">
        <f t="array" ref="AP689">_xlfn.XLOOKUP($G689&amp;$C689,$BY$1:$BY$845&amp;$C$1:$C$845,BJ$1:BJ$845,"",0)</f>
        <v>0</v>
      </c>
      <c r="AQ689" s="78" cm="1">
        <f t="array" ref="AQ689">_xlfn.XLOOKUP($G689&amp;$C689,$BY$1:$BY$845&amp;$C$1:$C$845,BK$1:BK$845,"",0)</f>
        <v>0</v>
      </c>
      <c r="AR689" s="78">
        <f>SUM(AM689:AQ689)</f>
        <v>0</v>
      </c>
      <c r="AT689" s="1">
        <v>1</v>
      </c>
      <c r="AU689" s="2" t="s">
        <v>1062</v>
      </c>
      <c r="AV689" s="6">
        <v>3850000</v>
      </c>
      <c r="AW689" s="6">
        <v>3850000</v>
      </c>
      <c r="BX689" s="2">
        <v>1</v>
      </c>
      <c r="BY689" s="2" t="s">
        <v>1062</v>
      </c>
      <c r="BZ689" s="2">
        <v>33</v>
      </c>
      <c r="CA689" s="2">
        <v>82</v>
      </c>
      <c r="CB689" s="2">
        <v>3106</v>
      </c>
      <c r="CC689" s="2">
        <v>27.8</v>
      </c>
      <c r="CD689" s="2">
        <v>0.56699999999999995</v>
      </c>
      <c r="CE689" s="2">
        <v>0.157</v>
      </c>
      <c r="CF689" s="2">
        <v>0.30399999999999999</v>
      </c>
      <c r="CG689" s="2">
        <v>4.2</v>
      </c>
      <c r="CH689" s="2">
        <v>13.2</v>
      </c>
      <c r="CI689" s="2">
        <v>8.8000000000000007</v>
      </c>
      <c r="CJ689" s="2">
        <v>21.2</v>
      </c>
      <c r="CK689" s="2">
        <v>2.4</v>
      </c>
      <c r="CL689" s="2">
        <v>1.1000000000000001</v>
      </c>
      <c r="CM689" s="2">
        <v>7.2</v>
      </c>
      <c r="CN689" s="2">
        <v>33.200000000000003</v>
      </c>
      <c r="CP689" s="2">
        <v>13.3</v>
      </c>
      <c r="CQ689" s="2">
        <v>5</v>
      </c>
      <c r="CR689" s="2">
        <v>18.3</v>
      </c>
      <c r="CS689" s="2">
        <v>0.28299999999999997</v>
      </c>
      <c r="CU689" s="2">
        <v>7.8</v>
      </c>
      <c r="CV689" s="2">
        <v>1.1000000000000001</v>
      </c>
      <c r="CW689" s="2">
        <v>8.9</v>
      </c>
      <c r="CX689" s="2">
        <v>8.6</v>
      </c>
    </row>
    <row r="690" spans="1:102" x14ac:dyDescent="0.2">
      <c r="B690" s="1" t="s">
        <v>189</v>
      </c>
      <c r="C690" s="1">
        <v>1996</v>
      </c>
      <c r="D690" s="1" t="s">
        <v>1077</v>
      </c>
      <c r="F690" s="2">
        <v>30</v>
      </c>
      <c r="G690" s="2" t="s">
        <v>1059</v>
      </c>
      <c r="H690" s="2" t="s">
        <v>570</v>
      </c>
      <c r="I690" s="4" t="s">
        <v>599</v>
      </c>
      <c r="J690" s="16">
        <f>_xlfn.XLOOKUP($I690,DASHBOARD!$I$2:$I$27,DASHBOARD!$J$2:$J$27,"",0)</f>
        <v>78</v>
      </c>
      <c r="K690" s="23">
        <f>J690/DASHBOARD!$C$3</f>
        <v>1.981203962407925</v>
      </c>
      <c r="L690" s="2">
        <v>220</v>
      </c>
      <c r="M690" s="26">
        <f>L690/DASHBOARD!$C$4</f>
        <v>99.773242630385482</v>
      </c>
      <c r="N690" s="26">
        <f t="shared" si="131"/>
        <v>25.418839049974576</v>
      </c>
      <c r="O690" s="5">
        <v>25008</v>
      </c>
      <c r="P690" s="23">
        <f>YEARFRAC(O690,_xlfn.XLOOKUP($B690,DASHBOARD!$Q$2:$Q$40,DASHBOARD!$U$2:$U$40,"",0))</f>
        <v>27.991666666666667</v>
      </c>
      <c r="Q690" s="2" t="s">
        <v>557</v>
      </c>
      <c r="R690" s="2" t="str">
        <f>_xlfn.XLOOKUP($Q690,DASHBOARD!$L$2:$L$150,DASHBOARD!M$2:M$150,"",0)</f>
        <v>United States</v>
      </c>
      <c r="S690" s="2" t="str">
        <f>_xlfn.XLOOKUP($Q690,DASHBOARD!$L$2:$L$150,DASHBOARD!N$2:N$150,"",0)</f>
        <v>North America</v>
      </c>
      <c r="T690" s="2" t="str">
        <f>_xlfn.XLOOKUP($Q690,DASHBOARD!$L$2:$L$150,DASHBOARD!O$2:O$150,"",0)</f>
        <v>Americas</v>
      </c>
      <c r="U690" s="2">
        <v>5</v>
      </c>
      <c r="W690" s="2" t="s">
        <v>571</v>
      </c>
      <c r="X690" s="2" t="s">
        <v>571</v>
      </c>
      <c r="Z690" s="2" t="str">
        <f t="shared" si="132"/>
        <v/>
      </c>
      <c r="AA690" s="6">
        <f>_xlfn.XLOOKUP($G690,$AU$689:$AU$710,$AV$689:$AV$710,0,0)</f>
        <v>300000</v>
      </c>
      <c r="AB690" s="43">
        <f>AA690/$AC$711</f>
        <v>1.2943866764464771E-2</v>
      </c>
      <c r="AD690" s="65">
        <v>2106</v>
      </c>
      <c r="AE690" s="65" cm="1">
        <f t="array" ref="AE690">_xlfn.XLOOKUP($G690&amp;$C690,$BY$1:$BY$845&amp;$C$1:$C$845,$CB$1:$CB$845,"",0)</f>
        <v>703</v>
      </c>
      <c r="AF690" s="65">
        <v>20.399999999999999</v>
      </c>
      <c r="AG690" s="65">
        <f>IFERROR(($AD690/SUM(AD689:AD710))*$AF690,"")</f>
        <v>2.1975314956803729</v>
      </c>
      <c r="AH690" s="65" cm="1">
        <f t="array" ref="AH690">_xlfn.XLOOKUP($G690&amp;$C690,$BY$1:$BY$845&amp;$C$1:$C$845,$BD$1:$BD$845,"",0)</f>
        <v>0</v>
      </c>
      <c r="AI690" s="65" cm="1">
        <f t="array" ref="AI690">_xlfn.XLOOKUP($G690&amp;$C690,$BY$1:$BY$845&amp;$C$1:$C$845,$CP$1:$CP$845,"",0)</f>
        <v>0.1</v>
      </c>
      <c r="AJ690" s="65" cm="1">
        <f t="array" ref="AJ690">_xlfn.XLOOKUP($G690&amp;$C690,$BY$1:$BY$845&amp;$C$1:$C$845,$CQ$1:$CQ$845,"",0)</f>
        <v>1.1000000000000001</v>
      </c>
      <c r="AK690" s="65" cm="1">
        <f t="array" ref="AK690">_xlfn.XLOOKUP($G690&amp;$C690,$BY$1:$BY$845&amp;$C$1:$C$845,$CR$1:$CR$845,"",0)</f>
        <v>1.2</v>
      </c>
      <c r="AL690" s="65" cm="1">
        <f t="array" ref="AL690">_xlfn.XLOOKUP($G690&amp;$C690,$BY$1:$BY$845&amp;$C$1:$C$845,$CM$1:$CM$845,"",0)</f>
        <v>14.1</v>
      </c>
      <c r="AM690" s="78" cm="1">
        <f t="array" ref="AM690">_xlfn.XLOOKUP($G690&amp;$C690,$BY$1:$BY$845&amp;$C$1:$C$845,BG$1:BG$845,"",0)</f>
        <v>0</v>
      </c>
      <c r="AN690" s="78" cm="1">
        <f t="array" ref="AN690">_xlfn.XLOOKUP($G690&amp;$C690,$BY$1:$BY$845&amp;$C$1:$C$845,BH$1:BH$845,"",0)</f>
        <v>0</v>
      </c>
      <c r="AO690" s="78" cm="1">
        <f t="array" ref="AO690">_xlfn.XLOOKUP($G690&amp;$C690,$BY$1:$BY$845&amp;$C$1:$C$845,BI$1:BI$845,"",0)</f>
        <v>0</v>
      </c>
      <c r="AP690" s="78" cm="1">
        <f t="array" ref="AP690">_xlfn.XLOOKUP($G690&amp;$C690,$BY$1:$BY$845&amp;$C$1:$C$845,BJ$1:BJ$845,"",0)</f>
        <v>0</v>
      </c>
      <c r="AQ690" s="78" cm="1">
        <f t="array" ref="AQ690">_xlfn.XLOOKUP($G690&amp;$C690,$BY$1:$BY$845&amp;$C$1:$C$845,BK$1:BK$845,"",0)</f>
        <v>0</v>
      </c>
      <c r="AR690" s="78">
        <f t="shared" ref="AR690:AR710" si="133">SUM(AM690:AQ690)</f>
        <v>0</v>
      </c>
      <c r="AT690" s="1">
        <v>2</v>
      </c>
      <c r="AU690" s="2" t="s">
        <v>1065</v>
      </c>
      <c r="AV690" s="6">
        <v>3560000</v>
      </c>
      <c r="AW690" s="6">
        <v>3560000</v>
      </c>
      <c r="BX690" s="2">
        <v>2</v>
      </c>
      <c r="BY690" s="2" t="s">
        <v>1069</v>
      </c>
      <c r="BZ690" s="2">
        <v>31</v>
      </c>
      <c r="CA690" s="2">
        <v>82</v>
      </c>
      <c r="CB690" s="2">
        <v>3095</v>
      </c>
      <c r="CC690" s="2">
        <v>21.3</v>
      </c>
      <c r="CD690" s="2">
        <v>0.55400000000000005</v>
      </c>
      <c r="CE690" s="2">
        <v>0.31</v>
      </c>
      <c r="CF690" s="2">
        <v>0.21299999999999999</v>
      </c>
      <c r="CG690" s="2">
        <v>5.9</v>
      </c>
      <c r="CH690" s="2">
        <v>13.3</v>
      </c>
      <c r="CI690" s="2">
        <v>9.6999999999999993</v>
      </c>
      <c r="CJ690" s="2">
        <v>24.3</v>
      </c>
      <c r="CK690" s="2">
        <v>2.7</v>
      </c>
      <c r="CL690" s="2">
        <v>1.1000000000000001</v>
      </c>
      <c r="CM690" s="2">
        <v>12.5</v>
      </c>
      <c r="CN690" s="2">
        <v>24.6</v>
      </c>
      <c r="CP690" s="2">
        <v>7.8</v>
      </c>
      <c r="CQ690" s="2">
        <v>5.2</v>
      </c>
      <c r="CR690" s="2">
        <v>13.1</v>
      </c>
      <c r="CS690" s="2">
        <v>0.20300000000000001</v>
      </c>
      <c r="CU690" s="2">
        <v>4.3</v>
      </c>
      <c r="CV690" s="2">
        <v>1.4</v>
      </c>
      <c r="CW690" s="2">
        <v>5.7</v>
      </c>
      <c r="CX690" s="2">
        <v>6.1</v>
      </c>
    </row>
    <row r="691" spans="1:102" x14ac:dyDescent="0.2">
      <c r="B691" s="1" t="s">
        <v>189</v>
      </c>
      <c r="C691" s="1">
        <v>1996</v>
      </c>
      <c r="D691" s="1" t="s">
        <v>1077</v>
      </c>
      <c r="F691" s="2">
        <v>35</v>
      </c>
      <c r="G691" s="2" t="s">
        <v>1061</v>
      </c>
      <c r="H691" s="2" t="s">
        <v>566</v>
      </c>
      <c r="I691" s="4" t="s">
        <v>600</v>
      </c>
      <c r="J691" s="16">
        <f>_xlfn.XLOOKUP($I691,DASHBOARD!$I$2:$I$27,DASHBOARD!$J$2:$J$27,"",0)</f>
        <v>80</v>
      </c>
      <c r="K691" s="23">
        <f>J691/DASHBOARD!$C$3</f>
        <v>2.0320040640081283</v>
      </c>
      <c r="L691" s="2">
        <v>255</v>
      </c>
      <c r="M691" s="26">
        <f>L691/DASHBOARD!$C$4</f>
        <v>115.64625850340136</v>
      </c>
      <c r="N691" s="26">
        <f t="shared" si="131"/>
        <v>28.008022215136048</v>
      </c>
      <c r="O691" s="5">
        <v>26827</v>
      </c>
      <c r="P691" s="23">
        <f>YEARFRAC(O691,_xlfn.XLOOKUP($B691,DASHBOARD!$Q$2:$Q$40,DASHBOARD!$U$2:$U$40,"",0))</f>
        <v>23.011111111111113</v>
      </c>
      <c r="Q691" s="2" t="s">
        <v>557</v>
      </c>
      <c r="R691" s="2" t="str">
        <f>_xlfn.XLOOKUP($Q691,DASHBOARD!$L$2:$L$150,DASHBOARD!M$2:M$150,"",0)</f>
        <v>United States</v>
      </c>
      <c r="S691" s="2" t="str">
        <f>_xlfn.XLOOKUP($Q691,DASHBOARD!$L$2:$L$150,DASHBOARD!N$2:N$150,"",0)</f>
        <v>North America</v>
      </c>
      <c r="T691" s="2" t="str">
        <f>_xlfn.XLOOKUP($Q691,DASHBOARD!$L$2:$L$150,DASHBOARD!O$2:O$150,"",0)</f>
        <v>Americas</v>
      </c>
      <c r="U691" s="2" t="s">
        <v>563</v>
      </c>
      <c r="W691" s="2" t="s">
        <v>769</v>
      </c>
      <c r="X691" s="2" t="s">
        <v>769</v>
      </c>
      <c r="Z691" s="2" t="str">
        <f t="shared" si="132"/>
        <v/>
      </c>
      <c r="AA691" s="6">
        <f>_xlfn.XLOOKUP($G691,$AU$689:$AU$710,$AV$689:$AV$710,0,0)</f>
        <v>627000</v>
      </c>
      <c r="AB691" s="43">
        <f>AA691/$AC$711</f>
        <v>2.7052681537731372E-2</v>
      </c>
      <c r="AD691" s="65">
        <v>1888</v>
      </c>
      <c r="AE691" s="65" cm="1">
        <f t="array" ref="AE691">_xlfn.XLOOKUP($G691&amp;$C691,$BY$1:$BY$845&amp;$C$1:$C$845,$CB$1:$CB$845,"",0)</f>
        <v>1405</v>
      </c>
      <c r="AF691" s="65">
        <v>14.4</v>
      </c>
      <c r="AG691" s="65">
        <f>IFERROR(($AD691/SUM(AD689:AD710))*$AF691,"")</f>
        <v>1.3906282768039364</v>
      </c>
      <c r="AH691" s="65" cm="1">
        <f t="array" ref="AH691">_xlfn.XLOOKUP($G691&amp;$C691,$BY$1:$BY$845&amp;$C$1:$C$845,$BD$1:$BD$845,"",0)</f>
        <v>0</v>
      </c>
      <c r="AI691" s="65" cm="1">
        <f t="array" ref="AI691">_xlfn.XLOOKUP($G691&amp;$C691,$BY$1:$BY$845&amp;$C$1:$C$845,$CP$1:$CP$845,"",0)</f>
        <v>2.2000000000000002</v>
      </c>
      <c r="AJ691" s="65" cm="1">
        <f t="array" ref="AJ691">_xlfn.XLOOKUP($G691&amp;$C691,$BY$1:$BY$845&amp;$C$1:$C$845,$CQ$1:$CQ$845,"",0)</f>
        <v>1.7</v>
      </c>
      <c r="AK691" s="65" cm="1">
        <f t="array" ref="AK691">_xlfn.XLOOKUP($G691&amp;$C691,$BY$1:$BY$845&amp;$C$1:$C$845,$CR$1:$CR$845,"",0)</f>
        <v>3.9</v>
      </c>
      <c r="AL691" s="65" cm="1">
        <f t="array" ref="AL691">_xlfn.XLOOKUP($G691&amp;$C691,$BY$1:$BY$845&amp;$C$1:$C$845,$CM$1:$CM$845,"",0)</f>
        <v>16.899999999999999</v>
      </c>
      <c r="AM691" s="78" cm="1">
        <f t="array" ref="AM691">_xlfn.XLOOKUP($G691&amp;$C691,$BY$1:$BY$845&amp;$C$1:$C$845,BG$1:BG$845,"",0)</f>
        <v>0</v>
      </c>
      <c r="AN691" s="78" cm="1">
        <f t="array" ref="AN691">_xlfn.XLOOKUP($G691&amp;$C691,$BY$1:$BY$845&amp;$C$1:$C$845,BH$1:BH$845,"",0)</f>
        <v>0</v>
      </c>
      <c r="AO691" s="78" cm="1">
        <f t="array" ref="AO691">_xlfn.XLOOKUP($G691&amp;$C691,$BY$1:$BY$845&amp;$C$1:$C$845,BI$1:BI$845,"",0)</f>
        <v>0</v>
      </c>
      <c r="AP691" s="78" cm="1">
        <f t="array" ref="AP691">_xlfn.XLOOKUP($G691&amp;$C691,$BY$1:$BY$845&amp;$C$1:$C$845,BJ$1:BJ$845,"",0)</f>
        <v>0</v>
      </c>
      <c r="AQ691" s="78" cm="1">
        <f t="array" ref="AQ691">_xlfn.XLOOKUP($G691&amp;$C691,$BY$1:$BY$845&amp;$C$1:$C$845,BK$1:BK$845,"",0)</f>
        <v>0</v>
      </c>
      <c r="AR691" s="78">
        <f t="shared" si="133"/>
        <v>0</v>
      </c>
      <c r="AT691" s="1">
        <v>3</v>
      </c>
      <c r="AU691" s="2" t="s">
        <v>1024</v>
      </c>
      <c r="AV691" s="6">
        <v>3120000</v>
      </c>
      <c r="AW691" s="6">
        <v>3120000</v>
      </c>
      <c r="BX691" s="2">
        <v>3</v>
      </c>
      <c r="BY691" s="2" t="s">
        <v>1071</v>
      </c>
      <c r="BZ691" s="2">
        <v>35</v>
      </c>
      <c r="CA691" s="2">
        <v>55</v>
      </c>
      <c r="CB691" s="2">
        <v>1947</v>
      </c>
      <c r="CC691" s="2">
        <v>13.9</v>
      </c>
      <c r="CD691" s="2">
        <v>0.47899999999999998</v>
      </c>
      <c r="CE691" s="2">
        <v>6.6000000000000003E-2</v>
      </c>
      <c r="CF691" s="2">
        <v>0.308</v>
      </c>
      <c r="CG691" s="2">
        <v>18.899999999999999</v>
      </c>
      <c r="CH691" s="2">
        <v>32.200000000000003</v>
      </c>
      <c r="CI691" s="2">
        <v>25.6</v>
      </c>
      <c r="CJ691" s="2">
        <v>11.4</v>
      </c>
      <c r="CK691" s="2">
        <v>0.9</v>
      </c>
      <c r="CL691" s="2">
        <v>0.7</v>
      </c>
      <c r="CM691" s="2">
        <v>25.5</v>
      </c>
      <c r="CN691" s="2">
        <v>10</v>
      </c>
      <c r="CP691" s="2">
        <v>2</v>
      </c>
      <c r="CQ691" s="2">
        <v>4</v>
      </c>
      <c r="CR691" s="2">
        <v>6</v>
      </c>
      <c r="CS691" s="2">
        <v>0.14799999999999999</v>
      </c>
      <c r="CU691" s="2">
        <v>0.2</v>
      </c>
      <c r="CV691" s="2">
        <v>0.3</v>
      </c>
      <c r="CW691" s="2">
        <v>0.5</v>
      </c>
      <c r="CX691" s="2">
        <v>1.2</v>
      </c>
    </row>
    <row r="692" spans="1:102" x14ac:dyDescent="0.2">
      <c r="B692" s="1" t="s">
        <v>189</v>
      </c>
      <c r="C692" s="1">
        <v>1996</v>
      </c>
      <c r="D692" s="1" t="s">
        <v>1077</v>
      </c>
      <c r="F692" s="2">
        <v>53</v>
      </c>
      <c r="G692" s="2" t="s">
        <v>1083</v>
      </c>
      <c r="H692" s="2" t="s">
        <v>552</v>
      </c>
      <c r="I692" s="4" t="s">
        <v>1150</v>
      </c>
      <c r="J692" s="16">
        <f>_xlfn.XLOOKUP($I692,DASHBOARD!$I$2:$I$27,DASHBOARD!$J$2:$J$27,"",0)</f>
        <v>85</v>
      </c>
      <c r="K692" s="23">
        <f>J692/DASHBOARD!$C$3</f>
        <v>2.1590043180086362</v>
      </c>
      <c r="L692" s="2">
        <v>225</v>
      </c>
      <c r="M692" s="26">
        <f>L692/DASHBOARD!$C$4</f>
        <v>102.0408163265306</v>
      </c>
      <c r="N692" s="26">
        <f t="shared" si="131"/>
        <v>21.891065602711667</v>
      </c>
      <c r="O692" s="5">
        <v>20415</v>
      </c>
      <c r="P692" s="23">
        <f>YEARFRAC(O692,_xlfn.XLOOKUP($B692,DASHBOARD!$Q$2:$Q$40,DASHBOARD!$U$2:$U$40,"",0))</f>
        <v>40.56666666666667</v>
      </c>
      <c r="Q692" s="2" t="s">
        <v>557</v>
      </c>
      <c r="R692" s="2" t="str">
        <f>_xlfn.XLOOKUP($Q692,DASHBOARD!$L$2:$L$150,DASHBOARD!M$2:M$150,"",0)</f>
        <v>United States</v>
      </c>
      <c r="S692" s="2" t="str">
        <f>_xlfn.XLOOKUP($Q692,DASHBOARD!$L$2:$L$150,DASHBOARD!N$2:N$150,"",0)</f>
        <v>North America</v>
      </c>
      <c r="T692" s="2" t="str">
        <f>_xlfn.XLOOKUP($Q692,DASHBOARD!$L$2:$L$150,DASHBOARD!O$2:O$150,"",0)</f>
        <v>Americas</v>
      </c>
      <c r="U692" s="2">
        <v>18</v>
      </c>
      <c r="W692" s="2" t="s">
        <v>776</v>
      </c>
      <c r="X692" s="2" t="s">
        <v>776</v>
      </c>
      <c r="Z692" s="2" t="str">
        <f t="shared" si="132"/>
        <v/>
      </c>
      <c r="AA692" s="6">
        <f>_xlfn.XLOOKUP($G692,$AU$689:$AU$710,$AV$689:$AV$710,0,0)</f>
        <v>225000</v>
      </c>
      <c r="AB692" s="43">
        <f>AA692/$AC$711</f>
        <v>9.7079000733485792E-3</v>
      </c>
      <c r="AD692" s="65">
        <v>2825.9</v>
      </c>
      <c r="AE692" s="65" t="str" cm="1">
        <f t="array" ref="AE692">_xlfn.XLOOKUP($G692&amp;$C692,$BY$1:$BY$845&amp;$C$1:$C$845,$CB$1:$CB$845,"",0)</f>
        <v/>
      </c>
      <c r="AF692" s="65">
        <v>21</v>
      </c>
      <c r="AG692" s="65">
        <f>IFERROR(($AD692/SUM(AD689:AD710))*$AF692,"")</f>
        <v>3.0354470263883413</v>
      </c>
      <c r="AH692" s="65" t="str" cm="1">
        <f t="array" ref="AH692">_xlfn.XLOOKUP($G692&amp;$C692,$BY$1:$BY$845&amp;$C$1:$C$845,$BD$1:$BD$845,"",0)</f>
        <v/>
      </c>
      <c r="AI692" s="65" t="str" cm="1">
        <f t="array" ref="AI692">_xlfn.XLOOKUP($G692&amp;$C692,$BY$1:$BY$845&amp;$C$1:$C$845,$CP$1:$CP$845,"",0)</f>
        <v/>
      </c>
      <c r="AJ692" s="65" t="str" cm="1">
        <f t="array" ref="AJ692">_xlfn.XLOOKUP($G692&amp;$C692,$BY$1:$BY$845&amp;$C$1:$C$845,$CQ$1:$CQ$845,"",0)</f>
        <v/>
      </c>
      <c r="AK692" s="65" t="str" cm="1">
        <f t="array" ref="AK692">_xlfn.XLOOKUP($G692&amp;$C692,$BY$1:$BY$845&amp;$C$1:$C$845,$CR$1:$CR$845,"",0)</f>
        <v/>
      </c>
      <c r="AL692" s="65" t="str" cm="1">
        <f t="array" ref="AL692">_xlfn.XLOOKUP($G692&amp;$C692,$BY$1:$BY$845&amp;$C$1:$C$845,$CM$1:$CM$845,"",0)</f>
        <v/>
      </c>
      <c r="AM692" s="78" t="str" cm="1">
        <f t="array" ref="AM692">_xlfn.XLOOKUP($G692&amp;$C692,$BY$1:$BY$845&amp;$C$1:$C$845,BG$1:BG$845,"",0)</f>
        <v/>
      </c>
      <c r="AN692" s="78" t="str" cm="1">
        <f t="array" ref="AN692">_xlfn.XLOOKUP($G692&amp;$C692,$BY$1:$BY$845&amp;$C$1:$C$845,BH$1:BH$845,"",0)</f>
        <v/>
      </c>
      <c r="AO692" s="78" t="str" cm="1">
        <f t="array" ref="AO692">_xlfn.XLOOKUP($G692&amp;$C692,$BY$1:$BY$845&amp;$C$1:$C$845,BI$1:BI$845,"",0)</f>
        <v/>
      </c>
      <c r="AP692" s="78" t="str" cm="1">
        <f t="array" ref="AP692">_xlfn.XLOOKUP($G692&amp;$C692,$BY$1:$BY$845&amp;$C$1:$C$845,BJ$1:BJ$845,"",0)</f>
        <v/>
      </c>
      <c r="AQ692" s="78" t="str" cm="1">
        <f t="array" ref="AQ692">_xlfn.XLOOKUP($G692&amp;$C692,$BY$1:$BY$845&amp;$C$1:$C$845,BK$1:BK$845,"",0)</f>
        <v/>
      </c>
      <c r="AR692" s="78">
        <f t="shared" si="133"/>
        <v>0</v>
      </c>
      <c r="AT692" s="1">
        <v>4</v>
      </c>
      <c r="AU692" s="2" t="s">
        <v>1069</v>
      </c>
      <c r="AV692" s="6">
        <v>2925000</v>
      </c>
      <c r="AW692" s="6">
        <v>2925000</v>
      </c>
      <c r="BX692" s="2">
        <v>4</v>
      </c>
      <c r="BY692" s="2" t="s">
        <v>999</v>
      </c>
      <c r="BZ692" s="2">
        <v>31</v>
      </c>
      <c r="CA692" s="2">
        <v>82</v>
      </c>
      <c r="CB692" s="2">
        <v>1861</v>
      </c>
      <c r="CC692" s="2">
        <v>15.6</v>
      </c>
      <c r="CD692" s="2">
        <v>0.66700000000000004</v>
      </c>
      <c r="CE692" s="2">
        <v>0.50700000000000001</v>
      </c>
      <c r="CF692" s="2">
        <v>0.14299999999999999</v>
      </c>
      <c r="CG692" s="2">
        <v>1.8</v>
      </c>
      <c r="CH692" s="2">
        <v>6</v>
      </c>
      <c r="CI692" s="2">
        <v>3.9</v>
      </c>
      <c r="CJ692" s="2">
        <v>13.5</v>
      </c>
      <c r="CK692" s="2">
        <v>1.9</v>
      </c>
      <c r="CL692" s="2">
        <v>0.1</v>
      </c>
      <c r="CM692" s="2">
        <v>8</v>
      </c>
      <c r="CN692" s="2">
        <v>12.9</v>
      </c>
      <c r="CP692" s="2">
        <v>5.4</v>
      </c>
      <c r="CQ692" s="2">
        <v>2</v>
      </c>
      <c r="CR692" s="2">
        <v>7.5</v>
      </c>
      <c r="CS692" s="2">
        <v>0.192</v>
      </c>
      <c r="CU692" s="2">
        <v>2.2000000000000002</v>
      </c>
      <c r="CV692" s="2">
        <v>1.1000000000000001</v>
      </c>
      <c r="CW692" s="2">
        <v>3.2</v>
      </c>
      <c r="CX692" s="2">
        <v>2.5</v>
      </c>
    </row>
    <row r="693" spans="1:102" x14ac:dyDescent="0.2">
      <c r="B693" s="1" t="s">
        <v>189</v>
      </c>
      <c r="C693" s="1">
        <v>1996</v>
      </c>
      <c r="D693" s="1" t="s">
        <v>1077</v>
      </c>
      <c r="F693" s="2">
        <v>54</v>
      </c>
      <c r="G693" s="2" t="s">
        <v>1084</v>
      </c>
      <c r="H693" s="2" t="s">
        <v>552</v>
      </c>
      <c r="I693" s="4" t="s">
        <v>595</v>
      </c>
      <c r="J693" s="16">
        <f>_xlfn.XLOOKUP($I693,DASHBOARD!$I$2:$I$27,DASHBOARD!$J$2:$J$27,"",0)</f>
        <v>82</v>
      </c>
      <c r="K693" s="23">
        <f>J693/DASHBOARD!$C$3</f>
        <v>2.0828041656083314</v>
      </c>
      <c r="L693" s="2">
        <v>240</v>
      </c>
      <c r="M693" s="26">
        <f>L693/DASHBOARD!$C$4</f>
        <v>108.84353741496598</v>
      </c>
      <c r="N693" s="26">
        <f t="shared" si="131"/>
        <v>25.090295297178951</v>
      </c>
      <c r="O693" s="5">
        <v>23403</v>
      </c>
      <c r="P693" s="23">
        <f>YEARFRAC(O693,_xlfn.XLOOKUP($B693,DASHBOARD!$Q$2:$Q$40,DASHBOARD!$U$2:$U$40,"",0))</f>
        <v>32.386111111111113</v>
      </c>
      <c r="Q693" s="2" t="s">
        <v>557</v>
      </c>
      <c r="R693" s="2" t="str">
        <f>_xlfn.XLOOKUP($Q693,DASHBOARD!$L$2:$L$150,DASHBOARD!M$2:M$150,"",0)</f>
        <v>United States</v>
      </c>
      <c r="S693" s="2" t="str">
        <f>_xlfn.XLOOKUP($Q693,DASHBOARD!$L$2:$L$150,DASHBOARD!N$2:N$150,"",0)</f>
        <v>North America</v>
      </c>
      <c r="T693" s="2" t="str">
        <f>_xlfn.XLOOKUP($Q693,DASHBOARD!$L$2:$L$150,DASHBOARD!O$2:O$150,"",0)</f>
        <v>Americas</v>
      </c>
      <c r="U693" s="2">
        <v>6</v>
      </c>
      <c r="W693" s="2" t="s">
        <v>579</v>
      </c>
      <c r="X693" s="2" t="s">
        <v>579</v>
      </c>
      <c r="Z693" s="2" t="str">
        <f t="shared" si="132"/>
        <v/>
      </c>
      <c r="AA693" s="6">
        <f>_xlfn.XLOOKUP($G693,$AU$689:$AU$710,$AV$689:$AV$710,0,0)</f>
        <v>225000</v>
      </c>
      <c r="AB693" s="43">
        <f>AA693/$AC$711</f>
        <v>9.7079000733485792E-3</v>
      </c>
      <c r="AD693" s="65">
        <v>2086.4</v>
      </c>
      <c r="AE693" s="65" t="str" cm="1">
        <f t="array" ref="AE693">_xlfn.XLOOKUP($G693&amp;$C693,$BY$1:$BY$845&amp;$C$1:$C$845,$CB$1:$CB$845,"",0)</f>
        <v/>
      </c>
      <c r="AF693" s="65">
        <v>13.6</v>
      </c>
      <c r="AG693" s="65">
        <f>IFERROR(($AD693/SUM(AD689:AD710))*$AF693,"")</f>
        <v>1.451386423737743</v>
      </c>
      <c r="AH693" s="65" t="str" cm="1">
        <f t="array" ref="AH693">_xlfn.XLOOKUP($G693&amp;$C693,$BY$1:$BY$845&amp;$C$1:$C$845,$BD$1:$BD$845,"",0)</f>
        <v/>
      </c>
      <c r="AI693" s="65" t="str" cm="1">
        <f t="array" ref="AI693">_xlfn.XLOOKUP($G693&amp;$C693,$BY$1:$BY$845&amp;$C$1:$C$845,$CP$1:$CP$845,"",0)</f>
        <v/>
      </c>
      <c r="AJ693" s="65" t="str" cm="1">
        <f t="array" ref="AJ693">_xlfn.XLOOKUP($G693&amp;$C693,$BY$1:$BY$845&amp;$C$1:$C$845,$CQ$1:$CQ$845,"",0)</f>
        <v/>
      </c>
      <c r="AK693" s="65" t="str" cm="1">
        <f t="array" ref="AK693">_xlfn.XLOOKUP($G693&amp;$C693,$BY$1:$BY$845&amp;$C$1:$C$845,$CR$1:$CR$845,"",0)</f>
        <v/>
      </c>
      <c r="AL693" s="65" t="str" cm="1">
        <f t="array" ref="AL693">_xlfn.XLOOKUP($G693&amp;$C693,$BY$1:$BY$845&amp;$C$1:$C$845,$CM$1:$CM$845,"",0)</f>
        <v/>
      </c>
      <c r="AM693" s="78" t="str" cm="1">
        <f t="array" ref="AM693">_xlfn.XLOOKUP($G693&amp;$C693,$BY$1:$BY$845&amp;$C$1:$C$845,BG$1:BG$845,"",0)</f>
        <v/>
      </c>
      <c r="AN693" s="78" t="str" cm="1">
        <f t="array" ref="AN693">_xlfn.XLOOKUP($G693&amp;$C693,$BY$1:$BY$845&amp;$C$1:$C$845,BH$1:BH$845,"",0)</f>
        <v/>
      </c>
      <c r="AO693" s="78" t="str" cm="1">
        <f t="array" ref="AO693">_xlfn.XLOOKUP($G693&amp;$C693,$BY$1:$BY$845&amp;$C$1:$C$845,BI$1:BI$845,"",0)</f>
        <v/>
      </c>
      <c r="AP693" s="78" t="str" cm="1">
        <f t="array" ref="AP693">_xlfn.XLOOKUP($G693&amp;$C693,$BY$1:$BY$845&amp;$C$1:$C$845,BJ$1:BJ$845,"",0)</f>
        <v/>
      </c>
      <c r="AQ693" s="78" t="str" cm="1">
        <f t="array" ref="AQ693">_xlfn.XLOOKUP($G693&amp;$C693,$BY$1:$BY$845&amp;$C$1:$C$845,BK$1:BK$845,"",0)</f>
        <v/>
      </c>
      <c r="AR693" s="78">
        <f t="shared" si="133"/>
        <v>0</v>
      </c>
      <c r="AT693" s="1">
        <v>5</v>
      </c>
      <c r="AU693" s="2" t="s">
        <v>1071</v>
      </c>
      <c r="AV693" s="6">
        <v>2500000</v>
      </c>
      <c r="AW693" s="6">
        <v>2500000</v>
      </c>
      <c r="BX693" s="2">
        <v>5</v>
      </c>
      <c r="BY693" s="2" t="s">
        <v>1024</v>
      </c>
      <c r="BZ693" s="2">
        <v>33</v>
      </c>
      <c r="CA693" s="2">
        <v>76</v>
      </c>
      <c r="CB693" s="2">
        <v>1740</v>
      </c>
      <c r="CC693" s="2">
        <v>13.6</v>
      </c>
      <c r="CD693" s="2">
        <v>0.54300000000000004</v>
      </c>
      <c r="CE693" s="2">
        <v>0.46300000000000002</v>
      </c>
      <c r="CF693" s="2">
        <v>0.20200000000000001</v>
      </c>
      <c r="CG693" s="2">
        <v>3</v>
      </c>
      <c r="CH693" s="2">
        <v>9.4</v>
      </c>
      <c r="CI693" s="2">
        <v>6.3</v>
      </c>
      <c r="CJ693" s="2">
        <v>15.1</v>
      </c>
      <c r="CK693" s="2">
        <v>2.6</v>
      </c>
      <c r="CL693" s="2">
        <v>1.6</v>
      </c>
      <c r="CM693" s="2">
        <v>10.199999999999999</v>
      </c>
      <c r="CN693" s="2">
        <v>12.6</v>
      </c>
      <c r="CP693" s="2">
        <v>3</v>
      </c>
      <c r="CQ693" s="2">
        <v>2.7</v>
      </c>
      <c r="CR693" s="2">
        <v>5.7</v>
      </c>
      <c r="CS693" s="2">
        <v>0.157</v>
      </c>
      <c r="CU693" s="2">
        <v>0.3</v>
      </c>
      <c r="CV693" s="2">
        <v>2.4</v>
      </c>
      <c r="CW693" s="2">
        <v>2.7</v>
      </c>
      <c r="CX693" s="2">
        <v>2.1</v>
      </c>
    </row>
    <row r="694" spans="1:102" x14ac:dyDescent="0.2">
      <c r="B694" s="1" t="s">
        <v>189</v>
      </c>
      <c r="C694" s="1">
        <v>1996</v>
      </c>
      <c r="D694" s="1" t="s">
        <v>1077</v>
      </c>
      <c r="F694" s="2">
        <v>9</v>
      </c>
      <c r="G694" s="2" t="s">
        <v>1024</v>
      </c>
      <c r="H694" s="2" t="s">
        <v>556</v>
      </c>
      <c r="I694" s="4" t="s">
        <v>599</v>
      </c>
      <c r="J694" s="16">
        <f>_xlfn.XLOOKUP($I694,DASHBOARD!$I$2:$I$27,DASHBOARD!$J$2:$J$27,"",0)</f>
        <v>78</v>
      </c>
      <c r="K694" s="23">
        <f>J694/DASHBOARD!$C$3</f>
        <v>1.981203962407925</v>
      </c>
      <c r="L694" s="2">
        <v>185</v>
      </c>
      <c r="M694" s="26">
        <f>L694/DASHBOARD!$C$4</f>
        <v>83.900226757369609</v>
      </c>
      <c r="N694" s="26">
        <f t="shared" si="131"/>
        <v>21.374932837478621</v>
      </c>
      <c r="O694" s="5">
        <v>23396</v>
      </c>
      <c r="P694" s="23">
        <f>YEARFRAC(O694,_xlfn.XLOOKUP($B694,DASHBOARD!$Q$2:$Q$40,DASHBOARD!$U$2:$U$40,"",0))</f>
        <v>32.405555555555559</v>
      </c>
      <c r="Q694" s="2" t="s">
        <v>557</v>
      </c>
      <c r="R694" s="2" t="str">
        <f>_xlfn.XLOOKUP($Q694,DASHBOARD!$L$2:$L$150,DASHBOARD!M$2:M$150,"",0)</f>
        <v>United States</v>
      </c>
      <c r="S694" s="2" t="str">
        <f>_xlfn.XLOOKUP($Q694,DASHBOARD!$L$2:$L$150,DASHBOARD!N$2:N$150,"",0)</f>
        <v>North America</v>
      </c>
      <c r="T694" s="2" t="str">
        <f>_xlfn.XLOOKUP($Q694,DASHBOARD!$L$2:$L$150,DASHBOARD!O$2:O$150,"",0)</f>
        <v>Americas</v>
      </c>
      <c r="U694" s="2">
        <v>9</v>
      </c>
      <c r="W694" s="2" t="s">
        <v>1025</v>
      </c>
      <c r="X694" s="2" t="s">
        <v>1025</v>
      </c>
      <c r="Z694" s="2" t="str">
        <f t="shared" si="132"/>
        <v/>
      </c>
      <c r="AA694" s="6">
        <f>_xlfn.XLOOKUP($G694,$AU$689:$AU$710,$AV$689:$AV$710,0,0)</f>
        <v>3120000</v>
      </c>
      <c r="AB694" s="43">
        <f>AA694/$AC$711</f>
        <v>0.13461621435043361</v>
      </c>
      <c r="AD694" s="65">
        <v>1643</v>
      </c>
      <c r="AE694" s="65" cm="1">
        <f t="array" ref="AE694">_xlfn.XLOOKUP($G694&amp;$C694,$BY$1:$BY$845&amp;$C$1:$C$845,$CB$1:$CB$845,"",0)</f>
        <v>1740</v>
      </c>
      <c r="AF694" s="65">
        <v>11.9</v>
      </c>
      <c r="AG694" s="65">
        <f>IFERROR(($AD694/SUM(AD689:AD710))*$AF694,"")</f>
        <v>1.0000716101543199</v>
      </c>
      <c r="AH694" s="65" cm="1">
        <f t="array" ref="AH694">_xlfn.XLOOKUP($G694&amp;$C694,$BY$1:$BY$845&amp;$C$1:$C$845,$BD$1:$BD$845,"",0)</f>
        <v>0</v>
      </c>
      <c r="AI694" s="65" cm="1">
        <f t="array" ref="AI694">_xlfn.XLOOKUP($G694&amp;$C694,$BY$1:$BY$845&amp;$C$1:$C$845,$CP$1:$CP$845,"",0)</f>
        <v>3</v>
      </c>
      <c r="AJ694" s="65" cm="1">
        <f t="array" ref="AJ694">_xlfn.XLOOKUP($G694&amp;$C694,$BY$1:$BY$845&amp;$C$1:$C$845,$CQ$1:$CQ$845,"",0)</f>
        <v>2.7</v>
      </c>
      <c r="AK694" s="65" cm="1">
        <f t="array" ref="AK694">_xlfn.XLOOKUP($G694&amp;$C694,$BY$1:$BY$845&amp;$C$1:$C$845,$CR$1:$CR$845,"",0)</f>
        <v>5.7</v>
      </c>
      <c r="AL694" s="65" cm="1">
        <f t="array" ref="AL694">_xlfn.XLOOKUP($G694&amp;$C694,$BY$1:$BY$845&amp;$C$1:$C$845,$CM$1:$CM$845,"",0)</f>
        <v>10.199999999999999</v>
      </c>
      <c r="AM694" s="78" cm="1">
        <f t="array" ref="AM694">_xlfn.XLOOKUP($G694&amp;$C694,$BY$1:$BY$845&amp;$C$1:$C$845,BG$1:BG$845,"",0)</f>
        <v>0</v>
      </c>
      <c r="AN694" s="78" cm="1">
        <f t="array" ref="AN694">_xlfn.XLOOKUP($G694&amp;$C694,$BY$1:$BY$845&amp;$C$1:$C$845,BH$1:BH$845,"",0)</f>
        <v>0</v>
      </c>
      <c r="AO694" s="78" cm="1">
        <f t="array" ref="AO694">_xlfn.XLOOKUP($G694&amp;$C694,$BY$1:$BY$845&amp;$C$1:$C$845,BI$1:BI$845,"",0)</f>
        <v>0</v>
      </c>
      <c r="AP694" s="78" cm="1">
        <f t="array" ref="AP694">_xlfn.XLOOKUP($G694&amp;$C694,$BY$1:$BY$845&amp;$C$1:$C$845,BJ$1:BJ$845,"",0)</f>
        <v>0</v>
      </c>
      <c r="AQ694" s="78" cm="1">
        <f t="array" ref="AQ694">_xlfn.XLOOKUP($G694&amp;$C694,$BY$1:$BY$845&amp;$C$1:$C$845,BK$1:BK$845,"",0)</f>
        <v>0</v>
      </c>
      <c r="AR694" s="78">
        <f t="shared" si="133"/>
        <v>0</v>
      </c>
      <c r="AT694" s="1">
        <v>6</v>
      </c>
      <c r="AU694" s="2" t="s">
        <v>1067</v>
      </c>
      <c r="AV694" s="6">
        <v>2300000</v>
      </c>
      <c r="AW694" s="6">
        <v>2300000</v>
      </c>
      <c r="BX694" s="2">
        <v>6</v>
      </c>
      <c r="BY694" s="2" t="s">
        <v>1065</v>
      </c>
      <c r="BZ694" s="2">
        <v>28</v>
      </c>
      <c r="CA694" s="2">
        <v>57</v>
      </c>
      <c r="CB694" s="2">
        <v>1610</v>
      </c>
      <c r="CC694" s="2">
        <v>20.2</v>
      </c>
      <c r="CD694" s="2">
        <v>0.55300000000000005</v>
      </c>
      <c r="CE694" s="2">
        <v>0.25</v>
      </c>
      <c r="CF694" s="2">
        <v>0.28799999999999998</v>
      </c>
      <c r="CG694" s="2">
        <v>6.7</v>
      </c>
      <c r="CH694" s="2">
        <v>11.5</v>
      </c>
      <c r="CI694" s="2">
        <v>9.1999999999999993</v>
      </c>
      <c r="CJ694" s="2">
        <v>24.3</v>
      </c>
      <c r="CK694" s="2">
        <v>2</v>
      </c>
      <c r="CL694" s="2">
        <v>1.4</v>
      </c>
      <c r="CM694" s="2">
        <v>11.8</v>
      </c>
      <c r="CN694" s="2">
        <v>21.4</v>
      </c>
      <c r="CP694" s="2">
        <v>4.5</v>
      </c>
      <c r="CQ694" s="2">
        <v>2.2999999999999998</v>
      </c>
      <c r="CR694" s="2">
        <v>6.9</v>
      </c>
      <c r="CS694" s="2">
        <v>0.20399999999999999</v>
      </c>
      <c r="CU694" s="2">
        <v>3.9</v>
      </c>
      <c r="CV694" s="2">
        <v>1.1000000000000001</v>
      </c>
      <c r="CW694" s="2">
        <v>5</v>
      </c>
      <c r="CX694" s="2">
        <v>2.9</v>
      </c>
    </row>
    <row r="695" spans="1:102" x14ac:dyDescent="0.2">
      <c r="B695" s="1" t="s">
        <v>189</v>
      </c>
      <c r="C695" s="1">
        <v>1996</v>
      </c>
      <c r="D695" s="1" t="s">
        <v>1077</v>
      </c>
      <c r="F695" s="2">
        <v>23</v>
      </c>
      <c r="G695" s="2" t="s">
        <v>1062</v>
      </c>
      <c r="H695" s="2" t="s">
        <v>576</v>
      </c>
      <c r="I695" s="4" t="s">
        <v>599</v>
      </c>
      <c r="J695" s="16">
        <f>_xlfn.XLOOKUP($I695,DASHBOARD!$I$2:$I$27,DASHBOARD!$J$2:$J$27,"",0)</f>
        <v>78</v>
      </c>
      <c r="K695" s="23">
        <f>J695/DASHBOARD!$C$3</f>
        <v>1.981203962407925</v>
      </c>
      <c r="L695" s="2">
        <v>198</v>
      </c>
      <c r="M695" s="26">
        <f>L695/DASHBOARD!$C$4</f>
        <v>89.795918367346943</v>
      </c>
      <c r="N695" s="26">
        <f t="shared" si="131"/>
        <v>22.876955144977121</v>
      </c>
      <c r="O695" s="5">
        <v>23059</v>
      </c>
      <c r="P695" s="23">
        <f>YEARFRAC(O695,_xlfn.XLOOKUP($B695,DASHBOARD!$Q$2:$Q$40,DASHBOARD!$U$2:$U$40,"",0))</f>
        <v>33.330555555555556</v>
      </c>
      <c r="Q695" s="2" t="s">
        <v>557</v>
      </c>
      <c r="R695" s="2" t="str">
        <f>_xlfn.XLOOKUP($Q695,DASHBOARD!$L$2:$L$150,DASHBOARD!M$2:M$150,"",0)</f>
        <v>United States</v>
      </c>
      <c r="S695" s="2" t="str">
        <f>_xlfn.XLOOKUP($Q695,DASHBOARD!$L$2:$L$150,DASHBOARD!N$2:N$150,"",0)</f>
        <v>North America</v>
      </c>
      <c r="T695" s="2" t="str">
        <f>_xlfn.XLOOKUP($Q695,DASHBOARD!$L$2:$L$150,DASHBOARD!O$2:O$150,"",0)</f>
        <v>Americas</v>
      </c>
      <c r="U695" s="2">
        <v>10</v>
      </c>
      <c r="W695" s="2" t="s">
        <v>636</v>
      </c>
      <c r="X695" s="2" t="s">
        <v>636</v>
      </c>
      <c r="Z695" s="2" t="str">
        <f t="shared" si="132"/>
        <v/>
      </c>
      <c r="AA695" s="6">
        <f>_xlfn.XLOOKUP($G695,$AU$689:$AU$710,$AV$689:$AV$710,0,0)</f>
        <v>3850000</v>
      </c>
      <c r="AB695" s="43">
        <f>AA695/$AC$711</f>
        <v>0.16611295681063123</v>
      </c>
      <c r="AD695" s="65">
        <v>1065</v>
      </c>
      <c r="AE695" s="65" cm="1">
        <f t="array" ref="AE695">_xlfn.XLOOKUP($G695&amp;$C695,$BY$1:$BY$845&amp;$C$1:$C$845,$CB$1:$CB$845,"",0)</f>
        <v>3106</v>
      </c>
      <c r="AF695" s="65">
        <v>11</v>
      </c>
      <c r="AG695" s="65">
        <f>IFERROR(($AD695/SUM(AD689:AD710))*$AF695,"")</f>
        <v>0.5992235413267315</v>
      </c>
      <c r="AH695" s="65" cm="1">
        <f t="array" ref="AH695">_xlfn.XLOOKUP($G695&amp;$C695,$BY$1:$BY$845&amp;$C$1:$C$845,$BD$1:$BD$845,"",0)</f>
        <v>0</v>
      </c>
      <c r="AI695" s="65" cm="1">
        <f t="array" ref="AI695">_xlfn.XLOOKUP($G695&amp;$C695,$BY$1:$BY$845&amp;$C$1:$C$845,$CP$1:$CP$845,"",0)</f>
        <v>13.3</v>
      </c>
      <c r="AJ695" s="65" cm="1">
        <f t="array" ref="AJ695">_xlfn.XLOOKUP($G695&amp;$C695,$BY$1:$BY$845&amp;$C$1:$C$845,$CQ$1:$CQ$845,"",0)</f>
        <v>5</v>
      </c>
      <c r="AK695" s="65" cm="1">
        <f t="array" ref="AK695">_xlfn.XLOOKUP($G695&amp;$C695,$BY$1:$BY$845&amp;$C$1:$C$845,$CR$1:$CR$845,"",0)</f>
        <v>18.3</v>
      </c>
      <c r="AL695" s="65" cm="1">
        <f t="array" ref="AL695">_xlfn.XLOOKUP($G695&amp;$C695,$BY$1:$BY$845&amp;$C$1:$C$845,$CM$1:$CM$845,"",0)</f>
        <v>7.2</v>
      </c>
      <c r="AM695" s="78" cm="1">
        <f t="array" ref="AM695">_xlfn.XLOOKUP($G695&amp;$C695,$BY$1:$BY$845&amp;$C$1:$C$845,BG$1:BG$845,"",0)</f>
        <v>0</v>
      </c>
      <c r="AN695" s="78" cm="1">
        <f t="array" ref="AN695">_xlfn.XLOOKUP($G695&amp;$C695,$BY$1:$BY$845&amp;$C$1:$C$845,BH$1:BH$845,"",0)</f>
        <v>0</v>
      </c>
      <c r="AO695" s="78" cm="1">
        <f t="array" ref="AO695">_xlfn.XLOOKUP($G695&amp;$C695,$BY$1:$BY$845&amp;$C$1:$C$845,BI$1:BI$845,"",0)</f>
        <v>0</v>
      </c>
      <c r="AP695" s="78" cm="1">
        <f t="array" ref="AP695">_xlfn.XLOOKUP($G695&amp;$C695,$BY$1:$BY$845&amp;$C$1:$C$845,BJ$1:BJ$845,"",0)</f>
        <v>0</v>
      </c>
      <c r="AQ695" s="78" cm="1">
        <f t="array" ref="AQ695">_xlfn.XLOOKUP($G695&amp;$C695,$BY$1:$BY$845&amp;$C$1:$C$845,BK$1:BK$845,"",0)</f>
        <v>0</v>
      </c>
      <c r="AR695" s="78">
        <f t="shared" si="133"/>
        <v>0</v>
      </c>
      <c r="AT695" s="1">
        <v>7</v>
      </c>
      <c r="AU695" s="2" t="s">
        <v>1076</v>
      </c>
      <c r="AV695" s="6">
        <v>1000000</v>
      </c>
      <c r="AW695" s="6">
        <v>1000000</v>
      </c>
      <c r="BX695" s="2">
        <v>7</v>
      </c>
      <c r="BY695" s="2" t="s">
        <v>1067</v>
      </c>
      <c r="BZ695" s="2">
        <v>28</v>
      </c>
      <c r="CA695" s="2">
        <v>59</v>
      </c>
      <c r="CB695" s="2">
        <v>1472</v>
      </c>
      <c r="CC695" s="2">
        <v>13.4</v>
      </c>
      <c r="CD695" s="2">
        <v>0.499</v>
      </c>
      <c r="CE695" s="2">
        <v>4.0000000000000001E-3</v>
      </c>
      <c r="CF695" s="2">
        <v>0.247</v>
      </c>
      <c r="CG695" s="2">
        <v>9.4</v>
      </c>
      <c r="CH695" s="2">
        <v>15.9</v>
      </c>
      <c r="CI695" s="2">
        <v>12.7</v>
      </c>
      <c r="CJ695" s="2">
        <v>14.1</v>
      </c>
      <c r="CK695" s="2">
        <v>0.8</v>
      </c>
      <c r="CL695" s="2">
        <v>3.4</v>
      </c>
      <c r="CM695" s="2">
        <v>17.100000000000001</v>
      </c>
      <c r="CN695" s="2">
        <v>19.7</v>
      </c>
      <c r="CP695" s="2">
        <v>0.9</v>
      </c>
      <c r="CQ695" s="2">
        <v>2.2999999999999998</v>
      </c>
      <c r="CR695" s="2">
        <v>3.1</v>
      </c>
      <c r="CS695" s="2">
        <v>0.10299999999999999</v>
      </c>
      <c r="CU695" s="2">
        <v>-2.5</v>
      </c>
      <c r="CV695" s="2">
        <v>0.8</v>
      </c>
      <c r="CW695" s="2">
        <v>-1.7</v>
      </c>
      <c r="CX695" s="2">
        <v>0.1</v>
      </c>
    </row>
    <row r="696" spans="1:102" x14ac:dyDescent="0.2">
      <c r="B696" s="1" t="s">
        <v>189</v>
      </c>
      <c r="C696" s="1">
        <v>1996</v>
      </c>
      <c r="D696" s="1" t="s">
        <v>1077</v>
      </c>
      <c r="F696" s="2">
        <v>25</v>
      </c>
      <c r="G696" s="2" t="s">
        <v>999</v>
      </c>
      <c r="H696" s="2" t="s">
        <v>556</v>
      </c>
      <c r="I696" s="4" t="s">
        <v>598</v>
      </c>
      <c r="J696" s="16">
        <f>_xlfn.XLOOKUP($I696,DASHBOARD!$I$2:$I$27,DASHBOARD!$J$2:$J$27,"",0)</f>
        <v>75</v>
      </c>
      <c r="K696" s="23">
        <f>J696/DASHBOARD!$C$3</f>
        <v>1.9050038100076201</v>
      </c>
      <c r="L696" s="2">
        <v>175</v>
      </c>
      <c r="M696" s="26">
        <f>L696/DASHBOARD!$C$4</f>
        <v>79.365079365079367</v>
      </c>
      <c r="N696" s="26">
        <f t="shared" si="131"/>
        <v>21.869444797178129</v>
      </c>
      <c r="O696" s="5">
        <v>24012</v>
      </c>
      <c r="P696" s="23">
        <f>YEARFRAC(O696,_xlfn.XLOOKUP($B696,DASHBOARD!$Q$2:$Q$40,DASHBOARD!$U$2:$U$40,"",0))</f>
        <v>30.719444444444445</v>
      </c>
      <c r="Q696" s="2" t="s">
        <v>1000</v>
      </c>
      <c r="R696" s="2" t="str">
        <f>_xlfn.XLOOKUP($Q696,DASHBOARD!$L$2:$L$150,DASHBOARD!M$2:M$150,"",0)</f>
        <v>Lebanon</v>
      </c>
      <c r="S696" s="2" t="str">
        <f>_xlfn.XLOOKUP($Q696,DASHBOARD!$L$2:$L$150,DASHBOARD!N$2:N$150,"",0)</f>
        <v>Asia</v>
      </c>
      <c r="T696" s="2" t="str">
        <f>_xlfn.XLOOKUP($Q696,DASHBOARD!$L$2:$L$150,DASHBOARD!O$2:O$150,"",0)</f>
        <v>Eurasia</v>
      </c>
      <c r="U696" s="2">
        <v>7</v>
      </c>
      <c r="W696" s="2" t="s">
        <v>571</v>
      </c>
      <c r="X696" s="2" t="s">
        <v>571</v>
      </c>
      <c r="Z696" s="2" t="str">
        <f t="shared" si="132"/>
        <v/>
      </c>
      <c r="AA696" s="6">
        <f>_xlfn.XLOOKUP($G696,$AU$689:$AU$710,$AV$689:$AV$710,0,0)</f>
        <v>800000</v>
      </c>
      <c r="AB696" s="43">
        <f>AA696/$AC$711</f>
        <v>3.4516978038572725E-2</v>
      </c>
      <c r="AD696" s="65">
        <v>673.2</v>
      </c>
      <c r="AE696" s="65" cm="1">
        <f t="array" ref="AE696">_xlfn.XLOOKUP($G696&amp;$C696,$BY$1:$BY$845&amp;$C$1:$C$845,$CB$1:$CB$845,"",0)</f>
        <v>1861</v>
      </c>
      <c r="AF696" s="65">
        <v>11.2</v>
      </c>
      <c r="AG696" s="65">
        <f>IFERROR(($AD696/SUM(AD689:AD710))*$AF696,"")</f>
        <v>0.38566364710515949</v>
      </c>
      <c r="AH696" s="65" cm="1">
        <f t="array" ref="AH696">_xlfn.XLOOKUP($G696&amp;$C696,$BY$1:$BY$845&amp;$C$1:$C$845,$BD$1:$BD$845,"",0)</f>
        <v>0</v>
      </c>
      <c r="AI696" s="65" cm="1">
        <f t="array" ref="AI696">_xlfn.XLOOKUP($G696&amp;$C696,$BY$1:$BY$845&amp;$C$1:$C$845,$CP$1:$CP$845,"",0)</f>
        <v>5.4</v>
      </c>
      <c r="AJ696" s="65" cm="1">
        <f t="array" ref="AJ696">_xlfn.XLOOKUP($G696&amp;$C696,$BY$1:$BY$845&amp;$C$1:$C$845,$CQ$1:$CQ$845,"",0)</f>
        <v>2</v>
      </c>
      <c r="AK696" s="65" cm="1">
        <f t="array" ref="AK696">_xlfn.XLOOKUP($G696&amp;$C696,$BY$1:$BY$845&amp;$C$1:$C$845,$CR$1:$CR$845,"",0)</f>
        <v>7.5</v>
      </c>
      <c r="AL696" s="65" cm="1">
        <f t="array" ref="AL696">_xlfn.XLOOKUP($G696&amp;$C696,$BY$1:$BY$845&amp;$C$1:$C$845,$CM$1:$CM$845,"",0)</f>
        <v>8</v>
      </c>
      <c r="AM696" s="78" cm="1">
        <f t="array" ref="AM696">_xlfn.XLOOKUP($G696&amp;$C696,$BY$1:$BY$845&amp;$C$1:$C$845,BG$1:BG$845,"",0)</f>
        <v>0</v>
      </c>
      <c r="AN696" s="78" cm="1">
        <f t="array" ref="AN696">_xlfn.XLOOKUP($G696&amp;$C696,$BY$1:$BY$845&amp;$C$1:$C$845,BH$1:BH$845,"",0)</f>
        <v>0</v>
      </c>
      <c r="AO696" s="78" cm="1">
        <f t="array" ref="AO696">_xlfn.XLOOKUP($G696&amp;$C696,$BY$1:$BY$845&amp;$C$1:$C$845,BI$1:BI$845,"",0)</f>
        <v>0</v>
      </c>
      <c r="AP696" s="78" cm="1">
        <f t="array" ref="AP696">_xlfn.XLOOKUP($G696&amp;$C696,$BY$1:$BY$845&amp;$C$1:$C$845,BJ$1:BJ$845,"",0)</f>
        <v>0</v>
      </c>
      <c r="AQ696" s="78" cm="1">
        <f t="array" ref="AQ696">_xlfn.XLOOKUP($G696&amp;$C696,$BY$1:$BY$845&amp;$C$1:$C$845,BK$1:BK$845,"",0)</f>
        <v>0</v>
      </c>
      <c r="AR696" s="78">
        <f t="shared" si="133"/>
        <v>0</v>
      </c>
      <c r="AT696" s="1">
        <v>8</v>
      </c>
      <c r="AU696" s="2" t="s">
        <v>1057</v>
      </c>
      <c r="AV696" s="6">
        <v>900000</v>
      </c>
      <c r="AW696" s="6">
        <v>900000</v>
      </c>
      <c r="BX696" s="2">
        <v>8</v>
      </c>
      <c r="BY696" s="2" t="s">
        <v>1061</v>
      </c>
      <c r="BZ696" s="2">
        <v>23</v>
      </c>
      <c r="CA696" s="2">
        <v>75</v>
      </c>
      <c r="CB696" s="2">
        <v>1405</v>
      </c>
      <c r="CC696" s="2">
        <v>14.3</v>
      </c>
      <c r="CD696" s="2">
        <v>0.57399999999999995</v>
      </c>
      <c r="CE696" s="2">
        <v>3.0000000000000001E-3</v>
      </c>
      <c r="CF696" s="2">
        <v>0.54800000000000004</v>
      </c>
      <c r="CG696" s="2">
        <v>11</v>
      </c>
      <c r="CH696" s="2">
        <v>13.1</v>
      </c>
      <c r="CI696" s="2">
        <v>12.1</v>
      </c>
      <c r="CJ696" s="2">
        <v>9.3000000000000007</v>
      </c>
      <c r="CK696" s="2">
        <v>0.9</v>
      </c>
      <c r="CL696" s="2">
        <v>0.5</v>
      </c>
      <c r="CM696" s="2">
        <v>16.899999999999999</v>
      </c>
      <c r="CN696" s="2">
        <v>18.3</v>
      </c>
      <c r="CP696" s="2">
        <v>2.2000000000000002</v>
      </c>
      <c r="CQ696" s="2">
        <v>1.7</v>
      </c>
      <c r="CR696" s="2">
        <v>3.9</v>
      </c>
      <c r="CS696" s="2">
        <v>0.13400000000000001</v>
      </c>
      <c r="CU696" s="2">
        <v>-1.2</v>
      </c>
      <c r="CV696" s="2">
        <v>-1.2</v>
      </c>
      <c r="CW696" s="2">
        <v>-2.5</v>
      </c>
      <c r="CX696" s="2">
        <v>-0.2</v>
      </c>
    </row>
    <row r="697" spans="1:102" x14ac:dyDescent="0.2">
      <c r="B697" s="1" t="s">
        <v>189</v>
      </c>
      <c r="C697" s="1">
        <v>1996</v>
      </c>
      <c r="D697" s="1" t="s">
        <v>1077</v>
      </c>
      <c r="F697" s="2">
        <v>7</v>
      </c>
      <c r="G697" s="2" t="s">
        <v>1065</v>
      </c>
      <c r="H697" s="2" t="s">
        <v>570</v>
      </c>
      <c r="I697" s="4" t="s">
        <v>595</v>
      </c>
      <c r="J697" s="16">
        <f>_xlfn.XLOOKUP($I697,DASHBOARD!$I$2:$I$27,DASHBOARD!$J$2:$J$27,"",0)</f>
        <v>82</v>
      </c>
      <c r="K697" s="23">
        <f>J697/DASHBOARD!$C$3</f>
        <v>2.0828041656083314</v>
      </c>
      <c r="L697" s="2">
        <v>192</v>
      </c>
      <c r="M697" s="26">
        <f>L697/DASHBOARD!$C$4</f>
        <v>87.074829931972786</v>
      </c>
      <c r="N697" s="26">
        <f t="shared" si="131"/>
        <v>20.072236237743159</v>
      </c>
      <c r="O697" s="5">
        <v>25099</v>
      </c>
      <c r="P697" s="23">
        <f>YEARFRAC(O697,_xlfn.XLOOKUP($B697,DASHBOARD!$Q$2:$Q$40,DASHBOARD!$U$2:$U$40,"",0))</f>
        <v>27.744444444444444</v>
      </c>
      <c r="Q697" s="2" t="s">
        <v>871</v>
      </c>
      <c r="R697" s="2" t="str">
        <f>_xlfn.XLOOKUP($Q697,DASHBOARD!$L$2:$L$150,DASHBOARD!M$2:M$150,"",0)</f>
        <v>Croatia</v>
      </c>
      <c r="S697" s="2" t="str">
        <f>_xlfn.XLOOKUP($Q697,DASHBOARD!$L$2:$L$150,DASHBOARD!N$2:N$150,"",0)</f>
        <v>Europe</v>
      </c>
      <c r="T697" s="2" t="str">
        <f>_xlfn.XLOOKUP($Q697,DASHBOARD!$L$2:$L$150,DASHBOARD!O$2:O$150,"",0)</f>
        <v>Eurasia</v>
      </c>
      <c r="U697" s="2">
        <v>2</v>
      </c>
      <c r="Z697" s="2" t="str">
        <f t="shared" si="132"/>
        <v/>
      </c>
      <c r="AA697" s="6">
        <f>_xlfn.XLOOKUP($G697,$AU$689:$AU$710,$AV$689:$AV$710,0,0)</f>
        <v>3560000</v>
      </c>
      <c r="AB697" s="43">
        <f>AA697/$AC$711</f>
        <v>0.15360055227164862</v>
      </c>
      <c r="AD697" s="65">
        <v>684</v>
      </c>
      <c r="AE697" s="65" cm="1">
        <f t="array" ref="AE697">_xlfn.XLOOKUP($G697&amp;$C697,$BY$1:$BY$845&amp;$C$1:$C$845,$CB$1:$CB$845,"",0)</f>
        <v>1610</v>
      </c>
      <c r="AF697" s="65">
        <v>10.4</v>
      </c>
      <c r="AG697" s="65">
        <f>IFERROR(($AD697/SUM(AD689:AD710))*$AF697,"")</f>
        <v>0.3638614241213689</v>
      </c>
      <c r="AH697" s="65" cm="1">
        <f t="array" ref="AH697">_xlfn.XLOOKUP($G697&amp;$C697,$BY$1:$BY$845&amp;$C$1:$C$845,$BD$1:$BD$845,"",0)</f>
        <v>0</v>
      </c>
      <c r="AI697" s="65" cm="1">
        <f t="array" ref="AI697">_xlfn.XLOOKUP($G697&amp;$C697,$BY$1:$BY$845&amp;$C$1:$C$845,$CP$1:$CP$845,"",0)</f>
        <v>4.5</v>
      </c>
      <c r="AJ697" s="65" cm="1">
        <f t="array" ref="AJ697">_xlfn.XLOOKUP($G697&amp;$C697,$BY$1:$BY$845&amp;$C$1:$C$845,$CQ$1:$CQ$845,"",0)</f>
        <v>2.2999999999999998</v>
      </c>
      <c r="AK697" s="65" cm="1">
        <f t="array" ref="AK697">_xlfn.XLOOKUP($G697&amp;$C697,$BY$1:$BY$845&amp;$C$1:$C$845,$CR$1:$CR$845,"",0)</f>
        <v>6.9</v>
      </c>
      <c r="AL697" s="65" cm="1">
        <f t="array" ref="AL697">_xlfn.XLOOKUP($G697&amp;$C697,$BY$1:$BY$845&amp;$C$1:$C$845,$CM$1:$CM$845,"",0)</f>
        <v>11.8</v>
      </c>
      <c r="AM697" s="78" cm="1">
        <f t="array" ref="AM697">_xlfn.XLOOKUP($G697&amp;$C697,$BY$1:$BY$845&amp;$C$1:$C$845,BG$1:BG$845,"",0)</f>
        <v>0</v>
      </c>
      <c r="AN697" s="78" cm="1">
        <f t="array" ref="AN697">_xlfn.XLOOKUP($G697&amp;$C697,$BY$1:$BY$845&amp;$C$1:$C$845,BH$1:BH$845,"",0)</f>
        <v>0</v>
      </c>
      <c r="AO697" s="78" cm="1">
        <f t="array" ref="AO697">_xlfn.XLOOKUP($G697&amp;$C697,$BY$1:$BY$845&amp;$C$1:$C$845,BI$1:BI$845,"",0)</f>
        <v>0</v>
      </c>
      <c r="AP697" s="78" cm="1">
        <f t="array" ref="AP697">_xlfn.XLOOKUP($G697&amp;$C697,$BY$1:$BY$845&amp;$C$1:$C$845,BJ$1:BJ$845,"",0)</f>
        <v>0</v>
      </c>
      <c r="AQ697" s="78" cm="1">
        <f t="array" ref="AQ697">_xlfn.XLOOKUP($G697&amp;$C697,$BY$1:$BY$845&amp;$C$1:$C$845,BK$1:BK$845,"",0)</f>
        <v>0</v>
      </c>
      <c r="AR697" s="78">
        <f t="shared" si="133"/>
        <v>0</v>
      </c>
      <c r="AT697" s="1">
        <v>9</v>
      </c>
      <c r="AU697" s="2" t="s">
        <v>1073</v>
      </c>
      <c r="AV697" s="6">
        <v>845000</v>
      </c>
      <c r="AW697" s="6">
        <v>845000</v>
      </c>
      <c r="BX697" s="2">
        <v>9</v>
      </c>
      <c r="BY697" s="2" t="s">
        <v>1057</v>
      </c>
      <c r="BZ697" s="2">
        <v>28</v>
      </c>
      <c r="CA697" s="2">
        <v>72</v>
      </c>
      <c r="CB697" s="2">
        <v>1057</v>
      </c>
      <c r="CC697" s="2">
        <v>13</v>
      </c>
      <c r="CD697" s="2">
        <v>0.46100000000000002</v>
      </c>
      <c r="CE697" s="2">
        <v>6.6000000000000003E-2</v>
      </c>
      <c r="CF697" s="2">
        <v>0.252</v>
      </c>
      <c r="CG697" s="2">
        <v>3.7</v>
      </c>
      <c r="CH697" s="2">
        <v>8.1</v>
      </c>
      <c r="CI697" s="2">
        <v>5.9</v>
      </c>
      <c r="CJ697" s="2">
        <v>18</v>
      </c>
      <c r="CK697" s="2">
        <v>4.0999999999999996</v>
      </c>
      <c r="CL697" s="2">
        <v>1.2</v>
      </c>
      <c r="CM697" s="2">
        <v>13.6</v>
      </c>
      <c r="CN697" s="2">
        <v>18.100000000000001</v>
      </c>
      <c r="CP697" s="2">
        <v>0.4</v>
      </c>
      <c r="CQ697" s="2">
        <v>2</v>
      </c>
      <c r="CR697" s="2">
        <v>2.4</v>
      </c>
      <c r="CS697" s="2">
        <v>0.107</v>
      </c>
      <c r="CU697" s="2">
        <v>-3</v>
      </c>
      <c r="CV697" s="2">
        <v>3</v>
      </c>
      <c r="CW697" s="2">
        <v>0</v>
      </c>
      <c r="CX697" s="2">
        <v>0.5</v>
      </c>
    </row>
    <row r="698" spans="1:102" x14ac:dyDescent="0.2">
      <c r="B698" s="1" t="s">
        <v>189</v>
      </c>
      <c r="C698" s="1">
        <v>1996</v>
      </c>
      <c r="D698" s="1" t="s">
        <v>1077</v>
      </c>
      <c r="F698" s="2">
        <v>13</v>
      </c>
      <c r="G698" s="2" t="s">
        <v>1067</v>
      </c>
      <c r="H698" s="2" t="s">
        <v>552</v>
      </c>
      <c r="I698" s="4" t="s">
        <v>1151</v>
      </c>
      <c r="J698" s="16">
        <f>_xlfn.XLOOKUP($I698,DASHBOARD!$I$2:$I$27,DASHBOARD!$J$2:$J$27,"",0)</f>
        <v>86</v>
      </c>
      <c r="K698" s="23">
        <f>J698/DASHBOARD!$C$3</f>
        <v>2.1844043688087376</v>
      </c>
      <c r="L698" s="2">
        <v>265</v>
      </c>
      <c r="M698" s="26">
        <f>L698/DASHBOARD!$C$4</f>
        <v>120.18140589569161</v>
      </c>
      <c r="N698" s="26">
        <f t="shared" si="131"/>
        <v>25.186696400211428</v>
      </c>
      <c r="O698" s="5">
        <v>25222</v>
      </c>
      <c r="P698" s="23">
        <f>YEARFRAC(O698,_xlfn.XLOOKUP($B698,DASHBOARD!$Q$2:$Q$40,DASHBOARD!$U$2:$U$40,"",0))</f>
        <v>27.408333333333335</v>
      </c>
      <c r="Q698" s="2" t="s">
        <v>749</v>
      </c>
      <c r="R698" s="2" t="str">
        <f>_xlfn.XLOOKUP($Q698,DASHBOARD!$L$2:$L$150,DASHBOARD!M$2:M$150,"",0)</f>
        <v>Australia</v>
      </c>
      <c r="S698" s="2" t="str">
        <f>_xlfn.XLOOKUP($Q698,DASHBOARD!$L$2:$L$150,DASHBOARD!N$2:N$150,"",0)</f>
        <v>Australia + Oceania</v>
      </c>
      <c r="T698" s="2" t="str">
        <f>_xlfn.XLOOKUP($Q698,DASHBOARD!$L$2:$L$150,DASHBOARD!O$2:O$150,"",0)</f>
        <v>South Pacific</v>
      </c>
      <c r="U698" s="2">
        <v>4</v>
      </c>
      <c r="W698" s="2" t="s">
        <v>1068</v>
      </c>
      <c r="X698" s="2" t="s">
        <v>1068</v>
      </c>
      <c r="Z698" s="2" t="str">
        <f t="shared" si="132"/>
        <v/>
      </c>
      <c r="AA698" s="6">
        <f>_xlfn.XLOOKUP($G698,$AU$689:$AU$710,$AV$689:$AV$710,0,0)</f>
        <v>2300000</v>
      </c>
      <c r="AB698" s="43">
        <f>AA698/$AC$711</f>
        <v>9.9236311860896584E-2</v>
      </c>
      <c r="AD698" s="65">
        <v>1918.8</v>
      </c>
      <c r="AE698" s="65" cm="1">
        <f t="array" ref="AE698">_xlfn.XLOOKUP($G698&amp;$C698,$BY$1:$BY$845&amp;$C$1:$C$845,$CB$1:$CB$845,"",0)</f>
        <v>1472</v>
      </c>
      <c r="AF698" s="65">
        <v>15.2</v>
      </c>
      <c r="AG698" s="65">
        <f>IFERROR(($AD698/SUM(AD689:AD710))*$AF698,"")</f>
        <v>1.4918318388976126</v>
      </c>
      <c r="AH698" s="65" cm="1">
        <f t="array" ref="AH698">_xlfn.XLOOKUP($G698&amp;$C698,$BY$1:$BY$845&amp;$C$1:$C$845,$BD$1:$BD$845,"",0)</f>
        <v>0</v>
      </c>
      <c r="AI698" s="65" cm="1">
        <f t="array" ref="AI698">_xlfn.XLOOKUP($G698&amp;$C698,$BY$1:$BY$845&amp;$C$1:$C$845,$CP$1:$CP$845,"",0)</f>
        <v>0.9</v>
      </c>
      <c r="AJ698" s="65" cm="1">
        <f t="array" ref="AJ698">_xlfn.XLOOKUP($G698&amp;$C698,$BY$1:$BY$845&amp;$C$1:$C$845,$CQ$1:$CQ$845,"",0)</f>
        <v>2.2999999999999998</v>
      </c>
      <c r="AK698" s="65" cm="1">
        <f t="array" ref="AK698">_xlfn.XLOOKUP($G698&amp;$C698,$BY$1:$BY$845&amp;$C$1:$C$845,$CR$1:$CR$845,"",0)</f>
        <v>3.1</v>
      </c>
      <c r="AL698" s="65" cm="1">
        <f t="array" ref="AL698">_xlfn.XLOOKUP($G698&amp;$C698,$BY$1:$BY$845&amp;$C$1:$C$845,$CM$1:$CM$845,"",0)</f>
        <v>17.100000000000001</v>
      </c>
      <c r="AM698" s="78" cm="1">
        <f t="array" ref="AM698">_xlfn.XLOOKUP($G698&amp;$C698,$BY$1:$BY$845&amp;$C$1:$C$845,BG$1:BG$845,"",0)</f>
        <v>0</v>
      </c>
      <c r="AN698" s="78" cm="1">
        <f t="array" ref="AN698">_xlfn.XLOOKUP($G698&amp;$C698,$BY$1:$BY$845&amp;$C$1:$C$845,BH$1:BH$845,"",0)</f>
        <v>0</v>
      </c>
      <c r="AO698" s="78" cm="1">
        <f t="array" ref="AO698">_xlfn.XLOOKUP($G698&amp;$C698,$BY$1:$BY$845&amp;$C$1:$C$845,BI$1:BI$845,"",0)</f>
        <v>0</v>
      </c>
      <c r="AP698" s="78" cm="1">
        <f t="array" ref="AP698">_xlfn.XLOOKUP($G698&amp;$C698,$BY$1:$BY$845&amp;$C$1:$C$845,BJ$1:BJ$845,"",0)</f>
        <v>0</v>
      </c>
      <c r="AQ698" s="78" cm="1">
        <f t="array" ref="AQ698">_xlfn.XLOOKUP($G698&amp;$C698,$BY$1:$BY$845&amp;$C$1:$C$845,BK$1:BK$845,"",0)</f>
        <v>0</v>
      </c>
      <c r="AR698" s="78">
        <f t="shared" si="133"/>
        <v>0</v>
      </c>
      <c r="AT698" s="1">
        <v>10</v>
      </c>
      <c r="AU698" s="2" t="s">
        <v>999</v>
      </c>
      <c r="AV698" s="6">
        <v>800000</v>
      </c>
      <c r="AW698" s="6">
        <v>800000</v>
      </c>
      <c r="BX698" s="2">
        <v>10</v>
      </c>
      <c r="BY698" s="2" t="s">
        <v>1076</v>
      </c>
      <c r="BZ698" s="2">
        <v>33</v>
      </c>
      <c r="CA698" s="2">
        <v>61</v>
      </c>
      <c r="CB698" s="2">
        <v>783</v>
      </c>
      <c r="CC698" s="2">
        <v>11.2</v>
      </c>
      <c r="CD698" s="2">
        <v>0.53800000000000003</v>
      </c>
      <c r="CE698" s="2">
        <v>8.0000000000000002E-3</v>
      </c>
      <c r="CF698" s="2">
        <v>0.224</v>
      </c>
      <c r="CG698" s="2">
        <v>6.7</v>
      </c>
      <c r="CH698" s="2">
        <v>11.8</v>
      </c>
      <c r="CI698" s="2">
        <v>9.3000000000000007</v>
      </c>
      <c r="CJ698" s="2">
        <v>7.7</v>
      </c>
      <c r="CK698" s="2">
        <v>0.7</v>
      </c>
      <c r="CL698" s="2">
        <v>1.1000000000000001</v>
      </c>
      <c r="CM698" s="2">
        <v>10.6</v>
      </c>
      <c r="CN698" s="2">
        <v>16.600000000000001</v>
      </c>
      <c r="CP698" s="2">
        <v>1.1000000000000001</v>
      </c>
      <c r="CQ698" s="2">
        <v>0.9</v>
      </c>
      <c r="CR698" s="2">
        <v>2</v>
      </c>
      <c r="CS698" s="2">
        <v>0.124</v>
      </c>
      <c r="CU698" s="2">
        <v>-3.2</v>
      </c>
      <c r="CV698" s="2">
        <v>-0.1</v>
      </c>
      <c r="CW698" s="2">
        <v>-3.3</v>
      </c>
      <c r="CX698" s="2">
        <v>-0.3</v>
      </c>
    </row>
    <row r="699" spans="1:102" x14ac:dyDescent="0.2">
      <c r="B699" s="1" t="s">
        <v>189</v>
      </c>
      <c r="C699" s="1">
        <v>1996</v>
      </c>
      <c r="D699" s="1" t="s">
        <v>1077</v>
      </c>
      <c r="F699" s="2">
        <v>33</v>
      </c>
      <c r="G699" s="2" t="s">
        <v>1069</v>
      </c>
      <c r="H699" s="2" t="s">
        <v>570</v>
      </c>
      <c r="I699" s="4" t="s">
        <v>600</v>
      </c>
      <c r="J699" s="16">
        <f>_xlfn.XLOOKUP($I699,DASHBOARD!$I$2:$I$27,DASHBOARD!$J$2:$J$27,"",0)</f>
        <v>80</v>
      </c>
      <c r="K699" s="23">
        <f>J699/DASHBOARD!$C$3</f>
        <v>2.0320040640081283</v>
      </c>
      <c r="L699" s="2">
        <v>210</v>
      </c>
      <c r="M699" s="26">
        <f>L699/DASHBOARD!$C$4</f>
        <v>95.238095238095241</v>
      </c>
      <c r="N699" s="26">
        <f t="shared" si="131"/>
        <v>23.065430059523806</v>
      </c>
      <c r="O699" s="5">
        <v>24010</v>
      </c>
      <c r="P699" s="23">
        <f>YEARFRAC(O699,_xlfn.XLOOKUP($B699,DASHBOARD!$Q$2:$Q$40,DASHBOARD!$U$2:$U$40,"",0))</f>
        <v>30.725000000000001</v>
      </c>
      <c r="Q699" s="2" t="s">
        <v>557</v>
      </c>
      <c r="R699" s="2" t="str">
        <f>_xlfn.XLOOKUP($Q699,DASHBOARD!$L$2:$L$150,DASHBOARD!M$2:M$150,"",0)</f>
        <v>United States</v>
      </c>
      <c r="S699" s="2" t="str">
        <f>_xlfn.XLOOKUP($Q699,DASHBOARD!$L$2:$L$150,DASHBOARD!N$2:N$150,"",0)</f>
        <v>North America</v>
      </c>
      <c r="T699" s="2" t="str">
        <f>_xlfn.XLOOKUP($Q699,DASHBOARD!$L$2:$L$150,DASHBOARD!O$2:O$150,"",0)</f>
        <v>Americas</v>
      </c>
      <c r="U699" s="2">
        <v>8</v>
      </c>
      <c r="W699" s="2" t="s">
        <v>1070</v>
      </c>
      <c r="X699" s="2" t="s">
        <v>1070</v>
      </c>
      <c r="Z699" s="2" t="str">
        <f t="shared" si="132"/>
        <v/>
      </c>
      <c r="AA699" s="6">
        <f>_xlfn.XLOOKUP($G699,$AU$689:$AU$710,$AV$689:$AV$710,0,0)</f>
        <v>2925000</v>
      </c>
      <c r="AB699" s="43">
        <f>AA699/$AC$711</f>
        <v>0.1262027009535315</v>
      </c>
      <c r="AD699" s="65">
        <v>547.19999999999993</v>
      </c>
      <c r="AE699" s="65" cm="1">
        <f t="array" ref="AE699">_xlfn.XLOOKUP($G699&amp;$C699,$BY$1:$BY$845&amp;$C$1:$C$845,$CB$1:$CB$845,"",0)</f>
        <v>3095</v>
      </c>
      <c r="AF699" s="65">
        <v>7.9</v>
      </c>
      <c r="AG699" s="65">
        <f>IFERROR(($AD699/SUM(AD689:AD710))*$AF699,"")</f>
        <v>0.22111578850452418</v>
      </c>
      <c r="AH699" s="65" cm="1">
        <f t="array" ref="AH699">_xlfn.XLOOKUP($G699&amp;$C699,$BY$1:$BY$845&amp;$C$1:$C$845,$BD$1:$BD$845,"",0)</f>
        <v>0</v>
      </c>
      <c r="AI699" s="65" cm="1">
        <f t="array" ref="AI699">_xlfn.XLOOKUP($G699&amp;$C699,$BY$1:$BY$845&amp;$C$1:$C$845,$CP$1:$CP$845,"",0)</f>
        <v>7.8</v>
      </c>
      <c r="AJ699" s="65" cm="1">
        <f t="array" ref="AJ699">_xlfn.XLOOKUP($G699&amp;$C699,$BY$1:$BY$845&amp;$C$1:$C$845,$CQ$1:$CQ$845,"",0)</f>
        <v>5.2</v>
      </c>
      <c r="AK699" s="65" cm="1">
        <f t="array" ref="AK699">_xlfn.XLOOKUP($G699&amp;$C699,$BY$1:$BY$845&amp;$C$1:$C$845,$CR$1:$CR$845,"",0)</f>
        <v>13.1</v>
      </c>
      <c r="AL699" s="65" cm="1">
        <f t="array" ref="AL699">_xlfn.XLOOKUP($G699&amp;$C699,$BY$1:$BY$845&amp;$C$1:$C$845,$CM$1:$CM$845,"",0)</f>
        <v>12.5</v>
      </c>
      <c r="AM699" s="78" cm="1">
        <f t="array" ref="AM699">_xlfn.XLOOKUP($G699&amp;$C699,$BY$1:$BY$845&amp;$C$1:$C$845,BG$1:BG$845,"",0)</f>
        <v>0</v>
      </c>
      <c r="AN699" s="78" cm="1">
        <f t="array" ref="AN699">_xlfn.XLOOKUP($G699&amp;$C699,$BY$1:$BY$845&amp;$C$1:$C$845,BH$1:BH$845,"",0)</f>
        <v>0</v>
      </c>
      <c r="AO699" s="78" cm="1">
        <f t="array" ref="AO699">_xlfn.XLOOKUP($G699&amp;$C699,$BY$1:$BY$845&amp;$C$1:$C$845,BI$1:BI$845,"",0)</f>
        <v>0</v>
      </c>
      <c r="AP699" s="78" cm="1">
        <f t="array" ref="AP699">_xlfn.XLOOKUP($G699&amp;$C699,$BY$1:$BY$845&amp;$C$1:$C$845,BJ$1:BJ$845,"",0)</f>
        <v>0</v>
      </c>
      <c r="AQ699" s="78" cm="1">
        <f t="array" ref="AQ699">_xlfn.XLOOKUP($G699&amp;$C699,$BY$1:$BY$845&amp;$C$1:$C$845,BK$1:BK$845,"",0)</f>
        <v>0</v>
      </c>
      <c r="AR699" s="78">
        <f t="shared" si="133"/>
        <v>0</v>
      </c>
      <c r="AT699" s="1">
        <v>11</v>
      </c>
      <c r="AU699" s="2" t="s">
        <v>1061</v>
      </c>
      <c r="AV699" s="6">
        <v>627000</v>
      </c>
      <c r="AW699" s="6">
        <v>627000</v>
      </c>
      <c r="BX699" s="2">
        <v>11</v>
      </c>
      <c r="BY699" s="2" t="s">
        <v>1059</v>
      </c>
      <c r="BZ699" s="2">
        <v>28</v>
      </c>
      <c r="CA699" s="2">
        <v>76</v>
      </c>
      <c r="CB699" s="2">
        <v>703</v>
      </c>
      <c r="CC699" s="2">
        <v>9.8000000000000007</v>
      </c>
      <c r="CD699" s="2">
        <v>0.42299999999999999</v>
      </c>
      <c r="CE699" s="2">
        <v>0.34200000000000003</v>
      </c>
      <c r="CF699" s="2">
        <v>8.8999999999999996E-2</v>
      </c>
      <c r="CG699" s="2">
        <v>7.3</v>
      </c>
      <c r="CH699" s="2">
        <v>12.8</v>
      </c>
      <c r="CI699" s="2">
        <v>10.1</v>
      </c>
      <c r="CJ699" s="2">
        <v>11.4</v>
      </c>
      <c r="CK699" s="2">
        <v>1.7</v>
      </c>
      <c r="CL699" s="2">
        <v>2.2000000000000002</v>
      </c>
      <c r="CM699" s="2">
        <v>14.1</v>
      </c>
      <c r="CN699" s="2">
        <v>12.1</v>
      </c>
      <c r="CP699" s="2">
        <v>0.1</v>
      </c>
      <c r="CQ699" s="2">
        <v>1.1000000000000001</v>
      </c>
      <c r="CR699" s="2">
        <v>1.2</v>
      </c>
      <c r="CS699" s="2">
        <v>8.2000000000000003E-2</v>
      </c>
      <c r="CU699" s="2">
        <v>-1.7</v>
      </c>
      <c r="CV699" s="2">
        <v>0.9</v>
      </c>
      <c r="CW699" s="2">
        <v>-0.9</v>
      </c>
      <c r="CX699" s="2">
        <v>0.2</v>
      </c>
    </row>
    <row r="700" spans="1:102" x14ac:dyDescent="0.2">
      <c r="B700" s="1" t="s">
        <v>189</v>
      </c>
      <c r="C700" s="1">
        <v>1996</v>
      </c>
      <c r="D700" s="1" t="s">
        <v>1077</v>
      </c>
      <c r="F700" s="2">
        <v>91</v>
      </c>
      <c r="G700" s="2" t="s">
        <v>1071</v>
      </c>
      <c r="H700" s="2" t="s">
        <v>566</v>
      </c>
      <c r="I700" s="4" t="s">
        <v>604</v>
      </c>
      <c r="J700" s="16">
        <f>_xlfn.XLOOKUP($I700,DASHBOARD!$I$2:$I$27,DASHBOARD!$J$2:$J$27,"",0)</f>
        <v>79</v>
      </c>
      <c r="K700" s="23">
        <f>J700/DASHBOARD!$C$3</f>
        <v>2.0066040132080265</v>
      </c>
      <c r="L700" s="2">
        <v>210</v>
      </c>
      <c r="M700" s="26">
        <f>L700/DASHBOARD!$C$4</f>
        <v>95.238095238095241</v>
      </c>
      <c r="N700" s="26">
        <f t="shared" si="131"/>
        <v>23.653060788487799</v>
      </c>
      <c r="O700" s="5">
        <v>22414</v>
      </c>
      <c r="P700" s="23">
        <f>YEARFRAC(O700,_xlfn.XLOOKUP($B700,DASHBOARD!$Q$2:$Q$40,DASHBOARD!$U$2:$U$40,"",0))</f>
        <v>35.091666666666669</v>
      </c>
      <c r="Q700" s="2" t="s">
        <v>557</v>
      </c>
      <c r="R700" s="2" t="str">
        <f>_xlfn.XLOOKUP($Q700,DASHBOARD!$L$2:$L$150,DASHBOARD!M$2:M$150,"",0)</f>
        <v>United States</v>
      </c>
      <c r="S700" s="2" t="str">
        <f>_xlfn.XLOOKUP($Q700,DASHBOARD!$L$2:$L$150,DASHBOARD!N$2:N$150,"",0)</f>
        <v>North America</v>
      </c>
      <c r="T700" s="2" t="str">
        <f>_xlfn.XLOOKUP($Q700,DASHBOARD!$L$2:$L$150,DASHBOARD!O$2:O$150,"",0)</f>
        <v>Americas</v>
      </c>
      <c r="U700" s="2">
        <v>9</v>
      </c>
      <c r="W700" s="2" t="s">
        <v>1072</v>
      </c>
      <c r="X700" s="2" t="s">
        <v>1072</v>
      </c>
      <c r="Z700" s="2" t="str">
        <f t="shared" si="132"/>
        <v/>
      </c>
      <c r="AA700" s="6">
        <f>_xlfn.XLOOKUP($G700,$AU$689:$AU$710,$AV$689:$AV$710,0,0)</f>
        <v>2500000</v>
      </c>
      <c r="AB700" s="43">
        <f>AA700/$AC$711</f>
        <v>0.10786555637053975</v>
      </c>
      <c r="AD700" s="65">
        <v>740</v>
      </c>
      <c r="AE700" s="65" cm="1">
        <f t="array" ref="AE700">_xlfn.XLOOKUP($G700&amp;$C700,$BY$1:$BY$845&amp;$C$1:$C$845,$CB$1:$CB$845,"",0)</f>
        <v>1947</v>
      </c>
      <c r="AF700" s="65">
        <v>14.1</v>
      </c>
      <c r="AG700" s="65">
        <f>IFERROR(($AD700/SUM(AD689:AD710))*$AF700,"")</f>
        <v>0.53370025012403899</v>
      </c>
      <c r="AH700" s="65" cm="1">
        <f t="array" ref="AH700">_xlfn.XLOOKUP($G700&amp;$C700,$BY$1:$BY$845&amp;$C$1:$C$845,$BD$1:$BD$845,"",0)</f>
        <v>0</v>
      </c>
      <c r="AI700" s="65" cm="1">
        <f t="array" ref="AI700">_xlfn.XLOOKUP($G700&amp;$C700,$BY$1:$BY$845&amp;$C$1:$C$845,$CP$1:$CP$845,"",0)</f>
        <v>2</v>
      </c>
      <c r="AJ700" s="65" cm="1">
        <f t="array" ref="AJ700">_xlfn.XLOOKUP($G700&amp;$C700,$BY$1:$BY$845&amp;$C$1:$C$845,$CQ$1:$CQ$845,"",0)</f>
        <v>4</v>
      </c>
      <c r="AK700" s="65" cm="1">
        <f t="array" ref="AK700">_xlfn.XLOOKUP($G700&amp;$C700,$BY$1:$BY$845&amp;$C$1:$C$845,$CR$1:$CR$845,"",0)</f>
        <v>6</v>
      </c>
      <c r="AL700" s="65" cm="1">
        <f t="array" ref="AL700">_xlfn.XLOOKUP($G700&amp;$C700,$BY$1:$BY$845&amp;$C$1:$C$845,$CM$1:$CM$845,"",0)</f>
        <v>25.5</v>
      </c>
      <c r="AM700" s="78" cm="1">
        <f t="array" ref="AM700">_xlfn.XLOOKUP($G700&amp;$C700,$BY$1:$BY$845&amp;$C$1:$C$845,BG$1:BG$845,"",0)</f>
        <v>0</v>
      </c>
      <c r="AN700" s="78" cm="1">
        <f t="array" ref="AN700">_xlfn.XLOOKUP($G700&amp;$C700,$BY$1:$BY$845&amp;$C$1:$C$845,BH$1:BH$845,"",0)</f>
        <v>0</v>
      </c>
      <c r="AO700" s="78" cm="1">
        <f t="array" ref="AO700">_xlfn.XLOOKUP($G700&amp;$C700,$BY$1:$BY$845&amp;$C$1:$C$845,BI$1:BI$845,"",0)</f>
        <v>0</v>
      </c>
      <c r="AP700" s="78" cm="1">
        <f t="array" ref="AP700">_xlfn.XLOOKUP($G700&amp;$C700,$BY$1:$BY$845&amp;$C$1:$C$845,BJ$1:BJ$845,"",0)</f>
        <v>0</v>
      </c>
      <c r="AQ700" s="78" cm="1">
        <f t="array" ref="AQ700">_xlfn.XLOOKUP($G700&amp;$C700,$BY$1:$BY$845&amp;$C$1:$C$845,BK$1:BK$845,"",0)</f>
        <v>0</v>
      </c>
      <c r="AR700" s="78">
        <f t="shared" si="133"/>
        <v>0</v>
      </c>
      <c r="AT700" s="1">
        <v>12</v>
      </c>
      <c r="AU700" s="2" t="s">
        <v>1059</v>
      </c>
      <c r="AV700" s="6">
        <v>300000</v>
      </c>
      <c r="AW700" s="6">
        <v>300000</v>
      </c>
      <c r="BX700" s="2">
        <v>12</v>
      </c>
      <c r="BY700" s="2" t="s">
        <v>1078</v>
      </c>
      <c r="BZ700" s="2">
        <v>43</v>
      </c>
      <c r="CA700" s="2">
        <v>43</v>
      </c>
      <c r="CB700" s="2">
        <v>406</v>
      </c>
      <c r="CC700" s="2">
        <v>14.3</v>
      </c>
      <c r="CD700" s="2">
        <v>0.51400000000000001</v>
      </c>
      <c r="CE700" s="2">
        <v>0</v>
      </c>
      <c r="CF700" s="2">
        <v>0.217</v>
      </c>
      <c r="CG700" s="2">
        <v>11.9</v>
      </c>
      <c r="CH700" s="2">
        <v>12.9</v>
      </c>
      <c r="CI700" s="2">
        <v>12.4</v>
      </c>
      <c r="CJ700" s="2">
        <v>8.1999999999999993</v>
      </c>
      <c r="CK700" s="2">
        <v>0.8</v>
      </c>
      <c r="CL700" s="2">
        <v>3.5</v>
      </c>
      <c r="CM700" s="2">
        <v>15.2</v>
      </c>
      <c r="CN700" s="2">
        <v>20.3</v>
      </c>
      <c r="CP700" s="2">
        <v>0.3</v>
      </c>
      <c r="CQ700" s="2">
        <v>0.6</v>
      </c>
      <c r="CR700" s="2">
        <v>0.9</v>
      </c>
      <c r="CS700" s="2">
        <v>0.10100000000000001</v>
      </c>
      <c r="CU700" s="2">
        <v>-2</v>
      </c>
      <c r="CV700" s="2">
        <v>-0.7</v>
      </c>
      <c r="CW700" s="2">
        <v>-2.7</v>
      </c>
      <c r="CX700" s="2">
        <v>-0.1</v>
      </c>
    </row>
    <row r="701" spans="1:102" x14ac:dyDescent="0.2">
      <c r="B701" s="1" t="s">
        <v>189</v>
      </c>
      <c r="C701" s="1">
        <v>1996</v>
      </c>
      <c r="D701" s="1" t="s">
        <v>1077</v>
      </c>
      <c r="F701" s="2">
        <v>22</v>
      </c>
      <c r="G701" s="2" t="s">
        <v>1036</v>
      </c>
      <c r="H701" s="2" t="s">
        <v>566</v>
      </c>
      <c r="I701" s="4" t="s">
        <v>1148</v>
      </c>
      <c r="J701" s="16">
        <f>_xlfn.XLOOKUP($I701,DASHBOARD!$I$2:$I$27,DASHBOARD!$J$2:$J$27,"",0)</f>
        <v>83</v>
      </c>
      <c r="K701" s="23">
        <f>J701/DASHBOARD!$C$3</f>
        <v>2.1082042164084331</v>
      </c>
      <c r="L701" s="2">
        <v>230</v>
      </c>
      <c r="M701" s="26">
        <f>L701/DASHBOARD!$C$4</f>
        <v>104.30839002267574</v>
      </c>
      <c r="N701" s="26">
        <f t="shared" si="131"/>
        <v>23.468962284676774</v>
      </c>
      <c r="O701" s="5">
        <v>23513</v>
      </c>
      <c r="P701" s="23">
        <f>YEARFRAC(O701,_xlfn.XLOOKUP($B701,DASHBOARD!$Q$2:$Q$40,DASHBOARD!$U$2:$U$40,"",0))</f>
        <v>32.083333333333336</v>
      </c>
      <c r="Q701" s="2" t="s">
        <v>557</v>
      </c>
      <c r="R701" s="2" t="str">
        <f>_xlfn.XLOOKUP($Q701,DASHBOARD!$L$2:$L$150,DASHBOARD!M$2:M$150,"",0)</f>
        <v>United States</v>
      </c>
      <c r="S701" s="2" t="str">
        <f>_xlfn.XLOOKUP($Q701,DASHBOARD!$L$2:$L$150,DASHBOARD!N$2:N$150,"",0)</f>
        <v>North America</v>
      </c>
      <c r="T701" s="2" t="str">
        <f>_xlfn.XLOOKUP($Q701,DASHBOARD!$L$2:$L$150,DASHBOARD!O$2:O$150,"",0)</f>
        <v>Americas</v>
      </c>
      <c r="U701" s="2">
        <v>9</v>
      </c>
      <c r="W701" s="2" t="s">
        <v>766</v>
      </c>
      <c r="X701" s="2" t="s">
        <v>766</v>
      </c>
      <c r="Z701" s="2" t="str">
        <f t="shared" si="132"/>
        <v/>
      </c>
      <c r="AA701" s="6">
        <f>_xlfn.XLOOKUP($G701,$AU$689:$AU$710,$AV$689:$AV$710,0,0)</f>
        <v>0</v>
      </c>
      <c r="AB701" s="43">
        <f>AA701/$AC$711</f>
        <v>0</v>
      </c>
      <c r="AD701" s="65">
        <v>274.40000000000003</v>
      </c>
      <c r="AE701" s="65" t="str" cm="1">
        <f t="array" ref="AE701">_xlfn.XLOOKUP($G701&amp;$C701,$BY$1:$BY$845&amp;$C$1:$C$845,$CB$1:$CB$845,"",0)</f>
        <v/>
      </c>
      <c r="AF701" s="65">
        <v>3.5</v>
      </c>
      <c r="AG701" s="65">
        <f>IFERROR(($AD701/SUM(AD689:AD710))*$AF701,"")</f>
        <v>4.9124565863439433E-2</v>
      </c>
      <c r="AH701" s="65" t="str" cm="1">
        <f t="array" ref="AH701">_xlfn.XLOOKUP($G701&amp;$C701,$BY$1:$BY$845&amp;$C$1:$C$845,$BD$1:$BD$845,"",0)</f>
        <v/>
      </c>
      <c r="AI701" s="65" t="str" cm="1">
        <f t="array" ref="AI701">_xlfn.XLOOKUP($G701&amp;$C701,$BY$1:$BY$845&amp;$C$1:$C$845,$CP$1:$CP$845,"",0)</f>
        <v/>
      </c>
      <c r="AJ701" s="65" t="str" cm="1">
        <f t="array" ref="AJ701">_xlfn.XLOOKUP($G701&amp;$C701,$BY$1:$BY$845&amp;$C$1:$C$845,$CQ$1:$CQ$845,"",0)</f>
        <v/>
      </c>
      <c r="AK701" s="65" t="str" cm="1">
        <f t="array" ref="AK701">_xlfn.XLOOKUP($G701&amp;$C701,$BY$1:$BY$845&amp;$C$1:$C$845,$CR$1:$CR$845,"",0)</f>
        <v/>
      </c>
      <c r="AL701" s="65" t="str" cm="1">
        <f t="array" ref="AL701">_xlfn.XLOOKUP($G701&amp;$C701,$BY$1:$BY$845&amp;$C$1:$C$845,$CM$1:$CM$845,"",0)</f>
        <v/>
      </c>
      <c r="AM701" s="78" t="str" cm="1">
        <f t="array" ref="AM701">_xlfn.XLOOKUP($G701&amp;$C701,$BY$1:$BY$845&amp;$C$1:$C$845,BG$1:BG$845,"",0)</f>
        <v/>
      </c>
      <c r="AN701" s="78" t="str" cm="1">
        <f t="array" ref="AN701">_xlfn.XLOOKUP($G701&amp;$C701,$BY$1:$BY$845&amp;$C$1:$C$845,BH$1:BH$845,"",0)</f>
        <v/>
      </c>
      <c r="AO701" s="78" t="str" cm="1">
        <f t="array" ref="AO701">_xlfn.XLOOKUP($G701&amp;$C701,$BY$1:$BY$845&amp;$C$1:$C$845,BI$1:BI$845,"",0)</f>
        <v/>
      </c>
      <c r="AP701" s="78" t="str" cm="1">
        <f t="array" ref="AP701">_xlfn.XLOOKUP($G701&amp;$C701,$BY$1:$BY$845&amp;$C$1:$C$845,BJ$1:BJ$845,"",0)</f>
        <v/>
      </c>
      <c r="AQ701" s="78" t="str" cm="1">
        <f t="array" ref="AQ701">_xlfn.XLOOKUP($G701&amp;$C701,$BY$1:$BY$845&amp;$C$1:$C$845,BK$1:BK$845,"",0)</f>
        <v/>
      </c>
      <c r="AR701" s="78">
        <f t="shared" si="133"/>
        <v>0</v>
      </c>
      <c r="AT701" s="1">
        <v>13</v>
      </c>
      <c r="AU701" s="2" t="s">
        <v>1083</v>
      </c>
      <c r="AV701" s="6">
        <v>225000</v>
      </c>
      <c r="AW701" s="6">
        <v>225000</v>
      </c>
      <c r="BX701" s="2">
        <v>13</v>
      </c>
      <c r="BY701" s="2" t="s">
        <v>1073</v>
      </c>
      <c r="BZ701" s="2">
        <v>24</v>
      </c>
      <c r="CA701" s="2">
        <v>48</v>
      </c>
      <c r="CB701" s="2">
        <v>395</v>
      </c>
      <c r="CC701" s="2">
        <v>6.5</v>
      </c>
      <c r="CD701" s="2">
        <v>0.41099999999999998</v>
      </c>
      <c r="CE701" s="2">
        <v>4.2999999999999997E-2</v>
      </c>
      <c r="CF701" s="2">
        <v>0.43</v>
      </c>
      <c r="CG701" s="2">
        <v>10.5</v>
      </c>
      <c r="CH701" s="2">
        <v>15.8</v>
      </c>
      <c r="CI701" s="2">
        <v>13.2</v>
      </c>
      <c r="CJ701" s="2">
        <v>10.4</v>
      </c>
      <c r="CK701" s="2">
        <v>0.7</v>
      </c>
      <c r="CL701" s="2">
        <v>1</v>
      </c>
      <c r="CM701" s="2">
        <v>24</v>
      </c>
      <c r="CN701" s="2">
        <v>16.399999999999999</v>
      </c>
      <c r="CP701" s="2">
        <v>-0.5</v>
      </c>
      <c r="CQ701" s="2">
        <v>0.5</v>
      </c>
      <c r="CR701" s="2">
        <v>0.1</v>
      </c>
      <c r="CS701" s="2">
        <v>6.0000000000000001E-3</v>
      </c>
      <c r="CU701" s="2">
        <v>-5.6</v>
      </c>
      <c r="CV701" s="2">
        <v>-1.3</v>
      </c>
      <c r="CW701" s="2">
        <v>-6.9</v>
      </c>
      <c r="CX701" s="2">
        <v>-0.5</v>
      </c>
    </row>
    <row r="702" spans="1:102" x14ac:dyDescent="0.2">
      <c r="B702" s="1" t="s">
        <v>189</v>
      </c>
      <c r="C702" s="1">
        <v>1996</v>
      </c>
      <c r="D702" s="1" t="s">
        <v>1077</v>
      </c>
      <c r="F702" s="2">
        <v>8</v>
      </c>
      <c r="G702" s="2" t="s">
        <v>1073</v>
      </c>
      <c r="H702" s="2" t="s">
        <v>566</v>
      </c>
      <c r="I702" s="4" t="s">
        <v>602</v>
      </c>
      <c r="J702" s="16">
        <f>_xlfn.XLOOKUP($I702,DASHBOARD!$I$2:$I$27,DASHBOARD!$J$2:$J$27,"",0)</f>
        <v>81</v>
      </c>
      <c r="K702" s="23">
        <f>J702/DASHBOARD!$C$3</f>
        <v>2.0574041148082296</v>
      </c>
      <c r="L702" s="2">
        <v>248</v>
      </c>
      <c r="M702" s="26">
        <f>L702/DASHBOARD!$C$4</f>
        <v>112.47165532879818</v>
      </c>
      <c r="N702" s="26">
        <f t="shared" si="131"/>
        <v>26.570754015775897</v>
      </c>
      <c r="O702" s="5">
        <v>26395</v>
      </c>
      <c r="P702" s="23">
        <f>YEARFRAC(O702,_xlfn.XLOOKUP($B702,DASHBOARD!$Q$2:$Q$40,DASHBOARD!$U$2:$U$40,"",0))</f>
        <v>24.194444444444443</v>
      </c>
      <c r="Q702" s="2" t="s">
        <v>557</v>
      </c>
      <c r="R702" s="2" t="str">
        <f>_xlfn.XLOOKUP($Q702,DASHBOARD!$L$2:$L$150,DASHBOARD!M$2:M$150,"",0)</f>
        <v>United States</v>
      </c>
      <c r="S702" s="2" t="str">
        <f>_xlfn.XLOOKUP($Q702,DASHBOARD!$L$2:$L$150,DASHBOARD!N$2:N$150,"",0)</f>
        <v>North America</v>
      </c>
      <c r="T702" s="2" t="str">
        <f>_xlfn.XLOOKUP($Q702,DASHBOARD!$L$2:$L$150,DASHBOARD!O$2:O$150,"",0)</f>
        <v>Americas</v>
      </c>
      <c r="U702" s="2">
        <v>1</v>
      </c>
      <c r="W702" s="2" t="s">
        <v>1074</v>
      </c>
      <c r="X702" s="2" t="s">
        <v>1074</v>
      </c>
      <c r="Z702" s="2" t="str">
        <f t="shared" si="132"/>
        <v/>
      </c>
      <c r="AA702" s="6">
        <f>_xlfn.XLOOKUP($G702,$AU$689:$AU$710,$AV$689:$AV$710,0,0)</f>
        <v>845000</v>
      </c>
      <c r="AB702" s="43">
        <f>AA702/$AC$711</f>
        <v>3.645855805324244E-2</v>
      </c>
      <c r="AD702" s="65">
        <v>7</v>
      </c>
      <c r="AE702" s="65" cm="1">
        <f t="array" ref="AE702">_xlfn.XLOOKUP($G702&amp;$C702,$BY$1:$BY$845&amp;$C$1:$C$845,$CB$1:$CB$845,"",0)</f>
        <v>395</v>
      </c>
      <c r="AF702" s="65">
        <v>1.8</v>
      </c>
      <c r="AG702" s="65">
        <f>IFERROR(($AD702/SUM(AD689:AD710))*$AF702,"")</f>
        <v>6.444913888789429E-4</v>
      </c>
      <c r="AH702" s="65" cm="1">
        <f t="array" ref="AH702">_xlfn.XLOOKUP($G702&amp;$C702,$BY$1:$BY$845&amp;$C$1:$C$845,$BD$1:$BD$845,"",0)</f>
        <v>0</v>
      </c>
      <c r="AI702" s="65" cm="1">
        <f t="array" ref="AI702">_xlfn.XLOOKUP($G702&amp;$C702,$BY$1:$BY$845&amp;$C$1:$C$845,$CP$1:$CP$845,"",0)</f>
        <v>-0.5</v>
      </c>
      <c r="AJ702" s="65" cm="1">
        <f t="array" ref="AJ702">_xlfn.XLOOKUP($G702&amp;$C702,$BY$1:$BY$845&amp;$C$1:$C$845,$CQ$1:$CQ$845,"",0)</f>
        <v>0.5</v>
      </c>
      <c r="AK702" s="65" cm="1">
        <f t="array" ref="AK702">_xlfn.XLOOKUP($G702&amp;$C702,$BY$1:$BY$845&amp;$C$1:$C$845,$CR$1:$CR$845,"",0)</f>
        <v>0.1</v>
      </c>
      <c r="AL702" s="65" cm="1">
        <f t="array" ref="AL702">_xlfn.XLOOKUP($G702&amp;$C702,$BY$1:$BY$845&amp;$C$1:$C$845,$CM$1:$CM$845,"",0)</f>
        <v>24</v>
      </c>
      <c r="AM702" s="78" cm="1">
        <f t="array" ref="AM702">_xlfn.XLOOKUP($G702&amp;$C702,$BY$1:$BY$845&amp;$C$1:$C$845,BG$1:BG$845,"",0)</f>
        <v>0</v>
      </c>
      <c r="AN702" s="78" cm="1">
        <f t="array" ref="AN702">_xlfn.XLOOKUP($G702&amp;$C702,$BY$1:$BY$845&amp;$C$1:$C$845,BH$1:BH$845,"",0)</f>
        <v>0</v>
      </c>
      <c r="AO702" s="78" cm="1">
        <f t="array" ref="AO702">_xlfn.XLOOKUP($G702&amp;$C702,$BY$1:$BY$845&amp;$C$1:$C$845,BI$1:BI$845,"",0)</f>
        <v>0</v>
      </c>
      <c r="AP702" s="78" cm="1">
        <f t="array" ref="AP702">_xlfn.XLOOKUP($G702&amp;$C702,$BY$1:$BY$845&amp;$C$1:$C$845,BJ$1:BJ$845,"",0)</f>
        <v>0</v>
      </c>
      <c r="AQ702" s="78" cm="1">
        <f t="array" ref="AQ702">_xlfn.XLOOKUP($G702&amp;$C702,$BY$1:$BY$845&amp;$C$1:$C$845,BK$1:BK$845,"",0)</f>
        <v>0</v>
      </c>
      <c r="AR702" s="78">
        <f t="shared" si="133"/>
        <v>0</v>
      </c>
      <c r="AT702" s="1">
        <v>14</v>
      </c>
      <c r="AU702" s="2" t="s">
        <v>1084</v>
      </c>
      <c r="AV702" s="6">
        <v>225000</v>
      </c>
      <c r="AW702" s="6">
        <v>225000</v>
      </c>
      <c r="BX702" s="2">
        <v>14</v>
      </c>
      <c r="BY702" s="2" t="s">
        <v>1079</v>
      </c>
      <c r="BZ702" s="2">
        <v>27</v>
      </c>
      <c r="CA702" s="2">
        <v>9</v>
      </c>
      <c r="CB702" s="2">
        <v>138</v>
      </c>
      <c r="CC702" s="2">
        <v>13.7</v>
      </c>
      <c r="CD702" s="2">
        <v>0.45300000000000001</v>
      </c>
      <c r="CE702" s="2">
        <v>0</v>
      </c>
      <c r="CF702" s="2">
        <v>0.23799999999999999</v>
      </c>
      <c r="CG702" s="2">
        <v>11.6</v>
      </c>
      <c r="CH702" s="2">
        <v>15.3</v>
      </c>
      <c r="CI702" s="2">
        <v>13.5</v>
      </c>
      <c r="CJ702" s="2">
        <v>13.5</v>
      </c>
      <c r="CK702" s="2">
        <v>1.2</v>
      </c>
      <c r="CL702" s="2">
        <v>2.7</v>
      </c>
      <c r="CM702" s="2">
        <v>13.6</v>
      </c>
      <c r="CN702" s="2">
        <v>26.1</v>
      </c>
      <c r="CP702" s="2">
        <v>0</v>
      </c>
      <c r="CQ702" s="2">
        <v>0.2</v>
      </c>
      <c r="CR702" s="2">
        <v>0.2</v>
      </c>
      <c r="CS702" s="2">
        <v>7.2999999999999995E-2</v>
      </c>
      <c r="CU702" s="2">
        <v>-3.6</v>
      </c>
      <c r="CV702" s="2">
        <v>-1.3</v>
      </c>
      <c r="CW702" s="2">
        <v>-4.9000000000000004</v>
      </c>
      <c r="CX702" s="2">
        <v>-0.1</v>
      </c>
    </row>
    <row r="703" spans="1:102" x14ac:dyDescent="0.2">
      <c r="B703" s="1" t="s">
        <v>189</v>
      </c>
      <c r="C703" s="1">
        <v>1996</v>
      </c>
      <c r="D703" s="1" t="s">
        <v>1077</v>
      </c>
      <c r="F703" s="2">
        <v>34</v>
      </c>
      <c r="G703" s="2" t="s">
        <v>1076</v>
      </c>
      <c r="H703" s="2" t="s">
        <v>552</v>
      </c>
      <c r="I703" s="4" t="s">
        <v>1150</v>
      </c>
      <c r="J703" s="16">
        <f>_xlfn.XLOOKUP($I703,DASHBOARD!$I$2:$I$27,DASHBOARD!$J$2:$J$27,"",0)</f>
        <v>85</v>
      </c>
      <c r="K703" s="23">
        <f>J703/DASHBOARD!$C$3</f>
        <v>2.1590043180086362</v>
      </c>
      <c r="L703" s="2">
        <v>245</v>
      </c>
      <c r="M703" s="26">
        <f>L703/DASHBOARD!$C$4</f>
        <v>111.11111111111111</v>
      </c>
      <c r="N703" s="26">
        <f t="shared" si="131"/>
        <v>23.836938100730482</v>
      </c>
      <c r="O703" s="5">
        <v>23127</v>
      </c>
      <c r="P703" s="23">
        <f>YEARFRAC(O703,_xlfn.XLOOKUP($B703,DASHBOARD!$Q$2:$Q$40,DASHBOARD!$U$2:$U$40,"",0))</f>
        <v>33.138888888888886</v>
      </c>
      <c r="Q703" s="2" t="s">
        <v>593</v>
      </c>
      <c r="R703" s="2" t="str">
        <f>_xlfn.XLOOKUP($Q703,DASHBOARD!$L$2:$L$150,DASHBOARD!M$2:M$150,"",0)</f>
        <v>Canada</v>
      </c>
      <c r="S703" s="2" t="str">
        <f>_xlfn.XLOOKUP($Q703,DASHBOARD!$L$2:$L$150,DASHBOARD!N$2:N$150,"",0)</f>
        <v>North America</v>
      </c>
      <c r="T703" s="2" t="str">
        <f>_xlfn.XLOOKUP($Q703,DASHBOARD!$L$2:$L$150,DASHBOARD!O$2:O$150,"",0)</f>
        <v>Americas</v>
      </c>
      <c r="U703" s="2">
        <v>8</v>
      </c>
      <c r="W703" s="2" t="s">
        <v>887</v>
      </c>
      <c r="X703" s="2" t="s">
        <v>887</v>
      </c>
      <c r="Z703" s="2" t="str">
        <f t="shared" si="132"/>
        <v/>
      </c>
      <c r="AA703" s="6">
        <f>_xlfn.XLOOKUP($G703,$AU$689:$AU$710,$AV$689:$AV$710,0,0)</f>
        <v>1000000</v>
      </c>
      <c r="AB703" s="43">
        <f>AA703/$AC$711</f>
        <v>4.3146222548215901E-2</v>
      </c>
      <c r="AD703" s="65" t="s">
        <v>1484</v>
      </c>
      <c r="AE703" s="65" cm="1">
        <f t="array" ref="AE703">_xlfn.XLOOKUP($G703&amp;$C703,$BY$1:$BY$845&amp;$C$1:$C$845,$CB$1:$CB$845,"",0)</f>
        <v>783</v>
      </c>
      <c r="AF703" s="65" t="s">
        <v>1484</v>
      </c>
      <c r="AG703" s="65" t="str">
        <f>IFERROR(($AD703/SUM(AD689:AD710))*$AF703,"")</f>
        <v/>
      </c>
      <c r="AH703" s="65" cm="1">
        <f t="array" ref="AH703">_xlfn.XLOOKUP($G703&amp;$C703,$BY$1:$BY$845&amp;$C$1:$C$845,$BD$1:$BD$845,"",0)</f>
        <v>0</v>
      </c>
      <c r="AI703" s="65" cm="1">
        <f t="array" ref="AI703">_xlfn.XLOOKUP($G703&amp;$C703,$BY$1:$BY$845&amp;$C$1:$C$845,$CP$1:$CP$845,"",0)</f>
        <v>1.1000000000000001</v>
      </c>
      <c r="AJ703" s="65" cm="1">
        <f t="array" ref="AJ703">_xlfn.XLOOKUP($G703&amp;$C703,$BY$1:$BY$845&amp;$C$1:$C$845,$CQ$1:$CQ$845,"",0)</f>
        <v>0.9</v>
      </c>
      <c r="AK703" s="65" cm="1">
        <f t="array" ref="AK703">_xlfn.XLOOKUP($G703&amp;$C703,$BY$1:$BY$845&amp;$C$1:$C$845,$CR$1:$CR$845,"",0)</f>
        <v>2</v>
      </c>
      <c r="AL703" s="65" cm="1">
        <f t="array" ref="AL703">_xlfn.XLOOKUP($G703&amp;$C703,$BY$1:$BY$845&amp;$C$1:$C$845,$CM$1:$CM$845,"",0)</f>
        <v>10.6</v>
      </c>
      <c r="AM703" s="78" cm="1">
        <f t="array" ref="AM703">_xlfn.XLOOKUP($G703&amp;$C703,$BY$1:$BY$845&amp;$C$1:$C$845,BG$1:BG$845,"",0)</f>
        <v>0</v>
      </c>
      <c r="AN703" s="78" cm="1">
        <f t="array" ref="AN703">_xlfn.XLOOKUP($G703&amp;$C703,$BY$1:$BY$845&amp;$C$1:$C$845,BH$1:BH$845,"",0)</f>
        <v>0</v>
      </c>
      <c r="AO703" s="78" cm="1">
        <f t="array" ref="AO703">_xlfn.XLOOKUP($G703&amp;$C703,$BY$1:$BY$845&amp;$C$1:$C$845,BI$1:BI$845,"",0)</f>
        <v>0</v>
      </c>
      <c r="AP703" s="78" cm="1">
        <f t="array" ref="AP703">_xlfn.XLOOKUP($G703&amp;$C703,$BY$1:$BY$845&amp;$C$1:$C$845,BJ$1:BJ$845,"",0)</f>
        <v>0</v>
      </c>
      <c r="AQ703" s="78" cm="1">
        <f t="array" ref="AQ703">_xlfn.XLOOKUP($G703&amp;$C703,$BY$1:$BY$845&amp;$C$1:$C$845,BK$1:BK$845,"",0)</f>
        <v>0</v>
      </c>
      <c r="AR703" s="78">
        <f t="shared" si="133"/>
        <v>0</v>
      </c>
      <c r="AT703" s="1">
        <v>15</v>
      </c>
      <c r="AV703" s="6"/>
      <c r="AW703" s="6" t="s">
        <v>1484</v>
      </c>
      <c r="BX703" s="2">
        <v>15</v>
      </c>
      <c r="BY703" s="2" t="s">
        <v>1082</v>
      </c>
      <c r="BZ703" s="2">
        <v>26</v>
      </c>
      <c r="CA703" s="2">
        <v>2</v>
      </c>
      <c r="CB703" s="2">
        <v>12</v>
      </c>
      <c r="CC703" s="2">
        <v>7</v>
      </c>
      <c r="CD703" s="2">
        <v>0.307</v>
      </c>
      <c r="CE703" s="2">
        <v>0.5</v>
      </c>
      <c r="CF703" s="2">
        <v>0.5</v>
      </c>
      <c r="CG703" s="2">
        <v>0</v>
      </c>
      <c r="CH703" s="2">
        <v>27.8</v>
      </c>
      <c r="CI703" s="2">
        <v>14.1</v>
      </c>
      <c r="CJ703" s="2">
        <v>22.3</v>
      </c>
      <c r="CK703" s="2">
        <v>4.4000000000000004</v>
      </c>
      <c r="CL703" s="2">
        <v>6.3</v>
      </c>
      <c r="CM703" s="2">
        <v>29.1</v>
      </c>
      <c r="CN703" s="2">
        <v>25.6</v>
      </c>
      <c r="CP703" s="2">
        <v>-0.1</v>
      </c>
      <c r="CQ703" s="2">
        <v>0</v>
      </c>
      <c r="CR703" s="2">
        <v>0</v>
      </c>
      <c r="CS703" s="2">
        <v>-0.126</v>
      </c>
      <c r="CU703" s="2">
        <v>-10.7</v>
      </c>
      <c r="CV703" s="2">
        <v>2.2000000000000002</v>
      </c>
      <c r="CW703" s="2">
        <v>-8.5</v>
      </c>
      <c r="CX703" s="2">
        <v>0</v>
      </c>
    </row>
    <row r="704" spans="1:102" x14ac:dyDescent="0.2">
      <c r="B704" s="1" t="s">
        <v>189</v>
      </c>
      <c r="C704" s="1">
        <v>1996</v>
      </c>
      <c r="D704" s="1" t="s">
        <v>1077</v>
      </c>
      <c r="I704" s="4"/>
      <c r="O704" s="5"/>
      <c r="Z704" s="2" t="str">
        <f t="shared" si="132"/>
        <v/>
      </c>
      <c r="AA704" s="6">
        <f>_xlfn.XLOOKUP($G704,$AU$689:$AU$710,$AV$689:$AV$710,0,0)</f>
        <v>0</v>
      </c>
      <c r="AB704" s="43">
        <f>AA704/$AC$711</f>
        <v>0</v>
      </c>
      <c r="AD704" s="65" t="s">
        <v>1484</v>
      </c>
      <c r="AE704" s="65" cm="1">
        <f t="array" ref="AE704">_xlfn.XLOOKUP($G704&amp;$C704,$BY$1:$BY$845&amp;$C$1:$C$845,$CB$1:$CB$845,"",0)</f>
        <v>0</v>
      </c>
      <c r="AF704" s="65" t="s">
        <v>1484</v>
      </c>
      <c r="AG704" s="65" t="str">
        <f>IFERROR(($AD704/SUM(AD689:AD710))*$AF704,"")</f>
        <v/>
      </c>
      <c r="AH704" s="65" cm="1">
        <f t="array" ref="AH704">_xlfn.XLOOKUP($G704&amp;$C704,$BY$1:$BY$845&amp;$C$1:$C$845,$BD$1:$BD$845,"",0)</f>
        <v>0</v>
      </c>
      <c r="AI704" s="65" cm="1">
        <f t="array" ref="AI704">_xlfn.XLOOKUP($G704&amp;$C704,$BY$1:$BY$845&amp;$C$1:$C$845,$CP$1:$CP$845,"",0)</f>
        <v>0</v>
      </c>
      <c r="AJ704" s="65" cm="1">
        <f t="array" ref="AJ704">_xlfn.XLOOKUP($G704&amp;$C704,$BY$1:$BY$845&amp;$C$1:$C$845,$CQ$1:$CQ$845,"",0)</f>
        <v>0</v>
      </c>
      <c r="AK704" s="65" cm="1">
        <f t="array" ref="AK704">_xlfn.XLOOKUP($G704&amp;$C704,$BY$1:$BY$845&amp;$C$1:$C$845,$CR$1:$CR$845,"",0)</f>
        <v>0</v>
      </c>
      <c r="AL704" s="65" cm="1">
        <f t="array" ref="AL704">_xlfn.XLOOKUP($G704&amp;$C704,$BY$1:$BY$845&amp;$C$1:$C$845,$CM$1:$CM$845,"",0)</f>
        <v>0</v>
      </c>
      <c r="AM704" s="78" cm="1">
        <f t="array" ref="AM704">_xlfn.XLOOKUP($G704&amp;$C704,$BY$1:$BY$845&amp;$C$1:$C$845,BG$1:BG$845,"",0)</f>
        <v>0</v>
      </c>
      <c r="AN704" s="78" cm="1">
        <f t="array" ref="AN704">_xlfn.XLOOKUP($G704&amp;$C704,$BY$1:$BY$845&amp;$C$1:$C$845,BH$1:BH$845,"",0)</f>
        <v>0</v>
      </c>
      <c r="AO704" s="78" cm="1">
        <f t="array" ref="AO704">_xlfn.XLOOKUP($G704&amp;$C704,$BY$1:$BY$845&amp;$C$1:$C$845,BI$1:BI$845,"",0)</f>
        <v>0</v>
      </c>
      <c r="AP704" s="78" cm="1">
        <f t="array" ref="AP704">_xlfn.XLOOKUP($G704&amp;$C704,$BY$1:$BY$845&amp;$C$1:$C$845,BJ$1:BJ$845,"",0)</f>
        <v>0</v>
      </c>
      <c r="AQ704" s="78" cm="1">
        <f t="array" ref="AQ704">_xlfn.XLOOKUP($G704&amp;$C704,$BY$1:$BY$845&amp;$C$1:$C$845,BK$1:BK$845,"",0)</f>
        <v>0</v>
      </c>
      <c r="AR704" s="78">
        <f t="shared" si="133"/>
        <v>0</v>
      </c>
      <c r="AT704" s="1">
        <v>16</v>
      </c>
      <c r="AV704" s="6"/>
      <c r="AW704" s="6" t="s">
        <v>1484</v>
      </c>
    </row>
    <row r="705" spans="1:102" x14ac:dyDescent="0.2">
      <c r="B705" s="1" t="s">
        <v>189</v>
      </c>
      <c r="C705" s="1">
        <v>1996</v>
      </c>
      <c r="D705" s="1" t="s">
        <v>1077</v>
      </c>
      <c r="I705" s="4"/>
      <c r="O705" s="5"/>
      <c r="Z705" s="2" t="str">
        <f t="shared" si="132"/>
        <v/>
      </c>
      <c r="AA705" s="6">
        <f>_xlfn.XLOOKUP($G705,$AU$689:$AU$710,$AV$689:$AV$710,0,0)</f>
        <v>0</v>
      </c>
      <c r="AB705" s="43">
        <f>AA705/$AC$711</f>
        <v>0</v>
      </c>
      <c r="AD705" s="65" t="s">
        <v>1484</v>
      </c>
      <c r="AE705" s="65" cm="1">
        <f t="array" ref="AE705">_xlfn.XLOOKUP($G705&amp;$C705,$BY$1:$BY$845&amp;$C$1:$C$845,$CB$1:$CB$845,"",0)</f>
        <v>0</v>
      </c>
      <c r="AF705" s="65" t="s">
        <v>1484</v>
      </c>
      <c r="AG705" s="65" t="str">
        <f>IFERROR(($AD705/SUM(AD689:AD710))*$AF705,"")</f>
        <v/>
      </c>
      <c r="AH705" s="65" cm="1">
        <f t="array" ref="AH705">_xlfn.XLOOKUP($G705&amp;$C705,$BY$1:$BY$845&amp;$C$1:$C$845,$BD$1:$BD$845,"",0)</f>
        <v>0</v>
      </c>
      <c r="AI705" s="65" cm="1">
        <f t="array" ref="AI705">_xlfn.XLOOKUP($G705&amp;$C705,$BY$1:$BY$845&amp;$C$1:$C$845,$CP$1:$CP$845,"",0)</f>
        <v>0</v>
      </c>
      <c r="AJ705" s="65" cm="1">
        <f t="array" ref="AJ705">_xlfn.XLOOKUP($G705&amp;$C705,$BY$1:$BY$845&amp;$C$1:$C$845,$CQ$1:$CQ$845,"",0)</f>
        <v>0</v>
      </c>
      <c r="AK705" s="65" cm="1">
        <f t="array" ref="AK705">_xlfn.XLOOKUP($G705&amp;$C705,$BY$1:$BY$845&amp;$C$1:$C$845,$CR$1:$CR$845,"",0)</f>
        <v>0</v>
      </c>
      <c r="AL705" s="65" cm="1">
        <f t="array" ref="AL705">_xlfn.XLOOKUP($G705&amp;$C705,$BY$1:$BY$845&amp;$C$1:$C$845,$CM$1:$CM$845,"",0)</f>
        <v>0</v>
      </c>
      <c r="AM705" s="78" cm="1">
        <f t="array" ref="AM705">_xlfn.XLOOKUP($G705&amp;$C705,$BY$1:$BY$845&amp;$C$1:$C$845,BG$1:BG$845,"",0)</f>
        <v>0</v>
      </c>
      <c r="AN705" s="78" cm="1">
        <f t="array" ref="AN705">_xlfn.XLOOKUP($G705&amp;$C705,$BY$1:$BY$845&amp;$C$1:$C$845,BH$1:BH$845,"",0)</f>
        <v>0</v>
      </c>
      <c r="AO705" s="78" cm="1">
        <f t="array" ref="AO705">_xlfn.XLOOKUP($G705&amp;$C705,$BY$1:$BY$845&amp;$C$1:$C$845,BI$1:BI$845,"",0)</f>
        <v>0</v>
      </c>
      <c r="AP705" s="78" cm="1">
        <f t="array" ref="AP705">_xlfn.XLOOKUP($G705&amp;$C705,$BY$1:$BY$845&amp;$C$1:$C$845,BJ$1:BJ$845,"",0)</f>
        <v>0</v>
      </c>
      <c r="AQ705" s="78" cm="1">
        <f t="array" ref="AQ705">_xlfn.XLOOKUP($G705&amp;$C705,$BY$1:$BY$845&amp;$C$1:$C$845,BK$1:BK$845,"",0)</f>
        <v>0</v>
      </c>
      <c r="AR705" s="78">
        <f t="shared" si="133"/>
        <v>0</v>
      </c>
      <c r="AT705" s="1">
        <v>17</v>
      </c>
      <c r="AV705" s="6"/>
      <c r="AW705" s="6" t="s">
        <v>1484</v>
      </c>
    </row>
    <row r="706" spans="1:102" x14ac:dyDescent="0.2">
      <c r="B706" s="1" t="s">
        <v>189</v>
      </c>
      <c r="C706" s="1">
        <v>1996</v>
      </c>
      <c r="D706" s="1" t="s">
        <v>1077</v>
      </c>
      <c r="I706" s="4"/>
      <c r="O706" s="5"/>
      <c r="Z706" s="2" t="str">
        <f t="shared" si="132"/>
        <v/>
      </c>
      <c r="AA706" s="6">
        <f>_xlfn.XLOOKUP($G706,$AU$689:$AU$710,$AV$689:$AV$710,0,0)</f>
        <v>0</v>
      </c>
      <c r="AB706" s="43">
        <f>AA706/$AC$711</f>
        <v>0</v>
      </c>
      <c r="AD706" s="65" t="s">
        <v>1484</v>
      </c>
      <c r="AE706" s="65" cm="1">
        <f t="array" ref="AE706">_xlfn.XLOOKUP($G706&amp;$C706,$BY$1:$BY$845&amp;$C$1:$C$845,$CB$1:$CB$845,"",0)</f>
        <v>0</v>
      </c>
      <c r="AF706" s="65" t="s">
        <v>1484</v>
      </c>
      <c r="AG706" s="65" t="str">
        <f>IFERROR(($AD706/SUM(AD689:AD710))*$AF706,"")</f>
        <v/>
      </c>
      <c r="AH706" s="65" cm="1">
        <f t="array" ref="AH706">_xlfn.XLOOKUP($G706&amp;$C706,$BY$1:$BY$845&amp;$C$1:$C$845,$BD$1:$BD$845,"",0)</f>
        <v>0</v>
      </c>
      <c r="AI706" s="65" cm="1">
        <f t="array" ref="AI706">_xlfn.XLOOKUP($G706&amp;$C706,$BY$1:$BY$845&amp;$C$1:$C$845,$CP$1:$CP$845,"",0)</f>
        <v>0</v>
      </c>
      <c r="AJ706" s="65" cm="1">
        <f t="array" ref="AJ706">_xlfn.XLOOKUP($G706&amp;$C706,$BY$1:$BY$845&amp;$C$1:$C$845,$CQ$1:$CQ$845,"",0)</f>
        <v>0</v>
      </c>
      <c r="AK706" s="65" cm="1">
        <f t="array" ref="AK706">_xlfn.XLOOKUP($G706&amp;$C706,$BY$1:$BY$845&amp;$C$1:$C$845,$CR$1:$CR$845,"",0)</f>
        <v>0</v>
      </c>
      <c r="AL706" s="65" cm="1">
        <f t="array" ref="AL706">_xlfn.XLOOKUP($G706&amp;$C706,$BY$1:$BY$845&amp;$C$1:$C$845,$CM$1:$CM$845,"",0)</f>
        <v>0</v>
      </c>
      <c r="AM706" s="78" cm="1">
        <f t="array" ref="AM706">_xlfn.XLOOKUP($G706&amp;$C706,$BY$1:$BY$845&amp;$C$1:$C$845,BG$1:BG$845,"",0)</f>
        <v>0</v>
      </c>
      <c r="AN706" s="78" cm="1">
        <f t="array" ref="AN706">_xlfn.XLOOKUP($G706&amp;$C706,$BY$1:$BY$845&amp;$C$1:$C$845,BH$1:BH$845,"",0)</f>
        <v>0</v>
      </c>
      <c r="AO706" s="78" cm="1">
        <f t="array" ref="AO706">_xlfn.XLOOKUP($G706&amp;$C706,$BY$1:$BY$845&amp;$C$1:$C$845,BI$1:BI$845,"",0)</f>
        <v>0</v>
      </c>
      <c r="AP706" s="78" cm="1">
        <f t="array" ref="AP706">_xlfn.XLOOKUP($G706&amp;$C706,$BY$1:$BY$845&amp;$C$1:$C$845,BJ$1:BJ$845,"",0)</f>
        <v>0</v>
      </c>
      <c r="AQ706" s="78" cm="1">
        <f t="array" ref="AQ706">_xlfn.XLOOKUP($G706&amp;$C706,$BY$1:$BY$845&amp;$C$1:$C$845,BK$1:BK$845,"",0)</f>
        <v>0</v>
      </c>
      <c r="AR706" s="78">
        <f t="shared" si="133"/>
        <v>0</v>
      </c>
      <c r="AT706" s="1">
        <v>18</v>
      </c>
      <c r="AV706" s="6"/>
      <c r="AW706" s="6" t="s">
        <v>1484</v>
      </c>
    </row>
    <row r="707" spans="1:102" x14ac:dyDescent="0.2">
      <c r="B707" s="1" t="s">
        <v>189</v>
      </c>
      <c r="C707" s="1">
        <v>1996</v>
      </c>
      <c r="D707" s="1" t="s">
        <v>1077</v>
      </c>
      <c r="I707" s="4"/>
      <c r="O707" s="5"/>
      <c r="Z707" s="2" t="str">
        <f t="shared" si="132"/>
        <v/>
      </c>
      <c r="AA707" s="6">
        <f>_xlfn.XLOOKUP($G707,$AU$689:$AU$710,$AV$689:$AV$710,0,0)</f>
        <v>0</v>
      </c>
      <c r="AB707" s="43">
        <f>AA707/$AC$711</f>
        <v>0</v>
      </c>
      <c r="AD707" s="65" t="s">
        <v>1484</v>
      </c>
      <c r="AE707" s="65" cm="1">
        <f t="array" ref="AE707">_xlfn.XLOOKUP($G707&amp;$C707,$BY$1:$BY$845&amp;$C$1:$C$845,$CB$1:$CB$845,"",0)</f>
        <v>0</v>
      </c>
      <c r="AF707" s="65" t="s">
        <v>1484</v>
      </c>
      <c r="AG707" s="65" t="str">
        <f>IFERROR(($AD707/SUM(AD689:AD710))*$AF707,"")</f>
        <v/>
      </c>
      <c r="AH707" s="65" cm="1">
        <f t="array" ref="AH707">_xlfn.XLOOKUP($G707&amp;$C707,$BY$1:$BY$845&amp;$C$1:$C$845,$BD$1:$BD$845,"",0)</f>
        <v>0</v>
      </c>
      <c r="AI707" s="65" cm="1">
        <f t="array" ref="AI707">_xlfn.XLOOKUP($G707&amp;$C707,$BY$1:$BY$845&amp;$C$1:$C$845,$CP$1:$CP$845,"",0)</f>
        <v>0</v>
      </c>
      <c r="AJ707" s="65" cm="1">
        <f t="array" ref="AJ707">_xlfn.XLOOKUP($G707&amp;$C707,$BY$1:$BY$845&amp;$C$1:$C$845,$CQ$1:$CQ$845,"",0)</f>
        <v>0</v>
      </c>
      <c r="AK707" s="65" cm="1">
        <f t="array" ref="AK707">_xlfn.XLOOKUP($G707&amp;$C707,$BY$1:$BY$845&amp;$C$1:$C$845,$CR$1:$CR$845,"",0)</f>
        <v>0</v>
      </c>
      <c r="AL707" s="65" cm="1">
        <f t="array" ref="AL707">_xlfn.XLOOKUP($G707&amp;$C707,$BY$1:$BY$845&amp;$C$1:$C$845,$CM$1:$CM$845,"",0)</f>
        <v>0</v>
      </c>
      <c r="AM707" s="78" cm="1">
        <f t="array" ref="AM707">_xlfn.XLOOKUP($G707&amp;$C707,$BY$1:$BY$845&amp;$C$1:$C$845,BG$1:BG$845,"",0)</f>
        <v>0</v>
      </c>
      <c r="AN707" s="78" cm="1">
        <f t="array" ref="AN707">_xlfn.XLOOKUP($G707&amp;$C707,$BY$1:$BY$845&amp;$C$1:$C$845,BH$1:BH$845,"",0)</f>
        <v>0</v>
      </c>
      <c r="AO707" s="78" cm="1">
        <f t="array" ref="AO707">_xlfn.XLOOKUP($G707&amp;$C707,$BY$1:$BY$845&amp;$C$1:$C$845,BI$1:BI$845,"",0)</f>
        <v>0</v>
      </c>
      <c r="AP707" s="78" cm="1">
        <f t="array" ref="AP707">_xlfn.XLOOKUP($G707&amp;$C707,$BY$1:$BY$845&amp;$C$1:$C$845,BJ$1:BJ$845,"",0)</f>
        <v>0</v>
      </c>
      <c r="AQ707" s="78" cm="1">
        <f t="array" ref="AQ707">_xlfn.XLOOKUP($G707&amp;$C707,$BY$1:$BY$845&amp;$C$1:$C$845,BK$1:BK$845,"",0)</f>
        <v>0</v>
      </c>
      <c r="AR707" s="78">
        <f t="shared" si="133"/>
        <v>0</v>
      </c>
      <c r="AT707" s="1">
        <v>19</v>
      </c>
      <c r="AV707" s="6"/>
      <c r="AW707" s="6" t="s">
        <v>1484</v>
      </c>
    </row>
    <row r="708" spans="1:102" x14ac:dyDescent="0.2">
      <c r="B708" s="1" t="s">
        <v>189</v>
      </c>
      <c r="C708" s="1">
        <v>1996</v>
      </c>
      <c r="D708" s="1" t="s">
        <v>1077</v>
      </c>
      <c r="I708" s="4"/>
      <c r="O708" s="5"/>
      <c r="Z708" s="2" t="str">
        <f t="shared" si="132"/>
        <v/>
      </c>
      <c r="AA708" s="6">
        <f>_xlfn.XLOOKUP($G708,$AU$689:$AU$710,$AV$689:$AV$710,0,0)</f>
        <v>0</v>
      </c>
      <c r="AB708" s="43">
        <f>AA708/$AC$711</f>
        <v>0</v>
      </c>
      <c r="AD708" s="65" t="s">
        <v>1484</v>
      </c>
      <c r="AE708" s="65" cm="1">
        <f t="array" ref="AE708">_xlfn.XLOOKUP($G708&amp;$C708,$BY$1:$BY$845&amp;$C$1:$C$845,$CB$1:$CB$845,"",0)</f>
        <v>0</v>
      </c>
      <c r="AF708" s="65" t="s">
        <v>1484</v>
      </c>
      <c r="AG708" s="65" t="str">
        <f>IFERROR(($AD708/SUM(AD689:AD710))*$AF708,"")</f>
        <v/>
      </c>
      <c r="AH708" s="65" cm="1">
        <f t="array" ref="AH708">_xlfn.XLOOKUP($G708&amp;$C708,$BY$1:$BY$845&amp;$C$1:$C$845,$BD$1:$BD$845,"",0)</f>
        <v>0</v>
      </c>
      <c r="AI708" s="65" cm="1">
        <f t="array" ref="AI708">_xlfn.XLOOKUP($G708&amp;$C708,$BY$1:$BY$845&amp;$C$1:$C$845,$CP$1:$CP$845,"",0)</f>
        <v>0</v>
      </c>
      <c r="AJ708" s="65" cm="1">
        <f t="array" ref="AJ708">_xlfn.XLOOKUP($G708&amp;$C708,$BY$1:$BY$845&amp;$C$1:$C$845,$CQ$1:$CQ$845,"",0)</f>
        <v>0</v>
      </c>
      <c r="AK708" s="65" cm="1">
        <f t="array" ref="AK708">_xlfn.XLOOKUP($G708&amp;$C708,$BY$1:$BY$845&amp;$C$1:$C$845,$CR$1:$CR$845,"",0)</f>
        <v>0</v>
      </c>
      <c r="AL708" s="65" cm="1">
        <f t="array" ref="AL708">_xlfn.XLOOKUP($G708&amp;$C708,$BY$1:$BY$845&amp;$C$1:$C$845,$CM$1:$CM$845,"",0)</f>
        <v>0</v>
      </c>
      <c r="AM708" s="78" cm="1">
        <f t="array" ref="AM708">_xlfn.XLOOKUP($G708&amp;$C708,$BY$1:$BY$845&amp;$C$1:$C$845,BG$1:BG$845,"",0)</f>
        <v>0</v>
      </c>
      <c r="AN708" s="78" cm="1">
        <f t="array" ref="AN708">_xlfn.XLOOKUP($G708&amp;$C708,$BY$1:$BY$845&amp;$C$1:$C$845,BH$1:BH$845,"",0)</f>
        <v>0</v>
      </c>
      <c r="AO708" s="78" cm="1">
        <f t="array" ref="AO708">_xlfn.XLOOKUP($G708&amp;$C708,$BY$1:$BY$845&amp;$C$1:$C$845,BI$1:BI$845,"",0)</f>
        <v>0</v>
      </c>
      <c r="AP708" s="78" cm="1">
        <f t="array" ref="AP708">_xlfn.XLOOKUP($G708&amp;$C708,$BY$1:$BY$845&amp;$C$1:$C$845,BJ$1:BJ$845,"",0)</f>
        <v>0</v>
      </c>
      <c r="AQ708" s="78" cm="1">
        <f t="array" ref="AQ708">_xlfn.XLOOKUP($G708&amp;$C708,$BY$1:$BY$845&amp;$C$1:$C$845,BK$1:BK$845,"",0)</f>
        <v>0</v>
      </c>
      <c r="AR708" s="78">
        <f t="shared" si="133"/>
        <v>0</v>
      </c>
      <c r="AT708" s="1">
        <v>20</v>
      </c>
      <c r="AV708" s="6"/>
      <c r="AW708" s="6" t="s">
        <v>1484</v>
      </c>
    </row>
    <row r="709" spans="1:102" x14ac:dyDescent="0.2">
      <c r="B709" s="1" t="s">
        <v>189</v>
      </c>
      <c r="C709" s="1">
        <v>1996</v>
      </c>
      <c r="D709" s="1" t="s">
        <v>1077</v>
      </c>
      <c r="I709" s="4"/>
      <c r="O709" s="5"/>
      <c r="Z709" s="2" t="str">
        <f t="shared" si="132"/>
        <v/>
      </c>
      <c r="AA709" s="6">
        <f>_xlfn.XLOOKUP($G709,$AU$689:$AU$710,$AV$689:$AV$710,0,0)</f>
        <v>0</v>
      </c>
      <c r="AB709" s="43">
        <f>AA709/$AC$711</f>
        <v>0</v>
      </c>
      <c r="AD709" s="65" t="s">
        <v>1484</v>
      </c>
      <c r="AE709" s="65" cm="1">
        <f t="array" ref="AE709">_xlfn.XLOOKUP($G709&amp;$C709,$BY$1:$BY$845&amp;$C$1:$C$845,$CB$1:$CB$845,"",0)</f>
        <v>0</v>
      </c>
      <c r="AF709" s="65" t="s">
        <v>1484</v>
      </c>
      <c r="AG709" s="65" t="str">
        <f>IFERROR(($AD709/SUM(AD689:AD710))*$AF709,"")</f>
        <v/>
      </c>
      <c r="AH709" s="65" cm="1">
        <f t="array" ref="AH709">_xlfn.XLOOKUP($G709&amp;$C709,$BY$1:$BY$845&amp;$C$1:$C$845,$BD$1:$BD$845,"",0)</f>
        <v>0</v>
      </c>
      <c r="AI709" s="65" cm="1">
        <f t="array" ref="AI709">_xlfn.XLOOKUP($G709&amp;$C709,$BY$1:$BY$845&amp;$C$1:$C$845,$CP$1:$CP$845,"",0)</f>
        <v>0</v>
      </c>
      <c r="AJ709" s="65" cm="1">
        <f t="array" ref="AJ709">_xlfn.XLOOKUP($G709&amp;$C709,$BY$1:$BY$845&amp;$C$1:$C$845,$CQ$1:$CQ$845,"",0)</f>
        <v>0</v>
      </c>
      <c r="AK709" s="65" cm="1">
        <f t="array" ref="AK709">_xlfn.XLOOKUP($G709&amp;$C709,$BY$1:$BY$845&amp;$C$1:$C$845,$CR$1:$CR$845,"",0)</f>
        <v>0</v>
      </c>
      <c r="AL709" s="65" cm="1">
        <f t="array" ref="AL709">_xlfn.XLOOKUP($G709&amp;$C709,$BY$1:$BY$845&amp;$C$1:$C$845,$CM$1:$CM$845,"",0)</f>
        <v>0</v>
      </c>
      <c r="AM709" s="78" cm="1">
        <f t="array" ref="AM709">_xlfn.XLOOKUP($G709&amp;$C709,$BY$1:$BY$845&amp;$C$1:$C$845,BG$1:BG$845,"",0)</f>
        <v>0</v>
      </c>
      <c r="AN709" s="78" cm="1">
        <f t="array" ref="AN709">_xlfn.XLOOKUP($G709&amp;$C709,$BY$1:$BY$845&amp;$C$1:$C$845,BH$1:BH$845,"",0)</f>
        <v>0</v>
      </c>
      <c r="AO709" s="78" cm="1">
        <f t="array" ref="AO709">_xlfn.XLOOKUP($G709&amp;$C709,$BY$1:$BY$845&amp;$C$1:$C$845,BI$1:BI$845,"",0)</f>
        <v>0</v>
      </c>
      <c r="AP709" s="78" cm="1">
        <f t="array" ref="AP709">_xlfn.XLOOKUP($G709&amp;$C709,$BY$1:$BY$845&amp;$C$1:$C$845,BJ$1:BJ$845,"",0)</f>
        <v>0</v>
      </c>
      <c r="AQ709" s="78" cm="1">
        <f t="array" ref="AQ709">_xlfn.XLOOKUP($G709&amp;$C709,$BY$1:$BY$845&amp;$C$1:$C$845,BK$1:BK$845,"",0)</f>
        <v>0</v>
      </c>
      <c r="AR709" s="78">
        <f t="shared" si="133"/>
        <v>0</v>
      </c>
      <c r="AT709" s="1">
        <v>21</v>
      </c>
      <c r="AW709" s="6" t="s">
        <v>1484</v>
      </c>
    </row>
    <row r="710" spans="1:102" x14ac:dyDescent="0.2">
      <c r="B710" s="1" t="s">
        <v>189</v>
      </c>
      <c r="C710" s="1">
        <v>1996</v>
      </c>
      <c r="D710" s="1" t="s">
        <v>1077</v>
      </c>
      <c r="I710" s="4"/>
      <c r="O710" s="5"/>
      <c r="Z710" s="2" t="str">
        <f t="shared" si="132"/>
        <v/>
      </c>
      <c r="AA710" s="6">
        <f>_xlfn.XLOOKUP($G710,$AU$689:$AU$710,$AV$689:$AV$710,0,0)</f>
        <v>0</v>
      </c>
      <c r="AB710" s="43">
        <f>AA710/$AC$711</f>
        <v>0</v>
      </c>
      <c r="AD710" s="65" t="s">
        <v>1484</v>
      </c>
      <c r="AE710" s="65" cm="1">
        <f t="array" ref="AE710">_xlfn.XLOOKUP($G710&amp;$C710,$BY$1:$BY$845&amp;$C$1:$C$845,$CB$1:$CB$845,"",0)</f>
        <v>0</v>
      </c>
      <c r="AF710" s="65" t="s">
        <v>1484</v>
      </c>
      <c r="AG710" s="65" t="str">
        <f>IFERROR(($AD710/SUM(AD689:AD710))*$AF710,"")</f>
        <v/>
      </c>
      <c r="AH710" s="65" cm="1">
        <f t="array" ref="AH710">_xlfn.XLOOKUP($G710&amp;$C710,$BY$1:$BY$845&amp;$C$1:$C$845,$BD$1:$BD$845,"",0)</f>
        <v>0</v>
      </c>
      <c r="AI710" s="65" cm="1">
        <f t="array" ref="AI710">_xlfn.XLOOKUP($G710&amp;$C710,$BY$1:$BY$845&amp;$C$1:$C$845,$CP$1:$CP$845,"",0)</f>
        <v>0</v>
      </c>
      <c r="AJ710" s="65" cm="1">
        <f t="array" ref="AJ710">_xlfn.XLOOKUP($G710&amp;$C710,$BY$1:$BY$845&amp;$C$1:$C$845,$CQ$1:$CQ$845,"",0)</f>
        <v>0</v>
      </c>
      <c r="AK710" s="65" cm="1">
        <f t="array" ref="AK710">_xlfn.XLOOKUP($G710&amp;$C710,$BY$1:$BY$845&amp;$C$1:$C$845,$CR$1:$CR$845,"",0)</f>
        <v>0</v>
      </c>
      <c r="AL710" s="65" cm="1">
        <f t="array" ref="AL710">_xlfn.XLOOKUP($G710&amp;$C710,$BY$1:$BY$845&amp;$C$1:$C$845,$CM$1:$CM$845,"",0)</f>
        <v>0</v>
      </c>
      <c r="AM710" s="78" cm="1">
        <f t="array" ref="AM710">_xlfn.XLOOKUP($G710&amp;$C710,$BY$1:$BY$845&amp;$C$1:$C$845,BG$1:BG$845,"",0)</f>
        <v>0</v>
      </c>
      <c r="AN710" s="78" cm="1">
        <f t="array" ref="AN710">_xlfn.XLOOKUP($G710&amp;$C710,$BY$1:$BY$845&amp;$C$1:$C$845,BH$1:BH$845,"",0)</f>
        <v>0</v>
      </c>
      <c r="AO710" s="78" cm="1">
        <f t="array" ref="AO710">_xlfn.XLOOKUP($G710&amp;$C710,$BY$1:$BY$845&amp;$C$1:$C$845,BI$1:BI$845,"",0)</f>
        <v>0</v>
      </c>
      <c r="AP710" s="78" cm="1">
        <f t="array" ref="AP710">_xlfn.XLOOKUP($G710&amp;$C710,$BY$1:$BY$845&amp;$C$1:$C$845,BJ$1:BJ$845,"",0)</f>
        <v>0</v>
      </c>
      <c r="AQ710" s="78" cm="1">
        <f t="array" ref="AQ710">_xlfn.XLOOKUP($G710&amp;$C710,$BY$1:$BY$845&amp;$C$1:$C$845,BK$1:BK$845,"",0)</f>
        <v>0</v>
      </c>
      <c r="AR710" s="78">
        <f t="shared" si="133"/>
        <v>0</v>
      </c>
      <c r="AT710" s="1">
        <v>22</v>
      </c>
      <c r="AW710" s="6" t="s">
        <v>1484</v>
      </c>
    </row>
    <row r="711" spans="1:102" x14ac:dyDescent="0.2">
      <c r="B711" s="1" t="s">
        <v>189</v>
      </c>
      <c r="C711" s="1">
        <v>1996</v>
      </c>
      <c r="D711" s="1" t="s">
        <v>1077</v>
      </c>
      <c r="E711" s="1"/>
      <c r="F711" s="1"/>
      <c r="G711" s="1"/>
      <c r="H711" s="1"/>
      <c r="I711" s="1"/>
      <c r="J711" s="36"/>
      <c r="K711" s="36"/>
      <c r="L711" s="1"/>
      <c r="M711" s="1"/>
      <c r="N711" s="1"/>
      <c r="O711" s="1"/>
      <c r="P711" s="36"/>
      <c r="Q711" s="1"/>
      <c r="R711" s="1"/>
      <c r="S711" s="1"/>
      <c r="T711" s="1"/>
      <c r="U711" s="1"/>
      <c r="V711" s="1"/>
      <c r="W711" s="1"/>
      <c r="X711" s="1"/>
      <c r="Y711" s="1"/>
      <c r="Z711" s="1"/>
      <c r="AB711" s="41">
        <f>SUM(AB689:AB710)</f>
        <v>0.99999999999999989</v>
      </c>
      <c r="AC711" s="37">
        <f>SUM(AA689:AA710)</f>
        <v>23177000</v>
      </c>
      <c r="AD711" s="66">
        <v>19550.300000000003</v>
      </c>
      <c r="AE711" s="66">
        <f>SUM(AE689:AE710)</f>
        <v>19174</v>
      </c>
      <c r="AF711" s="66">
        <v>185.8</v>
      </c>
      <c r="AG711" s="66">
        <f>SUM(AG689:AG710)</f>
        <v>17.36911863245065</v>
      </c>
      <c r="AH711" s="66">
        <f>SUMPRODUCT(AH689:AH710,AE689:AE710)/AE711</f>
        <v>0</v>
      </c>
      <c r="AI711" s="66">
        <f>SUM(AI689:AI710)</f>
        <v>40.199999999999996</v>
      </c>
      <c r="AJ711" s="66">
        <f>SUM(AJ689:AJ710)</f>
        <v>29.7</v>
      </c>
      <c r="AK711" s="66">
        <f>SUM(AK689:AK710)</f>
        <v>70.199999999999989</v>
      </c>
      <c r="AL711" s="66">
        <f>SUM(AL689:AL710)</f>
        <v>171.5</v>
      </c>
      <c r="AM711" s="80">
        <f>SUM(AM689:AM710)</f>
        <v>0</v>
      </c>
      <c r="AN711" s="80">
        <f>SUM(AN689:AN710)</f>
        <v>0</v>
      </c>
      <c r="AO711" s="80">
        <f>SUM(AO689:AO710)</f>
        <v>0</v>
      </c>
      <c r="AP711" s="80">
        <f>SUM(AP689:AP710)</f>
        <v>0</v>
      </c>
      <c r="AQ711" s="80">
        <f>SUM(AQ689:AQ710)</f>
        <v>0</v>
      </c>
      <c r="AR711" s="80">
        <f>SUM(AR689:AR710)</f>
        <v>0</v>
      </c>
      <c r="AS711" s="1"/>
      <c r="AU711" s="37">
        <f>AW711-AV711</f>
        <v>0</v>
      </c>
      <c r="AV711" s="37">
        <f>SUM(AV689:AV710)</f>
        <v>23177000</v>
      </c>
      <c r="AW711" s="37">
        <v>23177000</v>
      </c>
    </row>
    <row r="714" spans="1:102" ht="17" thickBot="1" x14ac:dyDescent="0.25"/>
    <row r="715" spans="1:102" ht="17" thickBot="1" x14ac:dyDescent="0.25">
      <c r="A715" s="3">
        <v>28</v>
      </c>
      <c r="B715" s="1" t="str">
        <f>B$1</f>
        <v>YEAR</v>
      </c>
      <c r="C715" s="1" t="str">
        <f>C$1</f>
        <v>YEAR</v>
      </c>
      <c r="D715" s="1" t="str">
        <f>D$1</f>
        <v>TEAM</v>
      </c>
      <c r="F715" s="1" t="str">
        <f t="shared" ref="F715:AA715" si="134">F$1</f>
        <v>NUMBER</v>
      </c>
      <c r="G715" s="1" t="str">
        <f t="shared" si="134"/>
        <v>PLAYER</v>
      </c>
      <c r="H715" s="1" t="str">
        <f t="shared" si="134"/>
        <v>POS</v>
      </c>
      <c r="I715" s="1" t="str">
        <f t="shared" si="134"/>
        <v>HEIGHT</v>
      </c>
      <c r="J715" s="1" t="str">
        <f t="shared" si="134"/>
        <v>HEIGHT (IN)</v>
      </c>
      <c r="K715" s="1" t="str">
        <f t="shared" si="134"/>
        <v>HEIGHT (M)</v>
      </c>
      <c r="L715" s="1" t="str">
        <f t="shared" si="134"/>
        <v>WEIGHT (LBS)</v>
      </c>
      <c r="M715" s="1" t="str">
        <f t="shared" si="134"/>
        <v>WEIGHT (KG)</v>
      </c>
      <c r="N715" s="1" t="str">
        <f t="shared" si="134"/>
        <v>BMI</v>
      </c>
      <c r="O715" s="1" t="str">
        <f t="shared" si="134"/>
        <v>BIRTH DATE</v>
      </c>
      <c r="P715" s="1" t="str">
        <f t="shared" si="134"/>
        <v>AGE</v>
      </c>
      <c r="Q715" s="1" t="str">
        <f t="shared" si="134"/>
        <v>NATION</v>
      </c>
      <c r="R715" s="1" t="str">
        <f t="shared" si="134"/>
        <v>COUNTRY</v>
      </c>
      <c r="S715" s="1" t="str">
        <f t="shared" si="134"/>
        <v>CONTINENT</v>
      </c>
      <c r="T715" s="1" t="str">
        <f t="shared" si="134"/>
        <v>GLOBAL REGION</v>
      </c>
      <c r="U715" s="1" t="str">
        <f t="shared" si="134"/>
        <v>EXPERIENCE</v>
      </c>
      <c r="V715" s="1"/>
      <c r="W715" s="1" t="str">
        <f t="shared" si="134"/>
        <v>COLLEGE</v>
      </c>
      <c r="X715" s="1" t="str">
        <f t="shared" si="134"/>
        <v>COLLEGE1</v>
      </c>
      <c r="Y715" s="1" t="str">
        <f t="shared" si="134"/>
        <v>COLLEGE2</v>
      </c>
      <c r="Z715" s="1" t="str">
        <f t="shared" si="134"/>
        <v>TRANSFER</v>
      </c>
      <c r="AA715" s="1" t="str">
        <f t="shared" si="134"/>
        <v>SALARY</v>
      </c>
      <c r="AB715" s="1" t="s">
        <v>1262</v>
      </c>
      <c r="AD715" s="64" t="s">
        <v>1496</v>
      </c>
      <c r="AE715" s="64" t="str">
        <f>AE$1</f>
        <v>MP</v>
      </c>
      <c r="AF715" s="64" t="s">
        <v>1424</v>
      </c>
      <c r="AG715" s="64" t="str">
        <f>AG$1</f>
        <v>WTD-MP-PER</v>
      </c>
      <c r="AH715" s="64" t="str">
        <f t="shared" ref="AH715:AR715" si="135">AH$1</f>
        <v>AGE</v>
      </c>
      <c r="AI715" s="64" t="str">
        <f t="shared" si="135"/>
        <v>D-WS</v>
      </c>
      <c r="AJ715" s="64" t="str">
        <f t="shared" si="135"/>
        <v>O-WS</v>
      </c>
      <c r="AK715" s="64" t="str">
        <f t="shared" si="135"/>
        <v>WS</v>
      </c>
      <c r="AL715" s="64" t="str">
        <f t="shared" si="135"/>
        <v>USG%</v>
      </c>
      <c r="AM715" s="64" t="str">
        <f t="shared" si="135"/>
        <v>PG%</v>
      </c>
      <c r="AN715" s="64" t="str">
        <f t="shared" si="135"/>
        <v>SG%</v>
      </c>
      <c r="AO715" s="64" t="str">
        <f t="shared" si="135"/>
        <v>SF%</v>
      </c>
      <c r="AP715" s="64" t="str">
        <f t="shared" si="135"/>
        <v>PF%</v>
      </c>
      <c r="AQ715" s="64" t="str">
        <f t="shared" si="135"/>
        <v>C%</v>
      </c>
      <c r="AR715" s="64" t="str">
        <f t="shared" si="135"/>
        <v>TTL%</v>
      </c>
      <c r="AT715" s="1" t="str">
        <f>AT$1</f>
        <v>Rk</v>
      </c>
      <c r="AU715" s="1" t="str">
        <f>AU$1</f>
        <v>PLAYER</v>
      </c>
      <c r="AV715" s="1" t="str">
        <f>AV$1</f>
        <v>SALARY - BR</v>
      </c>
      <c r="AW715" s="1" t="s">
        <v>1495</v>
      </c>
      <c r="BX715" s="2" t="s">
        <v>550</v>
      </c>
      <c r="BY715" s="2" t="s">
        <v>1376</v>
      </c>
      <c r="BZ715" s="2" t="s">
        <v>1377</v>
      </c>
      <c r="CA715" s="2" t="s">
        <v>1340</v>
      </c>
      <c r="CB715" s="2" t="s">
        <v>1378</v>
      </c>
      <c r="CC715" s="2" t="s">
        <v>1424</v>
      </c>
      <c r="CD715" s="2" t="s">
        <v>1425</v>
      </c>
      <c r="CE715" s="2" t="s">
        <v>1426</v>
      </c>
      <c r="CF715" s="2" t="s">
        <v>1427</v>
      </c>
      <c r="CG715" s="2" t="s">
        <v>1428</v>
      </c>
      <c r="CH715" s="2" t="s">
        <v>1429</v>
      </c>
      <c r="CI715" s="2" t="s">
        <v>1430</v>
      </c>
      <c r="CJ715" s="2" t="s">
        <v>1431</v>
      </c>
      <c r="CK715" s="2" t="s">
        <v>1432</v>
      </c>
      <c r="CL715" s="2" t="s">
        <v>1433</v>
      </c>
      <c r="CM715" s="2" t="s">
        <v>1434</v>
      </c>
      <c r="CN715" s="2" t="s">
        <v>1435</v>
      </c>
      <c r="CO715" s="2" t="s">
        <v>1376</v>
      </c>
      <c r="CP715" s="2" t="s">
        <v>1436</v>
      </c>
      <c r="CQ715" s="2" t="s">
        <v>1437</v>
      </c>
      <c r="CR715" s="2" t="s">
        <v>1438</v>
      </c>
      <c r="CS715" s="2" t="s">
        <v>1439</v>
      </c>
      <c r="CT715" s="2" t="s">
        <v>1376</v>
      </c>
      <c r="CU715" s="2" t="s">
        <v>1440</v>
      </c>
      <c r="CV715" s="2" t="s">
        <v>1441</v>
      </c>
      <c r="CW715" s="2" t="s">
        <v>1442</v>
      </c>
      <c r="CX715" s="2" t="s">
        <v>1443</v>
      </c>
    </row>
    <row r="716" spans="1:102" ht="17" thickBot="1" x14ac:dyDescent="0.25">
      <c r="A716" s="3" t="s">
        <v>1085</v>
      </c>
      <c r="B716" s="1" t="s">
        <v>195</v>
      </c>
      <c r="C716" s="1">
        <v>1995</v>
      </c>
      <c r="D716" s="1" t="s">
        <v>1085</v>
      </c>
      <c r="F716" s="2">
        <v>15</v>
      </c>
      <c r="G716" s="2" t="s">
        <v>1086</v>
      </c>
      <c r="H716" s="2" t="s">
        <v>570</v>
      </c>
      <c r="I716" s="4" t="s">
        <v>604</v>
      </c>
      <c r="J716" s="16">
        <f>_xlfn.XLOOKUP($I716,DASHBOARD!$I$2:$I$27,DASHBOARD!$J$2:$J$27,"",0)</f>
        <v>79</v>
      </c>
      <c r="K716" s="23">
        <f>J716/DASHBOARD!$C$3</f>
        <v>2.0066040132080265</v>
      </c>
      <c r="L716" s="2">
        <v>215</v>
      </c>
      <c r="M716" s="26">
        <f>L716/DASHBOARD!$C$4</f>
        <v>97.505668934240362</v>
      </c>
      <c r="N716" s="26">
        <f t="shared" ref="N716:N732" si="136">M716/(K716^2)</f>
        <v>24.216228902499413</v>
      </c>
      <c r="O716" s="5">
        <v>25830</v>
      </c>
      <c r="P716" s="23">
        <f>YEARFRAC(O716,_xlfn.XLOOKUP($B716,DASHBOARD!$Q$2:$Q$40,DASHBOARD!$U$2:$U$40,"",0))</f>
        <v>24.736111111111111</v>
      </c>
      <c r="Q716" s="2" t="s">
        <v>557</v>
      </c>
      <c r="R716" s="2" t="str">
        <f>_xlfn.XLOOKUP($Q716,DASHBOARD!$L$2:$L$150,DASHBOARD!M$2:M$150,"",0)</f>
        <v>United States</v>
      </c>
      <c r="S716" s="2" t="str">
        <f>_xlfn.XLOOKUP($Q716,DASHBOARD!$L$2:$L$150,DASHBOARD!N$2:N$150,"",0)</f>
        <v>North America</v>
      </c>
      <c r="T716" s="2" t="str">
        <f>_xlfn.XLOOKUP($Q716,DASHBOARD!$L$2:$L$150,DASHBOARD!O$2:O$150,"",0)</f>
        <v>Americas</v>
      </c>
      <c r="U716" s="2" t="s">
        <v>563</v>
      </c>
      <c r="W716" s="2" t="s">
        <v>1087</v>
      </c>
      <c r="X716" s="2" t="s">
        <v>1087</v>
      </c>
      <c r="Z716" s="2" t="str">
        <f t="shared" ref="Z716:Z737" si="137">IF(Y716="","","X")</f>
        <v/>
      </c>
      <c r="AA716" s="6">
        <f>_xlfn.XLOOKUP($G716,$AU$716:$AU$737,$AV$716:$AV$737,0,0)</f>
        <v>150000</v>
      </c>
      <c r="AB716" s="43">
        <f>AA716/$AC$738</f>
        <v>8.5331027499345787E-3</v>
      </c>
      <c r="AD716" s="65">
        <v>2851.2000000000003</v>
      </c>
      <c r="AE716" s="65" cm="1">
        <f t="array" ref="AE716">_xlfn.XLOOKUP($G716&amp;$C716,$BY$1:$BY$845&amp;$C$1:$C$845,$CB$1:$CB$845,"",0)</f>
        <v>340</v>
      </c>
      <c r="AF716" s="65">
        <v>26</v>
      </c>
      <c r="AG716" s="65">
        <f>IFERROR(($AD716/SUM(AD716:AD737))*$AF716,"")</f>
        <v>4.4077963158958751</v>
      </c>
      <c r="AH716" s="65" cm="1">
        <f t="array" ref="AH716">_xlfn.XLOOKUP($G716&amp;$C716,$BY$1:$BY$845&amp;$C$1:$C$845,$BD$1:$BD$845,"",0)</f>
        <v>0</v>
      </c>
      <c r="AI716" s="65" cm="1">
        <f t="array" ref="AI716">_xlfn.XLOOKUP($G716&amp;$C716,$BY$1:$BY$845&amp;$C$1:$C$845,$CP$1:$CP$845,"",0)</f>
        <v>-0.2</v>
      </c>
      <c r="AJ716" s="65" cm="1">
        <f t="array" ref="AJ716">_xlfn.XLOOKUP($G716&amp;$C716,$BY$1:$BY$845&amp;$C$1:$C$845,$CQ$1:$CQ$845,"",0)</f>
        <v>0.2</v>
      </c>
      <c r="AK716" s="65" cm="1">
        <f t="array" ref="AK716">_xlfn.XLOOKUP($G716&amp;$C716,$BY$1:$BY$845&amp;$C$1:$C$845,$CR$1:$CR$845,"",0)</f>
        <v>0</v>
      </c>
      <c r="AL716" s="65" cm="1">
        <f t="array" ref="AL716">_xlfn.XLOOKUP($G716&amp;$C716,$BY$1:$BY$845&amp;$C$1:$C$845,$CM$1:$CM$845,"",0)</f>
        <v>10.1</v>
      </c>
      <c r="AM716" s="78" cm="1">
        <f t="array" ref="AM716">_xlfn.XLOOKUP($G716&amp;$C716,$BY$1:$BY$845&amp;$C$1:$C$845,BG$1:BG$845,"",0)</f>
        <v>0</v>
      </c>
      <c r="AN716" s="78" cm="1">
        <f t="array" ref="AN716">_xlfn.XLOOKUP($G716&amp;$C716,$BY$1:$BY$845&amp;$C$1:$C$845,BH$1:BH$845,"",0)</f>
        <v>0</v>
      </c>
      <c r="AO716" s="78" cm="1">
        <f t="array" ref="AO716">_xlfn.XLOOKUP($G716&amp;$C716,$BY$1:$BY$845&amp;$C$1:$C$845,BI$1:BI$845,"",0)</f>
        <v>0</v>
      </c>
      <c r="AP716" s="78" cm="1">
        <f t="array" ref="AP716">_xlfn.XLOOKUP($G716&amp;$C716,$BY$1:$BY$845&amp;$C$1:$C$845,BJ$1:BJ$845,"",0)</f>
        <v>0</v>
      </c>
      <c r="AQ716" s="78" cm="1">
        <f t="array" ref="AQ716">_xlfn.XLOOKUP($G716&amp;$C716,$BY$1:$BY$845&amp;$C$1:$C$845,BK$1:BK$845,"",0)</f>
        <v>0</v>
      </c>
      <c r="AR716" s="78">
        <f>SUM(AM716:AQ716)</f>
        <v>0</v>
      </c>
      <c r="AT716" s="1">
        <v>1</v>
      </c>
      <c r="AU716" s="2" t="s">
        <v>1102</v>
      </c>
      <c r="AV716" s="6">
        <v>3169900</v>
      </c>
      <c r="AW716" s="6">
        <v>3169900</v>
      </c>
      <c r="BX716" s="2">
        <v>1</v>
      </c>
      <c r="BY716" s="2" t="s">
        <v>1102</v>
      </c>
      <c r="BZ716" s="2">
        <v>32</v>
      </c>
      <c r="CA716" s="2">
        <v>72</v>
      </c>
      <c r="CB716" s="2">
        <v>2853</v>
      </c>
      <c r="CC716" s="2">
        <v>26</v>
      </c>
      <c r="CD716" s="2">
        <v>0.56299999999999994</v>
      </c>
      <c r="CE716" s="2">
        <v>0.01</v>
      </c>
      <c r="CF716" s="2">
        <v>0.34799999999999998</v>
      </c>
      <c r="CG716" s="2">
        <v>7.3</v>
      </c>
      <c r="CH716" s="2">
        <v>23.1</v>
      </c>
      <c r="CI716" s="2">
        <v>15.6</v>
      </c>
      <c r="CJ716" s="2">
        <v>17.2</v>
      </c>
      <c r="CK716" s="2">
        <v>2.4</v>
      </c>
      <c r="CL716" s="2">
        <v>5.9</v>
      </c>
      <c r="CM716" s="2">
        <v>11.7</v>
      </c>
      <c r="CN716" s="2">
        <v>31.7</v>
      </c>
      <c r="CP716" s="2">
        <v>5.0999999999999996</v>
      </c>
      <c r="CQ716" s="2">
        <v>5.6</v>
      </c>
      <c r="CR716" s="2">
        <v>10.7</v>
      </c>
      <c r="CS716" s="2">
        <v>0.18099999999999999</v>
      </c>
      <c r="CU716" s="2">
        <v>2.8</v>
      </c>
      <c r="CV716" s="2">
        <v>2.6</v>
      </c>
      <c r="CW716" s="2">
        <v>5.4</v>
      </c>
      <c r="CX716" s="2">
        <v>5.3</v>
      </c>
    </row>
    <row r="717" spans="1:102" x14ac:dyDescent="0.2">
      <c r="B717" s="1" t="s">
        <v>195</v>
      </c>
      <c r="C717" s="1">
        <v>1995</v>
      </c>
      <c r="D717" s="1" t="s">
        <v>1085</v>
      </c>
      <c r="F717" s="2">
        <v>1</v>
      </c>
      <c r="G717" s="2" t="s">
        <v>1088</v>
      </c>
      <c r="H717" s="2" t="s">
        <v>556</v>
      </c>
      <c r="I717" s="4" t="s">
        <v>596</v>
      </c>
      <c r="J717" s="16">
        <f>_xlfn.XLOOKUP($I717,DASHBOARD!$I$2:$I$27,DASHBOARD!$J$2:$J$27,"",0)</f>
        <v>71</v>
      </c>
      <c r="K717" s="23">
        <f>J717/DASHBOARD!$C$3</f>
        <v>1.8034036068072137</v>
      </c>
      <c r="L717" s="2">
        <v>165</v>
      </c>
      <c r="M717" s="26">
        <f>L717/DASHBOARD!$C$4</f>
        <v>74.829931972789112</v>
      </c>
      <c r="N717" s="26">
        <f t="shared" si="136"/>
        <v>23.008562306096806</v>
      </c>
      <c r="O717" s="5">
        <v>23954</v>
      </c>
      <c r="P717" s="23">
        <f>YEARFRAC(O717,_xlfn.XLOOKUP($B717,DASHBOARD!$Q$2:$Q$40,DASHBOARD!$U$2:$U$40,"",0))</f>
        <v>29.872222222222224</v>
      </c>
      <c r="Q717" s="2" t="s">
        <v>557</v>
      </c>
      <c r="R717" s="2" t="str">
        <f>_xlfn.XLOOKUP($Q717,DASHBOARD!$L$2:$L$150,DASHBOARD!M$2:M$150,"",0)</f>
        <v>United States</v>
      </c>
      <c r="S717" s="2" t="str">
        <f>_xlfn.XLOOKUP($Q717,DASHBOARD!$L$2:$L$150,DASHBOARD!N$2:N$150,"",0)</f>
        <v>North America</v>
      </c>
      <c r="T717" s="2" t="str">
        <f>_xlfn.XLOOKUP($Q717,DASHBOARD!$L$2:$L$150,DASHBOARD!O$2:O$150,"",0)</f>
        <v>Americas</v>
      </c>
      <c r="U717" s="2">
        <v>6</v>
      </c>
      <c r="W717" s="2" t="s">
        <v>1089</v>
      </c>
      <c r="X717" s="2" t="s">
        <v>1252</v>
      </c>
      <c r="Y717" s="2" t="s">
        <v>1253</v>
      </c>
      <c r="Z717" s="2" t="str">
        <f t="shared" si="137"/>
        <v>X</v>
      </c>
      <c r="AA717" s="6">
        <f>_xlfn.XLOOKUP($G717,$AU$716:$AU$737,$AV$716:$AV$737,0,0)</f>
        <v>550000</v>
      </c>
      <c r="AB717" s="43">
        <f>AA717/$AC$738</f>
        <v>3.128804341642679E-2</v>
      </c>
      <c r="AD717" s="65">
        <v>2033.1000000000001</v>
      </c>
      <c r="AE717" s="65" cm="1">
        <f t="array" ref="AE717">_xlfn.XLOOKUP($G717&amp;$C717,$BY$1:$BY$845&amp;$C$1:$C$845,$CB$1:$CB$845,"",0)</f>
        <v>186</v>
      </c>
      <c r="AF717" s="65">
        <v>16.2</v>
      </c>
      <c r="AG717" s="65">
        <f>IFERROR(($AD717/SUM(AD716:AD737))*$AF717,"")</f>
        <v>1.9583677206835453</v>
      </c>
      <c r="AH717" s="65" cm="1">
        <f t="array" ref="AH717">_xlfn.XLOOKUP($G717&amp;$C717,$BY$1:$BY$845&amp;$C$1:$C$845,$BD$1:$BD$845,"",0)</f>
        <v>0</v>
      </c>
      <c r="AI717" s="65" cm="1">
        <f t="array" ref="AI717">_xlfn.XLOOKUP($G717&amp;$C717,$BY$1:$BY$845&amp;$C$1:$C$845,$CP$1:$CP$845,"",0)</f>
        <v>0.4</v>
      </c>
      <c r="AJ717" s="65" cm="1">
        <f t="array" ref="AJ717">_xlfn.XLOOKUP($G717&amp;$C717,$BY$1:$BY$845&amp;$C$1:$C$845,$CQ$1:$CQ$845,"",0)</f>
        <v>0.1</v>
      </c>
      <c r="AK717" s="65" cm="1">
        <f t="array" ref="AK717">_xlfn.XLOOKUP($G717&amp;$C717,$BY$1:$BY$845&amp;$C$1:$C$845,$CR$1:$CR$845,"",0)</f>
        <v>0.5</v>
      </c>
      <c r="AL717" s="65" cm="1">
        <f t="array" ref="AL717">_xlfn.XLOOKUP($G717&amp;$C717,$BY$1:$BY$845&amp;$C$1:$C$845,$CM$1:$CM$845,"",0)</f>
        <v>15.9</v>
      </c>
      <c r="AM717" s="78" cm="1">
        <f t="array" ref="AM717">_xlfn.XLOOKUP($G717&amp;$C717,$BY$1:$BY$845&amp;$C$1:$C$845,BG$1:BG$845,"",0)</f>
        <v>0</v>
      </c>
      <c r="AN717" s="78" cm="1">
        <f t="array" ref="AN717">_xlfn.XLOOKUP($G717&amp;$C717,$BY$1:$BY$845&amp;$C$1:$C$845,BH$1:BH$845,"",0)</f>
        <v>0</v>
      </c>
      <c r="AO717" s="78" cm="1">
        <f t="array" ref="AO717">_xlfn.XLOOKUP($G717&amp;$C717,$BY$1:$BY$845&amp;$C$1:$C$845,BI$1:BI$845,"",0)</f>
        <v>0</v>
      </c>
      <c r="AP717" s="78" cm="1">
        <f t="array" ref="AP717">_xlfn.XLOOKUP($G717&amp;$C717,$BY$1:$BY$845&amp;$C$1:$C$845,BJ$1:BJ$845,"",0)</f>
        <v>0</v>
      </c>
      <c r="AQ717" s="78" cm="1">
        <f t="array" ref="AQ717">_xlfn.XLOOKUP($G717&amp;$C717,$BY$1:$BY$845&amp;$C$1:$C$845,BK$1:BK$845,"",0)</f>
        <v>0</v>
      </c>
      <c r="AR717" s="78">
        <f t="shared" ref="AR717:AR737" si="138">SUM(AM717:AQ717)</f>
        <v>0</v>
      </c>
      <c r="AT717" s="1">
        <v>2</v>
      </c>
      <c r="AU717" s="2" t="s">
        <v>1103</v>
      </c>
      <c r="AV717" s="6">
        <v>2633000</v>
      </c>
      <c r="AW717" s="6">
        <v>2633000</v>
      </c>
      <c r="BX717" s="2">
        <v>2</v>
      </c>
      <c r="BY717" s="2" t="s">
        <v>922</v>
      </c>
      <c r="BZ717" s="2">
        <v>24</v>
      </c>
      <c r="CA717" s="2">
        <v>64</v>
      </c>
      <c r="CB717" s="2">
        <v>2074</v>
      </c>
      <c r="CC717" s="2">
        <v>13.5</v>
      </c>
      <c r="CD717" s="2">
        <v>0.55600000000000005</v>
      </c>
      <c r="CE717" s="2">
        <v>0.42299999999999999</v>
      </c>
      <c r="CF717" s="2">
        <v>0.21</v>
      </c>
      <c r="CG717" s="2">
        <v>4.7</v>
      </c>
      <c r="CH717" s="2">
        <v>12.8</v>
      </c>
      <c r="CI717" s="2">
        <v>9</v>
      </c>
      <c r="CJ717" s="2">
        <v>15.2</v>
      </c>
      <c r="CK717" s="2">
        <v>2.2999999999999998</v>
      </c>
      <c r="CL717" s="2">
        <v>2.5</v>
      </c>
      <c r="CM717" s="2">
        <v>17.2</v>
      </c>
      <c r="CN717" s="2">
        <v>15.3</v>
      </c>
      <c r="CP717" s="2">
        <v>1.6</v>
      </c>
      <c r="CQ717" s="2">
        <v>2.6</v>
      </c>
      <c r="CR717" s="2">
        <v>4.2</v>
      </c>
      <c r="CS717" s="2">
        <v>9.7000000000000003E-2</v>
      </c>
      <c r="CU717" s="2">
        <v>0.4</v>
      </c>
      <c r="CV717" s="2">
        <v>1.7</v>
      </c>
      <c r="CW717" s="2">
        <v>2.1</v>
      </c>
      <c r="CX717" s="2">
        <v>2.1</v>
      </c>
    </row>
    <row r="718" spans="1:102" x14ac:dyDescent="0.2">
      <c r="B718" s="1" t="s">
        <v>195</v>
      </c>
      <c r="C718" s="1">
        <v>1995</v>
      </c>
      <c r="D718" s="1" t="s">
        <v>1085</v>
      </c>
      <c r="F718" s="2">
        <v>52</v>
      </c>
      <c r="G718" s="2" t="s">
        <v>1090</v>
      </c>
      <c r="H718" s="2" t="s">
        <v>570</v>
      </c>
      <c r="I718" s="4" t="s">
        <v>604</v>
      </c>
      <c r="J718" s="16">
        <f>_xlfn.XLOOKUP($I718,DASHBOARD!$I$2:$I$27,DASHBOARD!$J$2:$J$27,"",0)</f>
        <v>79</v>
      </c>
      <c r="K718" s="23">
        <f>J718/DASHBOARD!$C$3</f>
        <v>2.0066040132080265</v>
      </c>
      <c r="L718" s="2">
        <v>214</v>
      </c>
      <c r="M718" s="26">
        <f>L718/DASHBOARD!$C$4</f>
        <v>97.05215419501134</v>
      </c>
      <c r="N718" s="26">
        <f t="shared" si="136"/>
        <v>24.103595279697092</v>
      </c>
      <c r="O718" s="5">
        <v>24897</v>
      </c>
      <c r="P718" s="23">
        <f>YEARFRAC(O718,_xlfn.XLOOKUP($B718,DASHBOARD!$Q$2:$Q$40,DASHBOARD!$U$2:$U$40,"",0))</f>
        <v>27.288888888888888</v>
      </c>
      <c r="Q718" s="2" t="s">
        <v>557</v>
      </c>
      <c r="R718" s="2" t="str">
        <f>_xlfn.XLOOKUP($Q718,DASHBOARD!$L$2:$L$150,DASHBOARD!M$2:M$150,"",0)</f>
        <v>United States</v>
      </c>
      <c r="S718" s="2" t="str">
        <f>_xlfn.XLOOKUP($Q718,DASHBOARD!$L$2:$L$150,DASHBOARD!N$2:N$150,"",0)</f>
        <v>North America</v>
      </c>
      <c r="T718" s="2" t="str">
        <f>_xlfn.XLOOKUP($Q718,DASHBOARD!$L$2:$L$150,DASHBOARD!O$2:O$150,"",0)</f>
        <v>Americas</v>
      </c>
      <c r="U718" s="2">
        <v>5</v>
      </c>
      <c r="W718" s="2" t="s">
        <v>691</v>
      </c>
      <c r="X718" s="2" t="s">
        <v>691</v>
      </c>
      <c r="Z718" s="2" t="str">
        <f t="shared" si="137"/>
        <v/>
      </c>
      <c r="AA718" s="6">
        <f>_xlfn.XLOOKUP($G718,$AU$716:$AU$737,$AV$716:$AV$737,0,0)</f>
        <v>0</v>
      </c>
      <c r="AB718" s="43">
        <f>AA718/$AC$738</f>
        <v>0</v>
      </c>
      <c r="AD718" s="65" t="s">
        <v>1484</v>
      </c>
      <c r="AE718" s="65" cm="1">
        <f t="array" ref="AE718">_xlfn.XLOOKUP($G718&amp;$C718,$BY$1:$BY$845&amp;$C$1:$C$845,$CB$1:$CB$845,"",0)</f>
        <v>814</v>
      </c>
      <c r="AF718" s="65" t="s">
        <v>1484</v>
      </c>
      <c r="AG718" s="65" t="str">
        <f>IFERROR(($AD718/SUM(AD716:AD737))*$AF718,"")</f>
        <v/>
      </c>
      <c r="AH718" s="65" cm="1">
        <f t="array" ref="AH718">_xlfn.XLOOKUP($G718&amp;$C718,$BY$1:$BY$845&amp;$C$1:$C$845,$BD$1:$BD$845,"",0)</f>
        <v>0</v>
      </c>
      <c r="AI718" s="65" cm="1">
        <f t="array" ref="AI718">_xlfn.XLOOKUP($G718&amp;$C718,$BY$1:$BY$845&amp;$C$1:$C$845,$CP$1:$CP$845,"",0)</f>
        <v>1.3</v>
      </c>
      <c r="AJ718" s="65" cm="1">
        <f t="array" ref="AJ718">_xlfn.XLOOKUP($G718&amp;$C718,$BY$1:$BY$845&amp;$C$1:$C$845,$CQ$1:$CQ$845,"",0)</f>
        <v>0.8</v>
      </c>
      <c r="AK718" s="65" cm="1">
        <f t="array" ref="AK718">_xlfn.XLOOKUP($G718&amp;$C718,$BY$1:$BY$845&amp;$C$1:$C$845,$CR$1:$CR$845,"",0)</f>
        <v>2.1</v>
      </c>
      <c r="AL718" s="65" cm="1">
        <f t="array" ref="AL718">_xlfn.XLOOKUP($G718&amp;$C718,$BY$1:$BY$845&amp;$C$1:$C$845,$CM$1:$CM$845,"",0)</f>
        <v>12.6</v>
      </c>
      <c r="AM718" s="78" cm="1">
        <f t="array" ref="AM718">_xlfn.XLOOKUP($G718&amp;$C718,$BY$1:$BY$845&amp;$C$1:$C$845,BG$1:BG$845,"",0)</f>
        <v>0</v>
      </c>
      <c r="AN718" s="78" cm="1">
        <f t="array" ref="AN718">_xlfn.XLOOKUP($G718&amp;$C718,$BY$1:$BY$845&amp;$C$1:$C$845,BH$1:BH$845,"",0)</f>
        <v>0</v>
      </c>
      <c r="AO718" s="78" cm="1">
        <f t="array" ref="AO718">_xlfn.XLOOKUP($G718&amp;$C718,$BY$1:$BY$845&amp;$C$1:$C$845,BI$1:BI$845,"",0)</f>
        <v>0</v>
      </c>
      <c r="AP718" s="78" cm="1">
        <f t="array" ref="AP718">_xlfn.XLOOKUP($G718&amp;$C718,$BY$1:$BY$845&amp;$C$1:$C$845,BJ$1:BJ$845,"",0)</f>
        <v>0</v>
      </c>
      <c r="AQ718" s="78" cm="1">
        <f t="array" ref="AQ718">_xlfn.XLOOKUP($G718&amp;$C718,$BY$1:$BY$845&amp;$C$1:$C$845,BK$1:BK$845,"",0)</f>
        <v>0</v>
      </c>
      <c r="AR718" s="78">
        <f t="shared" si="138"/>
        <v>0</v>
      </c>
      <c r="AT718" s="1">
        <v>3</v>
      </c>
      <c r="AU718" s="2" t="s">
        <v>1105</v>
      </c>
      <c r="AV718" s="6">
        <v>2578400</v>
      </c>
      <c r="AW718" s="6" t="s">
        <v>1484</v>
      </c>
      <c r="BX718" s="2">
        <v>3</v>
      </c>
      <c r="BY718" s="2" t="s">
        <v>1100</v>
      </c>
      <c r="BZ718" s="2">
        <v>29</v>
      </c>
      <c r="CA718" s="2">
        <v>64</v>
      </c>
      <c r="CB718" s="2">
        <v>2038</v>
      </c>
      <c r="CC718" s="2">
        <v>11.9</v>
      </c>
      <c r="CD718" s="2">
        <v>0.50800000000000001</v>
      </c>
      <c r="CE718" s="2">
        <v>0.56799999999999995</v>
      </c>
      <c r="CF718" s="2">
        <v>0.185</v>
      </c>
      <c r="CG718" s="2">
        <v>1.1000000000000001</v>
      </c>
      <c r="CH718" s="2">
        <v>7.8</v>
      </c>
      <c r="CI718" s="2">
        <v>4.5999999999999996</v>
      </c>
      <c r="CJ718" s="2">
        <v>20.7</v>
      </c>
      <c r="CK718" s="2">
        <v>1.9</v>
      </c>
      <c r="CL718" s="2">
        <v>0.4</v>
      </c>
      <c r="CM718" s="2">
        <v>14</v>
      </c>
      <c r="CN718" s="2">
        <v>21.5</v>
      </c>
      <c r="CP718" s="2">
        <v>0.3</v>
      </c>
      <c r="CQ718" s="2">
        <v>1.6</v>
      </c>
      <c r="CR718" s="2">
        <v>1.9</v>
      </c>
      <c r="CS718" s="2">
        <v>4.3999999999999997E-2</v>
      </c>
      <c r="CU718" s="2">
        <v>-0.9</v>
      </c>
      <c r="CV718" s="2">
        <v>-0.8</v>
      </c>
      <c r="CW718" s="2">
        <v>-1.7</v>
      </c>
      <c r="CX718" s="2">
        <v>0.2</v>
      </c>
    </row>
    <row r="719" spans="1:102" x14ac:dyDescent="0.2">
      <c r="B719" s="1" t="s">
        <v>195</v>
      </c>
      <c r="C719" s="1">
        <v>1995</v>
      </c>
      <c r="D719" s="1" t="s">
        <v>1085</v>
      </c>
      <c r="F719" s="2">
        <v>44</v>
      </c>
      <c r="G719" s="2" t="s">
        <v>1091</v>
      </c>
      <c r="H719" s="2" t="s">
        <v>566</v>
      </c>
      <c r="I719" s="4" t="s">
        <v>600</v>
      </c>
      <c r="J719" s="16">
        <f>_xlfn.XLOOKUP($I719,DASHBOARD!$I$2:$I$27,DASHBOARD!$J$2:$J$27,"",0)</f>
        <v>80</v>
      </c>
      <c r="K719" s="23">
        <f>J719/DASHBOARD!$C$3</f>
        <v>2.0320040640081283</v>
      </c>
      <c r="L719" s="2">
        <v>265</v>
      </c>
      <c r="M719" s="26">
        <f>L719/DASHBOARD!$C$4</f>
        <v>120.18140589569161</v>
      </c>
      <c r="N719" s="26">
        <f t="shared" si="136"/>
        <v>29.106376027494324</v>
      </c>
      <c r="O719" s="5">
        <v>24292</v>
      </c>
      <c r="P719" s="23">
        <f>YEARFRAC(O719,_xlfn.XLOOKUP($B719,DASHBOARD!$Q$2:$Q$40,DASHBOARD!$U$2:$U$40,"",0))</f>
        <v>28.944444444444443</v>
      </c>
      <c r="Q719" s="2" t="s">
        <v>557</v>
      </c>
      <c r="R719" s="2" t="str">
        <f>_xlfn.XLOOKUP($Q719,DASHBOARD!$L$2:$L$150,DASHBOARD!M$2:M$150,"",0)</f>
        <v>United States</v>
      </c>
      <c r="S719" s="2" t="str">
        <f>_xlfn.XLOOKUP($Q719,DASHBOARD!$L$2:$L$150,DASHBOARD!N$2:N$150,"",0)</f>
        <v>North America</v>
      </c>
      <c r="T719" s="2" t="str">
        <f>_xlfn.XLOOKUP($Q719,DASHBOARD!$L$2:$L$150,DASHBOARD!O$2:O$150,"",0)</f>
        <v>Americas</v>
      </c>
      <c r="U719" s="2">
        <v>2</v>
      </c>
      <c r="W719" s="2" t="s">
        <v>1092</v>
      </c>
      <c r="X719" s="2" t="s">
        <v>1254</v>
      </c>
      <c r="Y719" s="2" t="s">
        <v>1255</v>
      </c>
      <c r="Z719" s="2" t="str">
        <f t="shared" si="137"/>
        <v>X</v>
      </c>
      <c r="AA719" s="6">
        <f>_xlfn.XLOOKUP($G719,$AU$716:$AU$737,$AV$716:$AV$737,0,0)</f>
        <v>150000</v>
      </c>
      <c r="AB719" s="43">
        <f>AA719/$AC$738</f>
        <v>8.5331027499345787E-3</v>
      </c>
      <c r="AD719" s="65">
        <v>2035.2</v>
      </c>
      <c r="AE719" s="65" cm="1">
        <f t="array" ref="AE719">_xlfn.XLOOKUP($G719&amp;$C719,$BY$1:$BY$845&amp;$C$1:$C$845,$CB$1:$CB$845,"",0)</f>
        <v>30</v>
      </c>
      <c r="AF719" s="65">
        <v>11.9</v>
      </c>
      <c r="AG719" s="65">
        <f>IFERROR(($AD719/SUM(AD716:AD737))*$AF719,"")</f>
        <v>1.4400399567135602</v>
      </c>
      <c r="AH719" s="65" cm="1">
        <f t="array" ref="AH719">_xlfn.XLOOKUP($G719&amp;$C719,$BY$1:$BY$845&amp;$C$1:$C$845,$BD$1:$BD$845,"",0)</f>
        <v>0</v>
      </c>
      <c r="AI719" s="65" cm="1">
        <f t="array" ref="AI719">_xlfn.XLOOKUP($G719&amp;$C719,$BY$1:$BY$845&amp;$C$1:$C$845,$CP$1:$CP$845,"",0)</f>
        <v>0</v>
      </c>
      <c r="AJ719" s="65" cm="1">
        <f t="array" ref="AJ719">_xlfn.XLOOKUP($G719&amp;$C719,$BY$1:$BY$845&amp;$C$1:$C$845,$CQ$1:$CQ$845,"",0)</f>
        <v>0.1</v>
      </c>
      <c r="AK719" s="65" cm="1">
        <f t="array" ref="AK719">_xlfn.XLOOKUP($G719&amp;$C719,$BY$1:$BY$845&amp;$C$1:$C$845,$CR$1:$CR$845,"",0)</f>
        <v>0</v>
      </c>
      <c r="AL719" s="65" cm="1">
        <f t="array" ref="AL719">_xlfn.XLOOKUP($G719&amp;$C719,$BY$1:$BY$845&amp;$C$1:$C$845,$CM$1:$CM$845,"",0)</f>
        <v>13.1</v>
      </c>
      <c r="AM719" s="78" cm="1">
        <f t="array" ref="AM719">_xlfn.XLOOKUP($G719&amp;$C719,$BY$1:$BY$845&amp;$C$1:$C$845,BG$1:BG$845,"",0)</f>
        <v>0</v>
      </c>
      <c r="AN719" s="78" cm="1">
        <f t="array" ref="AN719">_xlfn.XLOOKUP($G719&amp;$C719,$BY$1:$BY$845&amp;$C$1:$C$845,BH$1:BH$845,"",0)</f>
        <v>0</v>
      </c>
      <c r="AO719" s="78" cm="1">
        <f t="array" ref="AO719">_xlfn.XLOOKUP($G719&amp;$C719,$BY$1:$BY$845&amp;$C$1:$C$845,BI$1:BI$845,"",0)</f>
        <v>0</v>
      </c>
      <c r="AP719" s="78" cm="1">
        <f t="array" ref="AP719">_xlfn.XLOOKUP($G719&amp;$C719,$BY$1:$BY$845&amp;$C$1:$C$845,BJ$1:BJ$845,"",0)</f>
        <v>0</v>
      </c>
      <c r="AQ719" s="78" cm="1">
        <f t="array" ref="AQ719">_xlfn.XLOOKUP($G719&amp;$C719,$BY$1:$BY$845&amp;$C$1:$C$845,BK$1:BK$845,"",0)</f>
        <v>0</v>
      </c>
      <c r="AR719" s="78">
        <f t="shared" si="138"/>
        <v>0</v>
      </c>
      <c r="AT719" s="1">
        <v>4</v>
      </c>
      <c r="AU719" s="2" t="s">
        <v>1100</v>
      </c>
      <c r="AV719" s="6">
        <v>1833000</v>
      </c>
      <c r="AW719" s="6">
        <v>1833000</v>
      </c>
      <c r="BX719" s="2">
        <v>4</v>
      </c>
      <c r="BY719" s="2" t="s">
        <v>1103</v>
      </c>
      <c r="BZ719" s="2">
        <v>29</v>
      </c>
      <c r="CA719" s="2">
        <v>81</v>
      </c>
      <c r="CB719" s="2">
        <v>2030</v>
      </c>
      <c r="CC719" s="2">
        <v>16.2</v>
      </c>
      <c r="CD719" s="2">
        <v>0.64</v>
      </c>
      <c r="CE719" s="2">
        <v>0.55800000000000005</v>
      </c>
      <c r="CF719" s="2">
        <v>0.25</v>
      </c>
      <c r="CG719" s="2">
        <v>1.6</v>
      </c>
      <c r="CH719" s="2">
        <v>6.9</v>
      </c>
      <c r="CI719" s="2">
        <v>4.4000000000000004</v>
      </c>
      <c r="CJ719" s="2">
        <v>24.1</v>
      </c>
      <c r="CK719" s="2">
        <v>1.8</v>
      </c>
      <c r="CL719" s="2">
        <v>0.3</v>
      </c>
      <c r="CM719" s="2">
        <v>15.7</v>
      </c>
      <c r="CN719" s="2">
        <v>17.3</v>
      </c>
      <c r="CP719" s="2">
        <v>4.7</v>
      </c>
      <c r="CQ719" s="2">
        <v>1.4</v>
      </c>
      <c r="CR719" s="2">
        <v>6.1</v>
      </c>
      <c r="CS719" s="2">
        <v>0.14399999999999999</v>
      </c>
      <c r="CU719" s="2">
        <v>2.4</v>
      </c>
      <c r="CV719" s="2">
        <v>-0.4</v>
      </c>
      <c r="CW719" s="2">
        <v>2</v>
      </c>
      <c r="CX719" s="2">
        <v>2.1</v>
      </c>
    </row>
    <row r="720" spans="1:102" x14ac:dyDescent="0.2">
      <c r="B720" s="1" t="s">
        <v>195</v>
      </c>
      <c r="C720" s="1">
        <v>1995</v>
      </c>
      <c r="D720" s="1" t="s">
        <v>1085</v>
      </c>
      <c r="F720" s="2">
        <v>10</v>
      </c>
      <c r="G720" s="2" t="s">
        <v>898</v>
      </c>
      <c r="H720" s="2" t="s">
        <v>556</v>
      </c>
      <c r="I720" s="4" t="s">
        <v>598</v>
      </c>
      <c r="J720" s="16">
        <f>_xlfn.XLOOKUP($I720,DASHBOARD!$I$2:$I$27,DASHBOARD!$J$2:$J$27,"",0)</f>
        <v>75</v>
      </c>
      <c r="K720" s="23">
        <f>J720/DASHBOARD!$C$3</f>
        <v>1.9050038100076201</v>
      </c>
      <c r="L720" s="2">
        <v>185</v>
      </c>
      <c r="M720" s="26">
        <f>L720/DASHBOARD!$C$4</f>
        <v>83.900226757369609</v>
      </c>
      <c r="N720" s="26">
        <f t="shared" si="136"/>
        <v>23.119127357016875</v>
      </c>
      <c r="O720" s="5">
        <v>25525</v>
      </c>
      <c r="P720" s="23">
        <f>YEARFRAC(O720,_xlfn.XLOOKUP($B720,DASHBOARD!$Q$2:$Q$40,DASHBOARD!$U$2:$U$40,"",0))</f>
        <v>25.572222222222223</v>
      </c>
      <c r="Q720" s="2" t="s">
        <v>557</v>
      </c>
      <c r="R720" s="2" t="str">
        <f>_xlfn.XLOOKUP($Q720,DASHBOARD!$L$2:$L$150,DASHBOARD!M$2:M$150,"",0)</f>
        <v>United States</v>
      </c>
      <c r="S720" s="2" t="str">
        <f>_xlfn.XLOOKUP($Q720,DASHBOARD!$L$2:$L$150,DASHBOARD!N$2:N$150,"",0)</f>
        <v>North America</v>
      </c>
      <c r="T720" s="2" t="str">
        <f>_xlfn.XLOOKUP($Q720,DASHBOARD!$L$2:$L$150,DASHBOARD!O$2:O$150,"",0)</f>
        <v>Americas</v>
      </c>
      <c r="U720" s="2">
        <v>1</v>
      </c>
      <c r="W720" s="2" t="s">
        <v>899</v>
      </c>
      <c r="X720" s="2" t="s">
        <v>899</v>
      </c>
      <c r="Z720" s="2" t="str">
        <f t="shared" si="137"/>
        <v/>
      </c>
      <c r="AA720" s="6">
        <f>_xlfn.XLOOKUP($G720,$AU$716:$AU$737,$AV$716:$AV$737,0,0)</f>
        <v>845000</v>
      </c>
      <c r="AB720" s="43">
        <f>AA720/$AC$738</f>
        <v>4.8069812157964797E-2</v>
      </c>
      <c r="AD720" s="65">
        <v>2073.6</v>
      </c>
      <c r="AE720" s="65" cm="1">
        <f t="array" ref="AE720">_xlfn.XLOOKUP($G720&amp;$C720,$BY$1:$BY$845&amp;$C$1:$C$845,$CB$1:$CB$845,"",0)</f>
        <v>1882</v>
      </c>
      <c r="AF720" s="65">
        <v>13.5</v>
      </c>
      <c r="AG720" s="65">
        <f>IFERROR(($AD720/SUM(AD716:AD737))*$AF720,"")</f>
        <v>1.6644825248837567</v>
      </c>
      <c r="AH720" s="65" cm="1">
        <f t="array" ref="AH720">_xlfn.XLOOKUP($G720&amp;$C720,$BY$1:$BY$845&amp;$C$1:$C$845,$BD$1:$BD$845,"",0)</f>
        <v>0</v>
      </c>
      <c r="AI720" s="65" cm="1">
        <f t="array" ref="AI720">_xlfn.XLOOKUP($G720&amp;$C720,$BY$1:$BY$845&amp;$C$1:$C$845,$CP$1:$CP$845,"",0)</f>
        <v>2.7</v>
      </c>
      <c r="AJ720" s="65" cm="1">
        <f t="array" ref="AJ720">_xlfn.XLOOKUP($G720&amp;$C720,$BY$1:$BY$845&amp;$C$1:$C$845,$CQ$1:$CQ$845,"",0)</f>
        <v>2</v>
      </c>
      <c r="AK720" s="65" cm="1">
        <f t="array" ref="AK720">_xlfn.XLOOKUP($G720&amp;$C720,$BY$1:$BY$845&amp;$C$1:$C$845,$CR$1:$CR$845,"",0)</f>
        <v>4.7</v>
      </c>
      <c r="AL720" s="65" cm="1">
        <f t="array" ref="AL720">_xlfn.XLOOKUP($G720&amp;$C720,$BY$1:$BY$845&amp;$C$1:$C$845,$CM$1:$CM$845,"",0)</f>
        <v>19.2</v>
      </c>
      <c r="AM720" s="78" cm="1">
        <f t="array" ref="AM720">_xlfn.XLOOKUP($G720&amp;$C720,$BY$1:$BY$845&amp;$C$1:$C$845,BG$1:BG$845,"",0)</f>
        <v>0</v>
      </c>
      <c r="AN720" s="78" cm="1">
        <f t="array" ref="AN720">_xlfn.XLOOKUP($G720&amp;$C720,$BY$1:$BY$845&amp;$C$1:$C$845,BH$1:BH$845,"",0)</f>
        <v>0</v>
      </c>
      <c r="AO720" s="78" cm="1">
        <f t="array" ref="AO720">_xlfn.XLOOKUP($G720&amp;$C720,$BY$1:$BY$845&amp;$C$1:$C$845,BI$1:BI$845,"",0)</f>
        <v>0</v>
      </c>
      <c r="AP720" s="78" cm="1">
        <f t="array" ref="AP720">_xlfn.XLOOKUP($G720&amp;$C720,$BY$1:$BY$845&amp;$C$1:$C$845,BJ$1:BJ$845,"",0)</f>
        <v>0</v>
      </c>
      <c r="AQ720" s="78" cm="1">
        <f t="array" ref="AQ720">_xlfn.XLOOKUP($G720&amp;$C720,$BY$1:$BY$845&amp;$C$1:$C$845,BK$1:BK$845,"",0)</f>
        <v>0</v>
      </c>
      <c r="AR720" s="78">
        <f t="shared" si="138"/>
        <v>0</v>
      </c>
      <c r="AT720" s="1">
        <v>5</v>
      </c>
      <c r="AU720" s="2" t="s">
        <v>922</v>
      </c>
      <c r="AV720" s="6">
        <v>1499000</v>
      </c>
      <c r="AW720" s="6">
        <v>1499000</v>
      </c>
      <c r="BX720" s="2">
        <v>5</v>
      </c>
      <c r="BY720" s="2" t="s">
        <v>1041</v>
      </c>
      <c r="BZ720" s="2">
        <v>31</v>
      </c>
      <c r="CA720" s="2">
        <v>81</v>
      </c>
      <c r="CB720" s="2">
        <v>1896</v>
      </c>
      <c r="CC720" s="2">
        <v>13.7</v>
      </c>
      <c r="CD720" s="2">
        <v>0.63100000000000001</v>
      </c>
      <c r="CE720" s="2">
        <v>0.41299999999999998</v>
      </c>
      <c r="CF720" s="2">
        <v>0.35099999999999998</v>
      </c>
      <c r="CG720" s="2">
        <v>3.2</v>
      </c>
      <c r="CH720" s="2">
        <v>8.4</v>
      </c>
      <c r="CI720" s="2">
        <v>5.9</v>
      </c>
      <c r="CJ720" s="2">
        <v>14.8</v>
      </c>
      <c r="CK720" s="2">
        <v>1.7</v>
      </c>
      <c r="CL720" s="2">
        <v>0.4</v>
      </c>
      <c r="CM720" s="2">
        <v>15.6</v>
      </c>
      <c r="CN720" s="2">
        <v>15.8</v>
      </c>
      <c r="CP720" s="2">
        <v>3.4</v>
      </c>
      <c r="CQ720" s="2">
        <v>1.4</v>
      </c>
      <c r="CR720" s="2">
        <v>4.8</v>
      </c>
      <c r="CS720" s="2">
        <v>0.122</v>
      </c>
      <c r="CU720" s="2">
        <v>0.1</v>
      </c>
      <c r="CV720" s="2">
        <v>0</v>
      </c>
      <c r="CW720" s="2">
        <v>0.1</v>
      </c>
      <c r="CX720" s="2">
        <v>1</v>
      </c>
    </row>
    <row r="721" spans="2:102" x14ac:dyDescent="0.2">
      <c r="B721" s="1" t="s">
        <v>195</v>
      </c>
      <c r="C721" s="1">
        <v>1995</v>
      </c>
      <c r="D721" s="1" t="s">
        <v>1085</v>
      </c>
      <c r="F721" s="2">
        <v>32</v>
      </c>
      <c r="G721" s="2" t="s">
        <v>1093</v>
      </c>
      <c r="H721" s="2" t="s">
        <v>566</v>
      </c>
      <c r="I721" s="4" t="s">
        <v>595</v>
      </c>
      <c r="J721" s="16">
        <f>_xlfn.XLOOKUP($I721,DASHBOARD!$I$2:$I$27,DASHBOARD!$J$2:$J$27,"",0)</f>
        <v>82</v>
      </c>
      <c r="K721" s="23">
        <f>J721/DASHBOARD!$C$3</f>
        <v>2.0828041656083314</v>
      </c>
      <c r="L721" s="2">
        <v>230</v>
      </c>
      <c r="M721" s="26">
        <f>L721/DASHBOARD!$C$4</f>
        <v>104.30839002267574</v>
      </c>
      <c r="N721" s="26">
        <f t="shared" si="136"/>
        <v>24.044866326463161</v>
      </c>
      <c r="O721" s="5">
        <v>25095</v>
      </c>
      <c r="P721" s="23">
        <f>YEARFRAC(O721,_xlfn.XLOOKUP($B721,DASHBOARD!$Q$2:$Q$40,DASHBOARD!$U$2:$U$40,"",0))</f>
        <v>26.75</v>
      </c>
      <c r="Q721" s="2" t="s">
        <v>557</v>
      </c>
      <c r="R721" s="2" t="str">
        <f>_xlfn.XLOOKUP($Q721,DASHBOARD!$L$2:$L$150,DASHBOARD!M$2:M$150,"",0)</f>
        <v>United States</v>
      </c>
      <c r="S721" s="2" t="str">
        <f>_xlfn.XLOOKUP($Q721,DASHBOARD!$L$2:$L$150,DASHBOARD!N$2:N$150,"",0)</f>
        <v>North America</v>
      </c>
      <c r="T721" s="2" t="str">
        <f>_xlfn.XLOOKUP($Q721,DASHBOARD!$L$2:$L$150,DASHBOARD!O$2:O$150,"",0)</f>
        <v>Americas</v>
      </c>
      <c r="U721" s="2">
        <v>3</v>
      </c>
      <c r="W721" s="2" t="s">
        <v>636</v>
      </c>
      <c r="X721" s="2" t="s">
        <v>636</v>
      </c>
      <c r="Z721" s="2" t="str">
        <f t="shared" si="137"/>
        <v/>
      </c>
      <c r="AA721" s="6">
        <f>_xlfn.XLOOKUP($G721,$AU$716:$AU$737,$AV$716:$AV$737,0,0)</f>
        <v>126300</v>
      </c>
      <c r="AB721" s="43">
        <f>AA721/$AC$738</f>
        <v>7.184872515444916E-3</v>
      </c>
      <c r="AD721" s="65">
        <v>1895.3999999999999</v>
      </c>
      <c r="AE721" s="65" cm="1">
        <f t="array" ref="AE721">_xlfn.XLOOKUP($G721&amp;$C721,$BY$1:$BY$845&amp;$C$1:$C$845,$CB$1:$CB$845,"",0)</f>
        <v>1347</v>
      </c>
      <c r="AF721" s="65">
        <v>13.7</v>
      </c>
      <c r="AG721" s="65">
        <f>IFERROR(($AD721/SUM(AD716:AD737))*$AF721,"")</f>
        <v>1.5439809254260264</v>
      </c>
      <c r="AH721" s="65" cm="1">
        <f t="array" ref="AH721">_xlfn.XLOOKUP($G721&amp;$C721,$BY$1:$BY$845&amp;$C$1:$C$845,$BD$1:$BD$845,"",0)</f>
        <v>0</v>
      </c>
      <c r="AI721" s="65" cm="1">
        <f t="array" ref="AI721">_xlfn.XLOOKUP($G721&amp;$C721,$BY$1:$BY$845&amp;$C$1:$C$845,$CP$1:$CP$845,"",0)</f>
        <v>0.6</v>
      </c>
      <c r="AJ721" s="65" cm="1">
        <f t="array" ref="AJ721">_xlfn.XLOOKUP($G721&amp;$C721,$BY$1:$BY$845&amp;$C$1:$C$845,$CQ$1:$CQ$845,"",0)</f>
        <v>1.4</v>
      </c>
      <c r="AK721" s="65" cm="1">
        <f t="array" ref="AK721">_xlfn.XLOOKUP($G721&amp;$C721,$BY$1:$BY$845&amp;$C$1:$C$845,$CR$1:$CR$845,"",0)</f>
        <v>2.1</v>
      </c>
      <c r="AL721" s="65" cm="1">
        <f t="array" ref="AL721">_xlfn.XLOOKUP($G721&amp;$C721,$BY$1:$BY$845&amp;$C$1:$C$845,$CM$1:$CM$845,"",0)</f>
        <v>15</v>
      </c>
      <c r="AM721" s="78" cm="1">
        <f t="array" ref="AM721">_xlfn.XLOOKUP($G721&amp;$C721,$BY$1:$BY$845&amp;$C$1:$C$845,BG$1:BG$845,"",0)</f>
        <v>0</v>
      </c>
      <c r="AN721" s="78" cm="1">
        <f t="array" ref="AN721">_xlfn.XLOOKUP($G721&amp;$C721,$BY$1:$BY$845&amp;$C$1:$C$845,BH$1:BH$845,"",0)</f>
        <v>0</v>
      </c>
      <c r="AO721" s="78" cm="1">
        <f t="array" ref="AO721">_xlfn.XLOOKUP($G721&amp;$C721,$BY$1:$BY$845&amp;$C$1:$C$845,BI$1:BI$845,"",0)</f>
        <v>0</v>
      </c>
      <c r="AP721" s="78" cm="1">
        <f t="array" ref="AP721">_xlfn.XLOOKUP($G721&amp;$C721,$BY$1:$BY$845&amp;$C$1:$C$845,BJ$1:BJ$845,"",0)</f>
        <v>0</v>
      </c>
      <c r="AQ721" s="78" cm="1">
        <f t="array" ref="AQ721">_xlfn.XLOOKUP($G721&amp;$C721,$BY$1:$BY$845&amp;$C$1:$C$845,BK$1:BK$845,"",0)</f>
        <v>0</v>
      </c>
      <c r="AR721" s="78">
        <f t="shared" si="138"/>
        <v>0</v>
      </c>
      <c r="AT721" s="1">
        <v>6</v>
      </c>
      <c r="AU721" s="2" t="s">
        <v>1041</v>
      </c>
      <c r="AV721" s="6">
        <v>1450000</v>
      </c>
      <c r="AW721" s="6">
        <v>1450000</v>
      </c>
      <c r="BX721" s="2">
        <v>6</v>
      </c>
      <c r="BY721" s="2" t="s">
        <v>898</v>
      </c>
      <c r="BZ721" s="2">
        <v>25</v>
      </c>
      <c r="CA721" s="2">
        <v>82</v>
      </c>
      <c r="CB721" s="2">
        <v>1882</v>
      </c>
      <c r="CC721" s="2">
        <v>15.9</v>
      </c>
      <c r="CD721" s="2">
        <v>0.55600000000000005</v>
      </c>
      <c r="CE721" s="2">
        <v>0.32200000000000001</v>
      </c>
      <c r="CF721" s="2">
        <v>0.42799999999999999</v>
      </c>
      <c r="CG721" s="2">
        <v>2.4</v>
      </c>
      <c r="CH721" s="2">
        <v>10.1</v>
      </c>
      <c r="CI721" s="2">
        <v>6.4</v>
      </c>
      <c r="CJ721" s="2">
        <v>32.299999999999997</v>
      </c>
      <c r="CK721" s="2">
        <v>2.5</v>
      </c>
      <c r="CL721" s="2">
        <v>0.5</v>
      </c>
      <c r="CM721" s="2">
        <v>19.2</v>
      </c>
      <c r="CN721" s="2">
        <v>20.8</v>
      </c>
      <c r="CP721" s="2">
        <v>2.7</v>
      </c>
      <c r="CQ721" s="2">
        <v>2</v>
      </c>
      <c r="CR721" s="2">
        <v>4.7</v>
      </c>
      <c r="CS721" s="2">
        <v>0.12</v>
      </c>
      <c r="CU721" s="2">
        <v>0</v>
      </c>
      <c r="CV721" s="2">
        <v>0.2</v>
      </c>
      <c r="CW721" s="2">
        <v>0.3</v>
      </c>
      <c r="CX721" s="2">
        <v>1.1000000000000001</v>
      </c>
    </row>
    <row r="722" spans="2:102" x14ac:dyDescent="0.2">
      <c r="B722" s="1" t="s">
        <v>195</v>
      </c>
      <c r="C722" s="1">
        <v>1995</v>
      </c>
      <c r="D722" s="1" t="s">
        <v>1085</v>
      </c>
      <c r="F722" s="2">
        <v>22</v>
      </c>
      <c r="G722" s="2" t="s">
        <v>1094</v>
      </c>
      <c r="H722" s="2" t="s">
        <v>576</v>
      </c>
      <c r="I722" s="4" t="s">
        <v>604</v>
      </c>
      <c r="J722" s="16">
        <f>_xlfn.XLOOKUP($I722,DASHBOARD!$I$2:$I$27,DASHBOARD!$J$2:$J$27,"",0)</f>
        <v>79</v>
      </c>
      <c r="K722" s="23">
        <f>J722/DASHBOARD!$C$3</f>
        <v>2.0066040132080265</v>
      </c>
      <c r="L722" s="2">
        <v>210</v>
      </c>
      <c r="M722" s="26">
        <f>L722/DASHBOARD!$C$4</f>
        <v>95.238095238095241</v>
      </c>
      <c r="N722" s="26">
        <f t="shared" si="136"/>
        <v>23.653060788487799</v>
      </c>
      <c r="O722" s="5">
        <v>22819</v>
      </c>
      <c r="P722" s="23">
        <f>YEARFRAC(O722,_xlfn.XLOOKUP($B722,DASHBOARD!$Q$2:$Q$40,DASHBOARD!$U$2:$U$40,"",0))</f>
        <v>32.977777777777774</v>
      </c>
      <c r="Q722" s="2" t="s">
        <v>557</v>
      </c>
      <c r="R722" s="2" t="str">
        <f>_xlfn.XLOOKUP($Q722,DASHBOARD!$L$2:$L$150,DASHBOARD!M$2:M$150,"",0)</f>
        <v>United States</v>
      </c>
      <c r="S722" s="2" t="str">
        <f>_xlfn.XLOOKUP($Q722,DASHBOARD!$L$2:$L$150,DASHBOARD!N$2:N$150,"",0)</f>
        <v>North America</v>
      </c>
      <c r="T722" s="2" t="str">
        <f>_xlfn.XLOOKUP($Q722,DASHBOARD!$L$2:$L$150,DASHBOARD!O$2:O$150,"",0)</f>
        <v>Americas</v>
      </c>
      <c r="U722" s="2">
        <v>11</v>
      </c>
      <c r="W722" s="2" t="s">
        <v>996</v>
      </c>
      <c r="X722" s="2" t="s">
        <v>996</v>
      </c>
      <c r="Z722" s="2" t="str">
        <f t="shared" si="137"/>
        <v/>
      </c>
      <c r="AA722" s="6">
        <f>_xlfn.XLOOKUP($G722,$AU$716:$AU$737,$AV$716:$AV$737,0,0)</f>
        <v>744000</v>
      </c>
      <c r="AB722" s="43">
        <f>AA722/$AC$738</f>
        <v>4.2324189639675512E-2</v>
      </c>
      <c r="AD722" s="65">
        <v>1329.8</v>
      </c>
      <c r="AE722" s="65" cm="1">
        <f t="array" ref="AE722">_xlfn.XLOOKUP($G722&amp;$C722,$BY$1:$BY$845&amp;$C$1:$C$845,$CB$1:$CB$845,"",0)</f>
        <v>1300</v>
      </c>
      <c r="AF722" s="65">
        <v>11.7</v>
      </c>
      <c r="AG722" s="65">
        <f>IFERROR(($AD722/SUM(AD716:AD737))*$AF722,"")</f>
        <v>0.92510851339620159</v>
      </c>
      <c r="AH722" s="65" cm="1">
        <f t="array" ref="AH722">_xlfn.XLOOKUP($G722&amp;$C722,$BY$1:$BY$845&amp;$C$1:$C$845,$BD$1:$BD$845,"",0)</f>
        <v>0</v>
      </c>
      <c r="AI722" s="65" cm="1">
        <f t="array" ref="AI722">_xlfn.XLOOKUP($G722&amp;$C722,$BY$1:$BY$845&amp;$C$1:$C$845,$CP$1:$CP$845,"",0)</f>
        <v>3.6</v>
      </c>
      <c r="AJ722" s="65" cm="1">
        <f t="array" ref="AJ722">_xlfn.XLOOKUP($G722&amp;$C722,$BY$1:$BY$845&amp;$C$1:$C$845,$CQ$1:$CQ$845,"",0)</f>
        <v>1.7</v>
      </c>
      <c r="AK722" s="65" cm="1">
        <f t="array" ref="AK722">_xlfn.XLOOKUP($G722&amp;$C722,$BY$1:$BY$845&amp;$C$1:$C$845,$CR$1:$CR$845,"",0)</f>
        <v>5.2</v>
      </c>
      <c r="AL722" s="65" cm="1">
        <f t="array" ref="AL722">_xlfn.XLOOKUP($G722&amp;$C722,$BY$1:$BY$845&amp;$C$1:$C$845,$CM$1:$CM$845,"",0)</f>
        <v>12.7</v>
      </c>
      <c r="AM722" s="78" cm="1">
        <f t="array" ref="AM722">_xlfn.XLOOKUP($G722&amp;$C722,$BY$1:$BY$845&amp;$C$1:$C$845,BG$1:BG$845,"",0)</f>
        <v>0</v>
      </c>
      <c r="AN722" s="78" cm="1">
        <f t="array" ref="AN722">_xlfn.XLOOKUP($G722&amp;$C722,$BY$1:$BY$845&amp;$C$1:$C$845,BH$1:BH$845,"",0)</f>
        <v>0</v>
      </c>
      <c r="AO722" s="78" cm="1">
        <f t="array" ref="AO722">_xlfn.XLOOKUP($G722&amp;$C722,$BY$1:$BY$845&amp;$C$1:$C$845,BI$1:BI$845,"",0)</f>
        <v>0</v>
      </c>
      <c r="AP722" s="78" cm="1">
        <f t="array" ref="AP722">_xlfn.XLOOKUP($G722&amp;$C722,$BY$1:$BY$845&amp;$C$1:$C$845,BJ$1:BJ$845,"",0)</f>
        <v>0</v>
      </c>
      <c r="AQ722" s="78" cm="1">
        <f t="array" ref="AQ722">_xlfn.XLOOKUP($G722&amp;$C722,$BY$1:$BY$845&amp;$C$1:$C$845,BK$1:BK$845,"",0)</f>
        <v>0</v>
      </c>
      <c r="AR722" s="78">
        <f t="shared" si="138"/>
        <v>0</v>
      </c>
      <c r="AT722" s="1">
        <v>7</v>
      </c>
      <c r="AU722" s="2" t="s">
        <v>1095</v>
      </c>
      <c r="AV722" s="6">
        <v>1350000</v>
      </c>
      <c r="AW722" s="6">
        <v>1350000</v>
      </c>
      <c r="BX722" s="2">
        <v>7</v>
      </c>
      <c r="BY722" s="2" t="s">
        <v>1093</v>
      </c>
      <c r="BZ722" s="2">
        <v>26</v>
      </c>
      <c r="CA722" s="2">
        <v>68</v>
      </c>
      <c r="CB722" s="2">
        <v>1347</v>
      </c>
      <c r="CC722" s="2">
        <v>11</v>
      </c>
      <c r="CD722" s="2">
        <v>0.51700000000000002</v>
      </c>
      <c r="CE722" s="2">
        <v>0.26200000000000001</v>
      </c>
      <c r="CF722" s="2">
        <v>0.128</v>
      </c>
      <c r="CG722" s="2">
        <v>9.5</v>
      </c>
      <c r="CH722" s="2">
        <v>17.100000000000001</v>
      </c>
      <c r="CI722" s="2">
        <v>13.5</v>
      </c>
      <c r="CJ722" s="2">
        <v>7.1</v>
      </c>
      <c r="CK722" s="2">
        <v>0.9</v>
      </c>
      <c r="CL722" s="2">
        <v>2.2000000000000002</v>
      </c>
      <c r="CM722" s="2">
        <v>15</v>
      </c>
      <c r="CN722" s="2">
        <v>13.6</v>
      </c>
      <c r="CP722" s="2">
        <v>0.6</v>
      </c>
      <c r="CQ722" s="2">
        <v>1.4</v>
      </c>
      <c r="CR722" s="2">
        <v>2.1</v>
      </c>
      <c r="CS722" s="2">
        <v>7.3999999999999996E-2</v>
      </c>
      <c r="CU722" s="2">
        <v>-1.6</v>
      </c>
      <c r="CV722" s="2">
        <v>-0.6</v>
      </c>
      <c r="CW722" s="2">
        <v>-2.2000000000000002</v>
      </c>
      <c r="CX722" s="2">
        <v>-0.1</v>
      </c>
    </row>
    <row r="723" spans="2:102" x14ac:dyDescent="0.2">
      <c r="B723" s="1" t="s">
        <v>195</v>
      </c>
      <c r="C723" s="1">
        <v>1995</v>
      </c>
      <c r="D723" s="1" t="s">
        <v>1085</v>
      </c>
      <c r="F723" s="2">
        <v>17</v>
      </c>
      <c r="G723" s="2" t="s">
        <v>1041</v>
      </c>
      <c r="H723" s="2" t="s">
        <v>570</v>
      </c>
      <c r="I723" s="4" t="s">
        <v>601</v>
      </c>
      <c r="J723" s="16">
        <f>_xlfn.XLOOKUP($I723,DASHBOARD!$I$2:$I$27,DASHBOARD!$J$2:$J$27,"",0)</f>
        <v>77</v>
      </c>
      <c r="K723" s="23">
        <f>J723/DASHBOARD!$C$3</f>
        <v>1.9558039116078234</v>
      </c>
      <c r="L723" s="2">
        <v>210</v>
      </c>
      <c r="M723" s="26">
        <f>L723/DASHBOARD!$C$4</f>
        <v>95.238095238095241</v>
      </c>
      <c r="N723" s="26">
        <f t="shared" si="136"/>
        <v>24.897748757117956</v>
      </c>
      <c r="O723" s="5">
        <v>23341</v>
      </c>
      <c r="P723" s="23">
        <f>YEARFRAC(O723,_xlfn.XLOOKUP($B723,DASHBOARD!$Q$2:$Q$40,DASHBOARD!$U$2:$U$40,"",0))</f>
        <v>31.55</v>
      </c>
      <c r="Q723" s="2" t="s">
        <v>557</v>
      </c>
      <c r="R723" s="2" t="str">
        <f>_xlfn.XLOOKUP($Q723,DASHBOARD!$L$2:$L$150,DASHBOARD!M$2:M$150,"",0)</f>
        <v>United States</v>
      </c>
      <c r="S723" s="2" t="str">
        <f>_xlfn.XLOOKUP($Q723,DASHBOARD!$L$2:$L$150,DASHBOARD!N$2:N$150,"",0)</f>
        <v>North America</v>
      </c>
      <c r="T723" s="2" t="str">
        <f>_xlfn.XLOOKUP($Q723,DASHBOARD!$L$2:$L$150,DASHBOARD!O$2:O$150,"",0)</f>
        <v>Americas</v>
      </c>
      <c r="U723" s="2">
        <v>4</v>
      </c>
      <c r="W723" s="2" t="s">
        <v>1042</v>
      </c>
      <c r="X723" s="2" t="s">
        <v>1042</v>
      </c>
      <c r="Z723" s="2" t="str">
        <f t="shared" si="137"/>
        <v/>
      </c>
      <c r="AA723" s="6">
        <f>_xlfn.XLOOKUP($G723,$AU$716:$AU$737,$AV$716:$AV$737,0,0)</f>
        <v>1450000</v>
      </c>
      <c r="AB723" s="43">
        <f>AA723/$AC$738</f>
        <v>8.2486659916034266E-2</v>
      </c>
      <c r="AD723" s="65">
        <v>1886</v>
      </c>
      <c r="AE723" s="65" cm="1">
        <f t="array" ref="AE723">_xlfn.XLOOKUP($G723&amp;$C723,$BY$1:$BY$845&amp;$C$1:$C$845,$CB$1:$CB$845,"",0)</f>
        <v>1896</v>
      </c>
      <c r="AF723" s="65">
        <v>15.9</v>
      </c>
      <c r="AG723" s="65">
        <f>IFERROR(($AD723/SUM(AD716:AD737))*$AF723,"")</f>
        <v>1.7830326669917114</v>
      </c>
      <c r="AH723" s="65" cm="1">
        <f t="array" ref="AH723">_xlfn.XLOOKUP($G723&amp;$C723,$BY$1:$BY$845&amp;$C$1:$C$845,$BD$1:$BD$845,"",0)</f>
        <v>0</v>
      </c>
      <c r="AI723" s="65" cm="1">
        <f t="array" ref="AI723">_xlfn.XLOOKUP($G723&amp;$C723,$BY$1:$BY$845&amp;$C$1:$C$845,$CP$1:$CP$845,"",0)</f>
        <v>3.4</v>
      </c>
      <c r="AJ723" s="65" cm="1">
        <f t="array" ref="AJ723">_xlfn.XLOOKUP($G723&amp;$C723,$BY$1:$BY$845&amp;$C$1:$C$845,$CQ$1:$CQ$845,"",0)</f>
        <v>1.4</v>
      </c>
      <c r="AK723" s="65" cm="1">
        <f t="array" ref="AK723">_xlfn.XLOOKUP($G723&amp;$C723,$BY$1:$BY$845&amp;$C$1:$C$845,$CR$1:$CR$845,"",0)</f>
        <v>4.8</v>
      </c>
      <c r="AL723" s="65" cm="1">
        <f t="array" ref="AL723">_xlfn.XLOOKUP($G723&amp;$C723,$BY$1:$BY$845&amp;$C$1:$C$845,$CM$1:$CM$845,"",0)</f>
        <v>15.6</v>
      </c>
      <c r="AM723" s="78" cm="1">
        <f t="array" ref="AM723">_xlfn.XLOOKUP($G723&amp;$C723,$BY$1:$BY$845&amp;$C$1:$C$845,BG$1:BG$845,"",0)</f>
        <v>0</v>
      </c>
      <c r="AN723" s="78" cm="1">
        <f t="array" ref="AN723">_xlfn.XLOOKUP($G723&amp;$C723,$BY$1:$BY$845&amp;$C$1:$C$845,BH$1:BH$845,"",0)</f>
        <v>0</v>
      </c>
      <c r="AO723" s="78" cm="1">
        <f t="array" ref="AO723">_xlfn.XLOOKUP($G723&amp;$C723,$BY$1:$BY$845&amp;$C$1:$C$845,BI$1:BI$845,"",0)</f>
        <v>0</v>
      </c>
      <c r="AP723" s="78" cm="1">
        <f t="array" ref="AP723">_xlfn.XLOOKUP($G723&amp;$C723,$BY$1:$BY$845&amp;$C$1:$C$845,BJ$1:BJ$845,"",0)</f>
        <v>0</v>
      </c>
      <c r="AQ723" s="78" cm="1">
        <f t="array" ref="AQ723">_xlfn.XLOOKUP($G723&amp;$C723,$BY$1:$BY$845&amp;$C$1:$C$845,BK$1:BK$845,"",0)</f>
        <v>0</v>
      </c>
      <c r="AR723" s="78">
        <f t="shared" si="138"/>
        <v>0</v>
      </c>
      <c r="AT723" s="1">
        <v>8</v>
      </c>
      <c r="AU723" s="2" t="s">
        <v>898</v>
      </c>
      <c r="AV723" s="6">
        <v>845000</v>
      </c>
      <c r="AW723" s="6">
        <v>845000</v>
      </c>
      <c r="BX723" s="2">
        <v>8</v>
      </c>
      <c r="BY723" s="2" t="s">
        <v>1095</v>
      </c>
      <c r="BZ723" s="2">
        <v>28</v>
      </c>
      <c r="CA723" s="2">
        <v>61</v>
      </c>
      <c r="CB723" s="2">
        <v>1331</v>
      </c>
      <c r="CC723" s="2">
        <v>11.7</v>
      </c>
      <c r="CD723" s="2">
        <v>0.54800000000000004</v>
      </c>
      <c r="CE723" s="2">
        <v>6.0000000000000001E-3</v>
      </c>
      <c r="CF723" s="2">
        <v>0.35799999999999998</v>
      </c>
      <c r="CG723" s="2">
        <v>8.9</v>
      </c>
      <c r="CH723" s="2">
        <v>14.8</v>
      </c>
      <c r="CI723" s="2">
        <v>12</v>
      </c>
      <c r="CJ723" s="2">
        <v>4.9000000000000004</v>
      </c>
      <c r="CK723" s="2">
        <v>1.5</v>
      </c>
      <c r="CL723" s="2">
        <v>2</v>
      </c>
      <c r="CM723" s="2">
        <v>15.8</v>
      </c>
      <c r="CN723" s="2">
        <v>15.1</v>
      </c>
      <c r="CP723" s="2">
        <v>0.6</v>
      </c>
      <c r="CQ723" s="2">
        <v>1.5</v>
      </c>
      <c r="CR723" s="2">
        <v>2.1</v>
      </c>
      <c r="CS723" s="2">
        <v>7.5999999999999998E-2</v>
      </c>
      <c r="CU723" s="2">
        <v>-2.6</v>
      </c>
      <c r="CV723" s="2">
        <v>-0.1</v>
      </c>
      <c r="CW723" s="2">
        <v>-2.7</v>
      </c>
      <c r="CX723" s="2">
        <v>-0.3</v>
      </c>
    </row>
    <row r="724" spans="2:102" x14ac:dyDescent="0.2">
      <c r="B724" s="1" t="s">
        <v>195</v>
      </c>
      <c r="C724" s="1">
        <v>1995</v>
      </c>
      <c r="D724" s="1" t="s">
        <v>1085</v>
      </c>
      <c r="F724" s="2">
        <v>7</v>
      </c>
      <c r="G724" s="2" t="s">
        <v>1095</v>
      </c>
      <c r="H724" s="2" t="s">
        <v>566</v>
      </c>
      <c r="I724" s="4" t="s">
        <v>602</v>
      </c>
      <c r="J724" s="16">
        <f>_xlfn.XLOOKUP($I724,DASHBOARD!$I$2:$I$27,DASHBOARD!$J$2:$J$27,"",0)</f>
        <v>81</v>
      </c>
      <c r="K724" s="23">
        <f>J724/DASHBOARD!$C$3</f>
        <v>2.0574041148082296</v>
      </c>
      <c r="L724" s="2">
        <v>215</v>
      </c>
      <c r="M724" s="26">
        <f>L724/DASHBOARD!$C$4</f>
        <v>97.505668934240362</v>
      </c>
      <c r="N724" s="26">
        <f t="shared" si="136"/>
        <v>23.035129489483136</v>
      </c>
      <c r="O724" s="5">
        <v>24455</v>
      </c>
      <c r="P724" s="23">
        <f>YEARFRAC(O724,_xlfn.XLOOKUP($B724,DASHBOARD!$Q$2:$Q$40,DASHBOARD!$U$2:$U$40,"",0))</f>
        <v>28.5</v>
      </c>
      <c r="Q724" s="2" t="s">
        <v>1096</v>
      </c>
      <c r="R724" s="2" t="str">
        <f>_xlfn.XLOOKUP($Q724,DASHBOARD!$L$2:$L$150,DASHBOARD!M$2:M$150,"",0)</f>
        <v>Trinidad and Tobago</v>
      </c>
      <c r="S724" s="2" t="str">
        <f>_xlfn.XLOOKUP($Q724,DASHBOARD!$L$2:$L$150,DASHBOARD!N$2:N$150,"",0)</f>
        <v>South America</v>
      </c>
      <c r="T724" s="2" t="str">
        <f>_xlfn.XLOOKUP($Q724,DASHBOARD!$L$2:$L$150,DASHBOARD!O$2:O$150,"",0)</f>
        <v>Caribbean</v>
      </c>
      <c r="U724" s="2">
        <v>3</v>
      </c>
      <c r="W724" s="2" t="s">
        <v>1097</v>
      </c>
      <c r="X724" s="2" t="s">
        <v>996</v>
      </c>
      <c r="Y724" s="2" t="s">
        <v>1256</v>
      </c>
      <c r="Z724" s="2" t="str">
        <f t="shared" si="137"/>
        <v>X</v>
      </c>
      <c r="AA724" s="6">
        <f>_xlfn.XLOOKUP($G724,$AU$716:$AU$737,$AV$716:$AV$737,0,0)</f>
        <v>1350000</v>
      </c>
      <c r="AB724" s="43">
        <f>AA724/$AC$738</f>
        <v>7.6797924749411217E-2</v>
      </c>
      <c r="AD724" s="65" t="s">
        <v>1484</v>
      </c>
      <c r="AE724" s="65" cm="1">
        <f t="array" ref="AE724">_xlfn.XLOOKUP($G724&amp;$C724,$BY$1:$BY$845&amp;$C$1:$C$845,$CB$1:$CB$845,"",0)</f>
        <v>1331</v>
      </c>
      <c r="AF724" s="65" t="s">
        <v>1484</v>
      </c>
      <c r="AG724" s="65" t="str">
        <f>IFERROR(($AD724/SUM(AD716:AD737))*$AF724,"")</f>
        <v/>
      </c>
      <c r="AH724" s="65" cm="1">
        <f t="array" ref="AH724">_xlfn.XLOOKUP($G724&amp;$C724,$BY$1:$BY$845&amp;$C$1:$C$845,$BD$1:$BD$845,"",0)</f>
        <v>0</v>
      </c>
      <c r="AI724" s="65" cm="1">
        <f t="array" ref="AI724">_xlfn.XLOOKUP($G724&amp;$C724,$BY$1:$BY$845&amp;$C$1:$C$845,$CP$1:$CP$845,"",0)</f>
        <v>0.6</v>
      </c>
      <c r="AJ724" s="65" cm="1">
        <f t="array" ref="AJ724">_xlfn.XLOOKUP($G724&amp;$C724,$BY$1:$BY$845&amp;$C$1:$C$845,$CQ$1:$CQ$845,"",0)</f>
        <v>1.5</v>
      </c>
      <c r="AK724" s="65" cm="1">
        <f t="array" ref="AK724">_xlfn.XLOOKUP($G724&amp;$C724,$BY$1:$BY$845&amp;$C$1:$C$845,$CR$1:$CR$845,"",0)</f>
        <v>2.1</v>
      </c>
      <c r="AL724" s="65" cm="1">
        <f t="array" ref="AL724">_xlfn.XLOOKUP($G724&amp;$C724,$BY$1:$BY$845&amp;$C$1:$C$845,$CM$1:$CM$845,"",0)</f>
        <v>15.8</v>
      </c>
      <c r="AM724" s="78" cm="1">
        <f t="array" ref="AM724">_xlfn.XLOOKUP($G724&amp;$C724,$BY$1:$BY$845&amp;$C$1:$C$845,BG$1:BG$845,"",0)</f>
        <v>0</v>
      </c>
      <c r="AN724" s="78" cm="1">
        <f t="array" ref="AN724">_xlfn.XLOOKUP($G724&amp;$C724,$BY$1:$BY$845&amp;$C$1:$C$845,BH$1:BH$845,"",0)</f>
        <v>0</v>
      </c>
      <c r="AO724" s="78" cm="1">
        <f t="array" ref="AO724">_xlfn.XLOOKUP($G724&amp;$C724,$BY$1:$BY$845&amp;$C$1:$C$845,BI$1:BI$845,"",0)</f>
        <v>0</v>
      </c>
      <c r="AP724" s="78" cm="1">
        <f t="array" ref="AP724">_xlfn.XLOOKUP($G724&amp;$C724,$BY$1:$BY$845&amp;$C$1:$C$845,BJ$1:BJ$845,"",0)</f>
        <v>0</v>
      </c>
      <c r="AQ724" s="78" cm="1">
        <f t="array" ref="AQ724">_xlfn.XLOOKUP($G724&amp;$C724,$BY$1:$BY$845&amp;$C$1:$C$845,BK$1:BK$845,"",0)</f>
        <v>0</v>
      </c>
      <c r="AR724" s="78">
        <f t="shared" si="138"/>
        <v>0</v>
      </c>
      <c r="AT724" s="1">
        <v>9</v>
      </c>
      <c r="AU724" s="2" t="s">
        <v>1088</v>
      </c>
      <c r="AV724" s="6">
        <v>550000</v>
      </c>
      <c r="AW724" s="6" t="s">
        <v>1484</v>
      </c>
      <c r="BX724" s="2">
        <v>9</v>
      </c>
      <c r="BY724" s="2" t="s">
        <v>1094</v>
      </c>
      <c r="BZ724" s="2">
        <v>32</v>
      </c>
      <c r="CA724" s="2">
        <v>35</v>
      </c>
      <c r="CB724" s="2">
        <v>1300</v>
      </c>
      <c r="CC724" s="2">
        <v>22.1</v>
      </c>
      <c r="CD724" s="2">
        <v>0.61299999999999999</v>
      </c>
      <c r="CE724" s="2">
        <v>0.31900000000000001</v>
      </c>
      <c r="CF724" s="2">
        <v>0.36899999999999999</v>
      </c>
      <c r="CG724" s="2">
        <v>6.3</v>
      </c>
      <c r="CH724" s="2">
        <v>15</v>
      </c>
      <c r="CI724" s="2">
        <v>10.9</v>
      </c>
      <c r="CJ724" s="2">
        <v>19.899999999999999</v>
      </c>
      <c r="CK724" s="2">
        <v>2.4</v>
      </c>
      <c r="CL724" s="2">
        <v>1.2</v>
      </c>
      <c r="CM724" s="2">
        <v>12.7</v>
      </c>
      <c r="CN724" s="2">
        <v>24.2</v>
      </c>
      <c r="CP724" s="2">
        <v>3.6</v>
      </c>
      <c r="CQ724" s="2">
        <v>1.7</v>
      </c>
      <c r="CR724" s="2">
        <v>5.2</v>
      </c>
      <c r="CS724" s="2">
        <v>0.193</v>
      </c>
      <c r="CU724" s="2">
        <v>4.5</v>
      </c>
      <c r="CV724" s="2">
        <v>0.5</v>
      </c>
      <c r="CW724" s="2">
        <v>5</v>
      </c>
      <c r="CX724" s="2">
        <v>2.2999999999999998</v>
      </c>
    </row>
    <row r="725" spans="2:102" x14ac:dyDescent="0.2">
      <c r="B725" s="1" t="s">
        <v>195</v>
      </c>
      <c r="C725" s="1">
        <v>1995</v>
      </c>
      <c r="D725" s="1" t="s">
        <v>1085</v>
      </c>
      <c r="F725" s="2">
        <v>25</v>
      </c>
      <c r="G725" s="2" t="s">
        <v>922</v>
      </c>
      <c r="H725" s="2" t="s">
        <v>566</v>
      </c>
      <c r="I725" s="4" t="s">
        <v>595</v>
      </c>
      <c r="J725" s="16">
        <f>_xlfn.XLOOKUP($I725,DASHBOARD!$I$2:$I$27,DASHBOARD!$J$2:$J$27,"",0)</f>
        <v>82</v>
      </c>
      <c r="K725" s="23">
        <f>J725/DASHBOARD!$C$3</f>
        <v>2.0828041656083314</v>
      </c>
      <c r="L725" s="2">
        <v>240</v>
      </c>
      <c r="M725" s="26">
        <f>L725/DASHBOARD!$C$4</f>
        <v>108.84353741496598</v>
      </c>
      <c r="N725" s="26">
        <f t="shared" si="136"/>
        <v>25.090295297178951</v>
      </c>
      <c r="O725" s="5">
        <v>25805</v>
      </c>
      <c r="P725" s="23">
        <f>YEARFRAC(O725,_xlfn.XLOOKUP($B725,DASHBOARD!$Q$2:$Q$40,DASHBOARD!$U$2:$U$40,"",0))</f>
        <v>24.802777777777777</v>
      </c>
      <c r="Q725" s="2" t="s">
        <v>557</v>
      </c>
      <c r="R725" s="2" t="str">
        <f>_xlfn.XLOOKUP($Q725,DASHBOARD!$L$2:$L$150,DASHBOARD!M$2:M$150,"",0)</f>
        <v>United States</v>
      </c>
      <c r="S725" s="2" t="str">
        <f>_xlfn.XLOOKUP($Q725,DASHBOARD!$L$2:$L$150,DASHBOARD!N$2:N$150,"",0)</f>
        <v>North America</v>
      </c>
      <c r="T725" s="2" t="str">
        <f>_xlfn.XLOOKUP($Q725,DASHBOARD!$L$2:$L$150,DASHBOARD!O$2:O$150,"",0)</f>
        <v>Americas</v>
      </c>
      <c r="U725" s="2">
        <v>2</v>
      </c>
      <c r="W725" s="2" t="s">
        <v>769</v>
      </c>
      <c r="X725" s="2" t="s">
        <v>769</v>
      </c>
      <c r="Z725" s="2" t="str">
        <f t="shared" si="137"/>
        <v/>
      </c>
      <c r="AA725" s="6">
        <f>_xlfn.XLOOKUP($G725,$AU$716:$AU$737,$AV$716:$AV$737,0,0)</f>
        <v>1499000</v>
      </c>
      <c r="AB725" s="43">
        <f>AA725/$AC$738</f>
        <v>8.5274140147679561E-2</v>
      </c>
      <c r="AD725" s="65">
        <v>181.3</v>
      </c>
      <c r="AE725" s="65" cm="1">
        <f t="array" ref="AE725">_xlfn.XLOOKUP($G725&amp;$C725,$BY$1:$BY$845&amp;$C$1:$C$845,$CB$1:$CB$845,"",0)</f>
        <v>2074</v>
      </c>
      <c r="AF725" s="65">
        <v>11.2</v>
      </c>
      <c r="AG725" s="65">
        <f>IFERROR(($AD725/SUM(AD716:AD737))*$AF725,"")</f>
        <v>0.1207358694747357</v>
      </c>
      <c r="AH725" s="65" cm="1">
        <f t="array" ref="AH725">_xlfn.XLOOKUP($G725&amp;$C725,$BY$1:$BY$845&amp;$C$1:$C$845,$BD$1:$BD$845,"",0)</f>
        <v>0</v>
      </c>
      <c r="AI725" s="65" cm="1">
        <f t="array" ref="AI725">_xlfn.XLOOKUP($G725&amp;$C725,$BY$1:$BY$845&amp;$C$1:$C$845,$CP$1:$CP$845,"",0)</f>
        <v>1.6</v>
      </c>
      <c r="AJ725" s="65" cm="1">
        <f t="array" ref="AJ725">_xlfn.XLOOKUP($G725&amp;$C725,$BY$1:$BY$845&amp;$C$1:$C$845,$CQ$1:$CQ$845,"",0)</f>
        <v>2.6</v>
      </c>
      <c r="AK725" s="65" cm="1">
        <f t="array" ref="AK725">_xlfn.XLOOKUP($G725&amp;$C725,$BY$1:$BY$845&amp;$C$1:$C$845,$CR$1:$CR$845,"",0)</f>
        <v>4.2</v>
      </c>
      <c r="AL725" s="65" cm="1">
        <f t="array" ref="AL725">_xlfn.XLOOKUP($G725&amp;$C725,$BY$1:$BY$845&amp;$C$1:$C$845,$CM$1:$CM$845,"",0)</f>
        <v>17.2</v>
      </c>
      <c r="AM725" s="78" cm="1">
        <f t="array" ref="AM725">_xlfn.XLOOKUP($G725&amp;$C725,$BY$1:$BY$845&amp;$C$1:$C$845,BG$1:BG$845,"",0)</f>
        <v>0</v>
      </c>
      <c r="AN725" s="78" cm="1">
        <f t="array" ref="AN725">_xlfn.XLOOKUP($G725&amp;$C725,$BY$1:$BY$845&amp;$C$1:$C$845,BH$1:BH$845,"",0)</f>
        <v>0</v>
      </c>
      <c r="AO725" s="78" cm="1">
        <f t="array" ref="AO725">_xlfn.XLOOKUP($G725&amp;$C725,$BY$1:$BY$845&amp;$C$1:$C$845,BI$1:BI$845,"",0)</f>
        <v>0</v>
      </c>
      <c r="AP725" s="78" cm="1">
        <f t="array" ref="AP725">_xlfn.XLOOKUP($G725&amp;$C725,$BY$1:$BY$845&amp;$C$1:$C$845,BJ$1:BJ$845,"",0)</f>
        <v>0</v>
      </c>
      <c r="AQ725" s="78" cm="1">
        <f t="array" ref="AQ725">_xlfn.XLOOKUP($G725&amp;$C725,$BY$1:$BY$845&amp;$C$1:$C$845,BK$1:BK$845,"",0)</f>
        <v>0</v>
      </c>
      <c r="AR725" s="78">
        <f t="shared" si="138"/>
        <v>0</v>
      </c>
      <c r="AT725" s="1">
        <v>10</v>
      </c>
      <c r="AU725" s="2" t="s">
        <v>1104</v>
      </c>
      <c r="AV725" s="6">
        <v>500000</v>
      </c>
      <c r="AW725" s="6">
        <v>500000</v>
      </c>
      <c r="BX725" s="2">
        <v>10</v>
      </c>
      <c r="BY725" s="2" t="s">
        <v>1105</v>
      </c>
      <c r="BZ725" s="2">
        <v>32</v>
      </c>
      <c r="CA725" s="2">
        <v>36</v>
      </c>
      <c r="CB725" s="2">
        <v>1188</v>
      </c>
      <c r="CC725" s="2">
        <v>14.7</v>
      </c>
      <c r="CD725" s="2">
        <v>0.56799999999999995</v>
      </c>
      <c r="CE725" s="2">
        <v>8.0000000000000002E-3</v>
      </c>
      <c r="CF725" s="2">
        <v>0.34699999999999998</v>
      </c>
      <c r="CG725" s="2">
        <v>11.5</v>
      </c>
      <c r="CH725" s="2">
        <v>19.3</v>
      </c>
      <c r="CI725" s="2">
        <v>15.6</v>
      </c>
      <c r="CJ725" s="2">
        <v>7.8</v>
      </c>
      <c r="CK725" s="2">
        <v>0.9</v>
      </c>
      <c r="CL725" s="2">
        <v>0.8</v>
      </c>
      <c r="CM725" s="2">
        <v>15.3</v>
      </c>
      <c r="CN725" s="2">
        <v>18.8</v>
      </c>
      <c r="CP725" s="2">
        <v>1.1000000000000001</v>
      </c>
      <c r="CQ725" s="2">
        <v>1.2</v>
      </c>
      <c r="CR725" s="2">
        <v>2.2999999999999998</v>
      </c>
      <c r="CS725" s="2">
        <v>9.4E-2</v>
      </c>
      <c r="CU725" s="2">
        <v>-0.8</v>
      </c>
      <c r="CV725" s="2">
        <v>-1</v>
      </c>
      <c r="CW725" s="2">
        <v>-1.9</v>
      </c>
      <c r="CX725" s="2">
        <v>0</v>
      </c>
    </row>
    <row r="726" spans="2:102" x14ac:dyDescent="0.2">
      <c r="B726" s="1" t="s">
        <v>195</v>
      </c>
      <c r="C726" s="1">
        <v>1995</v>
      </c>
      <c r="D726" s="1" t="s">
        <v>1085</v>
      </c>
      <c r="F726" s="2">
        <v>27</v>
      </c>
      <c r="G726" s="2" t="s">
        <v>1098</v>
      </c>
      <c r="H726" s="2" t="s">
        <v>566</v>
      </c>
      <c r="I726" s="4" t="s">
        <v>602</v>
      </c>
      <c r="J726" s="16">
        <f>_xlfn.XLOOKUP($I726,DASHBOARD!$I$2:$I$27,DASHBOARD!$J$2:$J$27,"",0)</f>
        <v>81</v>
      </c>
      <c r="K726" s="23">
        <f>J726/DASHBOARD!$C$3</f>
        <v>2.0574041148082296</v>
      </c>
      <c r="L726" s="2">
        <v>215</v>
      </c>
      <c r="M726" s="26">
        <f>L726/DASHBOARD!$C$4</f>
        <v>97.505668934240362</v>
      </c>
      <c r="N726" s="26">
        <f t="shared" si="136"/>
        <v>23.035129489483136</v>
      </c>
      <c r="O726" s="5">
        <v>20913</v>
      </c>
      <c r="P726" s="23">
        <f>YEARFRAC(O726,_xlfn.XLOOKUP($B726,DASHBOARD!$Q$2:$Q$40,DASHBOARD!$U$2:$U$40,"",0))</f>
        <v>38.197222222222223</v>
      </c>
      <c r="Q726" s="2" t="s">
        <v>557</v>
      </c>
      <c r="R726" s="2" t="str">
        <f>_xlfn.XLOOKUP($Q726,DASHBOARD!$L$2:$L$150,DASHBOARD!M$2:M$150,"",0)</f>
        <v>United States</v>
      </c>
      <c r="S726" s="2" t="str">
        <f>_xlfn.XLOOKUP($Q726,DASHBOARD!$L$2:$L$150,DASHBOARD!N$2:N$150,"",0)</f>
        <v>North America</v>
      </c>
      <c r="T726" s="2" t="str">
        <f>_xlfn.XLOOKUP($Q726,DASHBOARD!$L$2:$L$150,DASHBOARD!O$2:O$150,"",0)</f>
        <v>Americas</v>
      </c>
      <c r="U726" s="2">
        <v>11</v>
      </c>
      <c r="W726" s="2" t="s">
        <v>1099</v>
      </c>
      <c r="X726" s="2" t="s">
        <v>1099</v>
      </c>
      <c r="Z726" s="2" t="str">
        <f t="shared" si="137"/>
        <v/>
      </c>
      <c r="AA726" s="6">
        <f>_xlfn.XLOOKUP($G726,$AU$716:$AU$737,$AV$716:$AV$737,0,0)</f>
        <v>0</v>
      </c>
      <c r="AB726" s="43">
        <f>AA726/$AC$738</f>
        <v>0</v>
      </c>
      <c r="AD726" s="65" t="s">
        <v>1484</v>
      </c>
      <c r="AE726" s="65" cm="1">
        <f t="array" ref="AE726">_xlfn.XLOOKUP($G726&amp;$C726,$BY$1:$BY$845&amp;$C$1:$C$845,$CB$1:$CB$845,"",0)</f>
        <v>36</v>
      </c>
      <c r="AF726" s="65" t="s">
        <v>1484</v>
      </c>
      <c r="AG726" s="65" t="str">
        <f>IFERROR(($AD726/SUM(AD716:AD737))*$AF726,"")</f>
        <v/>
      </c>
      <c r="AH726" s="65" cm="1">
        <f t="array" ref="AH726">_xlfn.XLOOKUP($G726&amp;$C726,$BY$1:$BY$845&amp;$C$1:$C$845,$BD$1:$BD$845,"",0)</f>
        <v>0</v>
      </c>
      <c r="AI726" s="65" cm="1">
        <f t="array" ref="AI726">_xlfn.XLOOKUP($G726&amp;$C726,$BY$1:$BY$845&amp;$C$1:$C$845,$CP$1:$CP$845,"",0)</f>
        <v>0</v>
      </c>
      <c r="AJ726" s="65" cm="1">
        <f t="array" ref="AJ726">_xlfn.XLOOKUP($G726&amp;$C726,$BY$1:$BY$845&amp;$C$1:$C$845,$CQ$1:$CQ$845,"",0)</f>
        <v>0</v>
      </c>
      <c r="AK726" s="65" cm="1">
        <f t="array" ref="AK726">_xlfn.XLOOKUP($G726&amp;$C726,$BY$1:$BY$845&amp;$C$1:$C$845,$CR$1:$CR$845,"",0)</f>
        <v>0</v>
      </c>
      <c r="AL726" s="65" cm="1">
        <f t="array" ref="AL726">_xlfn.XLOOKUP($G726&amp;$C726,$BY$1:$BY$845&amp;$C$1:$C$845,$CM$1:$CM$845,"",0)</f>
        <v>0</v>
      </c>
      <c r="AM726" s="78" cm="1">
        <f t="array" ref="AM726">_xlfn.XLOOKUP($G726&amp;$C726,$BY$1:$BY$845&amp;$C$1:$C$845,BG$1:BG$845,"",0)</f>
        <v>0</v>
      </c>
      <c r="AN726" s="78" cm="1">
        <f t="array" ref="AN726">_xlfn.XLOOKUP($G726&amp;$C726,$BY$1:$BY$845&amp;$C$1:$C$845,BH$1:BH$845,"",0)</f>
        <v>0</v>
      </c>
      <c r="AO726" s="78" cm="1">
        <f t="array" ref="AO726">_xlfn.XLOOKUP($G726&amp;$C726,$BY$1:$BY$845&amp;$C$1:$C$845,BI$1:BI$845,"",0)</f>
        <v>0</v>
      </c>
      <c r="AP726" s="78" cm="1">
        <f t="array" ref="AP726">_xlfn.XLOOKUP($G726&amp;$C726,$BY$1:$BY$845&amp;$C$1:$C$845,BJ$1:BJ$845,"",0)</f>
        <v>0</v>
      </c>
      <c r="AQ726" s="78" cm="1">
        <f t="array" ref="AQ726">_xlfn.XLOOKUP($G726&amp;$C726,$BY$1:$BY$845&amp;$C$1:$C$845,BK$1:BK$845,"",0)</f>
        <v>0</v>
      </c>
      <c r="AR726" s="78">
        <f t="shared" si="138"/>
        <v>0</v>
      </c>
      <c r="AT726" s="1">
        <v>11</v>
      </c>
      <c r="AU726" s="2" t="s">
        <v>1106</v>
      </c>
      <c r="AV726" s="11">
        <v>305000</v>
      </c>
      <c r="AW726" s="6" t="s">
        <v>1484</v>
      </c>
      <c r="BX726" s="2">
        <v>11</v>
      </c>
      <c r="BY726" s="2" t="s">
        <v>1090</v>
      </c>
      <c r="BZ726" s="2">
        <v>26</v>
      </c>
      <c r="CA726" s="2">
        <v>41</v>
      </c>
      <c r="CB726" s="2">
        <v>814</v>
      </c>
      <c r="CC726" s="2">
        <v>12.4</v>
      </c>
      <c r="CD726" s="2">
        <v>0.61899999999999999</v>
      </c>
      <c r="CE726" s="2">
        <v>1.7000000000000001E-2</v>
      </c>
      <c r="CF726" s="2">
        <v>0.35599999999999998</v>
      </c>
      <c r="CG726" s="2">
        <v>9.5</v>
      </c>
      <c r="CH726" s="2">
        <v>16.8</v>
      </c>
      <c r="CI726" s="2">
        <v>13.3</v>
      </c>
      <c r="CJ726" s="2">
        <v>5.5</v>
      </c>
      <c r="CK726" s="2">
        <v>0.7</v>
      </c>
      <c r="CL726" s="2">
        <v>1.2</v>
      </c>
      <c r="CM726" s="2">
        <v>12.6</v>
      </c>
      <c r="CN726" s="2">
        <v>12.7</v>
      </c>
      <c r="CP726" s="2">
        <v>1.3</v>
      </c>
      <c r="CQ726" s="2">
        <v>0.8</v>
      </c>
      <c r="CR726" s="2">
        <v>2.1</v>
      </c>
      <c r="CS726" s="2">
        <v>0.123</v>
      </c>
      <c r="CU726" s="2">
        <v>-1.6</v>
      </c>
      <c r="CV726" s="2">
        <v>-0.8</v>
      </c>
      <c r="CW726" s="2">
        <v>-2.4</v>
      </c>
      <c r="CX726" s="2">
        <v>-0.1</v>
      </c>
    </row>
    <row r="727" spans="2:102" x14ac:dyDescent="0.2">
      <c r="B727" s="1" t="s">
        <v>195</v>
      </c>
      <c r="C727" s="1">
        <v>1995</v>
      </c>
      <c r="D727" s="1" t="s">
        <v>1085</v>
      </c>
      <c r="F727" s="2">
        <v>11</v>
      </c>
      <c r="G727" s="2" t="s">
        <v>1100</v>
      </c>
      <c r="H727" s="2" t="s">
        <v>576</v>
      </c>
      <c r="I727" s="4" t="s">
        <v>603</v>
      </c>
      <c r="J727" s="16">
        <f>_xlfn.XLOOKUP($I727,DASHBOARD!$I$2:$I$27,DASHBOARD!$J$2:$J$27,"",0)</f>
        <v>76</v>
      </c>
      <c r="K727" s="23">
        <f>J727/DASHBOARD!$C$3</f>
        <v>1.9304038608077216</v>
      </c>
      <c r="L727" s="2">
        <v>180</v>
      </c>
      <c r="M727" s="26">
        <f>L727/DASHBOARD!$C$4</f>
        <v>81.632653061224488</v>
      </c>
      <c r="N727" s="26">
        <f t="shared" si="136"/>
        <v>21.906225620442083</v>
      </c>
      <c r="O727" s="5">
        <v>23997</v>
      </c>
      <c r="P727" s="23">
        <f>YEARFRAC(O727,_xlfn.XLOOKUP($B727,DASHBOARD!$Q$2:$Q$40,DASHBOARD!$U$2:$U$40,"",0))</f>
        <v>29.755555555555556</v>
      </c>
      <c r="Q727" s="2" t="s">
        <v>557</v>
      </c>
      <c r="R727" s="2" t="str">
        <f>_xlfn.XLOOKUP($Q727,DASHBOARD!$L$2:$L$150,DASHBOARD!M$2:M$150,"",0)</f>
        <v>United States</v>
      </c>
      <c r="S727" s="2" t="str">
        <f>_xlfn.XLOOKUP($Q727,DASHBOARD!$L$2:$L$150,DASHBOARD!N$2:N$150,"",0)</f>
        <v>North America</v>
      </c>
      <c r="T727" s="2" t="str">
        <f>_xlfn.XLOOKUP($Q727,DASHBOARD!$L$2:$L$150,DASHBOARD!O$2:O$150,"",0)</f>
        <v>Americas</v>
      </c>
      <c r="U727" s="2">
        <v>6</v>
      </c>
      <c r="W727" s="2" t="s">
        <v>558</v>
      </c>
      <c r="X727" s="2" t="s">
        <v>558</v>
      </c>
      <c r="Z727" s="2" t="str">
        <f t="shared" si="137"/>
        <v/>
      </c>
      <c r="AA727" s="6">
        <f>_xlfn.XLOOKUP($G727,$AU$716:$AU$737,$AV$716:$AV$737,0,0)</f>
        <v>1833000</v>
      </c>
      <c r="AB727" s="43">
        <f>AA727/$AC$738</f>
        <v>0.10427451560420056</v>
      </c>
      <c r="AD727" s="65" t="s">
        <v>1484</v>
      </c>
      <c r="AE727" s="65" cm="1">
        <f t="array" ref="AE727">_xlfn.XLOOKUP($G727&amp;$C727,$BY$1:$BY$845&amp;$C$1:$C$845,$CB$1:$CB$845,"",0)</f>
        <v>2038</v>
      </c>
      <c r="AF727" s="65" t="s">
        <v>1484</v>
      </c>
      <c r="AG727" s="65" t="str">
        <f>IFERROR(($AD727/SUM(AD716:AD737))*$AF727,"")</f>
        <v/>
      </c>
      <c r="AH727" s="65" cm="1">
        <f t="array" ref="AH727">_xlfn.XLOOKUP($G727&amp;$C727,$BY$1:$BY$845&amp;$C$1:$C$845,$BD$1:$BD$845,"",0)</f>
        <v>0</v>
      </c>
      <c r="AI727" s="65" cm="1">
        <f t="array" ref="AI727">_xlfn.XLOOKUP($G727&amp;$C727,$BY$1:$BY$845&amp;$C$1:$C$845,$CP$1:$CP$845,"",0)</f>
        <v>0.3</v>
      </c>
      <c r="AJ727" s="65" cm="1">
        <f t="array" ref="AJ727">_xlfn.XLOOKUP($G727&amp;$C727,$BY$1:$BY$845&amp;$C$1:$C$845,$CQ$1:$CQ$845,"",0)</f>
        <v>1.6</v>
      </c>
      <c r="AK727" s="65" cm="1">
        <f t="array" ref="AK727">_xlfn.XLOOKUP($G727&amp;$C727,$BY$1:$BY$845&amp;$C$1:$C$845,$CR$1:$CR$845,"",0)</f>
        <v>1.9</v>
      </c>
      <c r="AL727" s="65" cm="1">
        <f t="array" ref="AL727">_xlfn.XLOOKUP($G727&amp;$C727,$BY$1:$BY$845&amp;$C$1:$C$845,$CM$1:$CM$845,"",0)</f>
        <v>14</v>
      </c>
      <c r="AM727" s="78" cm="1">
        <f t="array" ref="AM727">_xlfn.XLOOKUP($G727&amp;$C727,$BY$1:$BY$845&amp;$C$1:$C$845,BG$1:BG$845,"",0)</f>
        <v>0</v>
      </c>
      <c r="AN727" s="78" cm="1">
        <f t="array" ref="AN727">_xlfn.XLOOKUP($G727&amp;$C727,$BY$1:$BY$845&amp;$C$1:$C$845,BH$1:BH$845,"",0)</f>
        <v>0</v>
      </c>
      <c r="AO727" s="78" cm="1">
        <f t="array" ref="AO727">_xlfn.XLOOKUP($G727&amp;$C727,$BY$1:$BY$845&amp;$C$1:$C$845,BI$1:BI$845,"",0)</f>
        <v>0</v>
      </c>
      <c r="AP727" s="78" cm="1">
        <f t="array" ref="AP727">_xlfn.XLOOKUP($G727&amp;$C727,$BY$1:$BY$845&amp;$C$1:$C$845,BJ$1:BJ$845,"",0)</f>
        <v>0</v>
      </c>
      <c r="AQ727" s="78" cm="1">
        <f t="array" ref="AQ727">_xlfn.XLOOKUP($G727&amp;$C727,$BY$1:$BY$845&amp;$C$1:$C$845,BK$1:BK$845,"",0)</f>
        <v>0</v>
      </c>
      <c r="AR727" s="78">
        <f t="shared" si="138"/>
        <v>0</v>
      </c>
      <c r="AT727" s="1">
        <v>12</v>
      </c>
      <c r="AU727" s="2" t="s">
        <v>1107</v>
      </c>
      <c r="AV727" s="11">
        <v>250000</v>
      </c>
      <c r="AW727" s="6" t="s">
        <v>1484</v>
      </c>
      <c r="BX727" s="2">
        <v>12</v>
      </c>
      <c r="BY727" s="2" t="s">
        <v>1086</v>
      </c>
      <c r="BZ727" s="2">
        <v>24</v>
      </c>
      <c r="CA727" s="2">
        <v>42</v>
      </c>
      <c r="CB727" s="2">
        <v>340</v>
      </c>
      <c r="CC727" s="2">
        <v>8.9</v>
      </c>
      <c r="CD727" s="2">
        <v>0.44900000000000001</v>
      </c>
      <c r="CE727" s="2">
        <v>0.20699999999999999</v>
      </c>
      <c r="CF727" s="2">
        <v>0.40500000000000003</v>
      </c>
      <c r="CG727" s="2">
        <v>5.7</v>
      </c>
      <c r="CH727" s="2">
        <v>5.8</v>
      </c>
      <c r="CI727" s="2">
        <v>5.7</v>
      </c>
      <c r="CJ727" s="2">
        <v>6.6</v>
      </c>
      <c r="CK727" s="2">
        <v>1.6</v>
      </c>
      <c r="CL727" s="2">
        <v>0.8</v>
      </c>
      <c r="CM727" s="2">
        <v>10.1</v>
      </c>
      <c r="CN727" s="2">
        <v>20.9</v>
      </c>
      <c r="CP727" s="2">
        <v>-0.2</v>
      </c>
      <c r="CQ727" s="2">
        <v>0.2</v>
      </c>
      <c r="CR727" s="2">
        <v>0</v>
      </c>
      <c r="CS727" s="2">
        <v>0</v>
      </c>
      <c r="CU727" s="2">
        <v>-3.7</v>
      </c>
      <c r="CV727" s="2">
        <v>-1.4</v>
      </c>
      <c r="CW727" s="2">
        <v>-5</v>
      </c>
      <c r="CX727" s="2">
        <v>-0.3</v>
      </c>
    </row>
    <row r="728" spans="2:102" x14ac:dyDescent="0.2">
      <c r="B728" s="1" t="s">
        <v>195</v>
      </c>
      <c r="C728" s="1">
        <v>1995</v>
      </c>
      <c r="D728" s="1" t="s">
        <v>1085</v>
      </c>
      <c r="F728" s="2">
        <v>31</v>
      </c>
      <c r="G728" s="2" t="s">
        <v>1101</v>
      </c>
      <c r="H728" s="2" t="s">
        <v>570</v>
      </c>
      <c r="I728" s="4" t="s">
        <v>604</v>
      </c>
      <c r="J728" s="16">
        <f>_xlfn.XLOOKUP($I728,DASHBOARD!$I$2:$I$27,DASHBOARD!$J$2:$J$27,"",0)</f>
        <v>79</v>
      </c>
      <c r="K728" s="23">
        <f>J728/DASHBOARD!$C$3</f>
        <v>2.0066040132080265</v>
      </c>
      <c r="L728" s="2">
        <v>225</v>
      </c>
      <c r="M728" s="26">
        <f>L728/DASHBOARD!$C$4</f>
        <v>102.0408163265306</v>
      </c>
      <c r="N728" s="26">
        <f t="shared" si="136"/>
        <v>25.34256513052264</v>
      </c>
      <c r="O728" s="5">
        <v>26139</v>
      </c>
      <c r="P728" s="23">
        <f>YEARFRAC(O728,_xlfn.XLOOKUP($B728,DASHBOARD!$Q$2:$Q$40,DASHBOARD!$U$2:$U$40,"",0))</f>
        <v>23.886111111111113</v>
      </c>
      <c r="Q728" s="2" t="s">
        <v>557</v>
      </c>
      <c r="R728" s="2" t="str">
        <f>_xlfn.XLOOKUP($Q728,DASHBOARD!$L$2:$L$150,DASHBOARD!M$2:M$150,"",0)</f>
        <v>United States</v>
      </c>
      <c r="S728" s="2" t="str">
        <f>_xlfn.XLOOKUP($Q728,DASHBOARD!$L$2:$L$150,DASHBOARD!N$2:N$150,"",0)</f>
        <v>North America</v>
      </c>
      <c r="T728" s="2" t="str">
        <f>_xlfn.XLOOKUP($Q728,DASHBOARD!$L$2:$L$150,DASHBOARD!O$2:O$150,"",0)</f>
        <v>Americas</v>
      </c>
      <c r="U728" s="2">
        <v>2</v>
      </c>
      <c r="W728" s="2" t="s">
        <v>579</v>
      </c>
      <c r="X728" s="2" t="s">
        <v>579</v>
      </c>
      <c r="Z728" s="2" t="str">
        <f t="shared" si="137"/>
        <v/>
      </c>
      <c r="AA728" s="6">
        <f>_xlfn.XLOOKUP($G728,$AU$716:$AU$737,$AV$716:$AV$737,0,0)</f>
        <v>0</v>
      </c>
      <c r="AB728" s="43">
        <f>AA728/$AC$738</f>
        <v>0</v>
      </c>
      <c r="AD728" s="65">
        <v>340.2</v>
      </c>
      <c r="AE728" s="65" cm="1">
        <f t="array" ref="AE728">_xlfn.XLOOKUP($G728&amp;$C728,$BY$1:$BY$845&amp;$C$1:$C$845,$CB$1:$CB$845,"",0)</f>
        <v>203</v>
      </c>
      <c r="AF728" s="65">
        <v>8.9</v>
      </c>
      <c r="AG728" s="65">
        <f>IFERROR(($AD728/SUM(AD716:AD737))*$AF728,"")</f>
        <v>0.18002996753517023</v>
      </c>
      <c r="AH728" s="65" cm="1">
        <f t="array" ref="AH728">_xlfn.XLOOKUP($G728&amp;$C728,$BY$1:$BY$845&amp;$C$1:$C$845,$BD$1:$BD$845,"",0)</f>
        <v>0</v>
      </c>
      <c r="AI728" s="65" cm="1">
        <f t="array" ref="AI728">_xlfn.XLOOKUP($G728&amp;$C728,$BY$1:$BY$845&amp;$C$1:$C$845,$CP$1:$CP$845,"",0)</f>
        <v>-0.2</v>
      </c>
      <c r="AJ728" s="65" cm="1">
        <f t="array" ref="AJ728">_xlfn.XLOOKUP($G728&amp;$C728,$BY$1:$BY$845&amp;$C$1:$C$845,$CQ$1:$CQ$845,"",0)</f>
        <v>0.2</v>
      </c>
      <c r="AK728" s="65" cm="1">
        <f t="array" ref="AK728">_xlfn.XLOOKUP($G728&amp;$C728,$BY$1:$BY$845&amp;$C$1:$C$845,$CR$1:$CR$845,"",0)</f>
        <v>0</v>
      </c>
      <c r="AL728" s="65" cm="1">
        <f t="array" ref="AL728">_xlfn.XLOOKUP($G728&amp;$C728,$BY$1:$BY$845&amp;$C$1:$C$845,$CM$1:$CM$845,"",0)</f>
        <v>15.2</v>
      </c>
      <c r="AM728" s="78" cm="1">
        <f t="array" ref="AM728">_xlfn.XLOOKUP($G728&amp;$C728,$BY$1:$BY$845&amp;$C$1:$C$845,BG$1:BG$845,"",0)</f>
        <v>0</v>
      </c>
      <c r="AN728" s="78" cm="1">
        <f t="array" ref="AN728">_xlfn.XLOOKUP($G728&amp;$C728,$BY$1:$BY$845&amp;$C$1:$C$845,BH$1:BH$845,"",0)</f>
        <v>0</v>
      </c>
      <c r="AO728" s="78" cm="1">
        <f t="array" ref="AO728">_xlfn.XLOOKUP($G728&amp;$C728,$BY$1:$BY$845&amp;$C$1:$C$845,BI$1:BI$845,"",0)</f>
        <v>0</v>
      </c>
      <c r="AP728" s="78" cm="1">
        <f t="array" ref="AP728">_xlfn.XLOOKUP($G728&amp;$C728,$BY$1:$BY$845&amp;$C$1:$C$845,BJ$1:BJ$845,"",0)</f>
        <v>0</v>
      </c>
      <c r="AQ728" s="78" cm="1">
        <f t="array" ref="AQ728">_xlfn.XLOOKUP($G728&amp;$C728,$BY$1:$BY$845&amp;$C$1:$C$845,BK$1:BK$845,"",0)</f>
        <v>0</v>
      </c>
      <c r="AR728" s="78">
        <f t="shared" si="138"/>
        <v>0</v>
      </c>
      <c r="AT728" s="1">
        <v>13</v>
      </c>
      <c r="AU728" s="13" t="s">
        <v>1086</v>
      </c>
      <c r="AV728" s="14">
        <v>150000</v>
      </c>
      <c r="AW728" s="6">
        <v>150000</v>
      </c>
      <c r="BX728" s="2">
        <v>13</v>
      </c>
      <c r="BY728" s="2" t="s">
        <v>1101</v>
      </c>
      <c r="BZ728" s="2">
        <v>23</v>
      </c>
      <c r="CA728" s="2">
        <v>25</v>
      </c>
      <c r="CB728" s="2">
        <v>203</v>
      </c>
      <c r="CC728" s="2">
        <v>8.1999999999999993</v>
      </c>
      <c r="CD728" s="2">
        <v>0.52700000000000002</v>
      </c>
      <c r="CE728" s="2">
        <v>0.56299999999999994</v>
      </c>
      <c r="CF728" s="2">
        <v>0.1</v>
      </c>
      <c r="CG728" s="2">
        <v>1.2</v>
      </c>
      <c r="CH728" s="2">
        <v>10.8</v>
      </c>
      <c r="CI728" s="2">
        <v>6.2</v>
      </c>
      <c r="CJ728" s="2">
        <v>3.8</v>
      </c>
      <c r="CK728" s="2">
        <v>1.8</v>
      </c>
      <c r="CL728" s="2">
        <v>1</v>
      </c>
      <c r="CM728" s="2">
        <v>15.2</v>
      </c>
      <c r="CN728" s="2">
        <v>21.8</v>
      </c>
      <c r="CP728" s="2">
        <v>-0.2</v>
      </c>
      <c r="CQ728" s="2">
        <v>0.2</v>
      </c>
      <c r="CR728" s="2">
        <v>0</v>
      </c>
      <c r="CS728" s="2">
        <v>-6.0000000000000001E-3</v>
      </c>
      <c r="CU728" s="2">
        <v>-3.8</v>
      </c>
      <c r="CV728" s="2">
        <v>-1.4</v>
      </c>
      <c r="CW728" s="2">
        <v>-5.2</v>
      </c>
      <c r="CX728" s="2">
        <v>-0.2</v>
      </c>
    </row>
    <row r="729" spans="2:102" x14ac:dyDescent="0.2">
      <c r="B729" s="1" t="s">
        <v>195</v>
      </c>
      <c r="C729" s="1">
        <v>1995</v>
      </c>
      <c r="D729" s="1" t="s">
        <v>1085</v>
      </c>
      <c r="F729" s="2">
        <v>34</v>
      </c>
      <c r="G729" s="2" t="s">
        <v>1102</v>
      </c>
      <c r="H729" s="2" t="s">
        <v>552</v>
      </c>
      <c r="I729" s="4" t="s">
        <v>1150</v>
      </c>
      <c r="J729" s="16">
        <f>_xlfn.XLOOKUP($I729,DASHBOARD!$I$2:$I$27,DASHBOARD!$J$2:$J$27,"",0)</f>
        <v>85</v>
      </c>
      <c r="K729" s="23">
        <f>J729/DASHBOARD!$C$3</f>
        <v>2.1590043180086362</v>
      </c>
      <c r="L729" s="2">
        <v>255</v>
      </c>
      <c r="M729" s="26">
        <f>L729/DASHBOARD!$C$4</f>
        <v>115.64625850340136</v>
      </c>
      <c r="N729" s="26">
        <f t="shared" si="136"/>
        <v>24.809874349739889</v>
      </c>
      <c r="O729" s="5">
        <v>23032</v>
      </c>
      <c r="P729" s="23">
        <f>YEARFRAC(O729,_xlfn.XLOOKUP($B729,DASHBOARD!$Q$2:$Q$40,DASHBOARD!$U$2:$U$40,"",0))</f>
        <v>32.397222222222226</v>
      </c>
      <c r="Q729" s="2" t="s">
        <v>774</v>
      </c>
      <c r="R729" s="2" t="str">
        <f>_xlfn.XLOOKUP($Q729,DASHBOARD!$L$2:$L$150,DASHBOARD!M$2:M$150,"",0)</f>
        <v>Nigeria</v>
      </c>
      <c r="S729" s="2" t="str">
        <f>_xlfn.XLOOKUP($Q729,DASHBOARD!$L$2:$L$150,DASHBOARD!N$2:N$150,"",0)</f>
        <v>Africa</v>
      </c>
      <c r="T729" s="2" t="str">
        <f>_xlfn.XLOOKUP($Q729,DASHBOARD!$L$2:$L$150,DASHBOARD!O$2:O$150,"",0)</f>
        <v>Africa</v>
      </c>
      <c r="U729" s="2">
        <v>10</v>
      </c>
      <c r="W729" s="2" t="s">
        <v>996</v>
      </c>
      <c r="X729" s="2" t="s">
        <v>996</v>
      </c>
      <c r="Z729" s="2" t="str">
        <f t="shared" si="137"/>
        <v/>
      </c>
      <c r="AA729" s="6">
        <f>_xlfn.XLOOKUP($G729,$AU$716:$AU$737,$AV$716:$AV$737,0,0)</f>
        <v>3169900</v>
      </c>
      <c r="AB729" s="43">
        <f>AA729/$AC$738</f>
        <v>0.18032721604678414</v>
      </c>
      <c r="AD729" s="65">
        <v>30.099999999999998</v>
      </c>
      <c r="AE729" s="65" cm="1">
        <f t="array" ref="AE729">_xlfn.XLOOKUP($G729&amp;$C729,$BY$1:$BY$845&amp;$C$1:$C$845,$CB$1:$CB$845,"",0)</f>
        <v>2853</v>
      </c>
      <c r="AF729" s="65">
        <v>4.4000000000000004</v>
      </c>
      <c r="AG729" s="65">
        <f>IFERROR(($AD729/SUM(AD716:AD737))*$AF729,"")</f>
        <v>7.8748022975110299E-3</v>
      </c>
      <c r="AH729" s="65" cm="1">
        <f t="array" ref="AH729">_xlfn.XLOOKUP($G729&amp;$C729,$BY$1:$BY$845&amp;$C$1:$C$845,$BD$1:$BD$845,"",0)</f>
        <v>0</v>
      </c>
      <c r="AI729" s="65" cm="1">
        <f t="array" ref="AI729">_xlfn.XLOOKUP($G729&amp;$C729,$BY$1:$BY$845&amp;$C$1:$C$845,$CP$1:$CP$845,"",0)</f>
        <v>5.0999999999999996</v>
      </c>
      <c r="AJ729" s="65" cm="1">
        <f t="array" ref="AJ729">_xlfn.XLOOKUP($G729&amp;$C729,$BY$1:$BY$845&amp;$C$1:$C$845,$CQ$1:$CQ$845,"",0)</f>
        <v>5.6</v>
      </c>
      <c r="AK729" s="65" cm="1">
        <f t="array" ref="AK729">_xlfn.XLOOKUP($G729&amp;$C729,$BY$1:$BY$845&amp;$C$1:$C$845,$CR$1:$CR$845,"",0)</f>
        <v>10.7</v>
      </c>
      <c r="AL729" s="65" cm="1">
        <f t="array" ref="AL729">_xlfn.XLOOKUP($G729&amp;$C729,$BY$1:$BY$845&amp;$C$1:$C$845,$CM$1:$CM$845,"",0)</f>
        <v>11.7</v>
      </c>
      <c r="AM729" s="78" cm="1">
        <f t="array" ref="AM729">_xlfn.XLOOKUP($G729&amp;$C729,$BY$1:$BY$845&amp;$C$1:$C$845,BG$1:BG$845,"",0)</f>
        <v>0</v>
      </c>
      <c r="AN729" s="78" cm="1">
        <f t="array" ref="AN729">_xlfn.XLOOKUP($G729&amp;$C729,$BY$1:$BY$845&amp;$C$1:$C$845,BH$1:BH$845,"",0)</f>
        <v>0</v>
      </c>
      <c r="AO729" s="78" cm="1">
        <f t="array" ref="AO729">_xlfn.XLOOKUP($G729&amp;$C729,$BY$1:$BY$845&amp;$C$1:$C$845,BI$1:BI$845,"",0)</f>
        <v>0</v>
      </c>
      <c r="AP729" s="78" cm="1">
        <f t="array" ref="AP729">_xlfn.XLOOKUP($G729&amp;$C729,$BY$1:$BY$845&amp;$C$1:$C$845,BJ$1:BJ$845,"",0)</f>
        <v>0</v>
      </c>
      <c r="AQ729" s="78" cm="1">
        <f t="array" ref="AQ729">_xlfn.XLOOKUP($G729&amp;$C729,$BY$1:$BY$845&amp;$C$1:$C$845,BK$1:BK$845,"",0)</f>
        <v>0</v>
      </c>
      <c r="AR729" s="78">
        <f t="shared" si="138"/>
        <v>0</v>
      </c>
      <c r="AT729" s="1">
        <v>14</v>
      </c>
      <c r="AU729" s="2" t="s">
        <v>1091</v>
      </c>
      <c r="AV729" s="6">
        <v>150000</v>
      </c>
      <c r="AW729" s="6">
        <v>150000</v>
      </c>
      <c r="BX729" s="2">
        <v>14</v>
      </c>
      <c r="BY729" s="2" t="s">
        <v>1088</v>
      </c>
      <c r="BZ729" s="2">
        <v>29</v>
      </c>
      <c r="CA729" s="2">
        <v>28</v>
      </c>
      <c r="CB729" s="2">
        <v>186</v>
      </c>
      <c r="CC729" s="2">
        <v>17.3</v>
      </c>
      <c r="CD729" s="2">
        <v>0.64700000000000002</v>
      </c>
      <c r="CE729" s="2">
        <v>0.26200000000000001</v>
      </c>
      <c r="CF729" s="2">
        <v>0.32300000000000001</v>
      </c>
      <c r="CG729" s="2">
        <v>0.6</v>
      </c>
      <c r="CH729" s="2">
        <v>7.1</v>
      </c>
      <c r="CI729" s="2">
        <v>4</v>
      </c>
      <c r="CJ729" s="2">
        <v>19.3</v>
      </c>
      <c r="CK729" s="2">
        <v>2.2000000000000002</v>
      </c>
      <c r="CL729" s="2">
        <v>0.4</v>
      </c>
      <c r="CM729" s="2">
        <v>15.9</v>
      </c>
      <c r="CN729" s="2">
        <v>21.3</v>
      </c>
      <c r="CP729" s="2">
        <v>0.4</v>
      </c>
      <c r="CQ729" s="2">
        <v>0.1</v>
      </c>
      <c r="CR729" s="2">
        <v>0.5</v>
      </c>
      <c r="CS729" s="2">
        <v>0.13900000000000001</v>
      </c>
      <c r="CU729" s="2">
        <v>0.5</v>
      </c>
      <c r="CV729" s="2">
        <v>0</v>
      </c>
      <c r="CW729" s="2">
        <v>0.6</v>
      </c>
      <c r="CX729" s="2">
        <v>0.1</v>
      </c>
    </row>
    <row r="730" spans="2:102" x14ac:dyDescent="0.2">
      <c r="B730" s="1" t="s">
        <v>195</v>
      </c>
      <c r="C730" s="1">
        <v>1995</v>
      </c>
      <c r="D730" s="1" t="s">
        <v>1085</v>
      </c>
      <c r="F730" s="2">
        <v>30</v>
      </c>
      <c r="G730" s="2" t="s">
        <v>1103</v>
      </c>
      <c r="H730" s="2" t="s">
        <v>556</v>
      </c>
      <c r="I730" s="4" t="s">
        <v>598</v>
      </c>
      <c r="J730" s="16">
        <f>_xlfn.XLOOKUP($I730,DASHBOARD!$I$2:$I$27,DASHBOARD!$J$2:$J$27,"",0)</f>
        <v>75</v>
      </c>
      <c r="K730" s="23">
        <f>J730/DASHBOARD!$C$3</f>
        <v>1.9050038100076201</v>
      </c>
      <c r="L730" s="2">
        <v>170</v>
      </c>
      <c r="M730" s="26">
        <f>L730/DASHBOARD!$C$4</f>
        <v>77.097505668934232</v>
      </c>
      <c r="N730" s="26">
        <f t="shared" si="136"/>
        <v>21.244603517258749</v>
      </c>
      <c r="O730" s="5">
        <v>23809</v>
      </c>
      <c r="P730" s="23">
        <f>YEARFRAC(O730,_xlfn.XLOOKUP($B730,DASHBOARD!$Q$2:$Q$40,DASHBOARD!$U$2:$U$40,"",0))</f>
        <v>30.266666666666666</v>
      </c>
      <c r="Q730" s="2" t="s">
        <v>557</v>
      </c>
      <c r="R730" s="2" t="str">
        <f>_xlfn.XLOOKUP($Q730,DASHBOARD!$L$2:$L$150,DASHBOARD!M$2:M$150,"",0)</f>
        <v>United States</v>
      </c>
      <c r="S730" s="2" t="str">
        <f>_xlfn.XLOOKUP($Q730,DASHBOARD!$L$2:$L$150,DASHBOARD!N$2:N$150,"",0)</f>
        <v>North America</v>
      </c>
      <c r="T730" s="2" t="str">
        <f>_xlfn.XLOOKUP($Q730,DASHBOARD!$L$2:$L$150,DASHBOARD!O$2:O$150,"",0)</f>
        <v>Americas</v>
      </c>
      <c r="U730" s="2">
        <v>7</v>
      </c>
      <c r="W730" s="2" t="s">
        <v>636</v>
      </c>
      <c r="X730" s="2" t="s">
        <v>636</v>
      </c>
      <c r="Z730" s="2" t="str">
        <f t="shared" si="137"/>
        <v/>
      </c>
      <c r="AA730" s="6">
        <f>_xlfn.XLOOKUP($G730,$AU$716:$AU$737,$AV$716:$AV$737,0,0)</f>
        <v>2633000</v>
      </c>
      <c r="AB730" s="43">
        <f>AA730/$AC$738</f>
        <v>0.14978439693718498</v>
      </c>
      <c r="AD730" s="65">
        <v>1346.4</v>
      </c>
      <c r="AE730" s="65" cm="1">
        <f t="array" ref="AE730">_xlfn.XLOOKUP($G730&amp;$C730,$BY$1:$BY$845&amp;$C$1:$C$845,$CB$1:$CB$845,"",0)</f>
        <v>2030</v>
      </c>
      <c r="AF730" s="65">
        <v>11</v>
      </c>
      <c r="AG730" s="65">
        <f>IFERROR(($AD730/SUM(AD716:AD737))*$AF730,"")</f>
        <v>0.88061742635953921</v>
      </c>
      <c r="AH730" s="65" cm="1">
        <f t="array" ref="AH730">_xlfn.XLOOKUP($G730&amp;$C730,$BY$1:$BY$845&amp;$C$1:$C$845,$BD$1:$BD$845,"",0)</f>
        <v>0</v>
      </c>
      <c r="AI730" s="65" cm="1">
        <f t="array" ref="AI730">_xlfn.XLOOKUP($G730&amp;$C730,$BY$1:$BY$845&amp;$C$1:$C$845,$CP$1:$CP$845,"",0)</f>
        <v>4.7</v>
      </c>
      <c r="AJ730" s="65" cm="1">
        <f t="array" ref="AJ730">_xlfn.XLOOKUP($G730&amp;$C730,$BY$1:$BY$845&amp;$C$1:$C$845,$CQ$1:$CQ$845,"",0)</f>
        <v>1.4</v>
      </c>
      <c r="AK730" s="65" cm="1">
        <f t="array" ref="AK730">_xlfn.XLOOKUP($G730&amp;$C730,$BY$1:$BY$845&amp;$C$1:$C$845,$CR$1:$CR$845,"",0)</f>
        <v>6.1</v>
      </c>
      <c r="AL730" s="65" cm="1">
        <f t="array" ref="AL730">_xlfn.XLOOKUP($G730&amp;$C730,$BY$1:$BY$845&amp;$C$1:$C$845,$CM$1:$CM$845,"",0)</f>
        <v>15.7</v>
      </c>
      <c r="AM730" s="78" cm="1">
        <f t="array" ref="AM730">_xlfn.XLOOKUP($G730&amp;$C730,$BY$1:$BY$845&amp;$C$1:$C$845,BG$1:BG$845,"",0)</f>
        <v>0</v>
      </c>
      <c r="AN730" s="78" cm="1">
        <f t="array" ref="AN730">_xlfn.XLOOKUP($G730&amp;$C730,$BY$1:$BY$845&amp;$C$1:$C$845,BH$1:BH$845,"",0)</f>
        <v>0</v>
      </c>
      <c r="AO730" s="78" cm="1">
        <f t="array" ref="AO730">_xlfn.XLOOKUP($G730&amp;$C730,$BY$1:$BY$845&amp;$C$1:$C$845,BI$1:BI$845,"",0)</f>
        <v>0</v>
      </c>
      <c r="AP730" s="78" cm="1">
        <f t="array" ref="AP730">_xlfn.XLOOKUP($G730&amp;$C730,$BY$1:$BY$845&amp;$C$1:$C$845,BJ$1:BJ$845,"",0)</f>
        <v>0</v>
      </c>
      <c r="AQ730" s="78" cm="1">
        <f t="array" ref="AQ730">_xlfn.XLOOKUP($G730&amp;$C730,$BY$1:$BY$845&amp;$C$1:$C$845,BK$1:BK$845,"",0)</f>
        <v>0</v>
      </c>
      <c r="AR730" s="78">
        <f t="shared" si="138"/>
        <v>0</v>
      </c>
      <c r="AT730" s="1">
        <v>15</v>
      </c>
      <c r="AU730" s="2" t="s">
        <v>1093</v>
      </c>
      <c r="AV730" s="6">
        <v>126300</v>
      </c>
      <c r="AW730" s="6">
        <v>126300</v>
      </c>
      <c r="BX730" s="2">
        <v>15</v>
      </c>
      <c r="BY730" s="2" t="s">
        <v>1104</v>
      </c>
      <c r="BZ730" s="2">
        <v>24</v>
      </c>
      <c r="CA730" s="2">
        <v>37</v>
      </c>
      <c r="CB730" s="2">
        <v>182</v>
      </c>
      <c r="CC730" s="2">
        <v>11.2</v>
      </c>
      <c r="CD730" s="2">
        <v>0.51800000000000002</v>
      </c>
      <c r="CE730" s="2">
        <v>1.9E-2</v>
      </c>
      <c r="CF730" s="2">
        <v>0.83</v>
      </c>
      <c r="CG730" s="2">
        <v>15.3</v>
      </c>
      <c r="CH730" s="2">
        <v>20.399999999999999</v>
      </c>
      <c r="CI730" s="2">
        <v>18</v>
      </c>
      <c r="CJ730" s="2">
        <v>3.3</v>
      </c>
      <c r="CK730" s="2">
        <v>0.6</v>
      </c>
      <c r="CL730" s="2">
        <v>2.7</v>
      </c>
      <c r="CM730" s="2">
        <v>19.899999999999999</v>
      </c>
      <c r="CN730" s="2">
        <v>22.3</v>
      </c>
      <c r="CP730" s="2">
        <v>-0.1</v>
      </c>
      <c r="CQ730" s="2">
        <v>0.2</v>
      </c>
      <c r="CR730" s="2">
        <v>0.2</v>
      </c>
      <c r="CS730" s="2">
        <v>4.2999999999999997E-2</v>
      </c>
      <c r="CU730" s="2">
        <v>-6.3</v>
      </c>
      <c r="CV730" s="2">
        <v>-2.1</v>
      </c>
      <c r="CW730" s="2">
        <v>-8.4</v>
      </c>
      <c r="CX730" s="2">
        <v>-0.3</v>
      </c>
    </row>
    <row r="731" spans="2:102" x14ac:dyDescent="0.2">
      <c r="B731" s="1" t="s">
        <v>195</v>
      </c>
      <c r="C731" s="1">
        <v>1995</v>
      </c>
      <c r="D731" s="1" t="s">
        <v>1085</v>
      </c>
      <c r="F731" s="2">
        <v>55</v>
      </c>
      <c r="G731" s="2" t="s">
        <v>1104</v>
      </c>
      <c r="H731" s="2" t="s">
        <v>552</v>
      </c>
      <c r="I731" s="4" t="s">
        <v>1150</v>
      </c>
      <c r="J731" s="16">
        <f>_xlfn.XLOOKUP($I731,DASHBOARD!$I$2:$I$27,DASHBOARD!$J$2:$J$27,"",0)</f>
        <v>85</v>
      </c>
      <c r="K731" s="23">
        <f>J731/DASHBOARD!$C$3</f>
        <v>2.1590043180086362</v>
      </c>
      <c r="L731" s="2">
        <v>245</v>
      </c>
      <c r="M731" s="26">
        <f>L731/DASHBOARD!$C$4</f>
        <v>111.11111111111111</v>
      </c>
      <c r="N731" s="26">
        <f t="shared" si="136"/>
        <v>23.836938100730482</v>
      </c>
      <c r="O731" s="5">
        <v>25734</v>
      </c>
      <c r="P731" s="23">
        <f>YEARFRAC(O731,_xlfn.XLOOKUP($B731,DASHBOARD!$Q$2:$Q$40,DASHBOARD!$U$2:$U$40,"",0))</f>
        <v>24.997222222222224</v>
      </c>
      <c r="Q731" s="2" t="s">
        <v>871</v>
      </c>
      <c r="R731" s="2" t="str">
        <f>_xlfn.XLOOKUP($Q731,DASHBOARD!$L$2:$L$150,DASHBOARD!M$2:M$150,"",0)</f>
        <v>Croatia</v>
      </c>
      <c r="S731" s="2" t="str">
        <f>_xlfn.XLOOKUP($Q731,DASHBOARD!$L$2:$L$150,DASHBOARD!N$2:N$150,"",0)</f>
        <v>Europe</v>
      </c>
      <c r="T731" s="2" t="str">
        <f>_xlfn.XLOOKUP($Q731,DASHBOARD!$L$2:$L$150,DASHBOARD!O$2:O$150,"",0)</f>
        <v>Eurasia</v>
      </c>
      <c r="U731" s="2" t="s">
        <v>563</v>
      </c>
      <c r="Z731" s="2" t="str">
        <f t="shared" si="137"/>
        <v/>
      </c>
      <c r="AA731" s="6">
        <f>_xlfn.XLOOKUP($G731,$AU$716:$AU$737,$AV$716:$AV$737,0,0)</f>
        <v>500000</v>
      </c>
      <c r="AB731" s="43">
        <f>AA731/$AC$738</f>
        <v>2.8443675833115266E-2</v>
      </c>
      <c r="AD731" s="65" t="s">
        <v>1484</v>
      </c>
      <c r="AE731" s="65" cm="1">
        <f t="array" ref="AE731">_xlfn.XLOOKUP($G731&amp;$C731,$BY$1:$BY$845&amp;$C$1:$C$845,$CB$1:$CB$845,"",0)</f>
        <v>182</v>
      </c>
      <c r="AF731" s="65" t="s">
        <v>1484</v>
      </c>
      <c r="AG731" s="65" t="str">
        <f>IFERROR(($AD731/SUM(AD716:AD737))*$AF731,"")</f>
        <v/>
      </c>
      <c r="AH731" s="65" cm="1">
        <f t="array" ref="AH731">_xlfn.XLOOKUP($G731&amp;$C731,$BY$1:$BY$845&amp;$C$1:$C$845,$BD$1:$BD$845,"",0)</f>
        <v>0</v>
      </c>
      <c r="AI731" s="65" cm="1">
        <f t="array" ref="AI731">_xlfn.XLOOKUP($G731&amp;$C731,$BY$1:$BY$845&amp;$C$1:$C$845,$CP$1:$CP$845,"",0)</f>
        <v>-0.1</v>
      </c>
      <c r="AJ731" s="65" cm="1">
        <f t="array" ref="AJ731">_xlfn.XLOOKUP($G731&amp;$C731,$BY$1:$BY$845&amp;$C$1:$C$845,$CQ$1:$CQ$845,"",0)</f>
        <v>0.2</v>
      </c>
      <c r="AK731" s="65" cm="1">
        <f t="array" ref="AK731">_xlfn.XLOOKUP($G731&amp;$C731,$BY$1:$BY$845&amp;$C$1:$C$845,$CR$1:$CR$845,"",0)</f>
        <v>0.2</v>
      </c>
      <c r="AL731" s="65" cm="1">
        <f t="array" ref="AL731">_xlfn.XLOOKUP($G731&amp;$C731,$BY$1:$BY$845&amp;$C$1:$C$845,$CM$1:$CM$845,"",0)</f>
        <v>19.899999999999999</v>
      </c>
      <c r="AM731" s="78" cm="1">
        <f t="array" ref="AM731">_xlfn.XLOOKUP($G731&amp;$C731,$BY$1:$BY$845&amp;$C$1:$C$845,BG$1:BG$845,"",0)</f>
        <v>0</v>
      </c>
      <c r="AN731" s="78" cm="1">
        <f t="array" ref="AN731">_xlfn.XLOOKUP($G731&amp;$C731,$BY$1:$BY$845&amp;$C$1:$C$845,BH$1:BH$845,"",0)</f>
        <v>0</v>
      </c>
      <c r="AO731" s="78" cm="1">
        <f t="array" ref="AO731">_xlfn.XLOOKUP($G731&amp;$C731,$BY$1:$BY$845&amp;$C$1:$C$845,BI$1:BI$845,"",0)</f>
        <v>0</v>
      </c>
      <c r="AP731" s="78" cm="1">
        <f t="array" ref="AP731">_xlfn.XLOOKUP($G731&amp;$C731,$BY$1:$BY$845&amp;$C$1:$C$845,BJ$1:BJ$845,"",0)</f>
        <v>0</v>
      </c>
      <c r="AQ731" s="78" cm="1">
        <f t="array" ref="AQ731">_xlfn.XLOOKUP($G731&amp;$C731,$BY$1:$BY$845&amp;$C$1:$C$845,BK$1:BK$845,"",0)</f>
        <v>0</v>
      </c>
      <c r="AR731" s="78">
        <f t="shared" si="138"/>
        <v>0</v>
      </c>
      <c r="AT731" s="1">
        <v>16</v>
      </c>
      <c r="AU731" s="2" t="s">
        <v>1108</v>
      </c>
      <c r="AV731" s="11">
        <v>104000</v>
      </c>
      <c r="AW731" s="6" t="s">
        <v>1484</v>
      </c>
      <c r="BX731" s="2">
        <v>16</v>
      </c>
      <c r="BY731" s="2" t="s">
        <v>1098</v>
      </c>
      <c r="BZ731" s="2">
        <v>37</v>
      </c>
      <c r="CA731" s="2">
        <v>3</v>
      </c>
      <c r="CB731" s="2">
        <v>36</v>
      </c>
      <c r="CC731" s="2">
        <v>2.6</v>
      </c>
      <c r="CD731" s="2">
        <v>0.38700000000000001</v>
      </c>
      <c r="CE731" s="2">
        <v>0</v>
      </c>
      <c r="CF731" s="2">
        <v>0.66700000000000004</v>
      </c>
      <c r="CG731" s="2">
        <v>6.7</v>
      </c>
      <c r="CH731" s="2">
        <v>15.2</v>
      </c>
      <c r="CI731" s="2">
        <v>11.2</v>
      </c>
      <c r="CJ731" s="2">
        <v>0</v>
      </c>
      <c r="CK731" s="2">
        <v>0</v>
      </c>
      <c r="CL731" s="2">
        <v>1.9</v>
      </c>
      <c r="CM731" s="2">
        <v>0</v>
      </c>
      <c r="CN731" s="2">
        <v>4.8</v>
      </c>
      <c r="CP731" s="2">
        <v>0</v>
      </c>
      <c r="CQ731" s="2">
        <v>0</v>
      </c>
      <c r="CR731" s="2">
        <v>0</v>
      </c>
      <c r="CS731" s="2">
        <v>0.05</v>
      </c>
      <c r="CU731" s="2">
        <v>-7.2</v>
      </c>
      <c r="CV731" s="2">
        <v>0.3</v>
      </c>
      <c r="CW731" s="2">
        <v>-6.9</v>
      </c>
      <c r="CX731" s="2">
        <v>0</v>
      </c>
    </row>
    <row r="732" spans="2:102" x14ac:dyDescent="0.2">
      <c r="B732" s="1" t="s">
        <v>195</v>
      </c>
      <c r="C732" s="1">
        <v>1995</v>
      </c>
      <c r="D732" s="1" t="s">
        <v>1085</v>
      </c>
      <c r="F732" s="2">
        <v>33</v>
      </c>
      <c r="G732" s="2" t="s">
        <v>1105</v>
      </c>
      <c r="H732" s="2" t="s">
        <v>566</v>
      </c>
      <c r="I732" s="4" t="s">
        <v>602</v>
      </c>
      <c r="J732" s="16">
        <f>_xlfn.XLOOKUP($I732,DASHBOARD!$I$2:$I$27,DASHBOARD!$J$2:$J$27,"",0)</f>
        <v>81</v>
      </c>
      <c r="K732" s="23">
        <f>J732/DASHBOARD!$C$3</f>
        <v>2.0574041148082296</v>
      </c>
      <c r="L732" s="2">
        <v>225</v>
      </c>
      <c r="M732" s="26">
        <f>L732/DASHBOARD!$C$4</f>
        <v>102.0408163265306</v>
      </c>
      <c r="N732" s="26">
        <f t="shared" si="136"/>
        <v>24.106530861087002</v>
      </c>
      <c r="O732" s="5">
        <v>22863</v>
      </c>
      <c r="P732" s="23">
        <f>YEARFRAC(O732,_xlfn.XLOOKUP($B732,DASHBOARD!$Q$2:$Q$40,DASHBOARD!$U$2:$U$40,"",0))</f>
        <v>32.858333333333334</v>
      </c>
      <c r="Q732" s="2" t="s">
        <v>557</v>
      </c>
      <c r="R732" s="2" t="str">
        <f>_xlfn.XLOOKUP($Q732,DASHBOARD!$L$2:$L$150,DASHBOARD!M$2:M$150,"",0)</f>
        <v>United States</v>
      </c>
      <c r="S732" s="2" t="str">
        <f>_xlfn.XLOOKUP($Q732,DASHBOARD!$L$2:$L$150,DASHBOARD!N$2:N$150,"",0)</f>
        <v>North America</v>
      </c>
      <c r="T732" s="2" t="str">
        <f>_xlfn.XLOOKUP($Q732,DASHBOARD!$L$2:$L$150,DASHBOARD!O$2:O$150,"",0)</f>
        <v>Americas</v>
      </c>
      <c r="U732" s="2">
        <v>10</v>
      </c>
      <c r="W732" s="2" t="s">
        <v>1074</v>
      </c>
      <c r="X732" s="2" t="s">
        <v>1074</v>
      </c>
      <c r="Z732" s="2" t="str">
        <f t="shared" si="137"/>
        <v/>
      </c>
      <c r="AA732" s="6">
        <f>_xlfn.XLOOKUP($G732,$AU$716:$AU$737,$AV$716:$AV$737,0,0)</f>
        <v>2578400</v>
      </c>
      <c r="AB732" s="43">
        <f>AA732/$AC$738</f>
        <v>0.14667834753620879</v>
      </c>
      <c r="AD732" s="65" t="s">
        <v>1484</v>
      </c>
      <c r="AE732" s="65" cm="1">
        <f t="array" ref="AE732">_xlfn.XLOOKUP($G732&amp;$C732,$BY$1:$BY$845&amp;$C$1:$C$845,$CB$1:$CB$845,"",0)</f>
        <v>1188</v>
      </c>
      <c r="AF732" s="65" t="s">
        <v>1484</v>
      </c>
      <c r="AG732" s="65" t="str">
        <f>IFERROR(($AD732/SUM(AD716:AD737))*$AF732,"")</f>
        <v/>
      </c>
      <c r="AH732" s="65" cm="1">
        <f t="array" ref="AH732">_xlfn.XLOOKUP($G732&amp;$C732,$BY$1:$BY$845&amp;$C$1:$C$845,$BD$1:$BD$845,"",0)</f>
        <v>0</v>
      </c>
      <c r="AI732" s="65" cm="1">
        <f t="array" ref="AI732">_xlfn.XLOOKUP($G732&amp;$C732,$BY$1:$BY$845&amp;$C$1:$C$845,$CP$1:$CP$845,"",0)</f>
        <v>1.1000000000000001</v>
      </c>
      <c r="AJ732" s="65" cm="1">
        <f t="array" ref="AJ732">_xlfn.XLOOKUP($G732&amp;$C732,$BY$1:$BY$845&amp;$C$1:$C$845,$CQ$1:$CQ$845,"",0)</f>
        <v>1.2</v>
      </c>
      <c r="AK732" s="65" cm="1">
        <f t="array" ref="AK732">_xlfn.XLOOKUP($G732&amp;$C732,$BY$1:$BY$845&amp;$C$1:$C$845,$CR$1:$CR$845,"",0)</f>
        <v>2.2999999999999998</v>
      </c>
      <c r="AL732" s="65" cm="1">
        <f t="array" ref="AL732">_xlfn.XLOOKUP($G732&amp;$C732,$BY$1:$BY$845&amp;$C$1:$C$845,$CM$1:$CM$845,"",0)</f>
        <v>15.3</v>
      </c>
      <c r="AM732" s="78" cm="1">
        <f t="array" ref="AM732">_xlfn.XLOOKUP($G732&amp;$C732,$BY$1:$BY$845&amp;$C$1:$C$845,BG$1:BG$845,"",0)</f>
        <v>0</v>
      </c>
      <c r="AN732" s="78" cm="1">
        <f t="array" ref="AN732">_xlfn.XLOOKUP($G732&amp;$C732,$BY$1:$BY$845&amp;$C$1:$C$845,BH$1:BH$845,"",0)</f>
        <v>0</v>
      </c>
      <c r="AO732" s="78" cm="1">
        <f t="array" ref="AO732">_xlfn.XLOOKUP($G732&amp;$C732,$BY$1:$BY$845&amp;$C$1:$C$845,BI$1:BI$845,"",0)</f>
        <v>0</v>
      </c>
      <c r="AP732" s="78" cm="1">
        <f t="array" ref="AP732">_xlfn.XLOOKUP($G732&amp;$C732,$BY$1:$BY$845&amp;$C$1:$C$845,BJ$1:BJ$845,"",0)</f>
        <v>0</v>
      </c>
      <c r="AQ732" s="78" cm="1">
        <f t="array" ref="AQ732">_xlfn.XLOOKUP($G732&amp;$C732,$BY$1:$BY$845&amp;$C$1:$C$845,BK$1:BK$845,"",0)</f>
        <v>0</v>
      </c>
      <c r="AR732" s="78">
        <f t="shared" si="138"/>
        <v>0</v>
      </c>
      <c r="AT732" s="1">
        <v>17</v>
      </c>
      <c r="AU732" s="2" t="s">
        <v>1109</v>
      </c>
      <c r="AV732" s="11">
        <v>55000</v>
      </c>
      <c r="AW732" s="6" t="s">
        <v>1484</v>
      </c>
      <c r="BX732" s="2">
        <v>17</v>
      </c>
      <c r="BY732" s="2" t="s">
        <v>1091</v>
      </c>
      <c r="BZ732" s="2">
        <v>28</v>
      </c>
      <c r="CA732" s="2">
        <v>7</v>
      </c>
      <c r="CB732" s="2">
        <v>30</v>
      </c>
      <c r="CC732" s="2">
        <v>4.4000000000000004</v>
      </c>
      <c r="CD732" s="2">
        <v>0.377</v>
      </c>
      <c r="CE732" s="2">
        <v>0</v>
      </c>
      <c r="CF732" s="2">
        <v>1.5</v>
      </c>
      <c r="CG732" s="2">
        <v>4</v>
      </c>
      <c r="CH732" s="2">
        <v>32.799999999999997</v>
      </c>
      <c r="CI732" s="2">
        <v>19.100000000000001</v>
      </c>
      <c r="CJ732" s="2">
        <v>0</v>
      </c>
      <c r="CK732" s="2">
        <v>1.7</v>
      </c>
      <c r="CL732" s="2">
        <v>0</v>
      </c>
      <c r="CM732" s="2">
        <v>13.1</v>
      </c>
      <c r="CN732" s="2">
        <v>11.4</v>
      </c>
      <c r="CP732" s="2">
        <v>0</v>
      </c>
      <c r="CQ732" s="2">
        <v>0.1</v>
      </c>
      <c r="CR732" s="2">
        <v>0</v>
      </c>
      <c r="CS732" s="2">
        <v>0.02</v>
      </c>
      <c r="CU732" s="2">
        <v>-7.8</v>
      </c>
      <c r="CV732" s="2">
        <v>0.7</v>
      </c>
      <c r="CW732" s="2">
        <v>-7.2</v>
      </c>
      <c r="CX732" s="2">
        <v>0</v>
      </c>
    </row>
    <row r="733" spans="2:102" x14ac:dyDescent="0.2">
      <c r="B733" s="1" t="s">
        <v>195</v>
      </c>
      <c r="C733" s="1">
        <v>1995</v>
      </c>
      <c r="D733" s="1" t="s">
        <v>1085</v>
      </c>
      <c r="I733" s="4"/>
      <c r="O733" s="5"/>
      <c r="Z733" s="2" t="str">
        <f t="shared" si="137"/>
        <v/>
      </c>
      <c r="AA733" s="6">
        <f>_xlfn.XLOOKUP($G733,$AU$716:$AU$737,$AV$716:$AV$737,0,0)</f>
        <v>0</v>
      </c>
      <c r="AB733" s="43">
        <f>AA733/$AC$738</f>
        <v>0</v>
      </c>
      <c r="AD733" s="65" t="s">
        <v>1484</v>
      </c>
      <c r="AE733" s="65" cm="1">
        <f t="array" ref="AE733">_xlfn.XLOOKUP($G733&amp;$C733,$BY$1:$BY$845&amp;$C$1:$C$845,$CB$1:$CB$845,"",0)</f>
        <v>0</v>
      </c>
      <c r="AF733" s="65" t="s">
        <v>1484</v>
      </c>
      <c r="AG733" s="65" t="str">
        <f>IFERROR(($AD733/SUM(AD716:AD737))*$AF733,"")</f>
        <v/>
      </c>
      <c r="AH733" s="65" cm="1">
        <f t="array" ref="AH733">_xlfn.XLOOKUP($G733&amp;$C733,$BY$1:$BY$845&amp;$C$1:$C$845,$BD$1:$BD$845,"",0)</f>
        <v>0</v>
      </c>
      <c r="AI733" s="65" cm="1">
        <f t="array" ref="AI733">_xlfn.XLOOKUP($G733&amp;$C733,$BY$1:$BY$845&amp;$C$1:$C$845,$CP$1:$CP$845,"",0)</f>
        <v>0</v>
      </c>
      <c r="AJ733" s="65" cm="1">
        <f t="array" ref="AJ733">_xlfn.XLOOKUP($G733&amp;$C733,$BY$1:$BY$845&amp;$C$1:$C$845,$CQ$1:$CQ$845,"",0)</f>
        <v>0</v>
      </c>
      <c r="AK733" s="65" cm="1">
        <f t="array" ref="AK733">_xlfn.XLOOKUP($G733&amp;$C733,$BY$1:$BY$845&amp;$C$1:$C$845,$CR$1:$CR$845,"",0)</f>
        <v>0</v>
      </c>
      <c r="AL733" s="65" cm="1">
        <f t="array" ref="AL733">_xlfn.XLOOKUP($G733&amp;$C733,$BY$1:$BY$845&amp;$C$1:$C$845,$CM$1:$CM$845,"",0)</f>
        <v>0</v>
      </c>
      <c r="AM733" s="78" cm="1">
        <f t="array" ref="AM733">_xlfn.XLOOKUP($G733&amp;$C733,$BY$1:$BY$845&amp;$C$1:$C$845,BG$1:BG$845,"",0)</f>
        <v>0</v>
      </c>
      <c r="AN733" s="78" cm="1">
        <f t="array" ref="AN733">_xlfn.XLOOKUP($G733&amp;$C733,$BY$1:$BY$845&amp;$C$1:$C$845,BH$1:BH$845,"",0)</f>
        <v>0</v>
      </c>
      <c r="AO733" s="78" cm="1">
        <f t="array" ref="AO733">_xlfn.XLOOKUP($G733&amp;$C733,$BY$1:$BY$845&amp;$C$1:$C$845,BI$1:BI$845,"",0)</f>
        <v>0</v>
      </c>
      <c r="AP733" s="78" cm="1">
        <f t="array" ref="AP733">_xlfn.XLOOKUP($G733&amp;$C733,$BY$1:$BY$845&amp;$C$1:$C$845,BJ$1:BJ$845,"",0)</f>
        <v>0</v>
      </c>
      <c r="AQ733" s="78" cm="1">
        <f t="array" ref="AQ733">_xlfn.XLOOKUP($G733&amp;$C733,$BY$1:$BY$845&amp;$C$1:$C$845,BK$1:BK$845,"",0)</f>
        <v>0</v>
      </c>
      <c r="AR733" s="78">
        <f t="shared" si="138"/>
        <v>0</v>
      </c>
      <c r="AT733" s="1">
        <v>18</v>
      </c>
      <c r="AU733" s="2" t="s">
        <v>1110</v>
      </c>
      <c r="AV733" s="11">
        <v>30000</v>
      </c>
      <c r="AW733" s="6" t="s">
        <v>1484</v>
      </c>
    </row>
    <row r="734" spans="2:102" x14ac:dyDescent="0.2">
      <c r="B734" s="1" t="s">
        <v>195</v>
      </c>
      <c r="C734" s="1">
        <v>1995</v>
      </c>
      <c r="D734" s="1" t="s">
        <v>1085</v>
      </c>
      <c r="I734" s="4"/>
      <c r="O734" s="5"/>
      <c r="Z734" s="2" t="str">
        <f t="shared" si="137"/>
        <v/>
      </c>
      <c r="AA734" s="6">
        <f>_xlfn.XLOOKUP($G734,$AU$716:$AU$737,$AV$716:$AV$737,0,0)</f>
        <v>0</v>
      </c>
      <c r="AB734" s="43">
        <f>AA734/$AC$738</f>
        <v>0</v>
      </c>
      <c r="AD734" s="65">
        <v>815.9</v>
      </c>
      <c r="AE734" s="65" cm="1">
        <f t="array" ref="AE734">_xlfn.XLOOKUP($G734&amp;$C734,$BY$1:$BY$845&amp;$C$1:$C$845,$CB$1:$CB$845,"",0)</f>
        <v>0</v>
      </c>
      <c r="AF734" s="65">
        <v>12.4</v>
      </c>
      <c r="AG734" s="65">
        <f>IFERROR(($AD734/SUM(AD716:AD737))*$AF734,"")</f>
        <v>0.60156021452949771</v>
      </c>
      <c r="AH734" s="65" cm="1">
        <f t="array" ref="AH734">_xlfn.XLOOKUP($G734&amp;$C734,$BY$1:$BY$845&amp;$C$1:$C$845,$BD$1:$BD$845,"",0)</f>
        <v>0</v>
      </c>
      <c r="AI734" s="65" cm="1">
        <f t="array" ref="AI734">_xlfn.XLOOKUP($G734&amp;$C734,$BY$1:$BY$845&amp;$C$1:$C$845,$CP$1:$CP$845,"",0)</f>
        <v>0</v>
      </c>
      <c r="AJ734" s="65" cm="1">
        <f t="array" ref="AJ734">_xlfn.XLOOKUP($G734&amp;$C734,$BY$1:$BY$845&amp;$C$1:$C$845,$CQ$1:$CQ$845,"",0)</f>
        <v>0</v>
      </c>
      <c r="AK734" s="65" cm="1">
        <f t="array" ref="AK734">_xlfn.XLOOKUP($G734&amp;$C734,$BY$1:$BY$845&amp;$C$1:$C$845,$CR$1:$CR$845,"",0)</f>
        <v>0</v>
      </c>
      <c r="AL734" s="65" cm="1">
        <f t="array" ref="AL734">_xlfn.XLOOKUP($G734&amp;$C734,$BY$1:$BY$845&amp;$C$1:$C$845,$CM$1:$CM$845,"",0)</f>
        <v>0</v>
      </c>
      <c r="AM734" s="78" cm="1">
        <f t="array" ref="AM734">_xlfn.XLOOKUP($G734&amp;$C734,$BY$1:$BY$845&amp;$C$1:$C$845,BG$1:BG$845,"",0)</f>
        <v>0</v>
      </c>
      <c r="AN734" s="78" cm="1">
        <f t="array" ref="AN734">_xlfn.XLOOKUP($G734&amp;$C734,$BY$1:$BY$845&amp;$C$1:$C$845,BH$1:BH$845,"",0)</f>
        <v>0</v>
      </c>
      <c r="AO734" s="78" cm="1">
        <f t="array" ref="AO734">_xlfn.XLOOKUP($G734&amp;$C734,$BY$1:$BY$845&amp;$C$1:$C$845,BI$1:BI$845,"",0)</f>
        <v>0</v>
      </c>
      <c r="AP734" s="78" cm="1">
        <f t="array" ref="AP734">_xlfn.XLOOKUP($G734&amp;$C734,$BY$1:$BY$845&amp;$C$1:$C$845,BJ$1:BJ$845,"",0)</f>
        <v>0</v>
      </c>
      <c r="AQ734" s="78" cm="1">
        <f t="array" ref="AQ734">_xlfn.XLOOKUP($G734&amp;$C734,$BY$1:$BY$845&amp;$C$1:$C$845,BK$1:BK$845,"",0)</f>
        <v>0</v>
      </c>
      <c r="AR734" s="78">
        <f t="shared" si="138"/>
        <v>0</v>
      </c>
      <c r="AT734" s="1">
        <v>19</v>
      </c>
      <c r="AU734" s="2" t="s">
        <v>1090</v>
      </c>
      <c r="AV734" s="6"/>
      <c r="AW734" s="6">
        <v>0</v>
      </c>
    </row>
    <row r="735" spans="2:102" x14ac:dyDescent="0.2">
      <c r="B735" s="1" t="s">
        <v>195</v>
      </c>
      <c r="C735" s="1">
        <v>1995</v>
      </c>
      <c r="D735" s="1" t="s">
        <v>1085</v>
      </c>
      <c r="I735" s="4"/>
      <c r="O735" s="5"/>
      <c r="Z735" s="2" t="str">
        <f t="shared" si="137"/>
        <v/>
      </c>
      <c r="AA735" s="6">
        <f>_xlfn.XLOOKUP($G735,$AU$716:$AU$737,$AV$716:$AV$737,0,0)</f>
        <v>0</v>
      </c>
      <c r="AB735" s="43">
        <f>AA735/$AC$738</f>
        <v>0</v>
      </c>
      <c r="AD735" s="65" t="s">
        <v>1484</v>
      </c>
      <c r="AE735" s="65" cm="1">
        <f t="array" ref="AE735">_xlfn.XLOOKUP($G735&amp;$C735,$BY$1:$BY$845&amp;$C$1:$C$845,$CB$1:$CB$845,"",0)</f>
        <v>0</v>
      </c>
      <c r="AF735" s="65" t="s">
        <v>1484</v>
      </c>
      <c r="AG735" s="65" t="str">
        <f>IFERROR(($AD735/SUM(AD716:AD737))*$AF735,"")</f>
        <v/>
      </c>
      <c r="AH735" s="65" cm="1">
        <f t="array" ref="AH735">_xlfn.XLOOKUP($G735&amp;$C735,$BY$1:$BY$845&amp;$C$1:$C$845,$BD$1:$BD$845,"",0)</f>
        <v>0</v>
      </c>
      <c r="AI735" s="65" cm="1">
        <f t="array" ref="AI735">_xlfn.XLOOKUP($G735&amp;$C735,$BY$1:$BY$845&amp;$C$1:$C$845,$CP$1:$CP$845,"",0)</f>
        <v>0</v>
      </c>
      <c r="AJ735" s="65" cm="1">
        <f t="array" ref="AJ735">_xlfn.XLOOKUP($G735&amp;$C735,$BY$1:$BY$845&amp;$C$1:$C$845,$CQ$1:$CQ$845,"",0)</f>
        <v>0</v>
      </c>
      <c r="AK735" s="65" cm="1">
        <f t="array" ref="AK735">_xlfn.XLOOKUP($G735&amp;$C735,$BY$1:$BY$845&amp;$C$1:$C$845,$CR$1:$CR$845,"",0)</f>
        <v>0</v>
      </c>
      <c r="AL735" s="65" cm="1">
        <f t="array" ref="AL735">_xlfn.XLOOKUP($G735&amp;$C735,$BY$1:$BY$845&amp;$C$1:$C$845,$CM$1:$CM$845,"",0)</f>
        <v>0</v>
      </c>
      <c r="AM735" s="78" cm="1">
        <f t="array" ref="AM735">_xlfn.XLOOKUP($G735&amp;$C735,$BY$1:$BY$845&amp;$C$1:$C$845,BG$1:BG$845,"",0)</f>
        <v>0</v>
      </c>
      <c r="AN735" s="78" cm="1">
        <f t="array" ref="AN735">_xlfn.XLOOKUP($G735&amp;$C735,$BY$1:$BY$845&amp;$C$1:$C$845,BH$1:BH$845,"",0)</f>
        <v>0</v>
      </c>
      <c r="AO735" s="78" cm="1">
        <f t="array" ref="AO735">_xlfn.XLOOKUP($G735&amp;$C735,$BY$1:$BY$845&amp;$C$1:$C$845,BI$1:BI$845,"",0)</f>
        <v>0</v>
      </c>
      <c r="AP735" s="78" cm="1">
        <f t="array" ref="AP735">_xlfn.XLOOKUP($G735&amp;$C735,$BY$1:$BY$845&amp;$C$1:$C$845,BJ$1:BJ$845,"",0)</f>
        <v>0</v>
      </c>
      <c r="AQ735" s="78" cm="1">
        <f t="array" ref="AQ735">_xlfn.XLOOKUP($G735&amp;$C735,$BY$1:$BY$845&amp;$C$1:$C$845,BK$1:BK$845,"",0)</f>
        <v>0</v>
      </c>
      <c r="AR735" s="78">
        <f t="shared" si="138"/>
        <v>0</v>
      </c>
      <c r="AT735" s="1">
        <v>20</v>
      </c>
      <c r="AU735" s="7" t="s">
        <v>1094</v>
      </c>
      <c r="AV735" s="15">
        <f>SUM(AV731:AV733,AV726:AV727)</f>
        <v>744000</v>
      </c>
      <c r="AW735" s="6" t="s">
        <v>1484</v>
      </c>
    </row>
    <row r="736" spans="2:102" x14ac:dyDescent="0.2">
      <c r="B736" s="1" t="s">
        <v>195</v>
      </c>
      <c r="C736" s="1">
        <v>1995</v>
      </c>
      <c r="D736" s="1" t="s">
        <v>1085</v>
      </c>
      <c r="I736" s="4"/>
      <c r="O736" s="5"/>
      <c r="Z736" s="2" t="str">
        <f t="shared" si="137"/>
        <v/>
      </c>
      <c r="AA736" s="6">
        <f>_xlfn.XLOOKUP($G736,$AU$716:$AU$737,$AV$716:$AV$737,0,0)</f>
        <v>0</v>
      </c>
      <c r="AB736" s="43">
        <f>AA736/$AC$738</f>
        <v>0</v>
      </c>
      <c r="AD736" s="65" t="s">
        <v>1484</v>
      </c>
      <c r="AE736" s="65" cm="1">
        <f t="array" ref="AE736">_xlfn.XLOOKUP($G736&amp;$C736,$BY$1:$BY$845&amp;$C$1:$C$845,$CB$1:$CB$845,"",0)</f>
        <v>0</v>
      </c>
      <c r="AF736" s="65" t="s">
        <v>1484</v>
      </c>
      <c r="AG736" s="65" t="str">
        <f>IFERROR(($AD736/SUM(AD716:AD737))*$AF736,"")</f>
        <v/>
      </c>
      <c r="AH736" s="65" cm="1">
        <f t="array" ref="AH736">_xlfn.XLOOKUP($G736&amp;$C736,$BY$1:$BY$845&amp;$C$1:$C$845,$BD$1:$BD$845,"",0)</f>
        <v>0</v>
      </c>
      <c r="AI736" s="65" cm="1">
        <f t="array" ref="AI736">_xlfn.XLOOKUP($G736&amp;$C736,$BY$1:$BY$845&amp;$C$1:$C$845,$CP$1:$CP$845,"",0)</f>
        <v>0</v>
      </c>
      <c r="AJ736" s="65" cm="1">
        <f t="array" ref="AJ736">_xlfn.XLOOKUP($G736&amp;$C736,$BY$1:$BY$845&amp;$C$1:$C$845,$CQ$1:$CQ$845,"",0)</f>
        <v>0</v>
      </c>
      <c r="AK736" s="65" cm="1">
        <f t="array" ref="AK736">_xlfn.XLOOKUP($G736&amp;$C736,$BY$1:$BY$845&amp;$C$1:$C$845,$CR$1:$CR$845,"",0)</f>
        <v>0</v>
      </c>
      <c r="AL736" s="65" cm="1">
        <f t="array" ref="AL736">_xlfn.XLOOKUP($G736&amp;$C736,$BY$1:$BY$845&amp;$C$1:$C$845,$CM$1:$CM$845,"",0)</f>
        <v>0</v>
      </c>
      <c r="AM736" s="78" cm="1">
        <f t="array" ref="AM736">_xlfn.XLOOKUP($G736&amp;$C736,$BY$1:$BY$845&amp;$C$1:$C$845,BG$1:BG$845,"",0)</f>
        <v>0</v>
      </c>
      <c r="AN736" s="78" cm="1">
        <f t="array" ref="AN736">_xlfn.XLOOKUP($G736&amp;$C736,$BY$1:$BY$845&amp;$C$1:$C$845,BH$1:BH$845,"",0)</f>
        <v>0</v>
      </c>
      <c r="AO736" s="78" cm="1">
        <f t="array" ref="AO736">_xlfn.XLOOKUP($G736&amp;$C736,$BY$1:$BY$845&amp;$C$1:$C$845,BI$1:BI$845,"",0)</f>
        <v>0</v>
      </c>
      <c r="AP736" s="78" cm="1">
        <f t="array" ref="AP736">_xlfn.XLOOKUP($G736&amp;$C736,$BY$1:$BY$845&amp;$C$1:$C$845,BJ$1:BJ$845,"",0)</f>
        <v>0</v>
      </c>
      <c r="AQ736" s="78" cm="1">
        <f t="array" ref="AQ736">_xlfn.XLOOKUP($G736&amp;$C736,$BY$1:$BY$845&amp;$C$1:$C$845,BK$1:BK$845,"",0)</f>
        <v>0</v>
      </c>
      <c r="AR736" s="78">
        <f t="shared" si="138"/>
        <v>0</v>
      </c>
      <c r="AT736" s="1">
        <v>21</v>
      </c>
      <c r="AV736" s="6"/>
      <c r="AW736" s="6" t="s">
        <v>1484</v>
      </c>
    </row>
    <row r="737" spans="1:102" x14ac:dyDescent="0.2">
      <c r="B737" s="1" t="s">
        <v>195</v>
      </c>
      <c r="C737" s="1">
        <v>1995</v>
      </c>
      <c r="D737" s="1" t="s">
        <v>1085</v>
      </c>
      <c r="I737" s="4"/>
      <c r="O737" s="5"/>
      <c r="Z737" s="2" t="str">
        <f t="shared" si="137"/>
        <v/>
      </c>
      <c r="AA737" s="6">
        <f>_xlfn.XLOOKUP($G737,$AU$716:$AU$737,$AV$716:$AV$737,0,0)</f>
        <v>0</v>
      </c>
      <c r="AB737" s="43">
        <f>AA737/$AC$738</f>
        <v>0</v>
      </c>
      <c r="AD737" s="65" t="s">
        <v>1484</v>
      </c>
      <c r="AE737" s="65" cm="1">
        <f t="array" ref="AE737">_xlfn.XLOOKUP($G737&amp;$C737,$BY$1:$BY$845&amp;$C$1:$C$845,$CB$1:$CB$845,"",0)</f>
        <v>0</v>
      </c>
      <c r="AF737" s="65" t="s">
        <v>1484</v>
      </c>
      <c r="AG737" s="65" t="str">
        <f>IFERROR(($AD737/SUM(AD716:AD737))*$AF737,"")</f>
        <v/>
      </c>
      <c r="AH737" s="65" cm="1">
        <f t="array" ref="AH737">_xlfn.XLOOKUP($G737&amp;$C737,$BY$1:$BY$845&amp;$C$1:$C$845,$BD$1:$BD$845,"",0)</f>
        <v>0</v>
      </c>
      <c r="AI737" s="65" cm="1">
        <f t="array" ref="AI737">_xlfn.XLOOKUP($G737&amp;$C737,$BY$1:$BY$845&amp;$C$1:$C$845,$CP$1:$CP$845,"",0)</f>
        <v>0</v>
      </c>
      <c r="AJ737" s="65" cm="1">
        <f t="array" ref="AJ737">_xlfn.XLOOKUP($G737&amp;$C737,$BY$1:$BY$845&amp;$C$1:$C$845,$CQ$1:$CQ$845,"",0)</f>
        <v>0</v>
      </c>
      <c r="AK737" s="65" cm="1">
        <f t="array" ref="AK737">_xlfn.XLOOKUP($G737&amp;$C737,$BY$1:$BY$845&amp;$C$1:$C$845,$CR$1:$CR$845,"",0)</f>
        <v>0</v>
      </c>
      <c r="AL737" s="65" cm="1">
        <f t="array" ref="AL737">_xlfn.XLOOKUP($G737&amp;$C737,$BY$1:$BY$845&amp;$C$1:$C$845,$CM$1:$CM$845,"",0)</f>
        <v>0</v>
      </c>
      <c r="AM737" s="78" cm="1">
        <f t="array" ref="AM737">_xlfn.XLOOKUP($G737&amp;$C737,$BY$1:$BY$845&amp;$C$1:$C$845,BG$1:BG$845,"",0)</f>
        <v>0</v>
      </c>
      <c r="AN737" s="78" cm="1">
        <f t="array" ref="AN737">_xlfn.XLOOKUP($G737&amp;$C737,$BY$1:$BY$845&amp;$C$1:$C$845,BH$1:BH$845,"",0)</f>
        <v>0</v>
      </c>
      <c r="AO737" s="78" cm="1">
        <f t="array" ref="AO737">_xlfn.XLOOKUP($G737&amp;$C737,$BY$1:$BY$845&amp;$C$1:$C$845,BI$1:BI$845,"",0)</f>
        <v>0</v>
      </c>
      <c r="AP737" s="78" cm="1">
        <f t="array" ref="AP737">_xlfn.XLOOKUP($G737&amp;$C737,$BY$1:$BY$845&amp;$C$1:$C$845,BJ$1:BJ$845,"",0)</f>
        <v>0</v>
      </c>
      <c r="AQ737" s="78" cm="1">
        <f t="array" ref="AQ737">_xlfn.XLOOKUP($G737&amp;$C737,$BY$1:$BY$845&amp;$C$1:$C$845,BK$1:BK$845,"",0)</f>
        <v>0</v>
      </c>
      <c r="AR737" s="78">
        <f t="shared" si="138"/>
        <v>0</v>
      </c>
      <c r="AT737" s="1">
        <v>22</v>
      </c>
      <c r="AV737" s="6"/>
      <c r="AW737" s="6" t="s">
        <v>1484</v>
      </c>
    </row>
    <row r="738" spans="1:102" x14ac:dyDescent="0.2">
      <c r="B738" s="1" t="s">
        <v>195</v>
      </c>
      <c r="C738" s="1">
        <v>1995</v>
      </c>
      <c r="D738" s="1" t="s">
        <v>1085</v>
      </c>
      <c r="E738" s="1"/>
      <c r="F738" s="1"/>
      <c r="G738" s="1"/>
      <c r="H738" s="1"/>
      <c r="I738" s="1"/>
      <c r="J738" s="36"/>
      <c r="K738" s="36"/>
      <c r="L738" s="1"/>
      <c r="M738" s="1"/>
      <c r="N738" s="1"/>
      <c r="O738" s="1"/>
      <c r="P738" s="36"/>
      <c r="Q738" s="1"/>
      <c r="R738" s="1"/>
      <c r="S738" s="1"/>
      <c r="T738" s="1"/>
      <c r="U738" s="1"/>
      <c r="V738" s="1"/>
      <c r="W738" s="1"/>
      <c r="X738" s="1"/>
      <c r="Y738" s="1"/>
      <c r="Z738" s="1"/>
      <c r="AB738" s="41">
        <f>SUM(AB716:AB737)</f>
        <v>1</v>
      </c>
      <c r="AC738" s="37">
        <f>SUM(AA716:AA737)</f>
        <v>17578600</v>
      </c>
      <c r="AD738" s="66">
        <v>16818.2</v>
      </c>
      <c r="AE738" s="66">
        <f>SUM(AE716:AE737)</f>
        <v>19730</v>
      </c>
      <c r="AF738" s="66">
        <v>156.80000000000001</v>
      </c>
      <c r="AG738" s="66">
        <f>SUM(AG716:AG737)</f>
        <v>15.513626904187131</v>
      </c>
      <c r="AH738" s="66">
        <f>SUMPRODUCT(AH716:AH737,AE716:AE737)/AE738</f>
        <v>0</v>
      </c>
      <c r="AI738" s="66">
        <f>SUM(AI716:AI737)</f>
        <v>24.900000000000002</v>
      </c>
      <c r="AJ738" s="66">
        <f>SUM(AJ716:AJ737)</f>
        <v>21.999999999999993</v>
      </c>
      <c r="AK738" s="66">
        <f>SUM(AK716:AK737)</f>
        <v>46.9</v>
      </c>
      <c r="AL738" s="66">
        <f>SUM(AL716:AL737)</f>
        <v>238.99999999999997</v>
      </c>
      <c r="AM738" s="80">
        <f>SUM(AM716:AM737)</f>
        <v>0</v>
      </c>
      <c r="AN738" s="80">
        <f>SUM(AN716:AN737)</f>
        <v>0</v>
      </c>
      <c r="AO738" s="80">
        <f>SUM(AO716:AO737)</f>
        <v>0</v>
      </c>
      <c r="AP738" s="80">
        <f>SUM(AP716:AP737)</f>
        <v>0</v>
      </c>
      <c r="AQ738" s="80">
        <f>SUM(AQ716:AQ737)</f>
        <v>0</v>
      </c>
      <c r="AR738" s="80">
        <f>SUM(AR716:AR737)</f>
        <v>0</v>
      </c>
      <c r="AS738" s="1"/>
      <c r="AU738" s="37">
        <f>AW738-AV738</f>
        <v>-3872400</v>
      </c>
      <c r="AV738" s="37">
        <f>SUM(AV716:AV737)-AV735</f>
        <v>17578600</v>
      </c>
      <c r="AW738" s="37">
        <v>13706200</v>
      </c>
    </row>
    <row r="739" spans="1:102" x14ac:dyDescent="0.2">
      <c r="AV739" s="6"/>
      <c r="AW739" s="6"/>
    </row>
    <row r="741" spans="1:102" ht="17" thickBot="1" x14ac:dyDescent="0.25"/>
    <row r="742" spans="1:102" ht="17" thickBot="1" x14ac:dyDescent="0.25">
      <c r="A742" s="3">
        <v>29</v>
      </c>
      <c r="B742" s="1" t="str">
        <f>B$1</f>
        <v>YEAR</v>
      </c>
      <c r="C742" s="1" t="str">
        <f>C$1</f>
        <v>YEAR</v>
      </c>
      <c r="D742" s="1" t="str">
        <f>D$1</f>
        <v>TEAM</v>
      </c>
      <c r="F742" s="1" t="str">
        <f t="shared" ref="F742:AA742" si="139">F$1</f>
        <v>NUMBER</v>
      </c>
      <c r="G742" s="1" t="str">
        <f t="shared" si="139"/>
        <v>PLAYER</v>
      </c>
      <c r="H742" s="1" t="str">
        <f t="shared" si="139"/>
        <v>POS</v>
      </c>
      <c r="I742" s="1" t="str">
        <f t="shared" si="139"/>
        <v>HEIGHT</v>
      </c>
      <c r="J742" s="1" t="str">
        <f t="shared" si="139"/>
        <v>HEIGHT (IN)</v>
      </c>
      <c r="K742" s="1" t="str">
        <f t="shared" si="139"/>
        <v>HEIGHT (M)</v>
      </c>
      <c r="L742" s="1" t="str">
        <f t="shared" si="139"/>
        <v>WEIGHT (LBS)</v>
      </c>
      <c r="M742" s="1" t="str">
        <f t="shared" si="139"/>
        <v>WEIGHT (KG)</v>
      </c>
      <c r="N742" s="1" t="str">
        <f t="shared" si="139"/>
        <v>BMI</v>
      </c>
      <c r="O742" s="1" t="str">
        <f t="shared" si="139"/>
        <v>BIRTH DATE</v>
      </c>
      <c r="P742" s="1" t="str">
        <f t="shared" si="139"/>
        <v>AGE</v>
      </c>
      <c r="Q742" s="1" t="str">
        <f t="shared" si="139"/>
        <v>NATION</v>
      </c>
      <c r="R742" s="1" t="str">
        <f t="shared" si="139"/>
        <v>COUNTRY</v>
      </c>
      <c r="S742" s="1" t="str">
        <f t="shared" si="139"/>
        <v>CONTINENT</v>
      </c>
      <c r="T742" s="1" t="str">
        <f t="shared" si="139"/>
        <v>GLOBAL REGION</v>
      </c>
      <c r="U742" s="1" t="str">
        <f t="shared" si="139"/>
        <v>EXPERIENCE</v>
      </c>
      <c r="V742" s="1"/>
      <c r="W742" s="1" t="str">
        <f t="shared" si="139"/>
        <v>COLLEGE</v>
      </c>
      <c r="X742" s="1" t="str">
        <f t="shared" si="139"/>
        <v>COLLEGE1</v>
      </c>
      <c r="Y742" s="1" t="str">
        <f t="shared" si="139"/>
        <v>COLLEGE2</v>
      </c>
      <c r="Z742" s="1" t="str">
        <f t="shared" si="139"/>
        <v>TRANSFER</v>
      </c>
      <c r="AA742" s="1" t="str">
        <f t="shared" si="139"/>
        <v>SALARY</v>
      </c>
      <c r="AB742" s="1" t="s">
        <v>1262</v>
      </c>
      <c r="AD742" s="64" t="s">
        <v>1496</v>
      </c>
      <c r="AE742" s="64" t="str">
        <f>AE$1</f>
        <v>MP</v>
      </c>
      <c r="AF742" s="64" t="s">
        <v>1424</v>
      </c>
      <c r="AG742" s="64" t="str">
        <f>AG$1</f>
        <v>WTD-MP-PER</v>
      </c>
      <c r="AH742" s="64" t="str">
        <f t="shared" ref="AH742:AR742" si="140">AH$1</f>
        <v>AGE</v>
      </c>
      <c r="AI742" s="64" t="str">
        <f t="shared" si="140"/>
        <v>D-WS</v>
      </c>
      <c r="AJ742" s="64" t="str">
        <f t="shared" si="140"/>
        <v>O-WS</v>
      </c>
      <c r="AK742" s="64" t="str">
        <f t="shared" si="140"/>
        <v>WS</v>
      </c>
      <c r="AL742" s="64" t="str">
        <f t="shared" si="140"/>
        <v>USG%</v>
      </c>
      <c r="AM742" s="64" t="str">
        <f t="shared" si="140"/>
        <v>PG%</v>
      </c>
      <c r="AN742" s="64" t="str">
        <f t="shared" si="140"/>
        <v>SG%</v>
      </c>
      <c r="AO742" s="64" t="str">
        <f t="shared" si="140"/>
        <v>SF%</v>
      </c>
      <c r="AP742" s="64" t="str">
        <f t="shared" si="140"/>
        <v>PF%</v>
      </c>
      <c r="AQ742" s="64" t="str">
        <f t="shared" si="140"/>
        <v>C%</v>
      </c>
      <c r="AR742" s="64" t="str">
        <f t="shared" si="140"/>
        <v>TTL%</v>
      </c>
      <c r="AT742" s="1" t="str">
        <f>AT$1</f>
        <v>Rk</v>
      </c>
      <c r="AU742" s="1" t="str">
        <f>AU$1</f>
        <v>PLAYER</v>
      </c>
      <c r="AV742" s="1" t="str">
        <f>AV$1</f>
        <v>SALARY - BR</v>
      </c>
      <c r="AW742" s="1" t="s">
        <v>1495</v>
      </c>
      <c r="BX742" s="2" t="s">
        <v>550</v>
      </c>
      <c r="BY742" s="2" t="s">
        <v>1376</v>
      </c>
      <c r="BZ742" s="2" t="s">
        <v>1377</v>
      </c>
      <c r="CA742" s="2" t="s">
        <v>1340</v>
      </c>
      <c r="CB742" s="2" t="s">
        <v>1378</v>
      </c>
      <c r="CC742" s="2" t="s">
        <v>1424</v>
      </c>
      <c r="CD742" s="2" t="s">
        <v>1425</v>
      </c>
      <c r="CE742" s="2" t="s">
        <v>1426</v>
      </c>
      <c r="CF742" s="2" t="s">
        <v>1427</v>
      </c>
      <c r="CG742" s="2" t="s">
        <v>1428</v>
      </c>
      <c r="CH742" s="2" t="s">
        <v>1429</v>
      </c>
      <c r="CI742" s="2" t="s">
        <v>1430</v>
      </c>
      <c r="CJ742" s="2" t="s">
        <v>1431</v>
      </c>
      <c r="CK742" s="2" t="s">
        <v>1432</v>
      </c>
      <c r="CL742" s="2" t="s">
        <v>1433</v>
      </c>
      <c r="CM742" s="2" t="s">
        <v>1434</v>
      </c>
      <c r="CN742" s="2" t="s">
        <v>1435</v>
      </c>
      <c r="CO742" s="2" t="s">
        <v>1376</v>
      </c>
      <c r="CP742" s="2" t="s">
        <v>1436</v>
      </c>
      <c r="CQ742" s="2" t="s">
        <v>1437</v>
      </c>
      <c r="CR742" s="2" t="s">
        <v>1438</v>
      </c>
      <c r="CS742" s="2" t="s">
        <v>1439</v>
      </c>
      <c r="CT742" s="2" t="s">
        <v>1376</v>
      </c>
      <c r="CU742" s="2" t="s">
        <v>1440</v>
      </c>
      <c r="CV742" s="2" t="s">
        <v>1441</v>
      </c>
      <c r="CW742" s="2" t="s">
        <v>1442</v>
      </c>
      <c r="CX742" s="2" t="s">
        <v>1443</v>
      </c>
    </row>
    <row r="743" spans="1:102" ht="17" thickBot="1" x14ac:dyDescent="0.25">
      <c r="A743" s="3" t="s">
        <v>1085</v>
      </c>
      <c r="B743" s="1" t="s">
        <v>203</v>
      </c>
      <c r="C743" s="1">
        <v>1994</v>
      </c>
      <c r="D743" s="1" t="s">
        <v>1085</v>
      </c>
      <c r="F743" s="2">
        <v>1</v>
      </c>
      <c r="G743" s="2" t="s">
        <v>1088</v>
      </c>
      <c r="H743" s="2" t="s">
        <v>556</v>
      </c>
      <c r="I743" s="4" t="s">
        <v>596</v>
      </c>
      <c r="J743" s="16">
        <f>_xlfn.XLOOKUP($I743,DASHBOARD!$I$2:$I$27,DASHBOARD!$J$2:$J$27,"",0)</f>
        <v>71</v>
      </c>
      <c r="K743" s="23">
        <f>J743/DASHBOARD!$C$3</f>
        <v>1.8034036068072137</v>
      </c>
      <c r="L743" s="2">
        <v>165</v>
      </c>
      <c r="M743" s="26">
        <f>L743/DASHBOARD!$C$4</f>
        <v>74.829931972789112</v>
      </c>
      <c r="N743" s="26">
        <f t="shared" ref="N743:N757" si="141">M743/(K743^2)</f>
        <v>23.008562306096806</v>
      </c>
      <c r="O743" s="5">
        <v>23954</v>
      </c>
      <c r="P743" s="23">
        <f>YEARFRAC(O743,_xlfn.XLOOKUP($B743,DASHBOARD!$Q$2:$Q$40,DASHBOARD!$U$2:$U$40,"",0))</f>
        <v>28.894444444444446</v>
      </c>
      <c r="Q743" s="2" t="s">
        <v>557</v>
      </c>
      <c r="R743" s="2" t="str">
        <f>_xlfn.XLOOKUP($Q743,DASHBOARD!$L$2:$L$150,DASHBOARD!M$2:M$150,"",0)</f>
        <v>United States</v>
      </c>
      <c r="S743" s="2" t="str">
        <f>_xlfn.XLOOKUP($Q743,DASHBOARD!$L$2:$L$150,DASHBOARD!N$2:N$150,"",0)</f>
        <v>North America</v>
      </c>
      <c r="T743" s="2" t="str">
        <f>_xlfn.XLOOKUP($Q743,DASHBOARD!$L$2:$L$150,DASHBOARD!O$2:O$150,"",0)</f>
        <v>Americas</v>
      </c>
      <c r="U743" s="2">
        <v>5</v>
      </c>
      <c r="W743" s="2" t="s">
        <v>1089</v>
      </c>
      <c r="X743" s="2" t="s">
        <v>1252</v>
      </c>
      <c r="Y743" s="2" t="s">
        <v>1253</v>
      </c>
      <c r="Z743" s="2" t="str">
        <f t="shared" ref="Z743:Z764" si="142">IF(Y743="","","X")</f>
        <v>X</v>
      </c>
      <c r="AA743" s="6">
        <f>_xlfn.XLOOKUP($G743,$AU$743:$AU$764,$AV$743:$AV$764,0,0)</f>
        <v>525000</v>
      </c>
      <c r="AB743" s="43">
        <f>AA743/$AC$765</f>
        <v>3.1330190368204336E-2</v>
      </c>
      <c r="AD743" s="65">
        <v>3280</v>
      </c>
      <c r="AE743" s="65" cm="1">
        <f t="array" ref="AE743">_xlfn.XLOOKUP($G743&amp;$C743,$BY$1:$BY$845&amp;$C$1:$C$845,$CB$1:$CB$845,"",0)</f>
        <v>1225</v>
      </c>
      <c r="AF743" s="65">
        <v>25.3</v>
      </c>
      <c r="AG743" s="65">
        <f>IFERROR(($AD743/SUM(AD743:AD764))*$AF743,"")</f>
        <v>4.1985115177762813</v>
      </c>
      <c r="AH743" s="65" cm="1">
        <f t="array" ref="AH743">_xlfn.XLOOKUP($G743&amp;$C743,$BY$1:$BY$845&amp;$C$1:$C$845,$BD$1:$BD$845,"",0)</f>
        <v>0</v>
      </c>
      <c r="AI743" s="65" cm="1">
        <f t="array" ref="AI743">_xlfn.XLOOKUP($G743&amp;$C743,$BY$1:$BY$845&amp;$C$1:$C$845,$CP$1:$CP$845,"",0)</f>
        <v>1.8</v>
      </c>
      <c r="AJ743" s="65" cm="1">
        <f t="array" ref="AJ743">_xlfn.XLOOKUP($G743&amp;$C743,$BY$1:$BY$845&amp;$C$1:$C$845,$CQ$1:$CQ$845,"",0)</f>
        <v>1.6</v>
      </c>
      <c r="AK743" s="65" cm="1">
        <f t="array" ref="AK743">_xlfn.XLOOKUP($G743&amp;$C743,$BY$1:$BY$845&amp;$C$1:$C$845,$CR$1:$CR$845,"",0)</f>
        <v>3.3</v>
      </c>
      <c r="AL743" s="65" cm="1">
        <f t="array" ref="AL743">_xlfn.XLOOKUP($G743&amp;$C743,$BY$1:$BY$845&amp;$C$1:$C$845,$CM$1:$CM$845,"",0)</f>
        <v>14.4</v>
      </c>
      <c r="AM743" s="78" cm="1">
        <f t="array" ref="AM743">_xlfn.XLOOKUP($G743&amp;$C743,$BY$1:$BY$845&amp;$C$1:$C$845,BG$1:BG$845,"",0)</f>
        <v>0</v>
      </c>
      <c r="AN743" s="78" cm="1">
        <f t="array" ref="AN743">_xlfn.XLOOKUP($G743&amp;$C743,$BY$1:$BY$845&amp;$C$1:$C$845,BH$1:BH$845,"",0)</f>
        <v>0</v>
      </c>
      <c r="AO743" s="78" cm="1">
        <f t="array" ref="AO743">_xlfn.XLOOKUP($G743&amp;$C743,$BY$1:$BY$845&amp;$C$1:$C$845,BI$1:BI$845,"",0)</f>
        <v>0</v>
      </c>
      <c r="AP743" s="78" cm="1">
        <f t="array" ref="AP743">_xlfn.XLOOKUP($G743&amp;$C743,$BY$1:$BY$845&amp;$C$1:$C$845,BJ$1:BJ$845,"",0)</f>
        <v>0</v>
      </c>
      <c r="AQ743" s="78" cm="1">
        <f t="array" ref="AQ743">_xlfn.XLOOKUP($G743&amp;$C743,$BY$1:$BY$845&amp;$C$1:$C$845,BK$1:BK$845,"",0)</f>
        <v>0</v>
      </c>
      <c r="AR743" s="78">
        <f>SUM(AM743:AQ743)</f>
        <v>0</v>
      </c>
      <c r="AT743" s="1">
        <v>1</v>
      </c>
      <c r="AU743" s="2" t="s">
        <v>1102</v>
      </c>
      <c r="AV743" s="6">
        <v>3170000</v>
      </c>
      <c r="AW743" s="6">
        <v>3170000</v>
      </c>
      <c r="BX743" s="2">
        <v>1</v>
      </c>
      <c r="BY743" s="2" t="s">
        <v>1102</v>
      </c>
      <c r="BZ743" s="2">
        <v>31</v>
      </c>
      <c r="CA743" s="2">
        <v>80</v>
      </c>
      <c r="CB743" s="2">
        <v>3277</v>
      </c>
      <c r="CC743" s="2">
        <v>25.3</v>
      </c>
      <c r="CD743" s="2">
        <v>0.56499999999999995</v>
      </c>
      <c r="CE743" s="2">
        <v>1.0999999999999999E-2</v>
      </c>
      <c r="CF743" s="2">
        <v>0.32</v>
      </c>
      <c r="CG743" s="2">
        <v>8.1999999999999993</v>
      </c>
      <c r="CH743" s="2">
        <v>23.3</v>
      </c>
      <c r="CI743" s="2">
        <v>16.2</v>
      </c>
      <c r="CJ743" s="2">
        <v>16.399999999999999</v>
      </c>
      <c r="CK743" s="2">
        <v>2</v>
      </c>
      <c r="CL743" s="2">
        <v>5.7</v>
      </c>
      <c r="CM743" s="2">
        <v>12.3</v>
      </c>
      <c r="CN743" s="2">
        <v>29.8</v>
      </c>
      <c r="CP743" s="2">
        <v>6.4</v>
      </c>
      <c r="CQ743" s="2">
        <v>7.9</v>
      </c>
      <c r="CR743" s="2">
        <v>14.3</v>
      </c>
      <c r="CS743" s="2">
        <v>0.21</v>
      </c>
      <c r="CU743" s="2">
        <v>3.5</v>
      </c>
      <c r="CV743" s="2">
        <v>3.3</v>
      </c>
      <c r="CW743" s="2">
        <v>6.8</v>
      </c>
      <c r="CX743" s="2">
        <v>7.3</v>
      </c>
    </row>
    <row r="744" spans="1:102" x14ac:dyDescent="0.2">
      <c r="B744" s="1" t="s">
        <v>203</v>
      </c>
      <c r="C744" s="1">
        <v>1994</v>
      </c>
      <c r="D744" s="1" t="s">
        <v>1085</v>
      </c>
      <c r="F744" s="2">
        <v>50</v>
      </c>
      <c r="G744" s="2" t="s">
        <v>1111</v>
      </c>
      <c r="H744" s="2" t="s">
        <v>566</v>
      </c>
      <c r="I744" s="4" t="s">
        <v>595</v>
      </c>
      <c r="J744" s="16">
        <f>_xlfn.XLOOKUP($I744,DASHBOARD!$I$2:$I$27,DASHBOARD!$J$2:$J$27,"",0)</f>
        <v>82</v>
      </c>
      <c r="K744" s="23">
        <f>J744/DASHBOARD!$C$3</f>
        <v>2.0828041656083314</v>
      </c>
      <c r="L744" s="2">
        <v>215</v>
      </c>
      <c r="M744" s="26">
        <f>L744/DASHBOARD!$C$4</f>
        <v>97.505668934240362</v>
      </c>
      <c r="N744" s="26">
        <f t="shared" si="141"/>
        <v>22.476722870389477</v>
      </c>
      <c r="O744" s="5">
        <v>24628</v>
      </c>
      <c r="P744" s="23">
        <f>YEARFRAC(O744,_xlfn.XLOOKUP($B744,DASHBOARD!$Q$2:$Q$40,DASHBOARD!$U$2:$U$40,"",0))</f>
        <v>27.047222222222221</v>
      </c>
      <c r="Q744" s="2" t="s">
        <v>557</v>
      </c>
      <c r="R744" s="2" t="str">
        <f>_xlfn.XLOOKUP($Q744,DASHBOARD!$L$2:$L$150,DASHBOARD!M$2:M$150,"",0)</f>
        <v>United States</v>
      </c>
      <c r="S744" s="2" t="str">
        <f>_xlfn.XLOOKUP($Q744,DASHBOARD!$L$2:$L$150,DASHBOARD!N$2:N$150,"",0)</f>
        <v>North America</v>
      </c>
      <c r="T744" s="2" t="str">
        <f>_xlfn.XLOOKUP($Q744,DASHBOARD!$L$2:$L$150,DASHBOARD!O$2:O$150,"",0)</f>
        <v>Americas</v>
      </c>
      <c r="U744" s="2">
        <v>3</v>
      </c>
      <c r="W744" s="2" t="s">
        <v>1112</v>
      </c>
      <c r="X744" s="2" t="s">
        <v>1112</v>
      </c>
      <c r="Z744" s="2" t="str">
        <f t="shared" si="142"/>
        <v/>
      </c>
      <c r="AA744" s="6">
        <f>_xlfn.XLOOKUP($G744,$AU$743:$AU$764,$AV$743:$AV$764,0,0)</f>
        <v>650000</v>
      </c>
      <c r="AB744" s="43">
        <f>AA744/$AC$765</f>
        <v>3.8789759503491075E-2</v>
      </c>
      <c r="AD744" s="65">
        <v>2911</v>
      </c>
      <c r="AE744" s="65" cm="1">
        <f t="array" ref="AE744">_xlfn.XLOOKUP($G744&amp;$C744,$BY$1:$BY$845&amp;$C$1:$C$845,$CB$1:$CB$845,"",0)</f>
        <v>725</v>
      </c>
      <c r="AF744" s="65">
        <v>16.100000000000001</v>
      </c>
      <c r="AG744" s="65">
        <f>IFERROR(($AD744/SUM(AD743:AD764))*$AF744,"")</f>
        <v>2.3712048003804682</v>
      </c>
      <c r="AH744" s="65" cm="1">
        <f t="array" ref="AH744">_xlfn.XLOOKUP($G744&amp;$C744,$BY$1:$BY$845&amp;$C$1:$C$845,$BD$1:$BD$845,"",0)</f>
        <v>0</v>
      </c>
      <c r="AI744" s="65" cm="1">
        <f t="array" ref="AI744">_xlfn.XLOOKUP($G744&amp;$C744,$BY$1:$BY$845&amp;$C$1:$C$845,$CP$1:$CP$845,"",0)</f>
        <v>0.2</v>
      </c>
      <c r="AJ744" s="65" cm="1">
        <f t="array" ref="AJ744">_xlfn.XLOOKUP($G744&amp;$C744,$BY$1:$BY$845&amp;$C$1:$C$845,$CQ$1:$CQ$845,"",0)</f>
        <v>0.8</v>
      </c>
      <c r="AK744" s="65" cm="1">
        <f t="array" ref="AK744">_xlfn.XLOOKUP($G744&amp;$C744,$BY$1:$BY$845&amp;$C$1:$C$845,$CR$1:$CR$845,"",0)</f>
        <v>1</v>
      </c>
      <c r="AL744" s="65" cm="1">
        <f t="array" ref="AL744">_xlfn.XLOOKUP($G744&amp;$C744,$BY$1:$BY$845&amp;$C$1:$C$845,$CM$1:$CM$845,"",0)</f>
        <v>10.5</v>
      </c>
      <c r="AM744" s="78" cm="1">
        <f t="array" ref="AM744">_xlfn.XLOOKUP($G744&amp;$C744,$BY$1:$BY$845&amp;$C$1:$C$845,BG$1:BG$845,"",0)</f>
        <v>0</v>
      </c>
      <c r="AN744" s="78" cm="1">
        <f t="array" ref="AN744">_xlfn.XLOOKUP($G744&amp;$C744,$BY$1:$BY$845&amp;$C$1:$C$845,BH$1:BH$845,"",0)</f>
        <v>0</v>
      </c>
      <c r="AO744" s="78" cm="1">
        <f t="array" ref="AO744">_xlfn.XLOOKUP($G744&amp;$C744,$BY$1:$BY$845&amp;$C$1:$C$845,BI$1:BI$845,"",0)</f>
        <v>0</v>
      </c>
      <c r="AP744" s="78" cm="1">
        <f t="array" ref="AP744">_xlfn.XLOOKUP($G744&amp;$C744,$BY$1:$BY$845&amp;$C$1:$C$845,BJ$1:BJ$845,"",0)</f>
        <v>0</v>
      </c>
      <c r="AQ744" s="78" cm="1">
        <f t="array" ref="AQ744">_xlfn.XLOOKUP($G744&amp;$C744,$BY$1:$BY$845&amp;$C$1:$C$845,BK$1:BK$845,"",0)</f>
        <v>0</v>
      </c>
      <c r="AR744" s="78">
        <f t="shared" ref="AR744:AR764" si="143">SUM(AM744:AQ744)</f>
        <v>0</v>
      </c>
      <c r="AT744" s="1">
        <v>2</v>
      </c>
      <c r="AU744" s="2" t="s">
        <v>1105</v>
      </c>
      <c r="AV744" s="6">
        <v>2418000</v>
      </c>
      <c r="AW744" s="6">
        <v>2418000</v>
      </c>
      <c r="BX744" s="2">
        <v>2</v>
      </c>
      <c r="BY744" s="2" t="s">
        <v>1105</v>
      </c>
      <c r="BZ744" s="2">
        <v>31</v>
      </c>
      <c r="CA744" s="2">
        <v>82</v>
      </c>
      <c r="CB744" s="2">
        <v>2909</v>
      </c>
      <c r="CC744" s="2">
        <v>16.100000000000001</v>
      </c>
      <c r="CD744" s="2">
        <v>0.59299999999999997</v>
      </c>
      <c r="CE744" s="2">
        <v>2E-3</v>
      </c>
      <c r="CF744" s="2">
        <v>0.47699999999999998</v>
      </c>
      <c r="CG744" s="2">
        <v>11</v>
      </c>
      <c r="CH744" s="2">
        <v>21.7</v>
      </c>
      <c r="CI744" s="2">
        <v>16.600000000000001</v>
      </c>
      <c r="CJ744" s="2">
        <v>9.9</v>
      </c>
      <c r="CK744" s="2">
        <v>1.1000000000000001</v>
      </c>
      <c r="CL744" s="2">
        <v>0.6</v>
      </c>
      <c r="CM744" s="2">
        <v>16</v>
      </c>
      <c r="CN744" s="2">
        <v>17.600000000000001</v>
      </c>
      <c r="CP744" s="2">
        <v>4.9000000000000004</v>
      </c>
      <c r="CQ744" s="2">
        <v>4.9000000000000004</v>
      </c>
      <c r="CR744" s="2">
        <v>9.8000000000000007</v>
      </c>
      <c r="CS744" s="2">
        <v>0.16200000000000001</v>
      </c>
      <c r="CU744" s="2">
        <v>0.1</v>
      </c>
      <c r="CV744" s="2">
        <v>0.2</v>
      </c>
      <c r="CW744" s="2">
        <v>0.3</v>
      </c>
      <c r="CX744" s="2">
        <v>1.7</v>
      </c>
    </row>
    <row r="745" spans="1:102" x14ac:dyDescent="0.2">
      <c r="B745" s="1" t="s">
        <v>203</v>
      </c>
      <c r="C745" s="1">
        <v>1994</v>
      </c>
      <c r="D745" s="1" t="s">
        <v>1085</v>
      </c>
      <c r="F745" s="2">
        <v>10</v>
      </c>
      <c r="G745" s="2" t="s">
        <v>898</v>
      </c>
      <c r="H745" s="2" t="s">
        <v>556</v>
      </c>
      <c r="I745" s="4" t="s">
        <v>598</v>
      </c>
      <c r="J745" s="16">
        <f>_xlfn.XLOOKUP($I745,DASHBOARD!$I$2:$I$27,DASHBOARD!$J$2:$J$27,"",0)</f>
        <v>75</v>
      </c>
      <c r="K745" s="23">
        <f>J745/DASHBOARD!$C$3</f>
        <v>1.9050038100076201</v>
      </c>
      <c r="L745" s="2">
        <v>185</v>
      </c>
      <c r="M745" s="26">
        <f>L745/DASHBOARD!$C$4</f>
        <v>83.900226757369609</v>
      </c>
      <c r="N745" s="26">
        <f t="shared" si="141"/>
        <v>23.119127357016875</v>
      </c>
      <c r="O745" s="5">
        <v>25525</v>
      </c>
      <c r="P745" s="23">
        <f>YEARFRAC(O745,_xlfn.XLOOKUP($B745,DASHBOARD!$Q$2:$Q$40,DASHBOARD!$U$2:$U$40,"",0))</f>
        <v>24.594444444444445</v>
      </c>
      <c r="Q745" s="2" t="s">
        <v>557</v>
      </c>
      <c r="R745" s="2" t="str">
        <f>_xlfn.XLOOKUP($Q745,DASHBOARD!$L$2:$L$150,DASHBOARD!M$2:M$150,"",0)</f>
        <v>United States</v>
      </c>
      <c r="S745" s="2" t="str">
        <f>_xlfn.XLOOKUP($Q745,DASHBOARD!$L$2:$L$150,DASHBOARD!N$2:N$150,"",0)</f>
        <v>North America</v>
      </c>
      <c r="T745" s="2" t="str">
        <f>_xlfn.XLOOKUP($Q745,DASHBOARD!$L$2:$L$150,DASHBOARD!O$2:O$150,"",0)</f>
        <v>Americas</v>
      </c>
      <c r="U745" s="2" t="s">
        <v>563</v>
      </c>
      <c r="W745" s="2" t="s">
        <v>899</v>
      </c>
      <c r="X745" s="2" t="s">
        <v>899</v>
      </c>
      <c r="Z745" s="2" t="str">
        <f t="shared" si="142"/>
        <v/>
      </c>
      <c r="AA745" s="6">
        <f>_xlfn.XLOOKUP($G745,$AU$743:$AU$764,$AV$743:$AV$764,0,0)</f>
        <v>650000</v>
      </c>
      <c r="AB745" s="43">
        <f>AA745/$AC$765</f>
        <v>3.8789759503491075E-2</v>
      </c>
      <c r="AD745" s="65">
        <v>2207.4</v>
      </c>
      <c r="AE745" s="65" cm="1">
        <f t="array" ref="AE745">_xlfn.XLOOKUP($G745&amp;$C745,$BY$1:$BY$845&amp;$C$1:$C$845,$CB$1:$CB$845,"",0)</f>
        <v>1122</v>
      </c>
      <c r="AF745" s="65">
        <v>14.2</v>
      </c>
      <c r="AG745" s="65">
        <f>IFERROR(($AD745/SUM(AD743:AD764))*$AF745,"")</f>
        <v>1.5858801625086638</v>
      </c>
      <c r="AH745" s="65" cm="1">
        <f t="array" ref="AH745">_xlfn.XLOOKUP($G745&amp;$C745,$BY$1:$BY$845&amp;$C$1:$C$845,$BD$1:$BD$845,"",0)</f>
        <v>0</v>
      </c>
      <c r="AI745" s="65" cm="1">
        <f t="array" ref="AI745">_xlfn.XLOOKUP($G745&amp;$C745,$BY$1:$BY$845&amp;$C$1:$C$845,$CP$1:$CP$845,"",0)</f>
        <v>0.4</v>
      </c>
      <c r="AJ745" s="65" cm="1">
        <f t="array" ref="AJ745">_xlfn.XLOOKUP($G745&amp;$C745,$BY$1:$BY$845&amp;$C$1:$C$845,$CQ$1:$CQ$845,"",0)</f>
        <v>1.8</v>
      </c>
      <c r="AK745" s="65" cm="1">
        <f t="array" ref="AK745">_xlfn.XLOOKUP($G745&amp;$C745,$BY$1:$BY$845&amp;$C$1:$C$845,$CR$1:$CR$845,"",0)</f>
        <v>2.2000000000000002</v>
      </c>
      <c r="AL745" s="65" cm="1">
        <f t="array" ref="AL745">_xlfn.XLOOKUP($G745&amp;$C745,$BY$1:$BY$845&amp;$C$1:$C$845,$CM$1:$CM$845,"",0)</f>
        <v>17.8</v>
      </c>
      <c r="AM745" s="78" cm="1">
        <f t="array" ref="AM745">_xlfn.XLOOKUP($G745&amp;$C745,$BY$1:$BY$845&amp;$C$1:$C$845,BG$1:BG$845,"",0)</f>
        <v>0</v>
      </c>
      <c r="AN745" s="78" cm="1">
        <f t="array" ref="AN745">_xlfn.XLOOKUP($G745&amp;$C745,$BY$1:$BY$845&amp;$C$1:$C$845,BH$1:BH$845,"",0)</f>
        <v>0</v>
      </c>
      <c r="AO745" s="78" cm="1">
        <f t="array" ref="AO745">_xlfn.XLOOKUP($G745&amp;$C745,$BY$1:$BY$845&amp;$C$1:$C$845,BI$1:BI$845,"",0)</f>
        <v>0</v>
      </c>
      <c r="AP745" s="78" cm="1">
        <f t="array" ref="AP745">_xlfn.XLOOKUP($G745&amp;$C745,$BY$1:$BY$845&amp;$C$1:$C$845,BJ$1:BJ$845,"",0)</f>
        <v>0</v>
      </c>
      <c r="AQ745" s="78" cm="1">
        <f t="array" ref="AQ745">_xlfn.XLOOKUP($G745&amp;$C745,$BY$1:$BY$845&amp;$C$1:$C$845,BK$1:BK$845,"",0)</f>
        <v>0</v>
      </c>
      <c r="AR745" s="78">
        <f t="shared" si="143"/>
        <v>0</v>
      </c>
      <c r="AT745" s="1">
        <v>3</v>
      </c>
      <c r="AU745" s="2" t="s">
        <v>1103</v>
      </c>
      <c r="AV745" s="6">
        <v>2150000</v>
      </c>
      <c r="AW745" s="6">
        <v>2150000</v>
      </c>
      <c r="BX745" s="2">
        <v>3</v>
      </c>
      <c r="BY745" s="2" t="s">
        <v>1100</v>
      </c>
      <c r="BZ745" s="2">
        <v>28</v>
      </c>
      <c r="CA745" s="2">
        <v>75</v>
      </c>
      <c r="CB745" s="2">
        <v>2571</v>
      </c>
      <c r="CC745" s="2">
        <v>12.5</v>
      </c>
      <c r="CD745" s="2">
        <v>0.48299999999999998</v>
      </c>
      <c r="CE745" s="2">
        <v>0.41299999999999998</v>
      </c>
      <c r="CF745" s="2">
        <v>0.19600000000000001</v>
      </c>
      <c r="CG745" s="2">
        <v>1.9</v>
      </c>
      <c r="CH745" s="2">
        <v>7.7</v>
      </c>
      <c r="CI745" s="2">
        <v>5</v>
      </c>
      <c r="CJ745" s="2">
        <v>22.4</v>
      </c>
      <c r="CK745" s="2">
        <v>2.5</v>
      </c>
      <c r="CL745" s="2">
        <v>0.5</v>
      </c>
      <c r="CM745" s="2">
        <v>14.9</v>
      </c>
      <c r="CN745" s="2">
        <v>21.4</v>
      </c>
      <c r="CP745" s="2">
        <v>-0.1</v>
      </c>
      <c r="CQ745" s="2">
        <v>3.6</v>
      </c>
      <c r="CR745" s="2">
        <v>3.5</v>
      </c>
      <c r="CS745" s="2">
        <v>6.6000000000000003E-2</v>
      </c>
      <c r="CU745" s="2">
        <v>-0.8</v>
      </c>
      <c r="CV745" s="2">
        <v>0.6</v>
      </c>
      <c r="CW745" s="2">
        <v>-0.2</v>
      </c>
      <c r="CX745" s="2">
        <v>1.2</v>
      </c>
    </row>
    <row r="746" spans="1:102" x14ac:dyDescent="0.2">
      <c r="B746" s="1" t="s">
        <v>203</v>
      </c>
      <c r="C746" s="1">
        <v>1994</v>
      </c>
      <c r="D746" s="1" t="s">
        <v>1085</v>
      </c>
      <c r="F746" s="2">
        <v>35</v>
      </c>
      <c r="G746" s="2" t="s">
        <v>1113</v>
      </c>
      <c r="H746" s="2" t="s">
        <v>566</v>
      </c>
      <c r="I746" s="4" t="s">
        <v>602</v>
      </c>
      <c r="J746" s="16">
        <f>_xlfn.XLOOKUP($I746,DASHBOARD!$I$2:$I$27,DASHBOARD!$J$2:$J$27,"",0)</f>
        <v>81</v>
      </c>
      <c r="K746" s="23">
        <f>J746/DASHBOARD!$C$3</f>
        <v>2.0574041148082296</v>
      </c>
      <c r="L746" s="2">
        <v>210</v>
      </c>
      <c r="M746" s="26">
        <f>L746/DASHBOARD!$C$4</f>
        <v>95.238095238095241</v>
      </c>
      <c r="N746" s="26">
        <f t="shared" si="141"/>
        <v>22.499428803681205</v>
      </c>
      <c r="O746" s="5">
        <v>21066</v>
      </c>
      <c r="P746" s="23">
        <f>YEARFRAC(O746,_xlfn.XLOOKUP($B746,DASHBOARD!$Q$2:$Q$40,DASHBOARD!$U$2:$U$40,"",0))</f>
        <v>36.802777777777777</v>
      </c>
      <c r="Q746" s="2" t="s">
        <v>557</v>
      </c>
      <c r="R746" s="2" t="str">
        <f>_xlfn.XLOOKUP($Q746,DASHBOARD!$L$2:$L$150,DASHBOARD!M$2:M$150,"",0)</f>
        <v>United States</v>
      </c>
      <c r="S746" s="2" t="str">
        <f>_xlfn.XLOOKUP($Q746,DASHBOARD!$L$2:$L$150,DASHBOARD!N$2:N$150,"",0)</f>
        <v>North America</v>
      </c>
      <c r="T746" s="2" t="str">
        <f>_xlfn.XLOOKUP($Q746,DASHBOARD!$L$2:$L$150,DASHBOARD!O$2:O$150,"",0)</f>
        <v>Americas</v>
      </c>
      <c r="U746" s="2">
        <v>10</v>
      </c>
      <c r="W746" s="2" t="s">
        <v>1114</v>
      </c>
      <c r="X746" s="2" t="s">
        <v>1257</v>
      </c>
      <c r="Y746" s="2" t="s">
        <v>1258</v>
      </c>
      <c r="Z746" s="2" t="str">
        <f t="shared" si="142"/>
        <v>X</v>
      </c>
      <c r="AA746" s="6">
        <f>_xlfn.XLOOKUP($G746,$AU$743:$AU$764,$AV$743:$AV$764,0,0)</f>
        <v>0</v>
      </c>
      <c r="AB746" s="43">
        <f>AA746/$AC$765</f>
        <v>0</v>
      </c>
      <c r="AD746" s="65" t="s">
        <v>1484</v>
      </c>
      <c r="AE746" s="65" cm="1">
        <f t="array" ref="AE746">_xlfn.XLOOKUP($G746&amp;$C746,$BY$1:$BY$845&amp;$C$1:$C$845,$CB$1:$CB$845,"",0)</f>
        <v>30</v>
      </c>
      <c r="AF746" s="65" t="s">
        <v>1484</v>
      </c>
      <c r="AG746" s="65" t="str">
        <f>IFERROR(($AD746/SUM(AD743:AD764))*$AF746,"")</f>
        <v/>
      </c>
      <c r="AH746" s="65" cm="1">
        <f t="array" ref="AH746">_xlfn.XLOOKUP($G746&amp;$C746,$BY$1:$BY$845&amp;$C$1:$C$845,$BD$1:$BD$845,"",0)</f>
        <v>0</v>
      </c>
      <c r="AI746" s="65" cm="1">
        <f t="array" ref="AI746">_xlfn.XLOOKUP($G746&amp;$C746,$BY$1:$BY$845&amp;$C$1:$C$845,$CP$1:$CP$845,"",0)</f>
        <v>-0.1</v>
      </c>
      <c r="AJ746" s="65" cm="1">
        <f t="array" ref="AJ746">_xlfn.XLOOKUP($G746&amp;$C746,$BY$1:$BY$845&amp;$C$1:$C$845,$CQ$1:$CQ$845,"",0)</f>
        <v>0</v>
      </c>
      <c r="AK746" s="65" cm="1">
        <f t="array" ref="AK746">_xlfn.XLOOKUP($G746&amp;$C746,$BY$1:$BY$845&amp;$C$1:$C$845,$CR$1:$CR$845,"",0)</f>
        <v>0</v>
      </c>
      <c r="AL746" s="65" cm="1">
        <f t="array" ref="AL746">_xlfn.XLOOKUP($G746&amp;$C746,$BY$1:$BY$845&amp;$C$1:$C$845,$CM$1:$CM$845,"",0)</f>
        <v>10.1</v>
      </c>
      <c r="AM746" s="78" cm="1">
        <f t="array" ref="AM746">_xlfn.XLOOKUP($G746&amp;$C746,$BY$1:$BY$845&amp;$C$1:$C$845,BG$1:BG$845,"",0)</f>
        <v>0</v>
      </c>
      <c r="AN746" s="78" cm="1">
        <f t="array" ref="AN746">_xlfn.XLOOKUP($G746&amp;$C746,$BY$1:$BY$845&amp;$C$1:$C$845,BH$1:BH$845,"",0)</f>
        <v>0</v>
      </c>
      <c r="AO746" s="78" cm="1">
        <f t="array" ref="AO746">_xlfn.XLOOKUP($G746&amp;$C746,$BY$1:$BY$845&amp;$C$1:$C$845,BI$1:BI$845,"",0)</f>
        <v>0</v>
      </c>
      <c r="AP746" s="78" cm="1">
        <f t="array" ref="AP746">_xlfn.XLOOKUP($G746&amp;$C746,$BY$1:$BY$845&amp;$C$1:$C$845,BJ$1:BJ$845,"",0)</f>
        <v>0</v>
      </c>
      <c r="AQ746" s="78" cm="1">
        <f t="array" ref="AQ746">_xlfn.XLOOKUP($G746&amp;$C746,$BY$1:$BY$845&amp;$C$1:$C$845,BK$1:BK$845,"",0)</f>
        <v>0</v>
      </c>
      <c r="AR746" s="78">
        <f t="shared" si="143"/>
        <v>0</v>
      </c>
      <c r="AT746" s="1">
        <v>4</v>
      </c>
      <c r="AU746" s="2" t="s">
        <v>1119</v>
      </c>
      <c r="AV746" s="11">
        <v>1700000</v>
      </c>
      <c r="AW746" s="6" t="s">
        <v>1484</v>
      </c>
      <c r="BX746" s="2">
        <v>4</v>
      </c>
      <c r="BY746" s="2" t="s">
        <v>922</v>
      </c>
      <c r="BZ746" s="2">
        <v>23</v>
      </c>
      <c r="CA746" s="2">
        <v>81</v>
      </c>
      <c r="CB746" s="2">
        <v>2370</v>
      </c>
      <c r="CC746" s="2">
        <v>14.2</v>
      </c>
      <c r="CD746" s="2">
        <v>0.52100000000000002</v>
      </c>
      <c r="CE746" s="2">
        <v>0.19400000000000001</v>
      </c>
      <c r="CF746" s="2">
        <v>0.224</v>
      </c>
      <c r="CG746" s="2">
        <v>6.4</v>
      </c>
      <c r="CH746" s="2">
        <v>13.9</v>
      </c>
      <c r="CI746" s="2">
        <v>10.3</v>
      </c>
      <c r="CJ746" s="2">
        <v>14.5</v>
      </c>
      <c r="CK746" s="2">
        <v>2.5</v>
      </c>
      <c r="CL746" s="2">
        <v>2</v>
      </c>
      <c r="CM746" s="2">
        <v>15.1</v>
      </c>
      <c r="CN746" s="2">
        <v>17</v>
      </c>
      <c r="CP746" s="2">
        <v>1.6</v>
      </c>
      <c r="CQ746" s="2">
        <v>4.3</v>
      </c>
      <c r="CR746" s="2">
        <v>5.9</v>
      </c>
      <c r="CS746" s="2">
        <v>0.12</v>
      </c>
      <c r="CU746" s="2">
        <v>0</v>
      </c>
      <c r="CV746" s="2">
        <v>2.2000000000000002</v>
      </c>
      <c r="CW746" s="2">
        <v>2.2000000000000002</v>
      </c>
      <c r="CX746" s="2">
        <v>2.5</v>
      </c>
    </row>
    <row r="747" spans="1:102" x14ac:dyDescent="0.2">
      <c r="B747" s="1" t="s">
        <v>203</v>
      </c>
      <c r="C747" s="1">
        <v>1994</v>
      </c>
      <c r="D747" s="1" t="s">
        <v>1085</v>
      </c>
      <c r="F747" s="2">
        <v>17</v>
      </c>
      <c r="G747" s="2" t="s">
        <v>1041</v>
      </c>
      <c r="H747" s="2" t="s">
        <v>570</v>
      </c>
      <c r="I747" s="4" t="s">
        <v>601</v>
      </c>
      <c r="J747" s="16">
        <f>_xlfn.XLOOKUP($I747,DASHBOARD!$I$2:$I$27,DASHBOARD!$J$2:$J$27,"",0)</f>
        <v>77</v>
      </c>
      <c r="K747" s="23">
        <f>J747/DASHBOARD!$C$3</f>
        <v>1.9558039116078234</v>
      </c>
      <c r="L747" s="2">
        <v>210</v>
      </c>
      <c r="M747" s="26">
        <f>L747/DASHBOARD!$C$4</f>
        <v>95.238095238095241</v>
      </c>
      <c r="N747" s="26">
        <f t="shared" si="141"/>
        <v>24.897748757117956</v>
      </c>
      <c r="O747" s="5">
        <v>23341</v>
      </c>
      <c r="P747" s="23">
        <f>YEARFRAC(O747,_xlfn.XLOOKUP($B747,DASHBOARD!$Q$2:$Q$40,DASHBOARD!$U$2:$U$40,"",0))</f>
        <v>30.572222222222223</v>
      </c>
      <c r="Q747" s="2" t="s">
        <v>557</v>
      </c>
      <c r="R747" s="2" t="str">
        <f>_xlfn.XLOOKUP($Q747,DASHBOARD!$L$2:$L$150,DASHBOARD!M$2:M$150,"",0)</f>
        <v>United States</v>
      </c>
      <c r="S747" s="2" t="str">
        <f>_xlfn.XLOOKUP($Q747,DASHBOARD!$L$2:$L$150,DASHBOARD!N$2:N$150,"",0)</f>
        <v>North America</v>
      </c>
      <c r="T747" s="2" t="str">
        <f>_xlfn.XLOOKUP($Q747,DASHBOARD!$L$2:$L$150,DASHBOARD!O$2:O$150,"",0)</f>
        <v>Americas</v>
      </c>
      <c r="U747" s="2">
        <v>3</v>
      </c>
      <c r="W747" s="2" t="s">
        <v>1042</v>
      </c>
      <c r="X747" s="2" t="s">
        <v>1042</v>
      </c>
      <c r="Z747" s="2" t="str">
        <f t="shared" si="142"/>
        <v/>
      </c>
      <c r="AA747" s="6">
        <f>_xlfn.XLOOKUP($G747,$AU$743:$AU$764,$AV$743:$AV$764,0,0)</f>
        <v>790000</v>
      </c>
      <c r="AB747" s="43">
        <f>AA747/$AC$765</f>
        <v>4.7144476935012232E-2</v>
      </c>
      <c r="AD747" s="65">
        <v>2572.5</v>
      </c>
      <c r="AE747" s="65" cm="1">
        <f t="array" ref="AE747">_xlfn.XLOOKUP($G747&amp;$C747,$BY$1:$BY$845&amp;$C$1:$C$845,$CB$1:$CB$845,"",0)</f>
        <v>1606</v>
      </c>
      <c r="AF747" s="65">
        <v>12.5</v>
      </c>
      <c r="AG747" s="65">
        <f>IFERROR(($AD747/SUM(AD743:AD764))*$AF747,"")</f>
        <v>1.6269206834268479</v>
      </c>
      <c r="AH747" s="65" cm="1">
        <f t="array" ref="AH747">_xlfn.XLOOKUP($G747&amp;$C747,$BY$1:$BY$845&amp;$C$1:$C$845,$BD$1:$BD$845,"",0)</f>
        <v>0</v>
      </c>
      <c r="AI747" s="65" cm="1">
        <f t="array" ref="AI747">_xlfn.XLOOKUP($G747&amp;$C747,$BY$1:$BY$845&amp;$C$1:$C$845,$CP$1:$CP$845,"",0)</f>
        <v>2.1</v>
      </c>
      <c r="AJ747" s="65" cm="1">
        <f t="array" ref="AJ747">_xlfn.XLOOKUP($G747&amp;$C747,$BY$1:$BY$845&amp;$C$1:$C$845,$CQ$1:$CQ$845,"",0)</f>
        <v>2</v>
      </c>
      <c r="AK747" s="65" cm="1">
        <f t="array" ref="AK747">_xlfn.XLOOKUP($G747&amp;$C747,$BY$1:$BY$845&amp;$C$1:$C$845,$CR$1:$CR$845,"",0)</f>
        <v>4.2</v>
      </c>
      <c r="AL747" s="65" cm="1">
        <f t="array" ref="AL747">_xlfn.XLOOKUP($G747&amp;$C747,$BY$1:$BY$845&amp;$C$1:$C$845,$CM$1:$CM$845,"",0)</f>
        <v>16.7</v>
      </c>
      <c r="AM747" s="78" cm="1">
        <f t="array" ref="AM747">_xlfn.XLOOKUP($G747&amp;$C747,$BY$1:$BY$845&amp;$C$1:$C$845,BG$1:BG$845,"",0)</f>
        <v>0</v>
      </c>
      <c r="AN747" s="78" cm="1">
        <f t="array" ref="AN747">_xlfn.XLOOKUP($G747&amp;$C747,$BY$1:$BY$845&amp;$C$1:$C$845,BH$1:BH$845,"",0)</f>
        <v>0</v>
      </c>
      <c r="AO747" s="78" cm="1">
        <f t="array" ref="AO747">_xlfn.XLOOKUP($G747&amp;$C747,$BY$1:$BY$845&amp;$C$1:$C$845,BI$1:BI$845,"",0)</f>
        <v>0</v>
      </c>
      <c r="AP747" s="78" cm="1">
        <f t="array" ref="AP747">_xlfn.XLOOKUP($G747&amp;$C747,$BY$1:$BY$845&amp;$C$1:$C$845,BJ$1:BJ$845,"",0)</f>
        <v>0</v>
      </c>
      <c r="AQ747" s="78" cm="1">
        <f t="array" ref="AQ747">_xlfn.XLOOKUP($G747&amp;$C747,$BY$1:$BY$845&amp;$C$1:$C$845,BK$1:BK$845,"",0)</f>
        <v>0</v>
      </c>
      <c r="AR747" s="78">
        <f t="shared" si="143"/>
        <v>0</v>
      </c>
      <c r="AT747" s="1">
        <v>5</v>
      </c>
      <c r="AU747" s="2" t="s">
        <v>1100</v>
      </c>
      <c r="AV747" s="6">
        <v>1424000</v>
      </c>
      <c r="AW747" s="6">
        <v>1424000</v>
      </c>
      <c r="BX747" s="2">
        <v>5</v>
      </c>
      <c r="BY747" s="2" t="s">
        <v>1103</v>
      </c>
      <c r="BZ747" s="2">
        <v>28</v>
      </c>
      <c r="CA747" s="2">
        <v>78</v>
      </c>
      <c r="CB747" s="2">
        <v>2209</v>
      </c>
      <c r="CC747" s="2">
        <v>14.2</v>
      </c>
      <c r="CD747" s="2">
        <v>0.58099999999999996</v>
      </c>
      <c r="CE747" s="2">
        <v>0.309</v>
      </c>
      <c r="CF747" s="2">
        <v>0.218</v>
      </c>
      <c r="CG747" s="2">
        <v>1.3</v>
      </c>
      <c r="CH747" s="2">
        <v>5.4</v>
      </c>
      <c r="CI747" s="2">
        <v>3.5</v>
      </c>
      <c r="CJ747" s="2">
        <v>22.6</v>
      </c>
      <c r="CK747" s="2">
        <v>1.3</v>
      </c>
      <c r="CL747" s="2">
        <v>0.1</v>
      </c>
      <c r="CM747" s="2">
        <v>13.9</v>
      </c>
      <c r="CN747" s="2">
        <v>18.100000000000001</v>
      </c>
      <c r="CP747" s="2">
        <v>3.9</v>
      </c>
      <c r="CQ747" s="2">
        <v>2.2000000000000002</v>
      </c>
      <c r="CR747" s="2">
        <v>6.1</v>
      </c>
      <c r="CS747" s="2">
        <v>0.13200000000000001</v>
      </c>
      <c r="CU747" s="2">
        <v>0.6</v>
      </c>
      <c r="CV747" s="2">
        <v>-0.5</v>
      </c>
      <c r="CW747" s="2">
        <v>0.2</v>
      </c>
      <c r="CX747" s="2">
        <v>1.2</v>
      </c>
    </row>
    <row r="748" spans="1:102" x14ac:dyDescent="0.2">
      <c r="B748" s="1" t="s">
        <v>203</v>
      </c>
      <c r="C748" s="1">
        <v>1994</v>
      </c>
      <c r="D748" s="1" t="s">
        <v>1085</v>
      </c>
      <c r="F748" s="2">
        <v>7</v>
      </c>
      <c r="G748" s="2" t="s">
        <v>1095</v>
      </c>
      <c r="H748" s="2" t="s">
        <v>566</v>
      </c>
      <c r="I748" s="4" t="s">
        <v>602</v>
      </c>
      <c r="J748" s="16">
        <f>_xlfn.XLOOKUP($I748,DASHBOARD!$I$2:$I$27,DASHBOARD!$J$2:$J$27,"",0)</f>
        <v>81</v>
      </c>
      <c r="K748" s="23">
        <f>J748/DASHBOARD!$C$3</f>
        <v>2.0574041148082296</v>
      </c>
      <c r="L748" s="2">
        <v>215</v>
      </c>
      <c r="M748" s="26">
        <f>L748/DASHBOARD!$C$4</f>
        <v>97.505668934240362</v>
      </c>
      <c r="N748" s="26">
        <f t="shared" si="141"/>
        <v>23.035129489483136</v>
      </c>
      <c r="O748" s="5">
        <v>24455</v>
      </c>
      <c r="P748" s="23">
        <f>YEARFRAC(O748,_xlfn.XLOOKUP($B748,DASHBOARD!$Q$2:$Q$40,DASHBOARD!$U$2:$U$40,"",0))</f>
        <v>27.522222222222222</v>
      </c>
      <c r="Q748" s="2" t="s">
        <v>1096</v>
      </c>
      <c r="R748" s="2" t="str">
        <f>_xlfn.XLOOKUP($Q748,DASHBOARD!$L$2:$L$150,DASHBOARD!M$2:M$150,"",0)</f>
        <v>Trinidad and Tobago</v>
      </c>
      <c r="S748" s="2" t="str">
        <f>_xlfn.XLOOKUP($Q748,DASHBOARD!$L$2:$L$150,DASHBOARD!N$2:N$150,"",0)</f>
        <v>South America</v>
      </c>
      <c r="T748" s="2" t="str">
        <f>_xlfn.XLOOKUP($Q748,DASHBOARD!$L$2:$L$150,DASHBOARD!O$2:O$150,"",0)</f>
        <v>Caribbean</v>
      </c>
      <c r="U748" s="2">
        <v>2</v>
      </c>
      <c r="W748" s="2" t="s">
        <v>1097</v>
      </c>
      <c r="X748" s="2" t="s">
        <v>996</v>
      </c>
      <c r="Y748" s="2" t="s">
        <v>1256</v>
      </c>
      <c r="Z748" s="2" t="str">
        <f t="shared" si="142"/>
        <v>X</v>
      </c>
      <c r="AA748" s="6">
        <f>_xlfn.XLOOKUP($G748,$AU$743:$AU$764,$AV$743:$AV$764,0,0)</f>
        <v>1000000</v>
      </c>
      <c r="AB748" s="43">
        <f>AA748/$AC$765</f>
        <v>5.9676553082293964E-2</v>
      </c>
      <c r="AD748" s="65">
        <v>2373.3000000000002</v>
      </c>
      <c r="AE748" s="65" cm="1">
        <f t="array" ref="AE748">_xlfn.XLOOKUP($G748&amp;$C748,$BY$1:$BY$845&amp;$C$1:$C$845,$CB$1:$CB$845,"",0)</f>
        <v>1292</v>
      </c>
      <c r="AF748" s="65">
        <v>14.2</v>
      </c>
      <c r="AG748" s="65">
        <f>IFERROR(($AD748/SUM(AD743:AD764))*$AF748,"")</f>
        <v>1.7050690358257732</v>
      </c>
      <c r="AH748" s="65" cm="1">
        <f t="array" ref="AH748">_xlfn.XLOOKUP($G748&amp;$C748,$BY$1:$BY$845&amp;$C$1:$C$845,$BD$1:$BD$845,"",0)</f>
        <v>0</v>
      </c>
      <c r="AI748" s="65" cm="1">
        <f t="array" ref="AI748">_xlfn.XLOOKUP($G748&amp;$C748,$BY$1:$BY$845&amp;$C$1:$C$845,$CP$1:$CP$845,"",0)</f>
        <v>0.1</v>
      </c>
      <c r="AJ748" s="65" cm="1">
        <f t="array" ref="AJ748">_xlfn.XLOOKUP($G748&amp;$C748,$BY$1:$BY$845&amp;$C$1:$C$845,$CQ$1:$CQ$845,"",0)</f>
        <v>1.9</v>
      </c>
      <c r="AK748" s="65" cm="1">
        <f t="array" ref="AK748">_xlfn.XLOOKUP($G748&amp;$C748,$BY$1:$BY$845&amp;$C$1:$C$845,$CR$1:$CR$845,"",0)</f>
        <v>2</v>
      </c>
      <c r="AL748" s="65" cm="1">
        <f t="array" ref="AL748">_xlfn.XLOOKUP($G748&amp;$C748,$BY$1:$BY$845&amp;$C$1:$C$845,$CM$1:$CM$845,"",0)</f>
        <v>16.399999999999999</v>
      </c>
      <c r="AM748" s="78" cm="1">
        <f t="array" ref="AM748">_xlfn.XLOOKUP($G748&amp;$C748,$BY$1:$BY$845&amp;$C$1:$C$845,BG$1:BG$845,"",0)</f>
        <v>0</v>
      </c>
      <c r="AN748" s="78" cm="1">
        <f t="array" ref="AN748">_xlfn.XLOOKUP($G748&amp;$C748,$BY$1:$BY$845&amp;$C$1:$C$845,BH$1:BH$845,"",0)</f>
        <v>0</v>
      </c>
      <c r="AO748" s="78" cm="1">
        <f t="array" ref="AO748">_xlfn.XLOOKUP($G748&amp;$C748,$BY$1:$BY$845&amp;$C$1:$C$845,BI$1:BI$845,"",0)</f>
        <v>0</v>
      </c>
      <c r="AP748" s="78" cm="1">
        <f t="array" ref="AP748">_xlfn.XLOOKUP($G748&amp;$C748,$BY$1:$BY$845&amp;$C$1:$C$845,BJ$1:BJ$845,"",0)</f>
        <v>0</v>
      </c>
      <c r="AQ748" s="78" cm="1">
        <f t="array" ref="AQ748">_xlfn.XLOOKUP($G748&amp;$C748,$BY$1:$BY$845&amp;$C$1:$C$845,BK$1:BK$845,"",0)</f>
        <v>0</v>
      </c>
      <c r="AR748" s="78">
        <f t="shared" si="143"/>
        <v>0</v>
      </c>
      <c r="AT748" s="1">
        <v>6</v>
      </c>
      <c r="AU748" s="2" t="s">
        <v>922</v>
      </c>
      <c r="AV748" s="6">
        <v>1200000</v>
      </c>
      <c r="AW748" s="6">
        <v>1200000</v>
      </c>
      <c r="BX748" s="2">
        <v>6</v>
      </c>
      <c r="BY748" s="2" t="s">
        <v>1041</v>
      </c>
      <c r="BZ748" s="2">
        <v>30</v>
      </c>
      <c r="CA748" s="2">
        <v>67</v>
      </c>
      <c r="CB748" s="2">
        <v>1606</v>
      </c>
      <c r="CC748" s="2">
        <v>13.4</v>
      </c>
      <c r="CD748" s="2">
        <v>0.57499999999999996</v>
      </c>
      <c r="CE748" s="2">
        <v>0.35799999999999998</v>
      </c>
      <c r="CF748" s="2">
        <v>0.38400000000000001</v>
      </c>
      <c r="CG748" s="2">
        <v>2.1</v>
      </c>
      <c r="CH748" s="2">
        <v>10</v>
      </c>
      <c r="CI748" s="2">
        <v>6.3</v>
      </c>
      <c r="CJ748" s="2">
        <v>19.100000000000001</v>
      </c>
      <c r="CK748" s="2">
        <v>1.6</v>
      </c>
      <c r="CL748" s="2">
        <v>0.3</v>
      </c>
      <c r="CM748" s="2">
        <v>16.7</v>
      </c>
      <c r="CN748" s="2">
        <v>18</v>
      </c>
      <c r="CP748" s="2">
        <v>2.1</v>
      </c>
      <c r="CQ748" s="2">
        <v>2</v>
      </c>
      <c r="CR748" s="2">
        <v>4.2</v>
      </c>
      <c r="CS748" s="2">
        <v>0.125</v>
      </c>
      <c r="CU748" s="2">
        <v>-0.1</v>
      </c>
      <c r="CV748" s="2">
        <v>0.8</v>
      </c>
      <c r="CW748" s="2">
        <v>0.6</v>
      </c>
      <c r="CX748" s="2">
        <v>1</v>
      </c>
    </row>
    <row r="749" spans="1:102" x14ac:dyDescent="0.2">
      <c r="B749" s="1" t="s">
        <v>203</v>
      </c>
      <c r="C749" s="1">
        <v>1994</v>
      </c>
      <c r="D749" s="1" t="s">
        <v>1085</v>
      </c>
      <c r="F749" s="2">
        <v>25</v>
      </c>
      <c r="G749" s="2" t="s">
        <v>922</v>
      </c>
      <c r="H749" s="2" t="s">
        <v>570</v>
      </c>
      <c r="I749" s="4" t="s">
        <v>595</v>
      </c>
      <c r="J749" s="16">
        <f>_xlfn.XLOOKUP($I749,DASHBOARD!$I$2:$I$27,DASHBOARD!$J$2:$J$27,"",0)</f>
        <v>82</v>
      </c>
      <c r="K749" s="23">
        <f>J749/DASHBOARD!$C$3</f>
        <v>2.0828041656083314</v>
      </c>
      <c r="L749" s="2">
        <v>240</v>
      </c>
      <c r="M749" s="26">
        <f>L749/DASHBOARD!$C$4</f>
        <v>108.84353741496598</v>
      </c>
      <c r="N749" s="26">
        <f t="shared" si="141"/>
        <v>25.090295297178951</v>
      </c>
      <c r="O749" s="5">
        <v>25805</v>
      </c>
      <c r="P749" s="23">
        <f>YEARFRAC(O749,_xlfn.XLOOKUP($B749,DASHBOARD!$Q$2:$Q$40,DASHBOARD!$U$2:$U$40,"",0))</f>
        <v>23.824999999999999</v>
      </c>
      <c r="Q749" s="2" t="s">
        <v>557</v>
      </c>
      <c r="R749" s="2" t="str">
        <f>_xlfn.XLOOKUP($Q749,DASHBOARD!$L$2:$L$150,DASHBOARD!M$2:M$150,"",0)</f>
        <v>United States</v>
      </c>
      <c r="S749" s="2" t="str">
        <f>_xlfn.XLOOKUP($Q749,DASHBOARD!$L$2:$L$150,DASHBOARD!N$2:N$150,"",0)</f>
        <v>North America</v>
      </c>
      <c r="T749" s="2" t="str">
        <f>_xlfn.XLOOKUP($Q749,DASHBOARD!$L$2:$L$150,DASHBOARD!O$2:O$150,"",0)</f>
        <v>Americas</v>
      </c>
      <c r="U749" s="2">
        <v>1</v>
      </c>
      <c r="W749" s="2" t="s">
        <v>769</v>
      </c>
      <c r="X749" s="2" t="s">
        <v>769</v>
      </c>
      <c r="Z749" s="2" t="str">
        <f t="shared" si="142"/>
        <v/>
      </c>
      <c r="AA749" s="6">
        <f>_xlfn.XLOOKUP($G749,$AU$743:$AU$764,$AV$743:$AV$764,0,0)</f>
        <v>1200000</v>
      </c>
      <c r="AB749" s="43">
        <f>AA749/$AC$765</f>
        <v>7.1611863698752762E-2</v>
      </c>
      <c r="AD749" s="65">
        <v>1290</v>
      </c>
      <c r="AE749" s="65" cm="1">
        <f t="array" ref="AE749">_xlfn.XLOOKUP($G749&amp;$C749,$BY$1:$BY$845&amp;$C$1:$C$845,$CB$1:$CB$845,"",0)</f>
        <v>2370</v>
      </c>
      <c r="AF749" s="65">
        <v>9.1</v>
      </c>
      <c r="AG749" s="65">
        <f>IFERROR(($AD749/SUM(AD743:AD764))*$AF749,"")</f>
        <v>0.59392565683958065</v>
      </c>
      <c r="AH749" s="65" cm="1">
        <f t="array" ref="AH749">_xlfn.XLOOKUP($G749&amp;$C749,$BY$1:$BY$845&amp;$C$1:$C$845,$BD$1:$BD$845,"",0)</f>
        <v>0</v>
      </c>
      <c r="AI749" s="65" cm="1">
        <f t="array" ref="AI749">_xlfn.XLOOKUP($G749&amp;$C749,$BY$1:$BY$845&amp;$C$1:$C$845,$CP$1:$CP$845,"",0)</f>
        <v>1.6</v>
      </c>
      <c r="AJ749" s="65" cm="1">
        <f t="array" ref="AJ749">_xlfn.XLOOKUP($G749&amp;$C749,$BY$1:$BY$845&amp;$C$1:$C$845,$CQ$1:$CQ$845,"",0)</f>
        <v>4.3</v>
      </c>
      <c r="AK749" s="65" cm="1">
        <f t="array" ref="AK749">_xlfn.XLOOKUP($G749&amp;$C749,$BY$1:$BY$845&amp;$C$1:$C$845,$CR$1:$CR$845,"",0)</f>
        <v>5.9</v>
      </c>
      <c r="AL749" s="65" cm="1">
        <f t="array" ref="AL749">_xlfn.XLOOKUP($G749&amp;$C749,$BY$1:$BY$845&amp;$C$1:$C$845,$CM$1:$CM$845,"",0)</f>
        <v>15.1</v>
      </c>
      <c r="AM749" s="78" cm="1">
        <f t="array" ref="AM749">_xlfn.XLOOKUP($G749&amp;$C749,$BY$1:$BY$845&amp;$C$1:$C$845,BG$1:BG$845,"",0)</f>
        <v>0</v>
      </c>
      <c r="AN749" s="78" cm="1">
        <f t="array" ref="AN749">_xlfn.XLOOKUP($G749&amp;$C749,$BY$1:$BY$845&amp;$C$1:$C$845,BH$1:BH$845,"",0)</f>
        <v>0</v>
      </c>
      <c r="AO749" s="78" cm="1">
        <f t="array" ref="AO749">_xlfn.XLOOKUP($G749&amp;$C749,$BY$1:$BY$845&amp;$C$1:$C$845,BI$1:BI$845,"",0)</f>
        <v>0</v>
      </c>
      <c r="AP749" s="78" cm="1">
        <f t="array" ref="AP749">_xlfn.XLOOKUP($G749&amp;$C749,$BY$1:$BY$845&amp;$C$1:$C$845,BJ$1:BJ$845,"",0)</f>
        <v>0</v>
      </c>
      <c r="AQ749" s="78" cm="1">
        <f t="array" ref="AQ749">_xlfn.XLOOKUP($G749&amp;$C749,$BY$1:$BY$845&amp;$C$1:$C$845,BK$1:BK$845,"",0)</f>
        <v>0</v>
      </c>
      <c r="AR749" s="78">
        <f t="shared" si="143"/>
        <v>0</v>
      </c>
      <c r="AT749" s="1">
        <v>7</v>
      </c>
      <c r="AU749" s="2" t="s">
        <v>1095</v>
      </c>
      <c r="AV749" s="6">
        <v>1000000</v>
      </c>
      <c r="AW749" s="6">
        <v>1000000</v>
      </c>
      <c r="BX749" s="2">
        <v>7</v>
      </c>
      <c r="BY749" s="2" t="s">
        <v>1095</v>
      </c>
      <c r="BZ749" s="2">
        <v>27</v>
      </c>
      <c r="CA749" s="2">
        <v>75</v>
      </c>
      <c r="CB749" s="2">
        <v>1292</v>
      </c>
      <c r="CC749" s="2">
        <v>9.1</v>
      </c>
      <c r="CD749" s="2">
        <v>0.5</v>
      </c>
      <c r="CE749" s="2">
        <v>0</v>
      </c>
      <c r="CF749" s="2">
        <v>0.313</v>
      </c>
      <c r="CG749" s="2">
        <v>9.1999999999999993</v>
      </c>
      <c r="CH749" s="2">
        <v>15</v>
      </c>
      <c r="CI749" s="2">
        <v>12.3</v>
      </c>
      <c r="CJ749" s="2">
        <v>4.0999999999999996</v>
      </c>
      <c r="CK749" s="2">
        <v>1.3</v>
      </c>
      <c r="CL749" s="2">
        <v>1.3</v>
      </c>
      <c r="CM749" s="2">
        <v>16.399999999999999</v>
      </c>
      <c r="CN749" s="2">
        <v>14.4</v>
      </c>
      <c r="CP749" s="2">
        <v>0.1</v>
      </c>
      <c r="CQ749" s="2">
        <v>1.9</v>
      </c>
      <c r="CR749" s="2">
        <v>2</v>
      </c>
      <c r="CS749" s="2">
        <v>7.4999999999999997E-2</v>
      </c>
      <c r="CU749" s="2">
        <v>-3.9</v>
      </c>
      <c r="CV749" s="2">
        <v>0.3</v>
      </c>
      <c r="CW749" s="2">
        <v>-3.6</v>
      </c>
      <c r="CX749" s="2">
        <v>-0.5</v>
      </c>
    </row>
    <row r="750" spans="1:102" x14ac:dyDescent="0.2">
      <c r="B750" s="1" t="s">
        <v>203</v>
      </c>
      <c r="C750" s="1">
        <v>1994</v>
      </c>
      <c r="D750" s="1" t="s">
        <v>1085</v>
      </c>
      <c r="F750" s="2">
        <v>21</v>
      </c>
      <c r="G750" s="2" t="s">
        <v>1107</v>
      </c>
      <c r="H750" s="2" t="s">
        <v>570</v>
      </c>
      <c r="I750" s="4" t="s">
        <v>604</v>
      </c>
      <c r="J750" s="16">
        <f>_xlfn.XLOOKUP($I750,DASHBOARD!$I$2:$I$27,DASHBOARD!$J$2:$J$27,"",0)</f>
        <v>79</v>
      </c>
      <c r="K750" s="23">
        <f>J750/DASHBOARD!$C$3</f>
        <v>2.0066040132080265</v>
      </c>
      <c r="L750" s="2">
        <v>220</v>
      </c>
      <c r="M750" s="26">
        <f>L750/DASHBOARD!$C$4</f>
        <v>99.773242630385482</v>
      </c>
      <c r="N750" s="26">
        <f t="shared" si="141"/>
        <v>24.779397016511027</v>
      </c>
      <c r="O750" s="5">
        <v>25579</v>
      </c>
      <c r="P750" s="23">
        <f>YEARFRAC(O750,_xlfn.XLOOKUP($B750,DASHBOARD!$Q$2:$Q$40,DASHBOARD!$U$2:$U$40,"",0))</f>
        <v>24.447222222222223</v>
      </c>
      <c r="Q750" s="2" t="s">
        <v>557</v>
      </c>
      <c r="R750" s="2" t="str">
        <f>_xlfn.XLOOKUP($Q750,DASHBOARD!$L$2:$L$150,DASHBOARD!M$2:M$150,"",0)</f>
        <v>United States</v>
      </c>
      <c r="S750" s="2" t="str">
        <f>_xlfn.XLOOKUP($Q750,DASHBOARD!$L$2:$L$150,DASHBOARD!N$2:N$150,"",0)</f>
        <v>North America</v>
      </c>
      <c r="T750" s="2" t="str">
        <f>_xlfn.XLOOKUP($Q750,DASHBOARD!$L$2:$L$150,DASHBOARD!O$2:O$150,"",0)</f>
        <v>Americas</v>
      </c>
      <c r="U750" s="2" t="s">
        <v>563</v>
      </c>
      <c r="W750" s="2" t="s">
        <v>1115</v>
      </c>
      <c r="X750" s="2" t="s">
        <v>1115</v>
      </c>
      <c r="Z750" s="2" t="str">
        <f t="shared" si="142"/>
        <v/>
      </c>
      <c r="AA750" s="6">
        <f>_xlfn.XLOOKUP($G750,$AU$743:$AU$764,$AV$743:$AV$764,0,0)</f>
        <v>0</v>
      </c>
      <c r="AB750" s="43">
        <f>AA750/$AC$765</f>
        <v>0</v>
      </c>
      <c r="AD750" s="65">
        <v>1608</v>
      </c>
      <c r="AE750" s="65" cm="1">
        <f t="array" ref="AE750">_xlfn.XLOOKUP($G750&amp;$C750,$BY$1:$BY$845&amp;$C$1:$C$845,$CB$1:$CB$845,"",0)</f>
        <v>78</v>
      </c>
      <c r="AF750" s="65">
        <v>13.4</v>
      </c>
      <c r="AG750" s="65">
        <f>IFERROR(($AD750/SUM(AD743:AD764))*$AF750,"")</f>
        <v>1.0901639758969091</v>
      </c>
      <c r="AH750" s="65" cm="1">
        <f t="array" ref="AH750">_xlfn.XLOOKUP($G750&amp;$C750,$BY$1:$BY$845&amp;$C$1:$C$845,$BD$1:$BD$845,"",0)</f>
        <v>0</v>
      </c>
      <c r="AI750" s="65" cm="1">
        <f t="array" ref="AI750">_xlfn.XLOOKUP($G750&amp;$C750,$BY$1:$BY$845&amp;$C$1:$C$845,$CP$1:$CP$845,"",0)</f>
        <v>0.1</v>
      </c>
      <c r="AJ750" s="65" cm="1">
        <f t="array" ref="AJ750">_xlfn.XLOOKUP($G750&amp;$C750,$BY$1:$BY$845&amp;$C$1:$C$845,$CQ$1:$CQ$845,"",0)</f>
        <v>0.1</v>
      </c>
      <c r="AK750" s="65" cm="1">
        <f t="array" ref="AK750">_xlfn.XLOOKUP($G750&amp;$C750,$BY$1:$BY$845&amp;$C$1:$C$845,$CR$1:$CR$845,"",0)</f>
        <v>0.2</v>
      </c>
      <c r="AL750" s="65" cm="1">
        <f t="array" ref="AL750">_xlfn.XLOOKUP($G750&amp;$C750,$BY$1:$BY$845&amp;$C$1:$C$845,$CM$1:$CM$845,"",0)</f>
        <v>15.7</v>
      </c>
      <c r="AM750" s="78" cm="1">
        <f t="array" ref="AM750">_xlfn.XLOOKUP($G750&amp;$C750,$BY$1:$BY$845&amp;$C$1:$C$845,BG$1:BG$845,"",0)</f>
        <v>0</v>
      </c>
      <c r="AN750" s="78" cm="1">
        <f t="array" ref="AN750">_xlfn.XLOOKUP($G750&amp;$C750,$BY$1:$BY$845&amp;$C$1:$C$845,BH$1:BH$845,"",0)</f>
        <v>0</v>
      </c>
      <c r="AO750" s="78" cm="1">
        <f t="array" ref="AO750">_xlfn.XLOOKUP($G750&amp;$C750,$BY$1:$BY$845&amp;$C$1:$C$845,BI$1:BI$845,"",0)</f>
        <v>0</v>
      </c>
      <c r="AP750" s="78" cm="1">
        <f t="array" ref="AP750">_xlfn.XLOOKUP($G750&amp;$C750,$BY$1:$BY$845&amp;$C$1:$C$845,BJ$1:BJ$845,"",0)</f>
        <v>0</v>
      </c>
      <c r="AQ750" s="78" cm="1">
        <f t="array" ref="AQ750">_xlfn.XLOOKUP($G750&amp;$C750,$BY$1:$BY$845&amp;$C$1:$C$845,BK$1:BK$845,"",0)</f>
        <v>0</v>
      </c>
      <c r="AR750" s="78">
        <f t="shared" si="143"/>
        <v>0</v>
      </c>
      <c r="AT750" s="1">
        <v>8</v>
      </c>
      <c r="AU750" s="2" t="s">
        <v>1041</v>
      </c>
      <c r="AV750" s="6">
        <v>790000</v>
      </c>
      <c r="AW750" s="6">
        <v>790000</v>
      </c>
      <c r="BX750" s="2">
        <v>8</v>
      </c>
      <c r="BY750" s="2" t="s">
        <v>1088</v>
      </c>
      <c r="BZ750" s="2">
        <v>28</v>
      </c>
      <c r="CA750" s="2">
        <v>73</v>
      </c>
      <c r="CB750" s="2">
        <v>1225</v>
      </c>
      <c r="CC750" s="2">
        <v>12.2</v>
      </c>
      <c r="CD750" s="2">
        <v>0.58399999999999996</v>
      </c>
      <c r="CE750" s="2">
        <v>0.21099999999999999</v>
      </c>
      <c r="CF750" s="2">
        <v>0.29399999999999998</v>
      </c>
      <c r="CG750" s="2">
        <v>1</v>
      </c>
      <c r="CH750" s="2">
        <v>7.9</v>
      </c>
      <c r="CI750" s="2">
        <v>4.5999999999999996</v>
      </c>
      <c r="CJ750" s="2">
        <v>17.600000000000001</v>
      </c>
      <c r="CK750" s="2">
        <v>2.1</v>
      </c>
      <c r="CL750" s="2">
        <v>0.1</v>
      </c>
      <c r="CM750" s="2">
        <v>14.4</v>
      </c>
      <c r="CN750" s="2">
        <v>13.8</v>
      </c>
      <c r="CP750" s="2">
        <v>1.8</v>
      </c>
      <c r="CQ750" s="2">
        <v>1.6</v>
      </c>
      <c r="CR750" s="2">
        <v>3.3</v>
      </c>
      <c r="CS750" s="2">
        <v>0.13100000000000001</v>
      </c>
      <c r="CU750" s="2">
        <v>-1.6</v>
      </c>
      <c r="CV750" s="2">
        <v>1.5</v>
      </c>
      <c r="CW750" s="2">
        <v>-0.1</v>
      </c>
      <c r="CX750" s="2">
        <v>0.6</v>
      </c>
    </row>
    <row r="751" spans="1:102" x14ac:dyDescent="0.2">
      <c r="B751" s="1" t="s">
        <v>203</v>
      </c>
      <c r="C751" s="1">
        <v>1994</v>
      </c>
      <c r="D751" s="1" t="s">
        <v>1085</v>
      </c>
      <c r="F751" s="2">
        <v>11</v>
      </c>
      <c r="G751" s="2" t="s">
        <v>1100</v>
      </c>
      <c r="H751" s="2" t="s">
        <v>576</v>
      </c>
      <c r="I751" s="4" t="s">
        <v>603</v>
      </c>
      <c r="J751" s="16">
        <f>_xlfn.XLOOKUP($I751,DASHBOARD!$I$2:$I$27,DASHBOARD!$J$2:$J$27,"",0)</f>
        <v>76</v>
      </c>
      <c r="K751" s="23">
        <f>J751/DASHBOARD!$C$3</f>
        <v>1.9304038608077216</v>
      </c>
      <c r="L751" s="2">
        <v>180</v>
      </c>
      <c r="M751" s="26">
        <f>L751/DASHBOARD!$C$4</f>
        <v>81.632653061224488</v>
      </c>
      <c r="N751" s="26">
        <f t="shared" si="141"/>
        <v>21.906225620442083</v>
      </c>
      <c r="O751" s="5">
        <v>23997</v>
      </c>
      <c r="P751" s="23">
        <f>YEARFRAC(O751,_xlfn.XLOOKUP($B751,DASHBOARD!$Q$2:$Q$40,DASHBOARD!$U$2:$U$40,"",0))</f>
        <v>28.777777777777779</v>
      </c>
      <c r="Q751" s="2" t="s">
        <v>557</v>
      </c>
      <c r="R751" s="2" t="str">
        <f>_xlfn.XLOOKUP($Q751,DASHBOARD!$L$2:$L$150,DASHBOARD!M$2:M$150,"",0)</f>
        <v>United States</v>
      </c>
      <c r="S751" s="2" t="str">
        <f>_xlfn.XLOOKUP($Q751,DASHBOARD!$L$2:$L$150,DASHBOARD!N$2:N$150,"",0)</f>
        <v>North America</v>
      </c>
      <c r="T751" s="2" t="str">
        <f>_xlfn.XLOOKUP($Q751,DASHBOARD!$L$2:$L$150,DASHBOARD!O$2:O$150,"",0)</f>
        <v>Americas</v>
      </c>
      <c r="U751" s="2">
        <v>5</v>
      </c>
      <c r="W751" s="2" t="s">
        <v>558</v>
      </c>
      <c r="X751" s="2" t="s">
        <v>558</v>
      </c>
      <c r="Z751" s="2" t="str">
        <f t="shared" si="142"/>
        <v/>
      </c>
      <c r="AA751" s="6">
        <f>_xlfn.XLOOKUP($G751,$AU$743:$AU$764,$AV$743:$AV$764,0,0)</f>
        <v>1424000</v>
      </c>
      <c r="AB751" s="43">
        <f>AA751/$AC$765</f>
        <v>8.4979411589186607E-2</v>
      </c>
      <c r="AD751" s="65" t="s">
        <v>1484</v>
      </c>
      <c r="AE751" s="65" cm="1">
        <f t="array" ref="AE751">_xlfn.XLOOKUP($G751&amp;$C751,$BY$1:$BY$845&amp;$C$1:$C$845,$CB$1:$CB$845,"",0)</f>
        <v>2571</v>
      </c>
      <c r="AF751" s="65" t="s">
        <v>1484</v>
      </c>
      <c r="AG751" s="65" t="str">
        <f>IFERROR(($AD751/SUM(AD743:AD764))*$AF751,"")</f>
        <v/>
      </c>
      <c r="AH751" s="65" cm="1">
        <f t="array" ref="AH751">_xlfn.XLOOKUP($G751&amp;$C751,$BY$1:$BY$845&amp;$C$1:$C$845,$BD$1:$BD$845,"",0)</f>
        <v>0</v>
      </c>
      <c r="AI751" s="65" cm="1">
        <f t="array" ref="AI751">_xlfn.XLOOKUP($G751&amp;$C751,$BY$1:$BY$845&amp;$C$1:$C$845,$CP$1:$CP$845,"",0)</f>
        <v>-0.1</v>
      </c>
      <c r="AJ751" s="65" cm="1">
        <f t="array" ref="AJ751">_xlfn.XLOOKUP($G751&amp;$C751,$BY$1:$BY$845&amp;$C$1:$C$845,$CQ$1:$CQ$845,"",0)</f>
        <v>3.6</v>
      </c>
      <c r="AK751" s="65" cm="1">
        <f t="array" ref="AK751">_xlfn.XLOOKUP($G751&amp;$C751,$BY$1:$BY$845&amp;$C$1:$C$845,$CR$1:$CR$845,"",0)</f>
        <v>3.5</v>
      </c>
      <c r="AL751" s="65" cm="1">
        <f t="array" ref="AL751">_xlfn.XLOOKUP($G751&amp;$C751,$BY$1:$BY$845&amp;$C$1:$C$845,$CM$1:$CM$845,"",0)</f>
        <v>14.9</v>
      </c>
      <c r="AM751" s="78" cm="1">
        <f t="array" ref="AM751">_xlfn.XLOOKUP($G751&amp;$C751,$BY$1:$BY$845&amp;$C$1:$C$845,BG$1:BG$845,"",0)</f>
        <v>0</v>
      </c>
      <c r="AN751" s="78" cm="1">
        <f t="array" ref="AN751">_xlfn.XLOOKUP($G751&amp;$C751,$BY$1:$BY$845&amp;$C$1:$C$845,BH$1:BH$845,"",0)</f>
        <v>0</v>
      </c>
      <c r="AO751" s="78" cm="1">
        <f t="array" ref="AO751">_xlfn.XLOOKUP($G751&amp;$C751,$BY$1:$BY$845&amp;$C$1:$C$845,BI$1:BI$845,"",0)</f>
        <v>0</v>
      </c>
      <c r="AP751" s="78" cm="1">
        <f t="array" ref="AP751">_xlfn.XLOOKUP($G751&amp;$C751,$BY$1:$BY$845&amp;$C$1:$C$845,BJ$1:BJ$845,"",0)</f>
        <v>0</v>
      </c>
      <c r="AQ751" s="78" cm="1">
        <f t="array" ref="AQ751">_xlfn.XLOOKUP($G751&amp;$C751,$BY$1:$BY$845&amp;$C$1:$C$845,BK$1:BK$845,"",0)</f>
        <v>0</v>
      </c>
      <c r="AR751" s="78">
        <f t="shared" si="143"/>
        <v>0</v>
      </c>
      <c r="AT751" s="1">
        <v>9</v>
      </c>
      <c r="AU751" s="2" t="s">
        <v>1108</v>
      </c>
      <c r="AV751" s="11">
        <v>780000</v>
      </c>
      <c r="AW751" s="6" t="s">
        <v>1484</v>
      </c>
      <c r="BX751" s="2">
        <v>9</v>
      </c>
      <c r="BY751" s="2" t="s">
        <v>898</v>
      </c>
      <c r="BZ751" s="2">
        <v>24</v>
      </c>
      <c r="CA751" s="2">
        <v>66</v>
      </c>
      <c r="CB751" s="2">
        <v>1122</v>
      </c>
      <c r="CC751" s="2">
        <v>13.1</v>
      </c>
      <c r="CD751" s="2">
        <v>0.50600000000000001</v>
      </c>
      <c r="CE751" s="2">
        <v>0.22700000000000001</v>
      </c>
      <c r="CF751" s="2">
        <v>0.27600000000000002</v>
      </c>
      <c r="CG751" s="2">
        <v>2.6</v>
      </c>
      <c r="CH751" s="2">
        <v>10.199999999999999</v>
      </c>
      <c r="CI751" s="2">
        <v>6.6</v>
      </c>
      <c r="CJ751" s="2">
        <v>25.8</v>
      </c>
      <c r="CK751" s="2">
        <v>2.7</v>
      </c>
      <c r="CL751" s="2">
        <v>0.4</v>
      </c>
      <c r="CM751" s="2">
        <v>17.8</v>
      </c>
      <c r="CN751" s="2">
        <v>20.9</v>
      </c>
      <c r="CP751" s="2">
        <v>0.4</v>
      </c>
      <c r="CQ751" s="2">
        <v>1.8</v>
      </c>
      <c r="CR751" s="2">
        <v>2.2000000000000002</v>
      </c>
      <c r="CS751" s="2">
        <v>9.2999999999999999E-2</v>
      </c>
      <c r="CU751" s="2">
        <v>-2.1</v>
      </c>
      <c r="CV751" s="2">
        <v>1.3</v>
      </c>
      <c r="CW751" s="2">
        <v>-0.7</v>
      </c>
      <c r="CX751" s="2">
        <v>0.4</v>
      </c>
    </row>
    <row r="752" spans="1:102" x14ac:dyDescent="0.2">
      <c r="B752" s="1" t="s">
        <v>203</v>
      </c>
      <c r="C752" s="1">
        <v>1994</v>
      </c>
      <c r="D752" s="1" t="s">
        <v>1085</v>
      </c>
      <c r="F752" s="2">
        <v>34</v>
      </c>
      <c r="G752" s="2" t="s">
        <v>1102</v>
      </c>
      <c r="H752" s="2" t="s">
        <v>552</v>
      </c>
      <c r="I752" s="4" t="s">
        <v>1150</v>
      </c>
      <c r="J752" s="16">
        <f>_xlfn.XLOOKUP($I752,DASHBOARD!$I$2:$I$27,DASHBOARD!$J$2:$J$27,"",0)</f>
        <v>85</v>
      </c>
      <c r="K752" s="23">
        <f>J752/DASHBOARD!$C$3</f>
        <v>2.1590043180086362</v>
      </c>
      <c r="L752" s="2">
        <v>255</v>
      </c>
      <c r="M752" s="26">
        <f>L752/DASHBOARD!$C$4</f>
        <v>115.64625850340136</v>
      </c>
      <c r="N752" s="26">
        <f t="shared" si="141"/>
        <v>24.809874349739889</v>
      </c>
      <c r="O752" s="5">
        <v>23032</v>
      </c>
      <c r="P752" s="23">
        <f>YEARFRAC(O752,_xlfn.XLOOKUP($B752,DASHBOARD!$Q$2:$Q$40,DASHBOARD!$U$2:$U$40,"",0))</f>
        <v>31.419444444444444</v>
      </c>
      <c r="Q752" s="2" t="s">
        <v>774</v>
      </c>
      <c r="R752" s="2" t="str">
        <f>_xlfn.XLOOKUP($Q752,DASHBOARD!$L$2:$L$150,DASHBOARD!M$2:M$150,"",0)</f>
        <v>Nigeria</v>
      </c>
      <c r="S752" s="2" t="str">
        <f>_xlfn.XLOOKUP($Q752,DASHBOARD!$L$2:$L$150,DASHBOARD!N$2:N$150,"",0)</f>
        <v>Africa</v>
      </c>
      <c r="T752" s="2" t="str">
        <f>_xlfn.XLOOKUP($Q752,DASHBOARD!$L$2:$L$150,DASHBOARD!O$2:O$150,"",0)</f>
        <v>Africa</v>
      </c>
      <c r="U752" s="2">
        <v>9</v>
      </c>
      <c r="W752" s="2" t="s">
        <v>996</v>
      </c>
      <c r="X752" s="2" t="s">
        <v>996</v>
      </c>
      <c r="Z752" s="2" t="str">
        <f t="shared" si="142"/>
        <v/>
      </c>
      <c r="AA752" s="6">
        <f>_xlfn.XLOOKUP($G752,$AU$743:$AU$764,$AV$743:$AV$764,0,0)</f>
        <v>3170000</v>
      </c>
      <c r="AB752" s="43">
        <f>AA752/$AC$765</f>
        <v>0.18917467327087187</v>
      </c>
      <c r="AD752" s="65">
        <v>728</v>
      </c>
      <c r="AE752" s="65" cm="1">
        <f t="array" ref="AE752">_xlfn.XLOOKUP($G752&amp;$C752,$BY$1:$BY$845&amp;$C$1:$C$845,$CB$1:$CB$845,"",0)</f>
        <v>3277</v>
      </c>
      <c r="AF752" s="65">
        <v>8.8000000000000007</v>
      </c>
      <c r="AG752" s="65">
        <f>IFERROR(($AD752/SUM(AD743:AD764))*$AF752,"")</f>
        <v>0.32412687008919755</v>
      </c>
      <c r="AH752" s="65" cm="1">
        <f t="array" ref="AH752">_xlfn.XLOOKUP($G752&amp;$C752,$BY$1:$BY$845&amp;$C$1:$C$845,$BD$1:$BD$845,"",0)</f>
        <v>0</v>
      </c>
      <c r="AI752" s="65" cm="1">
        <f t="array" ref="AI752">_xlfn.XLOOKUP($G752&amp;$C752,$BY$1:$BY$845&amp;$C$1:$C$845,$CP$1:$CP$845,"",0)</f>
        <v>6.4</v>
      </c>
      <c r="AJ752" s="65" cm="1">
        <f t="array" ref="AJ752">_xlfn.XLOOKUP($G752&amp;$C752,$BY$1:$BY$845&amp;$C$1:$C$845,$CQ$1:$CQ$845,"",0)</f>
        <v>7.9</v>
      </c>
      <c r="AK752" s="65" cm="1">
        <f t="array" ref="AK752">_xlfn.XLOOKUP($G752&amp;$C752,$BY$1:$BY$845&amp;$C$1:$C$845,$CR$1:$CR$845,"",0)</f>
        <v>14.3</v>
      </c>
      <c r="AL752" s="65" cm="1">
        <f t="array" ref="AL752">_xlfn.XLOOKUP($G752&amp;$C752,$BY$1:$BY$845&amp;$C$1:$C$845,$CM$1:$CM$845,"",0)</f>
        <v>12.3</v>
      </c>
      <c r="AM752" s="78" cm="1">
        <f t="array" ref="AM752">_xlfn.XLOOKUP($G752&amp;$C752,$BY$1:$BY$845&amp;$C$1:$C$845,BG$1:BG$845,"",0)</f>
        <v>0</v>
      </c>
      <c r="AN752" s="78" cm="1">
        <f t="array" ref="AN752">_xlfn.XLOOKUP($G752&amp;$C752,$BY$1:$BY$845&amp;$C$1:$C$845,BH$1:BH$845,"",0)</f>
        <v>0</v>
      </c>
      <c r="AO752" s="78" cm="1">
        <f t="array" ref="AO752">_xlfn.XLOOKUP($G752&amp;$C752,$BY$1:$BY$845&amp;$C$1:$C$845,BI$1:BI$845,"",0)</f>
        <v>0</v>
      </c>
      <c r="AP752" s="78" cm="1">
        <f t="array" ref="AP752">_xlfn.XLOOKUP($G752&amp;$C752,$BY$1:$BY$845&amp;$C$1:$C$845,BJ$1:BJ$845,"",0)</f>
        <v>0</v>
      </c>
      <c r="AQ752" s="78" cm="1">
        <f t="array" ref="AQ752">_xlfn.XLOOKUP($G752&amp;$C752,$BY$1:$BY$845&amp;$C$1:$C$845,BK$1:BK$845,"",0)</f>
        <v>0</v>
      </c>
      <c r="AR752" s="78">
        <f t="shared" si="143"/>
        <v>0</v>
      </c>
      <c r="AT752" s="1">
        <v>10</v>
      </c>
      <c r="AU752" s="2" t="s">
        <v>1111</v>
      </c>
      <c r="AV752" s="6">
        <v>650000</v>
      </c>
      <c r="AW752" s="6">
        <v>650000</v>
      </c>
      <c r="BX752" s="2">
        <v>10</v>
      </c>
      <c r="BY752" s="2" t="s">
        <v>1111</v>
      </c>
      <c r="BZ752" s="2">
        <v>26</v>
      </c>
      <c r="CA752" s="2">
        <v>65</v>
      </c>
      <c r="CB752" s="2">
        <v>725</v>
      </c>
      <c r="CC752" s="2">
        <v>8.8000000000000007</v>
      </c>
      <c r="CD752" s="2">
        <v>0.47599999999999998</v>
      </c>
      <c r="CE752" s="2">
        <v>0.68100000000000005</v>
      </c>
      <c r="CF752" s="2">
        <v>0.115</v>
      </c>
      <c r="CG752" s="2">
        <v>3.7</v>
      </c>
      <c r="CH752" s="2">
        <v>8.9</v>
      </c>
      <c r="CI752" s="2">
        <v>6.4</v>
      </c>
      <c r="CJ752" s="2">
        <v>12.6</v>
      </c>
      <c r="CK752" s="2">
        <v>1</v>
      </c>
      <c r="CL752" s="2">
        <v>0.5</v>
      </c>
      <c r="CM752" s="2">
        <v>10.5</v>
      </c>
      <c r="CN752" s="2">
        <v>16.2</v>
      </c>
      <c r="CP752" s="2">
        <v>0.2</v>
      </c>
      <c r="CQ752" s="2">
        <v>0.8</v>
      </c>
      <c r="CR752" s="2">
        <v>1</v>
      </c>
      <c r="CS752" s="2">
        <v>6.8000000000000005E-2</v>
      </c>
      <c r="CU752" s="2">
        <v>-1.4</v>
      </c>
      <c r="CV752" s="2">
        <v>-0.4</v>
      </c>
      <c r="CW752" s="2">
        <v>-1.8</v>
      </c>
      <c r="CX752" s="2">
        <v>0</v>
      </c>
    </row>
    <row r="753" spans="2:102" x14ac:dyDescent="0.2">
      <c r="B753" s="1" t="s">
        <v>203</v>
      </c>
      <c r="C753" s="1">
        <v>1994</v>
      </c>
      <c r="D753" s="1" t="s">
        <v>1085</v>
      </c>
      <c r="F753" s="2">
        <v>3</v>
      </c>
      <c r="G753" s="2" t="s">
        <v>1116</v>
      </c>
      <c r="H753" s="2" t="s">
        <v>552</v>
      </c>
      <c r="I753" s="4" t="s">
        <v>595</v>
      </c>
      <c r="J753" s="16">
        <f>_xlfn.XLOOKUP($I753,DASHBOARD!$I$2:$I$27,DASHBOARD!$J$2:$J$27,"",0)</f>
        <v>82</v>
      </c>
      <c r="K753" s="23">
        <f>J753/DASHBOARD!$C$3</f>
        <v>2.0828041656083314</v>
      </c>
      <c r="L753" s="2">
        <v>260</v>
      </c>
      <c r="M753" s="26">
        <f>L753/DASHBOARD!$C$4</f>
        <v>117.91383219954648</v>
      </c>
      <c r="N753" s="26">
        <f t="shared" si="141"/>
        <v>27.181153238610527</v>
      </c>
      <c r="O753" s="5">
        <v>25228</v>
      </c>
      <c r="P753" s="23">
        <f>YEARFRAC(O753,_xlfn.XLOOKUP($B753,DASHBOARD!$Q$2:$Q$40,DASHBOARD!$U$2:$U$40,"",0))</f>
        <v>25.408333333333335</v>
      </c>
      <c r="Q753" s="2" t="s">
        <v>1117</v>
      </c>
      <c r="R753" s="2" t="str">
        <f>_xlfn.XLOOKUP($Q753,DASHBOARD!$L$2:$L$150,DASHBOARD!M$2:M$150,"",0)</f>
        <v>Slovakia</v>
      </c>
      <c r="S753" s="2" t="str">
        <f>_xlfn.XLOOKUP($Q753,DASHBOARD!$L$2:$L$150,DASHBOARD!N$2:N$150,"",0)</f>
        <v>Europe</v>
      </c>
      <c r="T753" s="2" t="str">
        <f>_xlfn.XLOOKUP($Q753,DASHBOARD!$L$2:$L$150,DASHBOARD!O$2:O$150,"",0)</f>
        <v>Eurasia</v>
      </c>
      <c r="U753" s="2" t="s">
        <v>563</v>
      </c>
      <c r="W753" s="2" t="s">
        <v>1118</v>
      </c>
      <c r="X753" s="2" t="s">
        <v>579</v>
      </c>
      <c r="Y753" s="2" t="s">
        <v>1259</v>
      </c>
      <c r="Z753" s="2" t="str">
        <f t="shared" si="142"/>
        <v>X</v>
      </c>
      <c r="AA753" s="6">
        <f>_xlfn.XLOOKUP($G753,$AU$743:$AU$764,$AV$743:$AV$764,0,0)</f>
        <v>150000</v>
      </c>
      <c r="AB753" s="43">
        <f>AA753/$AC$765</f>
        <v>8.9514829623440952E-3</v>
      </c>
      <c r="AD753" s="65">
        <v>1122</v>
      </c>
      <c r="AE753" s="65" cm="1">
        <f t="array" ref="AE753">_xlfn.XLOOKUP($G753&amp;$C753,$BY$1:$BY$845&amp;$C$1:$C$845,$CB$1:$CB$845,"",0)</f>
        <v>92</v>
      </c>
      <c r="AF753" s="65">
        <v>13.1</v>
      </c>
      <c r="AG753" s="65">
        <f>IFERROR(($AD753/SUM(AD743:AD764))*$AF753,"")</f>
        <v>0.74364409995395897</v>
      </c>
      <c r="AH753" s="65" cm="1">
        <f t="array" ref="AH753">_xlfn.XLOOKUP($G753&amp;$C753,$BY$1:$BY$845&amp;$C$1:$C$845,$BD$1:$BD$845,"",0)</f>
        <v>0</v>
      </c>
      <c r="AI753" s="65" cm="1">
        <f t="array" ref="AI753">_xlfn.XLOOKUP($G753&amp;$C753,$BY$1:$BY$845&amp;$C$1:$C$845,$CP$1:$CP$845,"",0)</f>
        <v>-0.2</v>
      </c>
      <c r="AJ753" s="65" cm="1">
        <f t="array" ref="AJ753">_xlfn.XLOOKUP($G753&amp;$C753,$BY$1:$BY$845&amp;$C$1:$C$845,$CQ$1:$CQ$845,"",0)</f>
        <v>0.2</v>
      </c>
      <c r="AK753" s="65" cm="1">
        <f t="array" ref="AK753">_xlfn.XLOOKUP($G753&amp;$C753,$BY$1:$BY$845&amp;$C$1:$C$845,$CR$1:$CR$845,"",0)</f>
        <v>0</v>
      </c>
      <c r="AL753" s="65" cm="1">
        <f t="array" ref="AL753">_xlfn.XLOOKUP($G753&amp;$C753,$BY$1:$BY$845&amp;$C$1:$C$845,$CM$1:$CM$845,"",0)</f>
        <v>23.2</v>
      </c>
      <c r="AM753" s="78" cm="1">
        <f t="array" ref="AM753">_xlfn.XLOOKUP($G753&amp;$C753,$BY$1:$BY$845&amp;$C$1:$C$845,BG$1:BG$845,"",0)</f>
        <v>0</v>
      </c>
      <c r="AN753" s="78" cm="1">
        <f t="array" ref="AN753">_xlfn.XLOOKUP($G753&amp;$C753,$BY$1:$BY$845&amp;$C$1:$C$845,BH$1:BH$845,"",0)</f>
        <v>0</v>
      </c>
      <c r="AO753" s="78" cm="1">
        <f t="array" ref="AO753">_xlfn.XLOOKUP($G753&amp;$C753,$BY$1:$BY$845&amp;$C$1:$C$845,BI$1:BI$845,"",0)</f>
        <v>0</v>
      </c>
      <c r="AP753" s="78" cm="1">
        <f t="array" ref="AP753">_xlfn.XLOOKUP($G753&amp;$C753,$BY$1:$BY$845&amp;$C$1:$C$845,BJ$1:BJ$845,"",0)</f>
        <v>0</v>
      </c>
      <c r="AQ753" s="78" cm="1">
        <f t="array" ref="AQ753">_xlfn.XLOOKUP($G753&amp;$C753,$BY$1:$BY$845&amp;$C$1:$C$845,BK$1:BK$845,"",0)</f>
        <v>0</v>
      </c>
      <c r="AR753" s="78">
        <f t="shared" si="143"/>
        <v>0</v>
      </c>
      <c r="AT753" s="1">
        <v>11</v>
      </c>
      <c r="AU753" s="2" t="s">
        <v>898</v>
      </c>
      <c r="AV753" s="6">
        <v>650000</v>
      </c>
      <c r="AW753" s="6">
        <v>650000</v>
      </c>
      <c r="BX753" s="2">
        <v>11</v>
      </c>
      <c r="BY753" s="2" t="s">
        <v>1106</v>
      </c>
      <c r="BZ753" s="2">
        <v>23</v>
      </c>
      <c r="CA753" s="2">
        <v>47</v>
      </c>
      <c r="CB753" s="2">
        <v>219</v>
      </c>
      <c r="CC753" s="2">
        <v>13.4</v>
      </c>
      <c r="CD753" s="2">
        <v>0.51</v>
      </c>
      <c r="CE753" s="2">
        <v>1.4E-2</v>
      </c>
      <c r="CF753" s="2">
        <v>0.52900000000000003</v>
      </c>
      <c r="CG753" s="2">
        <v>12.9</v>
      </c>
      <c r="CH753" s="2">
        <v>16.8</v>
      </c>
      <c r="CI753" s="2">
        <v>15</v>
      </c>
      <c r="CJ753" s="2">
        <v>6.3</v>
      </c>
      <c r="CK753" s="2">
        <v>1.2</v>
      </c>
      <c r="CL753" s="2">
        <v>2.6</v>
      </c>
      <c r="CM753" s="2">
        <v>14.8</v>
      </c>
      <c r="CN753" s="2">
        <v>20.5</v>
      </c>
      <c r="CP753" s="2">
        <v>0.1</v>
      </c>
      <c r="CQ753" s="2">
        <v>0.4</v>
      </c>
      <c r="CR753" s="2">
        <v>0.4</v>
      </c>
      <c r="CS753" s="2">
        <v>9.7000000000000003E-2</v>
      </c>
      <c r="CU753" s="2">
        <v>-3.3</v>
      </c>
      <c r="CV753" s="2">
        <v>-0.8</v>
      </c>
      <c r="CW753" s="2">
        <v>-4</v>
      </c>
      <c r="CX753" s="2">
        <v>-0.1</v>
      </c>
    </row>
    <row r="754" spans="2:102" x14ac:dyDescent="0.2">
      <c r="B754" s="1" t="s">
        <v>203</v>
      </c>
      <c r="C754" s="1">
        <v>1994</v>
      </c>
      <c r="D754" s="1" t="s">
        <v>1085</v>
      </c>
      <c r="F754" s="2">
        <v>42</v>
      </c>
      <c r="G754" s="2" t="s">
        <v>1106</v>
      </c>
      <c r="H754" s="2" t="s">
        <v>552</v>
      </c>
      <c r="I754" s="4" t="s">
        <v>1150</v>
      </c>
      <c r="J754" s="16">
        <f>_xlfn.XLOOKUP($I754,DASHBOARD!$I$2:$I$27,DASHBOARD!$J$2:$J$27,"",0)</f>
        <v>85</v>
      </c>
      <c r="K754" s="23">
        <f>J754/DASHBOARD!$C$3</f>
        <v>2.1590043180086362</v>
      </c>
      <c r="L754" s="2">
        <v>245</v>
      </c>
      <c r="M754" s="26">
        <f>L754/DASHBOARD!$C$4</f>
        <v>111.11111111111111</v>
      </c>
      <c r="N754" s="26">
        <f t="shared" si="141"/>
        <v>23.836938100730482</v>
      </c>
      <c r="O754" s="5">
        <v>25721</v>
      </c>
      <c r="P754" s="23">
        <f>YEARFRAC(O754,_xlfn.XLOOKUP($B754,DASHBOARD!$Q$2:$Q$40,DASHBOARD!$U$2:$U$40,"",0))</f>
        <v>24.055555555555557</v>
      </c>
      <c r="Q754" s="2" t="s">
        <v>557</v>
      </c>
      <c r="R754" s="2" t="str">
        <f>_xlfn.XLOOKUP($Q754,DASHBOARD!$L$2:$L$150,DASHBOARD!M$2:M$150,"",0)</f>
        <v>United States</v>
      </c>
      <c r="S754" s="2" t="str">
        <f>_xlfn.XLOOKUP($Q754,DASHBOARD!$L$2:$L$150,DASHBOARD!N$2:N$150,"",0)</f>
        <v>North America</v>
      </c>
      <c r="T754" s="2" t="str">
        <f>_xlfn.XLOOKUP($Q754,DASHBOARD!$L$2:$L$150,DASHBOARD!O$2:O$150,"",0)</f>
        <v>Americas</v>
      </c>
      <c r="U754" s="2" t="s">
        <v>563</v>
      </c>
      <c r="W754" s="2" t="s">
        <v>585</v>
      </c>
      <c r="X754" s="2" t="s">
        <v>585</v>
      </c>
      <c r="Z754" s="2" t="str">
        <f t="shared" si="142"/>
        <v/>
      </c>
      <c r="AA754" s="6">
        <f>_xlfn.XLOOKUP($G754,$AU$743:$AU$764,$AV$743:$AV$764,0,0)</f>
        <v>150000</v>
      </c>
      <c r="AB754" s="43">
        <f>AA754/$AC$765</f>
        <v>8.9514829623440952E-3</v>
      </c>
      <c r="AD754" s="65">
        <v>1226.4000000000001</v>
      </c>
      <c r="AE754" s="65" cm="1">
        <f t="array" ref="AE754">_xlfn.XLOOKUP($G754&amp;$C754,$BY$1:$BY$845&amp;$C$1:$C$845,$CB$1:$CB$845,"",0)</f>
        <v>219</v>
      </c>
      <c r="AF754" s="65">
        <v>12.2</v>
      </c>
      <c r="AG754" s="65">
        <f>IFERROR(($AD754/SUM(AD743:AD764))*$AF754,"")</f>
        <v>0.75699490516111712</v>
      </c>
      <c r="AH754" s="65" cm="1">
        <f t="array" ref="AH754">_xlfn.XLOOKUP($G754&amp;$C754,$BY$1:$BY$845&amp;$C$1:$C$845,$BD$1:$BD$845,"",0)</f>
        <v>0</v>
      </c>
      <c r="AI754" s="65" cm="1">
        <f t="array" ref="AI754">_xlfn.XLOOKUP($G754&amp;$C754,$BY$1:$BY$845&amp;$C$1:$C$845,$CP$1:$CP$845,"",0)</f>
        <v>0.1</v>
      </c>
      <c r="AJ754" s="65" cm="1">
        <f t="array" ref="AJ754">_xlfn.XLOOKUP($G754&amp;$C754,$BY$1:$BY$845&amp;$C$1:$C$845,$CQ$1:$CQ$845,"",0)</f>
        <v>0.4</v>
      </c>
      <c r="AK754" s="65" cm="1">
        <f t="array" ref="AK754">_xlfn.XLOOKUP($G754&amp;$C754,$BY$1:$BY$845&amp;$C$1:$C$845,$CR$1:$CR$845,"",0)</f>
        <v>0.4</v>
      </c>
      <c r="AL754" s="65" cm="1">
        <f t="array" ref="AL754">_xlfn.XLOOKUP($G754&amp;$C754,$BY$1:$BY$845&amp;$C$1:$C$845,$CM$1:$CM$845,"",0)</f>
        <v>14.8</v>
      </c>
      <c r="AM754" s="78" cm="1">
        <f t="array" ref="AM754">_xlfn.XLOOKUP($G754&amp;$C754,$BY$1:$BY$845&amp;$C$1:$C$845,BG$1:BG$845,"",0)</f>
        <v>0</v>
      </c>
      <c r="AN754" s="78" cm="1">
        <f t="array" ref="AN754">_xlfn.XLOOKUP($G754&amp;$C754,$BY$1:$BY$845&amp;$C$1:$C$845,BH$1:BH$845,"",0)</f>
        <v>0</v>
      </c>
      <c r="AO754" s="78" cm="1">
        <f t="array" ref="AO754">_xlfn.XLOOKUP($G754&amp;$C754,$BY$1:$BY$845&amp;$C$1:$C$845,BI$1:BI$845,"",0)</f>
        <v>0</v>
      </c>
      <c r="AP754" s="78" cm="1">
        <f t="array" ref="AP754">_xlfn.XLOOKUP($G754&amp;$C754,$BY$1:$BY$845&amp;$C$1:$C$845,BJ$1:BJ$845,"",0)</f>
        <v>0</v>
      </c>
      <c r="AQ754" s="78" cm="1">
        <f t="array" ref="AQ754">_xlfn.XLOOKUP($G754&amp;$C754,$BY$1:$BY$845&amp;$C$1:$C$845,BK$1:BK$845,"",0)</f>
        <v>0</v>
      </c>
      <c r="AR754" s="78">
        <f t="shared" si="143"/>
        <v>0</v>
      </c>
      <c r="AT754" s="1">
        <v>12</v>
      </c>
      <c r="AU754" s="2" t="s">
        <v>1088</v>
      </c>
      <c r="AV754" s="6">
        <v>525000</v>
      </c>
      <c r="AW754" s="6">
        <v>525000</v>
      </c>
      <c r="BX754" s="2">
        <v>12</v>
      </c>
      <c r="BY754" s="2" t="s">
        <v>1116</v>
      </c>
      <c r="BZ754" s="2">
        <v>25</v>
      </c>
      <c r="CA754" s="2">
        <v>22</v>
      </c>
      <c r="CB754" s="2">
        <v>92</v>
      </c>
      <c r="CC754" s="2">
        <v>12.3</v>
      </c>
      <c r="CD754" s="2">
        <v>0.53500000000000003</v>
      </c>
      <c r="CE754" s="2">
        <v>0.32600000000000001</v>
      </c>
      <c r="CF754" s="2">
        <v>0.17399999999999999</v>
      </c>
      <c r="CG754" s="2">
        <v>11.5</v>
      </c>
      <c r="CH754" s="2">
        <v>25.2</v>
      </c>
      <c r="CI754" s="2">
        <v>18.7</v>
      </c>
      <c r="CJ754" s="2">
        <v>1.8</v>
      </c>
      <c r="CK754" s="2">
        <v>1.1000000000000001</v>
      </c>
      <c r="CL754" s="2">
        <v>2</v>
      </c>
      <c r="CM754" s="2">
        <v>23.2</v>
      </c>
      <c r="CN754" s="2">
        <v>31</v>
      </c>
      <c r="CP754" s="2">
        <v>-0.2</v>
      </c>
      <c r="CQ754" s="2">
        <v>0.2</v>
      </c>
      <c r="CR754" s="2">
        <v>0</v>
      </c>
      <c r="CS754" s="2">
        <v>-1.4E-2</v>
      </c>
      <c r="CU754" s="2">
        <v>-5.6</v>
      </c>
      <c r="CV754" s="2">
        <v>-2.6</v>
      </c>
      <c r="CW754" s="2">
        <v>-8.1999999999999993</v>
      </c>
      <c r="CX754" s="2">
        <v>-0.1</v>
      </c>
    </row>
    <row r="755" spans="2:102" x14ac:dyDescent="0.2">
      <c r="B755" s="1" t="s">
        <v>203</v>
      </c>
      <c r="C755" s="1">
        <v>1994</v>
      </c>
      <c r="D755" s="1" t="s">
        <v>1085</v>
      </c>
      <c r="F755" s="2">
        <v>20</v>
      </c>
      <c r="G755" s="2" t="s">
        <v>1110</v>
      </c>
      <c r="H755" s="2" t="s">
        <v>576</v>
      </c>
      <c r="I755" s="4" t="s">
        <v>598</v>
      </c>
      <c r="J755" s="16">
        <f>_xlfn.XLOOKUP($I755,DASHBOARD!$I$2:$I$27,DASHBOARD!$J$2:$J$27,"",0)</f>
        <v>75</v>
      </c>
      <c r="K755" s="23">
        <f>J755/DASHBOARD!$C$3</f>
        <v>1.9050038100076201</v>
      </c>
      <c r="L755" s="2">
        <v>180</v>
      </c>
      <c r="M755" s="26">
        <f>L755/DASHBOARD!$C$4</f>
        <v>81.632653061224488</v>
      </c>
      <c r="N755" s="26">
        <f t="shared" si="141"/>
        <v>22.494286077097502</v>
      </c>
      <c r="O755" s="5">
        <v>24848</v>
      </c>
      <c r="P755" s="23">
        <f>YEARFRAC(O755,_xlfn.XLOOKUP($B755,DASHBOARD!$Q$2:$Q$40,DASHBOARD!$U$2:$U$40,"",0))</f>
        <v>26.447222222222223</v>
      </c>
      <c r="Q755" s="2" t="s">
        <v>557</v>
      </c>
      <c r="R755" s="2" t="str">
        <f>_xlfn.XLOOKUP($Q755,DASHBOARD!$L$2:$L$150,DASHBOARD!M$2:M$150,"",0)</f>
        <v>United States</v>
      </c>
      <c r="S755" s="2" t="str">
        <f>_xlfn.XLOOKUP($Q755,DASHBOARD!$L$2:$L$150,DASHBOARD!N$2:N$150,"",0)</f>
        <v>North America</v>
      </c>
      <c r="T755" s="2" t="str">
        <f>_xlfn.XLOOKUP($Q755,DASHBOARD!$L$2:$L$150,DASHBOARD!O$2:O$150,"",0)</f>
        <v>Americas</v>
      </c>
      <c r="U755" s="2">
        <v>3</v>
      </c>
      <c r="W755" s="2" t="s">
        <v>1081</v>
      </c>
      <c r="X755" s="2" t="s">
        <v>1081</v>
      </c>
      <c r="Z755" s="2" t="str">
        <f t="shared" si="142"/>
        <v/>
      </c>
      <c r="AA755" s="6">
        <f>_xlfn.XLOOKUP($G755,$AU$743:$AU$764,$AV$743:$AV$764,0,0)</f>
        <v>0</v>
      </c>
      <c r="AB755" s="43">
        <f>AA755/$AC$765</f>
        <v>0</v>
      </c>
      <c r="AD755" s="65">
        <v>92.4</v>
      </c>
      <c r="AE755" s="65" cm="1">
        <f t="array" ref="AE755">_xlfn.XLOOKUP($G755&amp;$C755,$BY$1:$BY$845&amp;$C$1:$C$845,$CB$1:$CB$845,"",0)</f>
        <v>55</v>
      </c>
      <c r="AF755" s="65">
        <v>12.3</v>
      </c>
      <c r="AG755" s="65">
        <f>IFERROR(($AD755/SUM(AD743:AD764))*$AF755,"")</f>
        <v>5.7501353395631678E-2</v>
      </c>
      <c r="AH755" s="65" cm="1">
        <f t="array" ref="AH755">_xlfn.XLOOKUP($G755&amp;$C755,$BY$1:$BY$845&amp;$C$1:$C$845,$BD$1:$BD$845,"",0)</f>
        <v>0</v>
      </c>
      <c r="AI755" s="65" cm="1">
        <f t="array" ref="AI755">_xlfn.XLOOKUP($G755&amp;$C755,$BY$1:$BY$845&amp;$C$1:$C$845,$CP$1:$CP$845,"",0)</f>
        <v>-0.1</v>
      </c>
      <c r="AJ755" s="65" cm="1">
        <f t="array" ref="AJ755">_xlfn.XLOOKUP($G755&amp;$C755,$BY$1:$BY$845&amp;$C$1:$C$845,$CQ$1:$CQ$845,"",0)</f>
        <v>0.1</v>
      </c>
      <c r="AK755" s="65" cm="1">
        <f t="array" ref="AK755">_xlfn.XLOOKUP($G755&amp;$C755,$BY$1:$BY$845&amp;$C$1:$C$845,$CR$1:$CR$845,"",0)</f>
        <v>0</v>
      </c>
      <c r="AL755" s="65" cm="1">
        <f t="array" ref="AL755">_xlfn.XLOOKUP($G755&amp;$C755,$BY$1:$BY$845&amp;$C$1:$C$845,$CM$1:$CM$845,"",0)</f>
        <v>29.8</v>
      </c>
      <c r="AM755" s="78" cm="1">
        <f t="array" ref="AM755">_xlfn.XLOOKUP($G755&amp;$C755,$BY$1:$BY$845&amp;$C$1:$C$845,BG$1:BG$845,"",0)</f>
        <v>0</v>
      </c>
      <c r="AN755" s="78" cm="1">
        <f t="array" ref="AN755">_xlfn.XLOOKUP($G755&amp;$C755,$BY$1:$BY$845&amp;$C$1:$C$845,BH$1:BH$845,"",0)</f>
        <v>0</v>
      </c>
      <c r="AO755" s="78" cm="1">
        <f t="array" ref="AO755">_xlfn.XLOOKUP($G755&amp;$C755,$BY$1:$BY$845&amp;$C$1:$C$845,BI$1:BI$845,"",0)</f>
        <v>0</v>
      </c>
      <c r="AP755" s="78" cm="1">
        <f t="array" ref="AP755">_xlfn.XLOOKUP($G755&amp;$C755,$BY$1:$BY$845&amp;$C$1:$C$845,BJ$1:BJ$845,"",0)</f>
        <v>0</v>
      </c>
      <c r="AQ755" s="78" cm="1">
        <f t="array" ref="AQ755">_xlfn.XLOOKUP($G755&amp;$C755,$BY$1:$BY$845&amp;$C$1:$C$845,BK$1:BK$845,"",0)</f>
        <v>0</v>
      </c>
      <c r="AR755" s="78">
        <f t="shared" si="143"/>
        <v>0</v>
      </c>
      <c r="AT755" s="1">
        <v>13</v>
      </c>
      <c r="AU755" s="2" t="s">
        <v>1116</v>
      </c>
      <c r="AV755" s="6">
        <v>150000</v>
      </c>
      <c r="AW755" s="6">
        <v>150000</v>
      </c>
      <c r="BX755" s="2">
        <v>13</v>
      </c>
      <c r="BY755" s="2" t="s">
        <v>1107</v>
      </c>
      <c r="BZ755" s="2">
        <v>24</v>
      </c>
      <c r="CA755" s="2">
        <v>3</v>
      </c>
      <c r="CB755" s="2">
        <v>78</v>
      </c>
      <c r="CC755" s="2">
        <v>11</v>
      </c>
      <c r="CD755" s="2">
        <v>0.57699999999999996</v>
      </c>
      <c r="CE755" s="2">
        <v>0.42299999999999999</v>
      </c>
      <c r="CF755" s="2">
        <v>7.6999999999999999E-2</v>
      </c>
      <c r="CG755" s="2">
        <v>6</v>
      </c>
      <c r="CH755" s="2">
        <v>14.8</v>
      </c>
      <c r="CI755" s="2">
        <v>10.7</v>
      </c>
      <c r="CJ755" s="2">
        <v>14</v>
      </c>
      <c r="CK755" s="2">
        <v>0</v>
      </c>
      <c r="CL755" s="2">
        <v>0</v>
      </c>
      <c r="CM755" s="2">
        <v>15.7</v>
      </c>
      <c r="CN755" s="2">
        <v>18.100000000000001</v>
      </c>
      <c r="CP755" s="2">
        <v>0.1</v>
      </c>
      <c r="CQ755" s="2">
        <v>0.1</v>
      </c>
      <c r="CR755" s="2">
        <v>0.2</v>
      </c>
      <c r="CS755" s="2">
        <v>0.1</v>
      </c>
      <c r="CU755" s="2">
        <v>-2.2000000000000002</v>
      </c>
      <c r="CV755" s="2">
        <v>-2.2000000000000002</v>
      </c>
      <c r="CW755" s="2">
        <v>-4.4000000000000004</v>
      </c>
      <c r="CX755" s="2">
        <v>0</v>
      </c>
    </row>
    <row r="756" spans="2:102" x14ac:dyDescent="0.2">
      <c r="B756" s="1" t="s">
        <v>203</v>
      </c>
      <c r="C756" s="1">
        <v>1994</v>
      </c>
      <c r="D756" s="1" t="s">
        <v>1085</v>
      </c>
      <c r="F756" s="2">
        <v>30</v>
      </c>
      <c r="G756" s="2" t="s">
        <v>1103</v>
      </c>
      <c r="H756" s="2" t="s">
        <v>556</v>
      </c>
      <c r="I756" s="4" t="s">
        <v>598</v>
      </c>
      <c r="J756" s="16">
        <f>_xlfn.XLOOKUP($I756,DASHBOARD!$I$2:$I$27,DASHBOARD!$J$2:$J$27,"",0)</f>
        <v>75</v>
      </c>
      <c r="K756" s="23">
        <f>J756/DASHBOARD!$C$3</f>
        <v>1.9050038100076201</v>
      </c>
      <c r="L756" s="2">
        <v>170</v>
      </c>
      <c r="M756" s="26">
        <f>L756/DASHBOARD!$C$4</f>
        <v>77.097505668934232</v>
      </c>
      <c r="N756" s="26">
        <f t="shared" si="141"/>
        <v>21.244603517258749</v>
      </c>
      <c r="O756" s="5">
        <v>23809</v>
      </c>
      <c r="P756" s="23">
        <f>YEARFRAC(O756,_xlfn.XLOOKUP($B756,DASHBOARD!$Q$2:$Q$40,DASHBOARD!$U$2:$U$40,"",0))</f>
        <v>29.288888888888888</v>
      </c>
      <c r="Q756" s="2" t="s">
        <v>557</v>
      </c>
      <c r="R756" s="2" t="str">
        <f>_xlfn.XLOOKUP($Q756,DASHBOARD!$L$2:$L$150,DASHBOARD!M$2:M$150,"",0)</f>
        <v>United States</v>
      </c>
      <c r="S756" s="2" t="str">
        <f>_xlfn.XLOOKUP($Q756,DASHBOARD!$L$2:$L$150,DASHBOARD!N$2:N$150,"",0)</f>
        <v>North America</v>
      </c>
      <c r="T756" s="2" t="str">
        <f>_xlfn.XLOOKUP($Q756,DASHBOARD!$L$2:$L$150,DASHBOARD!O$2:O$150,"",0)</f>
        <v>Americas</v>
      </c>
      <c r="U756" s="2">
        <v>6</v>
      </c>
      <c r="W756" s="2" t="s">
        <v>636</v>
      </c>
      <c r="X756" s="2" t="s">
        <v>636</v>
      </c>
      <c r="Z756" s="2" t="str">
        <f t="shared" si="142"/>
        <v/>
      </c>
      <c r="AA756" s="6">
        <f>_xlfn.XLOOKUP($G756,$AU$743:$AU$764,$AV$743:$AV$764,0,0)</f>
        <v>2150000</v>
      </c>
      <c r="AB756" s="43">
        <f>AA756/$AC$765</f>
        <v>0.12830458912693202</v>
      </c>
      <c r="AD756" s="65">
        <v>220.9</v>
      </c>
      <c r="AE756" s="65" cm="1">
        <f t="array" ref="AE756">_xlfn.XLOOKUP($G756&amp;$C756,$BY$1:$BY$845&amp;$C$1:$C$845,$CB$1:$CB$845,"",0)</f>
        <v>2209</v>
      </c>
      <c r="AF756" s="65">
        <v>13.4</v>
      </c>
      <c r="AG756" s="65">
        <f>IFERROR(($AD756/SUM(AD743:AD764))*$AF756,"")</f>
        <v>0.14976195415150945</v>
      </c>
      <c r="AH756" s="65" cm="1">
        <f t="array" ref="AH756">_xlfn.XLOOKUP($G756&amp;$C756,$BY$1:$BY$845&amp;$C$1:$C$845,$BD$1:$BD$845,"",0)</f>
        <v>0</v>
      </c>
      <c r="AI756" s="65" cm="1">
        <f t="array" ref="AI756">_xlfn.XLOOKUP($G756&amp;$C756,$BY$1:$BY$845&amp;$C$1:$C$845,$CP$1:$CP$845,"",0)</f>
        <v>3.9</v>
      </c>
      <c r="AJ756" s="65" cm="1">
        <f t="array" ref="AJ756">_xlfn.XLOOKUP($G756&amp;$C756,$BY$1:$BY$845&amp;$C$1:$C$845,$CQ$1:$CQ$845,"",0)</f>
        <v>2.2000000000000002</v>
      </c>
      <c r="AK756" s="65" cm="1">
        <f t="array" ref="AK756">_xlfn.XLOOKUP($G756&amp;$C756,$BY$1:$BY$845&amp;$C$1:$C$845,$CR$1:$CR$845,"",0)</f>
        <v>6.1</v>
      </c>
      <c r="AL756" s="65" cm="1">
        <f t="array" ref="AL756">_xlfn.XLOOKUP($G756&amp;$C756,$BY$1:$BY$845&amp;$C$1:$C$845,$CM$1:$CM$845,"",0)</f>
        <v>13.9</v>
      </c>
      <c r="AM756" s="78" cm="1">
        <f t="array" ref="AM756">_xlfn.XLOOKUP($G756&amp;$C756,$BY$1:$BY$845&amp;$C$1:$C$845,BG$1:BG$845,"",0)</f>
        <v>0</v>
      </c>
      <c r="AN756" s="78" cm="1">
        <f t="array" ref="AN756">_xlfn.XLOOKUP($G756&amp;$C756,$BY$1:$BY$845&amp;$C$1:$C$845,BH$1:BH$845,"",0)</f>
        <v>0</v>
      </c>
      <c r="AO756" s="78" cm="1">
        <f t="array" ref="AO756">_xlfn.XLOOKUP($G756&amp;$C756,$BY$1:$BY$845&amp;$C$1:$C$845,BI$1:BI$845,"",0)</f>
        <v>0</v>
      </c>
      <c r="AP756" s="78" cm="1">
        <f t="array" ref="AP756">_xlfn.XLOOKUP($G756&amp;$C756,$BY$1:$BY$845&amp;$C$1:$C$845,BJ$1:BJ$845,"",0)</f>
        <v>0</v>
      </c>
      <c r="AQ756" s="78" cm="1">
        <f t="array" ref="AQ756">_xlfn.XLOOKUP($G756&amp;$C756,$BY$1:$BY$845&amp;$C$1:$C$845,BK$1:BK$845,"",0)</f>
        <v>0</v>
      </c>
      <c r="AR756" s="78">
        <f t="shared" si="143"/>
        <v>0</v>
      </c>
      <c r="AT756" s="1">
        <v>14</v>
      </c>
      <c r="AU756" s="2" t="s">
        <v>1106</v>
      </c>
      <c r="AV756" s="6">
        <v>150000</v>
      </c>
      <c r="AW756" s="6">
        <v>150000</v>
      </c>
      <c r="BX756" s="2">
        <v>14</v>
      </c>
      <c r="BY756" s="2" t="s">
        <v>1110</v>
      </c>
      <c r="BZ756" s="2">
        <v>26</v>
      </c>
      <c r="CA756" s="2">
        <v>6</v>
      </c>
      <c r="CB756" s="2">
        <v>55</v>
      </c>
      <c r="CC756" s="2">
        <v>13</v>
      </c>
      <c r="CD756" s="2">
        <v>0.53100000000000003</v>
      </c>
      <c r="CE756" s="2">
        <v>0.4</v>
      </c>
      <c r="CF756" s="2">
        <v>0.4</v>
      </c>
      <c r="CG756" s="2">
        <v>8.6</v>
      </c>
      <c r="CH756" s="2">
        <v>11.5</v>
      </c>
      <c r="CI756" s="2">
        <v>10.1</v>
      </c>
      <c r="CJ756" s="2">
        <v>17.399999999999999</v>
      </c>
      <c r="CK756" s="2">
        <v>6.4</v>
      </c>
      <c r="CL756" s="2">
        <v>0</v>
      </c>
      <c r="CM756" s="2">
        <v>29.8</v>
      </c>
      <c r="CN756" s="2">
        <v>27</v>
      </c>
      <c r="CP756" s="2">
        <v>-0.1</v>
      </c>
      <c r="CQ756" s="2">
        <v>0.1</v>
      </c>
      <c r="CR756" s="2">
        <v>0</v>
      </c>
      <c r="CS756" s="2">
        <v>-2E-3</v>
      </c>
      <c r="CU756" s="2">
        <v>-5</v>
      </c>
      <c r="CV756" s="2">
        <v>2.2000000000000002</v>
      </c>
      <c r="CW756" s="2">
        <v>-2.9</v>
      </c>
      <c r="CX756" s="2">
        <v>0</v>
      </c>
    </row>
    <row r="757" spans="2:102" x14ac:dyDescent="0.2">
      <c r="B757" s="1" t="s">
        <v>203</v>
      </c>
      <c r="C757" s="1">
        <v>1994</v>
      </c>
      <c r="D757" s="1" t="s">
        <v>1085</v>
      </c>
      <c r="F757" s="2">
        <v>33</v>
      </c>
      <c r="G757" s="2" t="s">
        <v>1105</v>
      </c>
      <c r="H757" s="2" t="s">
        <v>566</v>
      </c>
      <c r="I757" s="4" t="s">
        <v>602</v>
      </c>
      <c r="J757" s="16">
        <f>_xlfn.XLOOKUP($I757,DASHBOARD!$I$2:$I$27,DASHBOARD!$J$2:$J$27,"",0)</f>
        <v>81</v>
      </c>
      <c r="K757" s="23">
        <f>J757/DASHBOARD!$C$3</f>
        <v>2.0574041148082296</v>
      </c>
      <c r="L757" s="2">
        <v>225</v>
      </c>
      <c r="M757" s="26">
        <f>L757/DASHBOARD!$C$4</f>
        <v>102.0408163265306</v>
      </c>
      <c r="N757" s="26">
        <f t="shared" si="141"/>
        <v>24.106530861087002</v>
      </c>
      <c r="O757" s="5">
        <v>22863</v>
      </c>
      <c r="P757" s="23">
        <f>YEARFRAC(O757,_xlfn.XLOOKUP($B757,DASHBOARD!$Q$2:$Q$40,DASHBOARD!$U$2:$U$40,"",0))</f>
        <v>31.880555555555556</v>
      </c>
      <c r="Q757" s="2" t="s">
        <v>557</v>
      </c>
      <c r="R757" s="2" t="str">
        <f>_xlfn.XLOOKUP($Q757,DASHBOARD!$L$2:$L$150,DASHBOARD!M$2:M$150,"",0)</f>
        <v>United States</v>
      </c>
      <c r="S757" s="2" t="str">
        <f>_xlfn.XLOOKUP($Q757,DASHBOARD!$L$2:$L$150,DASHBOARD!N$2:N$150,"",0)</f>
        <v>North America</v>
      </c>
      <c r="T757" s="2" t="str">
        <f>_xlfn.XLOOKUP($Q757,DASHBOARD!$L$2:$L$150,DASHBOARD!O$2:O$150,"",0)</f>
        <v>Americas</v>
      </c>
      <c r="U757" s="2">
        <v>9</v>
      </c>
      <c r="W757" s="2" t="s">
        <v>1074</v>
      </c>
      <c r="X757" s="2" t="s">
        <v>1074</v>
      </c>
      <c r="Z757" s="2" t="str">
        <f t="shared" si="142"/>
        <v/>
      </c>
      <c r="AA757" s="6">
        <f>_xlfn.XLOOKUP($G757,$AU$743:$AU$764,$AV$743:$AV$764,0,0)</f>
        <v>2418000</v>
      </c>
      <c r="AB757" s="43">
        <f>AA757/$AC$765</f>
        <v>0.14429790535298681</v>
      </c>
      <c r="AD757" s="65" t="s">
        <v>1484</v>
      </c>
      <c r="AE757" s="65" cm="1">
        <f t="array" ref="AE757">_xlfn.XLOOKUP($G757&amp;$C757,$BY$1:$BY$845&amp;$C$1:$C$845,$CB$1:$CB$845,"",0)</f>
        <v>2909</v>
      </c>
      <c r="AF757" s="65" t="s">
        <v>1484</v>
      </c>
      <c r="AG757" s="65" t="str">
        <f>IFERROR(($AD757/SUM(AD743:AD764))*$AF757,"")</f>
        <v/>
      </c>
      <c r="AH757" s="65" cm="1">
        <f t="array" ref="AH757">_xlfn.XLOOKUP($G757&amp;$C757,$BY$1:$BY$845&amp;$C$1:$C$845,$BD$1:$BD$845,"",0)</f>
        <v>0</v>
      </c>
      <c r="AI757" s="65" cm="1">
        <f t="array" ref="AI757">_xlfn.XLOOKUP($G757&amp;$C757,$BY$1:$BY$845&amp;$C$1:$C$845,$CP$1:$CP$845,"",0)</f>
        <v>4.9000000000000004</v>
      </c>
      <c r="AJ757" s="65" cm="1">
        <f t="array" ref="AJ757">_xlfn.XLOOKUP($G757&amp;$C757,$BY$1:$BY$845&amp;$C$1:$C$845,$CQ$1:$CQ$845,"",0)</f>
        <v>4.9000000000000004</v>
      </c>
      <c r="AK757" s="65" cm="1">
        <f t="array" ref="AK757">_xlfn.XLOOKUP($G757&amp;$C757,$BY$1:$BY$845&amp;$C$1:$C$845,$CR$1:$CR$845,"",0)</f>
        <v>9.8000000000000007</v>
      </c>
      <c r="AL757" s="65" cm="1">
        <f t="array" ref="AL757">_xlfn.XLOOKUP($G757&amp;$C757,$BY$1:$BY$845&amp;$C$1:$C$845,$CM$1:$CM$845,"",0)</f>
        <v>16</v>
      </c>
      <c r="AM757" s="78" cm="1">
        <f t="array" ref="AM757">_xlfn.XLOOKUP($G757&amp;$C757,$BY$1:$BY$845&amp;$C$1:$C$845,BG$1:BG$845,"",0)</f>
        <v>0</v>
      </c>
      <c r="AN757" s="78" cm="1">
        <f t="array" ref="AN757">_xlfn.XLOOKUP($G757&amp;$C757,$BY$1:$BY$845&amp;$C$1:$C$845,BH$1:BH$845,"",0)</f>
        <v>0</v>
      </c>
      <c r="AO757" s="78" cm="1">
        <f t="array" ref="AO757">_xlfn.XLOOKUP($G757&amp;$C757,$BY$1:$BY$845&amp;$C$1:$C$845,BI$1:BI$845,"",0)</f>
        <v>0</v>
      </c>
      <c r="AP757" s="78" cm="1">
        <f t="array" ref="AP757">_xlfn.XLOOKUP($G757&amp;$C757,$BY$1:$BY$845&amp;$C$1:$C$845,BJ$1:BJ$845,"",0)</f>
        <v>0</v>
      </c>
      <c r="AQ757" s="78" cm="1">
        <f t="array" ref="AQ757">_xlfn.XLOOKUP($G757&amp;$C757,$BY$1:$BY$845&amp;$C$1:$C$845,BK$1:BK$845,"",0)</f>
        <v>0</v>
      </c>
      <c r="AR757" s="78">
        <f t="shared" si="143"/>
        <v>0</v>
      </c>
      <c r="AT757" s="1">
        <v>15</v>
      </c>
      <c r="AV757" s="6"/>
      <c r="AW757" s="6" t="s">
        <v>1484</v>
      </c>
      <c r="BX757" s="2">
        <v>15</v>
      </c>
      <c r="BY757" s="2" t="s">
        <v>1113</v>
      </c>
      <c r="BZ757" s="2">
        <v>36</v>
      </c>
      <c r="CA757" s="2">
        <v>2</v>
      </c>
      <c r="CB757" s="2">
        <v>30</v>
      </c>
      <c r="CC757" s="2">
        <v>2.2000000000000002</v>
      </c>
      <c r="CD757" s="2">
        <v>0.22500000000000001</v>
      </c>
      <c r="CE757" s="2">
        <v>0</v>
      </c>
      <c r="CF757" s="2">
        <v>0.25</v>
      </c>
      <c r="CG757" s="2">
        <v>15.7</v>
      </c>
      <c r="CH757" s="2">
        <v>28.1</v>
      </c>
      <c r="CI757" s="2">
        <v>22.2</v>
      </c>
      <c r="CJ757" s="2">
        <v>0</v>
      </c>
      <c r="CK757" s="2">
        <v>0</v>
      </c>
      <c r="CL757" s="2">
        <v>0</v>
      </c>
      <c r="CM757" s="2">
        <v>10.1</v>
      </c>
      <c r="CN757" s="2">
        <v>14.6</v>
      </c>
      <c r="CP757" s="2">
        <v>-0.1</v>
      </c>
      <c r="CQ757" s="2">
        <v>0</v>
      </c>
      <c r="CR757" s="2">
        <v>0</v>
      </c>
      <c r="CS757" s="2">
        <v>-0.06</v>
      </c>
      <c r="CU757" s="2">
        <v>-7.6</v>
      </c>
      <c r="CV757" s="2">
        <v>-5.8</v>
      </c>
      <c r="CW757" s="2">
        <v>-13.4</v>
      </c>
      <c r="CX757" s="2">
        <v>-0.1</v>
      </c>
    </row>
    <row r="758" spans="2:102" x14ac:dyDescent="0.2">
      <c r="B758" s="1" t="s">
        <v>203</v>
      </c>
      <c r="C758" s="1">
        <v>1994</v>
      </c>
      <c r="D758" s="1" t="s">
        <v>1085</v>
      </c>
      <c r="G758" s="2" t="s">
        <v>1108</v>
      </c>
      <c r="I758" s="4"/>
      <c r="O758" s="5"/>
      <c r="Z758" s="2" t="str">
        <f t="shared" si="142"/>
        <v/>
      </c>
      <c r="AA758" s="6">
        <f>_xlfn.XLOOKUP($G758,$AU$743:$AU$764,$AV$743:$AV$764,0,0)</f>
        <v>780000</v>
      </c>
      <c r="AB758" s="43">
        <f>AA758/$AC$765</f>
        <v>4.6547711404189292E-2</v>
      </c>
      <c r="AD758" s="65">
        <v>55.199999999999996</v>
      </c>
      <c r="AE758" s="65" t="str" cm="1">
        <f t="array" ref="AE758">_xlfn.XLOOKUP($G758&amp;$C758,$BY$1:$BY$845&amp;$C$1:$C$845,$CB$1:$CB$845,"",0)</f>
        <v/>
      </c>
      <c r="AF758" s="65">
        <v>13</v>
      </c>
      <c r="AG758" s="65">
        <f>IFERROR(($AD758/SUM(AD743:AD764))*$AF758,"")</f>
        <v>3.6306418889861407E-2</v>
      </c>
      <c r="AH758" s="65" t="str" cm="1">
        <f t="array" ref="AH758">_xlfn.XLOOKUP($G758&amp;$C758,$BY$1:$BY$845&amp;$C$1:$C$845,$BD$1:$BD$845,"",0)</f>
        <v/>
      </c>
      <c r="AI758" s="65" t="str" cm="1">
        <f t="array" ref="AI758">_xlfn.XLOOKUP($G758&amp;$C758,$BY$1:$BY$845&amp;$C$1:$C$845,$CP$1:$CP$845,"",0)</f>
        <v/>
      </c>
      <c r="AJ758" s="65" t="str" cm="1">
        <f t="array" ref="AJ758">_xlfn.XLOOKUP($G758&amp;$C758,$BY$1:$BY$845&amp;$C$1:$C$845,$CQ$1:$CQ$845,"",0)</f>
        <v/>
      </c>
      <c r="AK758" s="65" t="str" cm="1">
        <f t="array" ref="AK758">_xlfn.XLOOKUP($G758&amp;$C758,$BY$1:$BY$845&amp;$C$1:$C$845,$CR$1:$CR$845,"",0)</f>
        <v/>
      </c>
      <c r="AL758" s="65" t="str" cm="1">
        <f t="array" ref="AL758">_xlfn.XLOOKUP($G758&amp;$C758,$BY$1:$BY$845&amp;$C$1:$C$845,$CM$1:$CM$845,"",0)</f>
        <v/>
      </c>
      <c r="AM758" s="78" t="str" cm="1">
        <f t="array" ref="AM758">_xlfn.XLOOKUP($G758&amp;$C758,$BY$1:$BY$845&amp;$C$1:$C$845,BG$1:BG$845,"",0)</f>
        <v/>
      </c>
      <c r="AN758" s="78" t="str" cm="1">
        <f t="array" ref="AN758">_xlfn.XLOOKUP($G758&amp;$C758,$BY$1:$BY$845&amp;$C$1:$C$845,BH$1:BH$845,"",0)</f>
        <v/>
      </c>
      <c r="AO758" s="78" t="str" cm="1">
        <f t="array" ref="AO758">_xlfn.XLOOKUP($G758&amp;$C758,$BY$1:$BY$845&amp;$C$1:$C$845,BI$1:BI$845,"",0)</f>
        <v/>
      </c>
      <c r="AP758" s="78" t="str" cm="1">
        <f t="array" ref="AP758">_xlfn.XLOOKUP($G758&amp;$C758,$BY$1:$BY$845&amp;$C$1:$C$845,BJ$1:BJ$845,"",0)</f>
        <v/>
      </c>
      <c r="AQ758" s="78" t="str" cm="1">
        <f t="array" ref="AQ758">_xlfn.XLOOKUP($G758&amp;$C758,$BY$1:$BY$845&amp;$C$1:$C$845,BK$1:BK$845,"",0)</f>
        <v/>
      </c>
      <c r="AR758" s="78">
        <f t="shared" si="143"/>
        <v>0</v>
      </c>
      <c r="AT758" s="1">
        <v>16</v>
      </c>
      <c r="AU758" s="2" t="s">
        <v>1110</v>
      </c>
      <c r="AV758" s="6"/>
      <c r="AW758" s="6">
        <v>0</v>
      </c>
    </row>
    <row r="759" spans="2:102" x14ac:dyDescent="0.2">
      <c r="B759" s="1" t="s">
        <v>203</v>
      </c>
      <c r="C759" s="1">
        <v>1994</v>
      </c>
      <c r="D759" s="1" t="s">
        <v>1085</v>
      </c>
      <c r="G759" s="2" t="s">
        <v>1119</v>
      </c>
      <c r="I759" s="4"/>
      <c r="O759" s="5"/>
      <c r="Z759" s="2" t="str">
        <f t="shared" si="142"/>
        <v/>
      </c>
      <c r="AA759" s="6">
        <f>_xlfn.XLOOKUP($G759,$AU$743:$AU$764,$AV$743:$AV$764,0,0)</f>
        <v>1700000</v>
      </c>
      <c r="AB759" s="43">
        <f>AA759/$AC$765</f>
        <v>0.10145014023989975</v>
      </c>
      <c r="AD759" s="65">
        <v>78</v>
      </c>
      <c r="AE759" s="65" t="str" cm="1">
        <f t="array" ref="AE759">_xlfn.XLOOKUP($G759&amp;$C759,$BY$1:$BY$845&amp;$C$1:$C$845,$CB$1:$CB$845,"",0)</f>
        <v/>
      </c>
      <c r="AF759" s="65">
        <v>11</v>
      </c>
      <c r="AG759" s="65">
        <f>IFERROR(($AD759/SUM(AD743:AD764))*$AF759,"")</f>
        <v>4.340984867266038E-2</v>
      </c>
      <c r="AH759" s="65" t="str" cm="1">
        <f t="array" ref="AH759">_xlfn.XLOOKUP($G759&amp;$C759,$BY$1:$BY$845&amp;$C$1:$C$845,$BD$1:$BD$845,"",0)</f>
        <v/>
      </c>
      <c r="AI759" s="65" t="str" cm="1">
        <f t="array" ref="AI759">_xlfn.XLOOKUP($G759&amp;$C759,$BY$1:$BY$845&amp;$C$1:$C$845,$CP$1:$CP$845,"",0)</f>
        <v/>
      </c>
      <c r="AJ759" s="65" t="str" cm="1">
        <f t="array" ref="AJ759">_xlfn.XLOOKUP($G759&amp;$C759,$BY$1:$BY$845&amp;$C$1:$C$845,$CQ$1:$CQ$845,"",0)</f>
        <v/>
      </c>
      <c r="AK759" s="65" t="str" cm="1">
        <f t="array" ref="AK759">_xlfn.XLOOKUP($G759&amp;$C759,$BY$1:$BY$845&amp;$C$1:$C$845,$CR$1:$CR$845,"",0)</f>
        <v/>
      </c>
      <c r="AL759" s="65" t="str" cm="1">
        <f t="array" ref="AL759">_xlfn.XLOOKUP($G759&amp;$C759,$BY$1:$BY$845&amp;$C$1:$C$845,$CM$1:$CM$845,"",0)</f>
        <v/>
      </c>
      <c r="AM759" s="78" t="str" cm="1">
        <f t="array" ref="AM759">_xlfn.XLOOKUP($G759&amp;$C759,$BY$1:$BY$845&amp;$C$1:$C$845,BG$1:BG$845,"",0)</f>
        <v/>
      </c>
      <c r="AN759" s="78" t="str" cm="1">
        <f t="array" ref="AN759">_xlfn.XLOOKUP($G759&amp;$C759,$BY$1:$BY$845&amp;$C$1:$C$845,BH$1:BH$845,"",0)</f>
        <v/>
      </c>
      <c r="AO759" s="78" t="str" cm="1">
        <f t="array" ref="AO759">_xlfn.XLOOKUP($G759&amp;$C759,$BY$1:$BY$845&amp;$C$1:$C$845,BI$1:BI$845,"",0)</f>
        <v/>
      </c>
      <c r="AP759" s="78" t="str" cm="1">
        <f t="array" ref="AP759">_xlfn.XLOOKUP($G759&amp;$C759,$BY$1:$BY$845&amp;$C$1:$C$845,BJ$1:BJ$845,"",0)</f>
        <v/>
      </c>
      <c r="AQ759" s="78" t="str" cm="1">
        <f t="array" ref="AQ759">_xlfn.XLOOKUP($G759&amp;$C759,$BY$1:$BY$845&amp;$C$1:$C$845,BK$1:BK$845,"",0)</f>
        <v/>
      </c>
      <c r="AR759" s="78">
        <f t="shared" si="143"/>
        <v>0</v>
      </c>
      <c r="AT759" s="1">
        <v>17</v>
      </c>
      <c r="AU759" s="2" t="s">
        <v>1107</v>
      </c>
      <c r="AV759" s="6"/>
      <c r="AW759" s="6">
        <v>0</v>
      </c>
    </row>
    <row r="760" spans="2:102" x14ac:dyDescent="0.2">
      <c r="B760" s="1" t="s">
        <v>203</v>
      </c>
      <c r="C760" s="1">
        <v>1994</v>
      </c>
      <c r="D760" s="1" t="s">
        <v>1085</v>
      </c>
      <c r="I760" s="4"/>
      <c r="O760" s="5"/>
      <c r="Z760" s="2" t="str">
        <f t="shared" si="142"/>
        <v/>
      </c>
      <c r="AA760" s="6">
        <f>_xlfn.XLOOKUP($G760,$AU$743:$AU$764,$AV$743:$AV$764,0,0)</f>
        <v>0</v>
      </c>
      <c r="AB760" s="43">
        <f>AA760/$AC$765</f>
        <v>0</v>
      </c>
      <c r="AD760" s="65" t="s">
        <v>1484</v>
      </c>
      <c r="AE760" s="65" cm="1">
        <f t="array" ref="AE760">_xlfn.XLOOKUP($G760&amp;$C760,$BY$1:$BY$845&amp;$C$1:$C$845,$CB$1:$CB$845,"",0)</f>
        <v>0</v>
      </c>
      <c r="AF760" s="65" t="s">
        <v>1484</v>
      </c>
      <c r="AG760" s="65" t="str">
        <f>IFERROR(($AD760/SUM(AD743:AD764))*$AF760,"")</f>
        <v/>
      </c>
      <c r="AH760" s="65" cm="1">
        <f t="array" ref="AH760">_xlfn.XLOOKUP($G760&amp;$C760,$BY$1:$BY$845&amp;$C$1:$C$845,$BD$1:$BD$845,"",0)</f>
        <v>0</v>
      </c>
      <c r="AI760" s="65" cm="1">
        <f t="array" ref="AI760">_xlfn.XLOOKUP($G760&amp;$C760,$BY$1:$BY$845&amp;$C$1:$C$845,$CP$1:$CP$845,"",0)</f>
        <v>0</v>
      </c>
      <c r="AJ760" s="65" cm="1">
        <f t="array" ref="AJ760">_xlfn.XLOOKUP($G760&amp;$C760,$BY$1:$BY$845&amp;$C$1:$C$845,$CQ$1:$CQ$845,"",0)</f>
        <v>0</v>
      </c>
      <c r="AK760" s="65" cm="1">
        <f t="array" ref="AK760">_xlfn.XLOOKUP($G760&amp;$C760,$BY$1:$BY$845&amp;$C$1:$C$845,$CR$1:$CR$845,"",0)</f>
        <v>0</v>
      </c>
      <c r="AL760" s="65" cm="1">
        <f t="array" ref="AL760">_xlfn.XLOOKUP($G760&amp;$C760,$BY$1:$BY$845&amp;$C$1:$C$845,$CM$1:$CM$845,"",0)</f>
        <v>0</v>
      </c>
      <c r="AM760" s="78" cm="1">
        <f t="array" ref="AM760">_xlfn.XLOOKUP($G760&amp;$C760,$BY$1:$BY$845&amp;$C$1:$C$845,BG$1:BG$845,"",0)</f>
        <v>0</v>
      </c>
      <c r="AN760" s="78" cm="1">
        <f t="array" ref="AN760">_xlfn.XLOOKUP($G760&amp;$C760,$BY$1:$BY$845&amp;$C$1:$C$845,BH$1:BH$845,"",0)</f>
        <v>0</v>
      </c>
      <c r="AO760" s="78" cm="1">
        <f t="array" ref="AO760">_xlfn.XLOOKUP($G760&amp;$C760,$BY$1:$BY$845&amp;$C$1:$C$845,BI$1:BI$845,"",0)</f>
        <v>0</v>
      </c>
      <c r="AP760" s="78" cm="1">
        <f t="array" ref="AP760">_xlfn.XLOOKUP($G760&amp;$C760,$BY$1:$BY$845&amp;$C$1:$C$845,BJ$1:BJ$845,"",0)</f>
        <v>0</v>
      </c>
      <c r="AQ760" s="78" cm="1">
        <f t="array" ref="AQ760">_xlfn.XLOOKUP($G760&amp;$C760,$BY$1:$BY$845&amp;$C$1:$C$845,BK$1:BK$845,"",0)</f>
        <v>0</v>
      </c>
      <c r="AR760" s="78">
        <f t="shared" si="143"/>
        <v>0</v>
      </c>
      <c r="AT760" s="1">
        <v>18</v>
      </c>
      <c r="AV760" s="6"/>
      <c r="AW760" s="6" t="s">
        <v>1484</v>
      </c>
    </row>
    <row r="761" spans="2:102" x14ac:dyDescent="0.2">
      <c r="B761" s="1" t="s">
        <v>203</v>
      </c>
      <c r="C761" s="1">
        <v>1994</v>
      </c>
      <c r="D761" s="1" t="s">
        <v>1085</v>
      </c>
      <c r="I761" s="4"/>
      <c r="O761" s="5"/>
      <c r="Z761" s="2" t="str">
        <f t="shared" si="142"/>
        <v/>
      </c>
      <c r="AA761" s="6">
        <f>_xlfn.XLOOKUP($G761,$AU$743:$AU$764,$AV$743:$AV$764,0,0)</f>
        <v>0</v>
      </c>
      <c r="AB761" s="43">
        <f>AA761/$AC$765</f>
        <v>0</v>
      </c>
      <c r="AD761" s="65" t="s">
        <v>1484</v>
      </c>
      <c r="AE761" s="65" cm="1">
        <f t="array" ref="AE761">_xlfn.XLOOKUP($G761&amp;$C761,$BY$1:$BY$845&amp;$C$1:$C$845,$CB$1:$CB$845,"",0)</f>
        <v>0</v>
      </c>
      <c r="AF761" s="65" t="s">
        <v>1484</v>
      </c>
      <c r="AG761" s="65" t="str">
        <f>IFERROR(($AD761/SUM(AD743:AD764))*$AF761,"")</f>
        <v/>
      </c>
      <c r="AH761" s="65" cm="1">
        <f t="array" ref="AH761">_xlfn.XLOOKUP($G761&amp;$C761,$BY$1:$BY$845&amp;$C$1:$C$845,$BD$1:$BD$845,"",0)</f>
        <v>0</v>
      </c>
      <c r="AI761" s="65" cm="1">
        <f t="array" ref="AI761">_xlfn.XLOOKUP($G761&amp;$C761,$BY$1:$BY$845&amp;$C$1:$C$845,$CP$1:$CP$845,"",0)</f>
        <v>0</v>
      </c>
      <c r="AJ761" s="65" cm="1">
        <f t="array" ref="AJ761">_xlfn.XLOOKUP($G761&amp;$C761,$BY$1:$BY$845&amp;$C$1:$C$845,$CQ$1:$CQ$845,"",0)</f>
        <v>0</v>
      </c>
      <c r="AK761" s="65" cm="1">
        <f t="array" ref="AK761">_xlfn.XLOOKUP($G761&amp;$C761,$BY$1:$BY$845&amp;$C$1:$C$845,$CR$1:$CR$845,"",0)</f>
        <v>0</v>
      </c>
      <c r="AL761" s="65" cm="1">
        <f t="array" ref="AL761">_xlfn.XLOOKUP($G761&amp;$C761,$BY$1:$BY$845&amp;$C$1:$C$845,$CM$1:$CM$845,"",0)</f>
        <v>0</v>
      </c>
      <c r="AM761" s="78" cm="1">
        <f t="array" ref="AM761">_xlfn.XLOOKUP($G761&amp;$C761,$BY$1:$BY$845&amp;$C$1:$C$845,BG$1:BG$845,"",0)</f>
        <v>0</v>
      </c>
      <c r="AN761" s="78" cm="1">
        <f t="array" ref="AN761">_xlfn.XLOOKUP($G761&amp;$C761,$BY$1:$BY$845&amp;$C$1:$C$845,BH$1:BH$845,"",0)</f>
        <v>0</v>
      </c>
      <c r="AO761" s="78" cm="1">
        <f t="array" ref="AO761">_xlfn.XLOOKUP($G761&amp;$C761,$BY$1:$BY$845&amp;$C$1:$C$845,BI$1:BI$845,"",0)</f>
        <v>0</v>
      </c>
      <c r="AP761" s="78" cm="1">
        <f t="array" ref="AP761">_xlfn.XLOOKUP($G761&amp;$C761,$BY$1:$BY$845&amp;$C$1:$C$845,BJ$1:BJ$845,"",0)</f>
        <v>0</v>
      </c>
      <c r="AQ761" s="78" cm="1">
        <f t="array" ref="AQ761">_xlfn.XLOOKUP($G761&amp;$C761,$BY$1:$BY$845&amp;$C$1:$C$845,BK$1:BK$845,"",0)</f>
        <v>0</v>
      </c>
      <c r="AR761" s="78">
        <f t="shared" si="143"/>
        <v>0</v>
      </c>
      <c r="AT761" s="1">
        <v>19</v>
      </c>
      <c r="AV761" s="6"/>
      <c r="AW761" s="6" t="s">
        <v>1484</v>
      </c>
    </row>
    <row r="762" spans="2:102" x14ac:dyDescent="0.2">
      <c r="B762" s="1" t="s">
        <v>203</v>
      </c>
      <c r="C762" s="1">
        <v>1994</v>
      </c>
      <c r="D762" s="1" t="s">
        <v>1085</v>
      </c>
      <c r="I762" s="4"/>
      <c r="O762" s="5"/>
      <c r="Z762" s="2" t="str">
        <f t="shared" si="142"/>
        <v/>
      </c>
      <c r="AA762" s="6">
        <f>_xlfn.XLOOKUP($G762,$AU$743:$AU$764,$AV$743:$AV$764,0,0)</f>
        <v>0</v>
      </c>
      <c r="AB762" s="43">
        <f>AA762/$AC$765</f>
        <v>0</v>
      </c>
      <c r="AD762" s="65" t="s">
        <v>1484</v>
      </c>
      <c r="AE762" s="65" cm="1">
        <f t="array" ref="AE762">_xlfn.XLOOKUP($G762&amp;$C762,$BY$1:$BY$845&amp;$C$1:$C$845,$CB$1:$CB$845,"",0)</f>
        <v>0</v>
      </c>
      <c r="AF762" s="65" t="s">
        <v>1484</v>
      </c>
      <c r="AG762" s="65" t="str">
        <f>IFERROR(($AD762/SUM(AD743:AD764))*$AF762,"")</f>
        <v/>
      </c>
      <c r="AH762" s="65" cm="1">
        <f t="array" ref="AH762">_xlfn.XLOOKUP($G762&amp;$C762,$BY$1:$BY$845&amp;$C$1:$C$845,$BD$1:$BD$845,"",0)</f>
        <v>0</v>
      </c>
      <c r="AI762" s="65" cm="1">
        <f t="array" ref="AI762">_xlfn.XLOOKUP($G762&amp;$C762,$BY$1:$BY$845&amp;$C$1:$C$845,$CP$1:$CP$845,"",0)</f>
        <v>0</v>
      </c>
      <c r="AJ762" s="65" cm="1">
        <f t="array" ref="AJ762">_xlfn.XLOOKUP($G762&amp;$C762,$BY$1:$BY$845&amp;$C$1:$C$845,$CQ$1:$CQ$845,"",0)</f>
        <v>0</v>
      </c>
      <c r="AK762" s="65" cm="1">
        <f t="array" ref="AK762">_xlfn.XLOOKUP($G762&amp;$C762,$BY$1:$BY$845&amp;$C$1:$C$845,$CR$1:$CR$845,"",0)</f>
        <v>0</v>
      </c>
      <c r="AL762" s="65" cm="1">
        <f t="array" ref="AL762">_xlfn.XLOOKUP($G762&amp;$C762,$BY$1:$BY$845&amp;$C$1:$C$845,$CM$1:$CM$845,"",0)</f>
        <v>0</v>
      </c>
      <c r="AM762" s="78" cm="1">
        <f t="array" ref="AM762">_xlfn.XLOOKUP($G762&amp;$C762,$BY$1:$BY$845&amp;$C$1:$C$845,BG$1:BG$845,"",0)</f>
        <v>0</v>
      </c>
      <c r="AN762" s="78" cm="1">
        <f t="array" ref="AN762">_xlfn.XLOOKUP($G762&amp;$C762,$BY$1:$BY$845&amp;$C$1:$C$845,BH$1:BH$845,"",0)</f>
        <v>0</v>
      </c>
      <c r="AO762" s="78" cm="1">
        <f t="array" ref="AO762">_xlfn.XLOOKUP($G762&amp;$C762,$BY$1:$BY$845&amp;$C$1:$C$845,BI$1:BI$845,"",0)</f>
        <v>0</v>
      </c>
      <c r="AP762" s="78" cm="1">
        <f t="array" ref="AP762">_xlfn.XLOOKUP($G762&amp;$C762,$BY$1:$BY$845&amp;$C$1:$C$845,BJ$1:BJ$845,"",0)</f>
        <v>0</v>
      </c>
      <c r="AQ762" s="78" cm="1">
        <f t="array" ref="AQ762">_xlfn.XLOOKUP($G762&amp;$C762,$BY$1:$BY$845&amp;$C$1:$C$845,BK$1:BK$845,"",0)</f>
        <v>0</v>
      </c>
      <c r="AR762" s="78">
        <f t="shared" si="143"/>
        <v>0</v>
      </c>
      <c r="AT762" s="1">
        <v>20</v>
      </c>
      <c r="AV762" s="6"/>
      <c r="AW762" s="6" t="s">
        <v>1484</v>
      </c>
    </row>
    <row r="763" spans="2:102" x14ac:dyDescent="0.2">
      <c r="B763" s="1" t="s">
        <v>203</v>
      </c>
      <c r="C763" s="1">
        <v>1994</v>
      </c>
      <c r="D763" s="1" t="s">
        <v>1085</v>
      </c>
      <c r="I763" s="4"/>
      <c r="O763" s="5"/>
      <c r="Z763" s="2" t="str">
        <f t="shared" si="142"/>
        <v/>
      </c>
      <c r="AA763" s="6">
        <f>_xlfn.XLOOKUP($G763,$AU$743:$AU$764,$AV$743:$AV$764,0,0)</f>
        <v>0</v>
      </c>
      <c r="AB763" s="43">
        <f>AA763/$AC$765</f>
        <v>0</v>
      </c>
      <c r="AD763" s="65" t="s">
        <v>1484</v>
      </c>
      <c r="AE763" s="65" cm="1">
        <f t="array" ref="AE763">_xlfn.XLOOKUP($G763&amp;$C763,$BY$1:$BY$845&amp;$C$1:$C$845,$CB$1:$CB$845,"",0)</f>
        <v>0</v>
      </c>
      <c r="AF763" s="65" t="s">
        <v>1484</v>
      </c>
      <c r="AG763" s="65" t="str">
        <f>IFERROR(($AD763/SUM(AD743:AD764))*$AF763,"")</f>
        <v/>
      </c>
      <c r="AH763" s="65" cm="1">
        <f t="array" ref="AH763">_xlfn.XLOOKUP($G763&amp;$C763,$BY$1:$BY$845&amp;$C$1:$C$845,$BD$1:$BD$845,"",0)</f>
        <v>0</v>
      </c>
      <c r="AI763" s="65" cm="1">
        <f t="array" ref="AI763">_xlfn.XLOOKUP($G763&amp;$C763,$BY$1:$BY$845&amp;$C$1:$C$845,$CP$1:$CP$845,"",0)</f>
        <v>0</v>
      </c>
      <c r="AJ763" s="65" cm="1">
        <f t="array" ref="AJ763">_xlfn.XLOOKUP($G763&amp;$C763,$BY$1:$BY$845&amp;$C$1:$C$845,$CQ$1:$CQ$845,"",0)</f>
        <v>0</v>
      </c>
      <c r="AK763" s="65" cm="1">
        <f t="array" ref="AK763">_xlfn.XLOOKUP($G763&amp;$C763,$BY$1:$BY$845&amp;$C$1:$C$845,$CR$1:$CR$845,"",0)</f>
        <v>0</v>
      </c>
      <c r="AL763" s="65" cm="1">
        <f t="array" ref="AL763">_xlfn.XLOOKUP($G763&amp;$C763,$BY$1:$BY$845&amp;$C$1:$C$845,$CM$1:$CM$845,"",0)</f>
        <v>0</v>
      </c>
      <c r="AM763" s="78" cm="1">
        <f t="array" ref="AM763">_xlfn.XLOOKUP($G763&amp;$C763,$BY$1:$BY$845&amp;$C$1:$C$845,BG$1:BG$845,"",0)</f>
        <v>0</v>
      </c>
      <c r="AN763" s="78" cm="1">
        <f t="array" ref="AN763">_xlfn.XLOOKUP($G763&amp;$C763,$BY$1:$BY$845&amp;$C$1:$C$845,BH$1:BH$845,"",0)</f>
        <v>0</v>
      </c>
      <c r="AO763" s="78" cm="1">
        <f t="array" ref="AO763">_xlfn.XLOOKUP($G763&amp;$C763,$BY$1:$BY$845&amp;$C$1:$C$845,BI$1:BI$845,"",0)</f>
        <v>0</v>
      </c>
      <c r="AP763" s="78" cm="1">
        <f t="array" ref="AP763">_xlfn.XLOOKUP($G763&amp;$C763,$BY$1:$BY$845&amp;$C$1:$C$845,BJ$1:BJ$845,"",0)</f>
        <v>0</v>
      </c>
      <c r="AQ763" s="78" cm="1">
        <f t="array" ref="AQ763">_xlfn.XLOOKUP($G763&amp;$C763,$BY$1:$BY$845&amp;$C$1:$C$845,BK$1:BK$845,"",0)</f>
        <v>0</v>
      </c>
      <c r="AR763" s="78">
        <f t="shared" si="143"/>
        <v>0</v>
      </c>
      <c r="AT763" s="1">
        <v>21</v>
      </c>
      <c r="AW763" s="6" t="s">
        <v>1484</v>
      </c>
    </row>
    <row r="764" spans="2:102" x14ac:dyDescent="0.2">
      <c r="B764" s="1" t="s">
        <v>203</v>
      </c>
      <c r="C764" s="1">
        <v>1994</v>
      </c>
      <c r="D764" s="1" t="s">
        <v>1085</v>
      </c>
      <c r="I764" s="4"/>
      <c r="O764" s="5"/>
      <c r="Z764" s="2" t="str">
        <f t="shared" si="142"/>
        <v/>
      </c>
      <c r="AA764" s="6">
        <f>_xlfn.XLOOKUP($G764,$AU$743:$AU$764,$AV$743:$AV$764,0,0)</f>
        <v>0</v>
      </c>
      <c r="AB764" s="43">
        <f>AA764/$AC$765</f>
        <v>0</v>
      </c>
      <c r="AD764" s="65" t="s">
        <v>1484</v>
      </c>
      <c r="AE764" s="65" cm="1">
        <f t="array" ref="AE764">_xlfn.XLOOKUP($G764&amp;$C764,$BY$1:$BY$845&amp;$C$1:$C$845,$CB$1:$CB$845,"",0)</f>
        <v>0</v>
      </c>
      <c r="AF764" s="65" t="s">
        <v>1484</v>
      </c>
      <c r="AG764" s="65" t="str">
        <f>IFERROR(($AD764/SUM(AD743:AD764))*$AF764,"")</f>
        <v/>
      </c>
      <c r="AH764" s="65" cm="1">
        <f t="array" ref="AH764">_xlfn.XLOOKUP($G764&amp;$C764,$BY$1:$BY$845&amp;$C$1:$C$845,$BD$1:$BD$845,"",0)</f>
        <v>0</v>
      </c>
      <c r="AI764" s="65" cm="1">
        <f t="array" ref="AI764">_xlfn.XLOOKUP($G764&amp;$C764,$BY$1:$BY$845&amp;$C$1:$C$845,$CP$1:$CP$845,"",0)</f>
        <v>0</v>
      </c>
      <c r="AJ764" s="65" cm="1">
        <f t="array" ref="AJ764">_xlfn.XLOOKUP($G764&amp;$C764,$BY$1:$BY$845&amp;$C$1:$C$845,$CQ$1:$CQ$845,"",0)</f>
        <v>0</v>
      </c>
      <c r="AK764" s="65" cm="1">
        <f t="array" ref="AK764">_xlfn.XLOOKUP($G764&amp;$C764,$BY$1:$BY$845&amp;$C$1:$C$845,$CR$1:$CR$845,"",0)</f>
        <v>0</v>
      </c>
      <c r="AL764" s="65" cm="1">
        <f t="array" ref="AL764">_xlfn.XLOOKUP($G764&amp;$C764,$BY$1:$BY$845&amp;$C$1:$C$845,$CM$1:$CM$845,"",0)</f>
        <v>0</v>
      </c>
      <c r="AM764" s="78" cm="1">
        <f t="array" ref="AM764">_xlfn.XLOOKUP($G764&amp;$C764,$BY$1:$BY$845&amp;$C$1:$C$845,BG$1:BG$845,"",0)</f>
        <v>0</v>
      </c>
      <c r="AN764" s="78" cm="1">
        <f t="array" ref="AN764">_xlfn.XLOOKUP($G764&amp;$C764,$BY$1:$BY$845&amp;$C$1:$C$845,BH$1:BH$845,"",0)</f>
        <v>0</v>
      </c>
      <c r="AO764" s="78" cm="1">
        <f t="array" ref="AO764">_xlfn.XLOOKUP($G764&amp;$C764,$BY$1:$BY$845&amp;$C$1:$C$845,BI$1:BI$845,"",0)</f>
        <v>0</v>
      </c>
      <c r="AP764" s="78" cm="1">
        <f t="array" ref="AP764">_xlfn.XLOOKUP($G764&amp;$C764,$BY$1:$BY$845&amp;$C$1:$C$845,BJ$1:BJ$845,"",0)</f>
        <v>0</v>
      </c>
      <c r="AQ764" s="78" cm="1">
        <f t="array" ref="AQ764">_xlfn.XLOOKUP($G764&amp;$C764,$BY$1:$BY$845&amp;$C$1:$C$845,BK$1:BK$845,"",0)</f>
        <v>0</v>
      </c>
      <c r="AR764" s="78">
        <f t="shared" si="143"/>
        <v>0</v>
      </c>
      <c r="AT764" s="1">
        <v>22</v>
      </c>
      <c r="AW764" s="6" t="s">
        <v>1484</v>
      </c>
    </row>
    <row r="765" spans="2:102" x14ac:dyDescent="0.2">
      <c r="B765" s="1" t="s">
        <v>203</v>
      </c>
      <c r="C765" s="1">
        <v>1994</v>
      </c>
      <c r="D765" s="1" t="s">
        <v>1085</v>
      </c>
      <c r="E765" s="1"/>
      <c r="F765" s="1"/>
      <c r="G765" s="1"/>
      <c r="H765" s="1"/>
      <c r="I765" s="1"/>
      <c r="J765" s="36"/>
      <c r="K765" s="36"/>
      <c r="L765" s="1"/>
      <c r="M765" s="1"/>
      <c r="N765" s="1"/>
      <c r="O765" s="1"/>
      <c r="P765" s="36"/>
      <c r="Q765" s="1"/>
      <c r="R765" s="1"/>
      <c r="S765" s="1"/>
      <c r="T765" s="1"/>
      <c r="U765" s="1"/>
      <c r="V765" s="1"/>
      <c r="W765" s="1"/>
      <c r="X765" s="1"/>
      <c r="Y765" s="1"/>
      <c r="Z765" s="1"/>
      <c r="AB765" s="41">
        <f>SUM(AB743:AB764)</f>
        <v>0.99999999999999989</v>
      </c>
      <c r="AC765" s="37">
        <f>SUM(AA743:AA764)</f>
        <v>16757000</v>
      </c>
      <c r="AD765" s="66">
        <v>19765.100000000006</v>
      </c>
      <c r="AE765" s="66">
        <f>SUM(AE743:AE764)</f>
        <v>19780</v>
      </c>
      <c r="AF765" s="66">
        <v>188.60000000000002</v>
      </c>
      <c r="AG765" s="66">
        <f>SUM(AG743:AG764)</f>
        <v>15.283421282968456</v>
      </c>
      <c r="AH765" s="66">
        <f>SUMPRODUCT(AH743:AH764,AE743:AE764)/AE765</f>
        <v>0</v>
      </c>
      <c r="AI765" s="66">
        <f>SUM(AI743:AI764)</f>
        <v>21.1</v>
      </c>
      <c r="AJ765" s="66">
        <f>SUM(AJ743:AJ764)</f>
        <v>31.799999999999997</v>
      </c>
      <c r="AK765" s="66">
        <f>SUM(AK743:AK764)</f>
        <v>52.900000000000006</v>
      </c>
      <c r="AL765" s="66">
        <f>SUM(AL743:AL764)</f>
        <v>241.60000000000002</v>
      </c>
      <c r="AM765" s="80">
        <f>SUM(AM743:AM764)</f>
        <v>0</v>
      </c>
      <c r="AN765" s="80">
        <f>SUM(AN743:AN764)</f>
        <v>0</v>
      </c>
      <c r="AO765" s="80">
        <f>SUM(AO743:AO764)</f>
        <v>0</v>
      </c>
      <c r="AP765" s="80">
        <f>SUM(AP743:AP764)</f>
        <v>0</v>
      </c>
      <c r="AQ765" s="80">
        <f>SUM(AQ743:AQ764)</f>
        <v>0</v>
      </c>
      <c r="AR765" s="80">
        <f>SUM(AR743:AR764)</f>
        <v>0</v>
      </c>
      <c r="AS765" s="1"/>
      <c r="AU765" s="37">
        <f>AW765-AV765</f>
        <v>-2480000</v>
      </c>
      <c r="AV765" s="37">
        <f>SUM(AV743:AV764)</f>
        <v>16757000</v>
      </c>
      <c r="AW765" s="37">
        <v>14277000</v>
      </c>
    </row>
    <row r="768" spans="2:102" ht="17" thickBot="1" x14ac:dyDescent="0.25"/>
    <row r="769" spans="1:102" ht="17" thickBot="1" x14ac:dyDescent="0.25">
      <c r="A769" s="3">
        <v>30</v>
      </c>
      <c r="B769" s="1" t="str">
        <f>B$1</f>
        <v>YEAR</v>
      </c>
      <c r="C769" s="1" t="str">
        <f>C$1</f>
        <v>YEAR</v>
      </c>
      <c r="D769" s="1" t="str">
        <f>D$1</f>
        <v>TEAM</v>
      </c>
      <c r="F769" s="1" t="str">
        <f t="shared" ref="F769:AA769" si="144">F$1</f>
        <v>NUMBER</v>
      </c>
      <c r="G769" s="1" t="str">
        <f t="shared" si="144"/>
        <v>PLAYER</v>
      </c>
      <c r="H769" s="1" t="str">
        <f t="shared" si="144"/>
        <v>POS</v>
      </c>
      <c r="I769" s="1" t="str">
        <f t="shared" si="144"/>
        <v>HEIGHT</v>
      </c>
      <c r="J769" s="1" t="str">
        <f t="shared" si="144"/>
        <v>HEIGHT (IN)</v>
      </c>
      <c r="K769" s="1" t="str">
        <f t="shared" si="144"/>
        <v>HEIGHT (M)</v>
      </c>
      <c r="L769" s="1" t="str">
        <f t="shared" si="144"/>
        <v>WEIGHT (LBS)</v>
      </c>
      <c r="M769" s="1" t="str">
        <f t="shared" si="144"/>
        <v>WEIGHT (KG)</v>
      </c>
      <c r="N769" s="1" t="str">
        <f t="shared" si="144"/>
        <v>BMI</v>
      </c>
      <c r="O769" s="1" t="str">
        <f t="shared" si="144"/>
        <v>BIRTH DATE</v>
      </c>
      <c r="P769" s="1" t="str">
        <f t="shared" si="144"/>
        <v>AGE</v>
      </c>
      <c r="Q769" s="1" t="str">
        <f t="shared" si="144"/>
        <v>NATION</v>
      </c>
      <c r="R769" s="1" t="str">
        <f t="shared" si="144"/>
        <v>COUNTRY</v>
      </c>
      <c r="S769" s="1" t="str">
        <f t="shared" si="144"/>
        <v>CONTINENT</v>
      </c>
      <c r="T769" s="1" t="str">
        <f t="shared" si="144"/>
        <v>GLOBAL REGION</v>
      </c>
      <c r="U769" s="1" t="str">
        <f t="shared" si="144"/>
        <v>EXPERIENCE</v>
      </c>
      <c r="V769" s="1"/>
      <c r="W769" s="1" t="str">
        <f t="shared" si="144"/>
        <v>COLLEGE</v>
      </c>
      <c r="X769" s="1" t="str">
        <f t="shared" si="144"/>
        <v>COLLEGE1</v>
      </c>
      <c r="Y769" s="1" t="str">
        <f t="shared" si="144"/>
        <v>COLLEGE2</v>
      </c>
      <c r="Z769" s="1" t="str">
        <f t="shared" si="144"/>
        <v>TRANSFER</v>
      </c>
      <c r="AA769" s="1" t="str">
        <f t="shared" si="144"/>
        <v>SALARY</v>
      </c>
      <c r="AB769" s="1" t="s">
        <v>1262</v>
      </c>
      <c r="AD769" s="64" t="s">
        <v>1496</v>
      </c>
      <c r="AE769" s="81" t="s">
        <v>1378</v>
      </c>
      <c r="AF769" s="64" t="s">
        <v>1424</v>
      </c>
      <c r="AG769" s="64" t="str">
        <f>AG$1</f>
        <v>WTD-MP-PER</v>
      </c>
      <c r="AH769" s="81" t="s">
        <v>1534</v>
      </c>
      <c r="AI769" s="81" t="s">
        <v>1452</v>
      </c>
      <c r="AJ769" s="81" t="s">
        <v>1451</v>
      </c>
      <c r="AK769" s="81" t="s">
        <v>1438</v>
      </c>
      <c r="AL769" s="81" t="s">
        <v>1435</v>
      </c>
      <c r="AM769" s="81" t="s">
        <v>1379</v>
      </c>
      <c r="AN769" s="81" t="s">
        <v>1380</v>
      </c>
      <c r="AO769" s="81" t="s">
        <v>1381</v>
      </c>
      <c r="AP769" s="81" t="s">
        <v>1382</v>
      </c>
      <c r="AQ769" s="81" t="s">
        <v>1383</v>
      </c>
      <c r="AR769" s="81" t="s">
        <v>1540</v>
      </c>
      <c r="AT769" s="1" t="str">
        <f>AT$1</f>
        <v>Rk</v>
      </c>
      <c r="AU769" s="1" t="str">
        <f>AU$1</f>
        <v>PLAYER</v>
      </c>
      <c r="AV769" s="1" t="str">
        <f>AV$1</f>
        <v>SALARY - BR</v>
      </c>
      <c r="AW769" s="1" t="s">
        <v>1495</v>
      </c>
      <c r="BX769" s="2" t="s">
        <v>550</v>
      </c>
      <c r="BY769" s="2" t="s">
        <v>1376</v>
      </c>
      <c r="BZ769" s="2" t="s">
        <v>1377</v>
      </c>
      <c r="CA769" s="2" t="s">
        <v>1340</v>
      </c>
      <c r="CB769" s="2" t="s">
        <v>1378</v>
      </c>
      <c r="CC769" s="2" t="s">
        <v>1424</v>
      </c>
      <c r="CD769" s="2" t="s">
        <v>1425</v>
      </c>
      <c r="CE769" s="2" t="s">
        <v>1426</v>
      </c>
      <c r="CF769" s="2" t="s">
        <v>1427</v>
      </c>
      <c r="CG769" s="2" t="s">
        <v>1428</v>
      </c>
      <c r="CH769" s="2" t="s">
        <v>1429</v>
      </c>
      <c r="CI769" s="2" t="s">
        <v>1430</v>
      </c>
      <c r="CJ769" s="2" t="s">
        <v>1431</v>
      </c>
      <c r="CK769" s="2" t="s">
        <v>1432</v>
      </c>
      <c r="CL769" s="2" t="s">
        <v>1433</v>
      </c>
      <c r="CM769" s="2" t="s">
        <v>1434</v>
      </c>
      <c r="CN769" s="2" t="s">
        <v>1435</v>
      </c>
      <c r="CO769" s="2" t="s">
        <v>1376</v>
      </c>
      <c r="CP769" s="2" t="s">
        <v>1436</v>
      </c>
      <c r="CQ769" s="2" t="s">
        <v>1437</v>
      </c>
      <c r="CR769" s="2" t="s">
        <v>1438</v>
      </c>
      <c r="CS769" s="2" t="s">
        <v>1439</v>
      </c>
      <c r="CT769" s="2" t="s">
        <v>1376</v>
      </c>
      <c r="CU769" s="2" t="s">
        <v>1440</v>
      </c>
      <c r="CV769" s="2" t="s">
        <v>1441</v>
      </c>
      <c r="CW769" s="2" t="s">
        <v>1442</v>
      </c>
      <c r="CX769" s="2" t="s">
        <v>1443</v>
      </c>
    </row>
    <row r="770" spans="1:102" ht="17" thickBot="1" x14ac:dyDescent="0.25">
      <c r="A770" s="3" t="s">
        <v>1077</v>
      </c>
      <c r="B770" s="1" t="s">
        <v>210</v>
      </c>
      <c r="C770" s="1">
        <v>1993</v>
      </c>
      <c r="D770" s="1" t="s">
        <v>1077</v>
      </c>
      <c r="F770" s="2">
        <v>10</v>
      </c>
      <c r="G770" s="2" t="s">
        <v>1120</v>
      </c>
      <c r="H770" s="2" t="s">
        <v>556</v>
      </c>
      <c r="I770" s="4" t="s">
        <v>597</v>
      </c>
      <c r="J770" s="16">
        <f>_xlfn.XLOOKUP($I770,DASHBOARD!$I$2:$I$27,DASHBOARD!$J$2:$J$27,"",0)</f>
        <v>74</v>
      </c>
      <c r="K770" s="23">
        <f>J770/DASHBOARD!$C$3</f>
        <v>1.8796037592075185</v>
      </c>
      <c r="L770" s="2">
        <v>175</v>
      </c>
      <c r="M770" s="26">
        <f>L770/DASHBOARD!$C$4</f>
        <v>79.365079365079367</v>
      </c>
      <c r="N770" s="26">
        <f t="shared" ref="N770:N786" si="145">M770/(K770^2)</f>
        <v>22.464504562477533</v>
      </c>
      <c r="O770" s="5">
        <v>24724</v>
      </c>
      <c r="P770" s="23">
        <f>YEARFRAC(O770,_xlfn.XLOOKUP($B770,DASHBOARD!$Q$2:$Q$40,DASHBOARD!$U$2:$U$40,"",0))</f>
        <v>25.780555555555555</v>
      </c>
      <c r="Q770" s="2" t="s">
        <v>557</v>
      </c>
      <c r="R770" s="2" t="str">
        <f>_xlfn.XLOOKUP($Q770,DASHBOARD!$L$2:$L$150,DASHBOARD!M$2:M$150,"",0)</f>
        <v>United States</v>
      </c>
      <c r="S770" s="2" t="str">
        <f>_xlfn.XLOOKUP($Q770,DASHBOARD!$L$2:$L$150,DASHBOARD!N$2:N$150,"",0)</f>
        <v>North America</v>
      </c>
      <c r="T770" s="2" t="str">
        <f>_xlfn.XLOOKUP($Q770,DASHBOARD!$L$2:$L$150,DASHBOARD!O$2:O$150,"",0)</f>
        <v>Americas</v>
      </c>
      <c r="U770" s="2">
        <v>3</v>
      </c>
      <c r="W770" s="2" t="s">
        <v>1121</v>
      </c>
      <c r="X770" s="2" t="s">
        <v>1121</v>
      </c>
      <c r="Z770" s="2" t="str">
        <f t="shared" ref="Z770:Z791" si="146">IF(Y770="","","X")</f>
        <v/>
      </c>
      <c r="AA770" s="6">
        <f>_xlfn.XLOOKUP($G770,$AU$770:$AU$791,$AV$770:$AV$791,0,0)</f>
        <v>540000</v>
      </c>
      <c r="AB770" s="43">
        <f>AA770/$AC$792</f>
        <v>3.0793795620437957E-2</v>
      </c>
      <c r="AD770" s="65">
        <v>3065.3999999999996</v>
      </c>
      <c r="AE770" s="65" cm="1">
        <f t="array" ref="AE770">_xlfn.XLOOKUP($G770&amp;$C770,$BY$1:$BY$845&amp;$C$1:$C$845,$CB$1:$CB$845,"",0)</f>
        <v>2492</v>
      </c>
      <c r="AF770" s="65">
        <v>29.7</v>
      </c>
      <c r="AG770" s="65">
        <f>IFERROR(($AD770/SUM(AD770:AD791))*$AF770,"")</f>
        <v>4.5203185589378716</v>
      </c>
      <c r="AH770" s="82">
        <v>0</v>
      </c>
      <c r="AI770" s="82">
        <v>-0.2</v>
      </c>
      <c r="AJ770" s="82">
        <v>0.2</v>
      </c>
      <c r="AK770" s="82">
        <v>0</v>
      </c>
      <c r="AL770" s="82">
        <v>10.1</v>
      </c>
      <c r="AM770" s="83" t="s">
        <v>1541</v>
      </c>
      <c r="AN770" s="83" t="s">
        <v>1541</v>
      </c>
      <c r="AO770" s="83" t="s">
        <v>1541</v>
      </c>
      <c r="AP770" s="83" t="s">
        <v>1541</v>
      </c>
      <c r="AQ770" s="83" t="s">
        <v>1541</v>
      </c>
      <c r="AR770" s="83" t="s">
        <v>1541</v>
      </c>
      <c r="AT770" s="1">
        <v>1</v>
      </c>
      <c r="AU770" s="2" t="s">
        <v>1062</v>
      </c>
      <c r="AV770" s="6">
        <v>4000000</v>
      </c>
      <c r="AW770" s="6">
        <v>4000000</v>
      </c>
      <c r="BX770" s="2">
        <v>1</v>
      </c>
      <c r="BY770" s="2" t="s">
        <v>1069</v>
      </c>
      <c r="BZ770" s="2">
        <v>27</v>
      </c>
      <c r="CA770" s="2">
        <v>81</v>
      </c>
      <c r="CB770" s="2">
        <v>3123</v>
      </c>
      <c r="CC770" s="2">
        <v>19.2</v>
      </c>
      <c r="CD770" s="2">
        <v>0.51</v>
      </c>
      <c r="CE770" s="2">
        <v>7.0000000000000007E-2</v>
      </c>
      <c r="CF770" s="2">
        <v>0.26400000000000001</v>
      </c>
      <c r="CG770" s="2">
        <v>7.3</v>
      </c>
      <c r="CH770" s="2">
        <v>16</v>
      </c>
      <c r="CI770" s="2">
        <v>11.5</v>
      </c>
      <c r="CJ770" s="2">
        <v>24</v>
      </c>
      <c r="CK770" s="2">
        <v>2.9</v>
      </c>
      <c r="CL770" s="2">
        <v>1.6</v>
      </c>
      <c r="CM770" s="2">
        <v>14.2</v>
      </c>
      <c r="CN770" s="2">
        <v>23.9</v>
      </c>
      <c r="CP770" s="2">
        <v>3.8</v>
      </c>
      <c r="CQ770" s="2">
        <v>4.8</v>
      </c>
      <c r="CR770" s="2">
        <v>8.6</v>
      </c>
      <c r="CS770" s="2">
        <v>0.13200000000000001</v>
      </c>
      <c r="CU770" s="2">
        <v>2.6</v>
      </c>
      <c r="CV770" s="2">
        <v>1.4</v>
      </c>
      <c r="CW770" s="2">
        <v>4</v>
      </c>
      <c r="CX770" s="2">
        <v>4.7</v>
      </c>
    </row>
    <row r="771" spans="1:102" x14ac:dyDescent="0.2">
      <c r="B771" s="1" t="s">
        <v>210</v>
      </c>
      <c r="C771" s="1">
        <v>1993</v>
      </c>
      <c r="D771" s="1" t="s">
        <v>1077</v>
      </c>
      <c r="F771" s="2">
        <v>17</v>
      </c>
      <c r="G771" s="2" t="s">
        <v>1122</v>
      </c>
      <c r="H771" s="2" t="s">
        <v>570</v>
      </c>
      <c r="I771" s="4" t="s">
        <v>604</v>
      </c>
      <c r="J771" s="16">
        <f>_xlfn.XLOOKUP($I771,DASHBOARD!$I$2:$I$27,DASHBOARD!$J$2:$J$27,"",0)</f>
        <v>79</v>
      </c>
      <c r="K771" s="23">
        <f>J771/DASHBOARD!$C$3</f>
        <v>2.0066040132080265</v>
      </c>
      <c r="L771" s="2">
        <v>215</v>
      </c>
      <c r="M771" s="26">
        <f>L771/DASHBOARD!$C$4</f>
        <v>97.505668934240362</v>
      </c>
      <c r="N771" s="26">
        <f t="shared" si="145"/>
        <v>24.216228902499413</v>
      </c>
      <c r="O771" s="5">
        <v>24218</v>
      </c>
      <c r="P771" s="23">
        <f>YEARFRAC(O771,_xlfn.XLOOKUP($B771,DASHBOARD!$Q$2:$Q$40,DASHBOARD!$U$2:$U$40,"",0))</f>
        <v>27.163888888888888</v>
      </c>
      <c r="Q771" s="2" t="s">
        <v>557</v>
      </c>
      <c r="R771" s="2" t="str">
        <f>_xlfn.XLOOKUP($Q771,DASHBOARD!$L$2:$L$150,DASHBOARD!M$2:M$150,"",0)</f>
        <v>United States</v>
      </c>
      <c r="S771" s="2" t="str">
        <f>_xlfn.XLOOKUP($Q771,DASHBOARD!$L$2:$L$150,DASHBOARD!N$2:N$150,"",0)</f>
        <v>North America</v>
      </c>
      <c r="T771" s="2" t="str">
        <f>_xlfn.XLOOKUP($Q771,DASHBOARD!$L$2:$L$150,DASHBOARD!O$2:O$150,"",0)</f>
        <v>Americas</v>
      </c>
      <c r="U771" s="2" t="s">
        <v>563</v>
      </c>
      <c r="W771" s="2" t="s">
        <v>901</v>
      </c>
      <c r="X771" s="2" t="s">
        <v>901</v>
      </c>
      <c r="Z771" s="2" t="str">
        <f t="shared" si="146"/>
        <v/>
      </c>
      <c r="AA771" s="6">
        <f>_xlfn.XLOOKUP($G771,$AU$770:$AU$791,$AV$770:$AV$791,0,0)</f>
        <v>8000</v>
      </c>
      <c r="AB771" s="43">
        <f>AA771/$AC$792</f>
        <v>4.5620437956204378E-4</v>
      </c>
      <c r="AD771" s="65">
        <v>3126.6</v>
      </c>
      <c r="AE771" s="65" cm="1">
        <f t="array" ref="AE771">_xlfn.XLOOKUP($G771&amp;$C771,$BY$1:$BY$845&amp;$C$1:$C$845,$CB$1:$CB$845,"",0)</f>
        <v>13</v>
      </c>
      <c r="AF771" s="65">
        <v>19.2</v>
      </c>
      <c r="AG771" s="65">
        <f>IFERROR(($AD771/SUM(AD770:AD791))*$AF771,"")</f>
        <v>2.9805677061869749</v>
      </c>
      <c r="AH771" s="82">
        <v>0</v>
      </c>
      <c r="AI771" s="82">
        <v>0.4</v>
      </c>
      <c r="AJ771" s="82">
        <v>0.1</v>
      </c>
      <c r="AK771" s="82">
        <v>0.5</v>
      </c>
      <c r="AL771" s="82">
        <v>15.9</v>
      </c>
      <c r="AM771" s="83" t="s">
        <v>1541</v>
      </c>
      <c r="AN771" s="83" t="s">
        <v>1541</v>
      </c>
      <c r="AO771" s="83" t="s">
        <v>1541</v>
      </c>
      <c r="AP771" s="83" t="s">
        <v>1541</v>
      </c>
      <c r="AQ771" s="83" t="s">
        <v>1541</v>
      </c>
      <c r="AR771" s="83" t="s">
        <v>1541</v>
      </c>
      <c r="AT771" s="1">
        <v>2</v>
      </c>
      <c r="AU771" s="2" t="s">
        <v>1069</v>
      </c>
      <c r="AV771" s="6">
        <v>3425000</v>
      </c>
      <c r="AW771" s="6">
        <v>3425000</v>
      </c>
      <c r="BX771" s="2">
        <v>2</v>
      </c>
      <c r="BY771" s="2" t="s">
        <v>1062</v>
      </c>
      <c r="BZ771" s="2">
        <v>29</v>
      </c>
      <c r="CA771" s="2">
        <v>78</v>
      </c>
      <c r="CB771" s="2">
        <v>3067</v>
      </c>
      <c r="CC771" s="2">
        <v>29.7</v>
      </c>
      <c r="CD771" s="2">
        <v>0.56399999999999995</v>
      </c>
      <c r="CE771" s="2">
        <v>0.115</v>
      </c>
      <c r="CF771" s="2">
        <v>0.28399999999999997</v>
      </c>
      <c r="CG771" s="2">
        <v>4.9000000000000004</v>
      </c>
      <c r="CH771" s="2">
        <v>15.1</v>
      </c>
      <c r="CI771" s="2">
        <v>9.8000000000000007</v>
      </c>
      <c r="CJ771" s="2">
        <v>25.2</v>
      </c>
      <c r="CK771" s="2">
        <v>3.7</v>
      </c>
      <c r="CL771" s="2">
        <v>1.3</v>
      </c>
      <c r="CM771" s="2">
        <v>8.4</v>
      </c>
      <c r="CN771" s="2">
        <v>34.700000000000003</v>
      </c>
      <c r="CP771" s="2">
        <v>12</v>
      </c>
      <c r="CQ771" s="2">
        <v>5.2</v>
      </c>
      <c r="CR771" s="2">
        <v>17.2</v>
      </c>
      <c r="CS771" s="2">
        <v>0.27</v>
      </c>
      <c r="CU771" s="2">
        <v>8.6999999999999993</v>
      </c>
      <c r="CV771" s="2">
        <v>2.6</v>
      </c>
      <c r="CW771" s="2">
        <v>11.2</v>
      </c>
      <c r="CX771" s="2">
        <v>10.199999999999999</v>
      </c>
    </row>
    <row r="772" spans="1:102" x14ac:dyDescent="0.2">
      <c r="B772" s="1" t="s">
        <v>210</v>
      </c>
      <c r="C772" s="1">
        <v>1993</v>
      </c>
      <c r="D772" s="1" t="s">
        <v>1077</v>
      </c>
      <c r="F772" s="2">
        <v>24</v>
      </c>
      <c r="G772" s="2" t="s">
        <v>1123</v>
      </c>
      <c r="H772" s="2" t="s">
        <v>552</v>
      </c>
      <c r="I772" s="4" t="s">
        <v>1150</v>
      </c>
      <c r="J772" s="16">
        <f>_xlfn.XLOOKUP($I772,DASHBOARD!$I$2:$I$27,DASHBOARD!$J$2:$J$27,"",0)</f>
        <v>85</v>
      </c>
      <c r="K772" s="23">
        <f>J772/DASHBOARD!$C$3</f>
        <v>2.1590043180086362</v>
      </c>
      <c r="L772" s="2">
        <v>245</v>
      </c>
      <c r="M772" s="26">
        <f>L772/DASHBOARD!$C$4</f>
        <v>111.11111111111111</v>
      </c>
      <c r="N772" s="26">
        <f t="shared" si="145"/>
        <v>23.836938100730482</v>
      </c>
      <c r="O772" s="5">
        <v>21031</v>
      </c>
      <c r="P772" s="23">
        <f>YEARFRAC(O772,_xlfn.XLOOKUP($B772,DASHBOARD!$Q$2:$Q$40,DASHBOARD!$U$2:$U$40,"",0))</f>
        <v>35.888888888888886</v>
      </c>
      <c r="Q772" s="2" t="s">
        <v>557</v>
      </c>
      <c r="R772" s="2" t="str">
        <f>_xlfn.XLOOKUP($Q772,DASHBOARD!$L$2:$L$150,DASHBOARD!M$2:M$150,"",0)</f>
        <v>United States</v>
      </c>
      <c r="S772" s="2" t="str">
        <f>_xlfn.XLOOKUP($Q772,DASHBOARD!$L$2:$L$150,DASHBOARD!N$2:N$150,"",0)</f>
        <v>North America</v>
      </c>
      <c r="T772" s="2" t="str">
        <f>_xlfn.XLOOKUP($Q772,DASHBOARD!$L$2:$L$150,DASHBOARD!O$2:O$150,"",0)</f>
        <v>Americas</v>
      </c>
      <c r="U772" s="2">
        <v>12</v>
      </c>
      <c r="W772" s="2" t="s">
        <v>1124</v>
      </c>
      <c r="X772" s="2" t="s">
        <v>1124</v>
      </c>
      <c r="Z772" s="2" t="str">
        <f t="shared" si="146"/>
        <v/>
      </c>
      <c r="AA772" s="6">
        <f>_xlfn.XLOOKUP($G772,$AU$770:$AU$791,$AV$770:$AV$791,0,0)</f>
        <v>2200000</v>
      </c>
      <c r="AB772" s="43">
        <f>AA772/$AC$792</f>
        <v>0.12545620437956204</v>
      </c>
      <c r="AD772" s="65">
        <v>1253.6999999999998</v>
      </c>
      <c r="AE772" s="65" cm="1">
        <f t="array" ref="AE772">_xlfn.XLOOKUP($G772&amp;$C772,$BY$1:$BY$845&amp;$C$1:$C$845,$CB$1:$CB$845,"",0)</f>
        <v>1253</v>
      </c>
      <c r="AF772" s="65">
        <v>8.3000000000000007</v>
      </c>
      <c r="AG772" s="65">
        <f>IFERROR(($AD772/SUM(AD770:AD791))*$AF772,"")</f>
        <v>0.51665086119151771</v>
      </c>
      <c r="AH772" s="82">
        <v>0</v>
      </c>
      <c r="AI772" s="82">
        <v>1.3</v>
      </c>
      <c r="AJ772" s="82">
        <v>0.8</v>
      </c>
      <c r="AK772" s="82">
        <v>2.1</v>
      </c>
      <c r="AL772" s="82">
        <v>12.6</v>
      </c>
      <c r="AM772" s="83" t="s">
        <v>1541</v>
      </c>
      <c r="AN772" s="83" t="s">
        <v>1541</v>
      </c>
      <c r="AO772" s="83" t="s">
        <v>1541</v>
      </c>
      <c r="AP772" s="83" t="s">
        <v>1541</v>
      </c>
      <c r="AQ772" s="83" t="s">
        <v>1541</v>
      </c>
      <c r="AR772" s="83" t="s">
        <v>1541</v>
      </c>
      <c r="AT772" s="1">
        <v>3</v>
      </c>
      <c r="AU772" s="2" t="s">
        <v>1123</v>
      </c>
      <c r="AV772" s="6">
        <v>2200000</v>
      </c>
      <c r="AW772" s="6">
        <v>2200000</v>
      </c>
      <c r="BX772" s="2">
        <v>3</v>
      </c>
      <c r="BY772" s="2" t="s">
        <v>1023</v>
      </c>
      <c r="BZ772" s="2">
        <v>27</v>
      </c>
      <c r="CA772" s="2">
        <v>77</v>
      </c>
      <c r="CB772" s="2">
        <v>2745</v>
      </c>
      <c r="CC772" s="2">
        <v>17.5</v>
      </c>
      <c r="CD772" s="2">
        <v>0.53400000000000003</v>
      </c>
      <c r="CE772" s="2">
        <v>6.0000000000000001E-3</v>
      </c>
      <c r="CF772" s="2">
        <v>0.33900000000000002</v>
      </c>
      <c r="CG772" s="2">
        <v>13.9</v>
      </c>
      <c r="CH772" s="2">
        <v>16.899999999999999</v>
      </c>
      <c r="CI772" s="2">
        <v>15.3</v>
      </c>
      <c r="CJ772" s="2">
        <v>10.1</v>
      </c>
      <c r="CK772" s="2">
        <v>1.7</v>
      </c>
      <c r="CL772" s="2">
        <v>2.2999999999999998</v>
      </c>
      <c r="CM772" s="2">
        <v>10.4</v>
      </c>
      <c r="CN772" s="2">
        <v>16.7</v>
      </c>
      <c r="CP772" s="2">
        <v>5.4</v>
      </c>
      <c r="CQ772" s="2">
        <v>3.7</v>
      </c>
      <c r="CR772" s="2">
        <v>9.1</v>
      </c>
      <c r="CS772" s="2">
        <v>0.159</v>
      </c>
      <c r="CU772" s="2">
        <v>1.7</v>
      </c>
      <c r="CV772" s="2">
        <v>0.1</v>
      </c>
      <c r="CW772" s="2">
        <v>1.8</v>
      </c>
      <c r="CX772" s="2">
        <v>2.6</v>
      </c>
    </row>
    <row r="773" spans="1:102" x14ac:dyDescent="0.2">
      <c r="B773" s="1" t="s">
        <v>210</v>
      </c>
      <c r="C773" s="1">
        <v>1993</v>
      </c>
      <c r="D773" s="1" t="s">
        <v>1077</v>
      </c>
      <c r="F773" s="2">
        <v>40</v>
      </c>
      <c r="G773" s="2" t="s">
        <v>1125</v>
      </c>
      <c r="H773" s="2" t="s">
        <v>566</v>
      </c>
      <c r="I773" s="4" t="s">
        <v>600</v>
      </c>
      <c r="J773" s="16">
        <f>_xlfn.XLOOKUP($I773,DASHBOARD!$I$2:$I$27,DASHBOARD!$J$2:$J$27,"",0)</f>
        <v>80</v>
      </c>
      <c r="K773" s="23">
        <f>J773/DASHBOARD!$C$3</f>
        <v>2.0320040640081283</v>
      </c>
      <c r="L773" s="2">
        <v>235</v>
      </c>
      <c r="M773" s="26">
        <f>L773/DASHBOARD!$C$4</f>
        <v>106.57596371882086</v>
      </c>
      <c r="N773" s="26">
        <f t="shared" si="145"/>
        <v>25.811314590419496</v>
      </c>
      <c r="O773" s="5">
        <v>25493</v>
      </c>
      <c r="P773" s="23">
        <f>YEARFRAC(O773,_xlfn.XLOOKUP($B773,DASHBOARD!$Q$2:$Q$40,DASHBOARD!$U$2:$U$40,"",0))</f>
        <v>23.675000000000001</v>
      </c>
      <c r="Q773" s="2" t="s">
        <v>557</v>
      </c>
      <c r="R773" s="2" t="str">
        <f>_xlfn.XLOOKUP($Q773,DASHBOARD!$L$2:$L$150,DASHBOARD!M$2:M$150,"",0)</f>
        <v>United States</v>
      </c>
      <c r="S773" s="2" t="str">
        <f>_xlfn.XLOOKUP($Q773,DASHBOARD!$L$2:$L$150,DASHBOARD!N$2:N$150,"",0)</f>
        <v>North America</v>
      </c>
      <c r="T773" s="2" t="str">
        <f>_xlfn.XLOOKUP($Q773,DASHBOARD!$L$2:$L$150,DASHBOARD!O$2:O$150,"",0)</f>
        <v>Americas</v>
      </c>
      <c r="U773" s="2" t="s">
        <v>563</v>
      </c>
      <c r="W773" s="2" t="s">
        <v>1126</v>
      </c>
      <c r="X773" s="2" t="s">
        <v>1260</v>
      </c>
      <c r="Y773" s="2" t="s">
        <v>591</v>
      </c>
      <c r="Z773" s="2" t="str">
        <f t="shared" si="146"/>
        <v>X</v>
      </c>
      <c r="AA773" s="6">
        <f>_xlfn.XLOOKUP($G773,$AU$770:$AU$791,$AV$770:$AV$791,0,0)</f>
        <v>0</v>
      </c>
      <c r="AB773" s="43">
        <f>AA773/$AC$792</f>
        <v>0</v>
      </c>
      <c r="AD773" s="65">
        <v>2741.2000000000003</v>
      </c>
      <c r="AE773" s="65" cm="1">
        <f t="array" ref="AE773">_xlfn.XLOOKUP($G773&amp;$C773,$BY$1:$BY$845&amp;$C$1:$C$845,$CB$1:$CB$845,"",0)</f>
        <v>34</v>
      </c>
      <c r="AF773" s="65">
        <v>17.5</v>
      </c>
      <c r="AG773" s="65">
        <f>IFERROR(($AD773/SUM(AD770:AD791))*$AF773,"")</f>
        <v>2.3817940786566512</v>
      </c>
      <c r="AH773" s="82">
        <v>0</v>
      </c>
      <c r="AI773" s="82">
        <v>0</v>
      </c>
      <c r="AJ773" s="82">
        <v>0.1</v>
      </c>
      <c r="AK773" s="82">
        <v>0</v>
      </c>
      <c r="AL773" s="82">
        <v>13.1</v>
      </c>
      <c r="AM773" s="83" t="s">
        <v>1541</v>
      </c>
      <c r="AN773" s="83" t="s">
        <v>1541</v>
      </c>
      <c r="AO773" s="83" t="s">
        <v>1541</v>
      </c>
      <c r="AP773" s="83" t="s">
        <v>1541</v>
      </c>
      <c r="AQ773" s="83" t="s">
        <v>1541</v>
      </c>
      <c r="AR773" s="83" t="s">
        <v>1541</v>
      </c>
      <c r="AT773" s="1">
        <v>4</v>
      </c>
      <c r="AU773" s="2" t="s">
        <v>1023</v>
      </c>
      <c r="AV773" s="6">
        <v>1900000</v>
      </c>
      <c r="AW773" s="6">
        <v>1900000</v>
      </c>
      <c r="BX773" s="2">
        <v>4</v>
      </c>
      <c r="BY773" s="2" t="s">
        <v>1120</v>
      </c>
      <c r="BZ773" s="2">
        <v>25</v>
      </c>
      <c r="CA773" s="2">
        <v>82</v>
      </c>
      <c r="CB773" s="2">
        <v>2492</v>
      </c>
      <c r="CC773" s="2">
        <v>14.7</v>
      </c>
      <c r="CD773" s="2">
        <v>0.56999999999999995</v>
      </c>
      <c r="CE773" s="2">
        <v>0.17</v>
      </c>
      <c r="CF773" s="2">
        <v>0.185</v>
      </c>
      <c r="CG773" s="2">
        <v>1.2</v>
      </c>
      <c r="CH773" s="2">
        <v>5.8</v>
      </c>
      <c r="CI773" s="2">
        <v>3.4</v>
      </c>
      <c r="CJ773" s="2">
        <v>18.600000000000001</v>
      </c>
      <c r="CK773" s="2">
        <v>1.4</v>
      </c>
      <c r="CL773" s="2">
        <v>0.2</v>
      </c>
      <c r="CM773" s="2">
        <v>8.6</v>
      </c>
      <c r="CN773" s="2">
        <v>16.8</v>
      </c>
      <c r="CP773" s="2">
        <v>5.7</v>
      </c>
      <c r="CQ773" s="2">
        <v>1.7</v>
      </c>
      <c r="CR773" s="2">
        <v>7.5</v>
      </c>
      <c r="CS773" s="2">
        <v>0.14399999999999999</v>
      </c>
      <c r="CU773" s="2">
        <v>0.8</v>
      </c>
      <c r="CV773" s="2">
        <v>-0.6</v>
      </c>
      <c r="CW773" s="2">
        <v>0.2</v>
      </c>
      <c r="CX773" s="2">
        <v>1.4</v>
      </c>
    </row>
    <row r="774" spans="1:102" x14ac:dyDescent="0.2">
      <c r="B774" s="1" t="s">
        <v>210</v>
      </c>
      <c r="C774" s="1">
        <v>1993</v>
      </c>
      <c r="D774" s="1" t="s">
        <v>1077</v>
      </c>
      <c r="F774" s="2">
        <v>3</v>
      </c>
      <c r="G774" s="2" t="s">
        <v>1127</v>
      </c>
      <c r="H774" s="2" t="s">
        <v>576</v>
      </c>
      <c r="I774" s="4" t="s">
        <v>603</v>
      </c>
      <c r="J774" s="16">
        <f>_xlfn.XLOOKUP($I774,DASHBOARD!$I$2:$I$27,DASHBOARD!$J$2:$J$27,"",0)</f>
        <v>76</v>
      </c>
      <c r="K774" s="23">
        <f>J774/DASHBOARD!$C$3</f>
        <v>1.9304038608077216</v>
      </c>
      <c r="L774" s="2">
        <v>195</v>
      </c>
      <c r="M774" s="26">
        <f>L774/DASHBOARD!$C$4</f>
        <v>88.435374149659864</v>
      </c>
      <c r="N774" s="26">
        <f t="shared" si="145"/>
        <v>23.731744422145589</v>
      </c>
      <c r="O774" s="5">
        <v>25603</v>
      </c>
      <c r="P774" s="23">
        <f>YEARFRAC(O774,_xlfn.XLOOKUP($B774,DASHBOARD!$Q$2:$Q$40,DASHBOARD!$U$2:$U$40,"",0))</f>
        <v>23.377777777777776</v>
      </c>
      <c r="Q774" s="2" t="s">
        <v>866</v>
      </c>
      <c r="R774" s="2" t="str">
        <f>_xlfn.XLOOKUP($Q774,DASHBOARD!$L$2:$L$150,DASHBOARD!M$2:M$150,"",0)</f>
        <v>Germany</v>
      </c>
      <c r="S774" s="2" t="str">
        <f>_xlfn.XLOOKUP($Q774,DASHBOARD!$L$2:$L$150,DASHBOARD!N$2:N$150,"",0)</f>
        <v>Europe</v>
      </c>
      <c r="T774" s="2" t="str">
        <f>_xlfn.XLOOKUP($Q774,DASHBOARD!$L$2:$L$150,DASHBOARD!O$2:O$150,"",0)</f>
        <v>Eurasia</v>
      </c>
      <c r="U774" s="2" t="s">
        <v>563</v>
      </c>
      <c r="W774" s="2" t="s">
        <v>1128</v>
      </c>
      <c r="X774" s="2" t="s">
        <v>1128</v>
      </c>
      <c r="Z774" s="2" t="str">
        <f t="shared" si="146"/>
        <v/>
      </c>
      <c r="AA774" s="6">
        <f>_xlfn.XLOOKUP($G774,$AU$770:$AU$791,$AV$770:$AV$791,0,0)</f>
        <v>0</v>
      </c>
      <c r="AB774" s="43">
        <f>AA774/$AC$792</f>
        <v>0</v>
      </c>
      <c r="AD774" s="65">
        <v>1056.4000000000001</v>
      </c>
      <c r="AE774" s="65" cm="1">
        <f t="array" ref="AE774">_xlfn.XLOOKUP($G774&amp;$C774,$BY$1:$BY$845&amp;$C$1:$C$845,$CB$1:$CB$845,"",0)</f>
        <v>31</v>
      </c>
      <c r="AF774" s="65">
        <v>12.8</v>
      </c>
      <c r="AG774" s="65">
        <f>IFERROR(($AD774/SUM(AD770:AD791))*$AF774,"")</f>
        <v>0.67137289170684256</v>
      </c>
      <c r="AH774" s="82">
        <v>0</v>
      </c>
      <c r="AI774" s="82">
        <v>2.7</v>
      </c>
      <c r="AJ774" s="82">
        <v>2</v>
      </c>
      <c r="AK774" s="82">
        <v>4.7</v>
      </c>
      <c r="AL774" s="82">
        <v>19.2</v>
      </c>
      <c r="AM774" s="83" t="s">
        <v>1541</v>
      </c>
      <c r="AN774" s="83" t="s">
        <v>1541</v>
      </c>
      <c r="AO774" s="83" t="s">
        <v>1541</v>
      </c>
      <c r="AP774" s="83" t="s">
        <v>1541</v>
      </c>
      <c r="AQ774" s="83" t="s">
        <v>1541</v>
      </c>
      <c r="AR774" s="83" t="s">
        <v>1541</v>
      </c>
      <c r="AT774" s="1">
        <v>5</v>
      </c>
      <c r="AU774" s="2" t="s">
        <v>1129</v>
      </c>
      <c r="AV774" s="6">
        <v>1400000</v>
      </c>
      <c r="AW774" s="6">
        <v>1400000</v>
      </c>
      <c r="BX774" s="2">
        <v>5</v>
      </c>
      <c r="BY774" s="2" t="s">
        <v>1137</v>
      </c>
      <c r="BZ774" s="2">
        <v>24</v>
      </c>
      <c r="CA774" s="2">
        <v>71</v>
      </c>
      <c r="CB774" s="2">
        <v>1369</v>
      </c>
      <c r="CC774" s="2">
        <v>14.6</v>
      </c>
      <c r="CD774" s="2">
        <v>0.51300000000000001</v>
      </c>
      <c r="CE774" s="2">
        <v>0.02</v>
      </c>
      <c r="CF774" s="2">
        <v>0.35399999999999998</v>
      </c>
      <c r="CG774" s="2">
        <v>13.7</v>
      </c>
      <c r="CH774" s="2">
        <v>24.7</v>
      </c>
      <c r="CI774" s="2">
        <v>19</v>
      </c>
      <c r="CJ774" s="2">
        <v>6.6</v>
      </c>
      <c r="CK774" s="2">
        <v>2.1</v>
      </c>
      <c r="CL774" s="2">
        <v>3.2</v>
      </c>
      <c r="CM774" s="2">
        <v>15.1</v>
      </c>
      <c r="CN774" s="2">
        <v>15.3</v>
      </c>
      <c r="CP774" s="2">
        <v>1.4</v>
      </c>
      <c r="CQ774" s="2">
        <v>2.5</v>
      </c>
      <c r="CR774" s="2">
        <v>3.9</v>
      </c>
      <c r="CS774" s="2">
        <v>0.13600000000000001</v>
      </c>
      <c r="CU774" s="2">
        <v>-2.2999999999999998</v>
      </c>
      <c r="CV774" s="2">
        <v>0.7</v>
      </c>
      <c r="CW774" s="2">
        <v>-1.6</v>
      </c>
      <c r="CX774" s="2">
        <v>0.1</v>
      </c>
    </row>
    <row r="775" spans="1:102" x14ac:dyDescent="0.2">
      <c r="B775" s="1" t="s">
        <v>210</v>
      </c>
      <c r="C775" s="1">
        <v>1993</v>
      </c>
      <c r="D775" s="1" t="s">
        <v>1077</v>
      </c>
      <c r="F775" s="2">
        <v>54</v>
      </c>
      <c r="G775" s="2" t="s">
        <v>1023</v>
      </c>
      <c r="H775" s="2" t="s">
        <v>566</v>
      </c>
      <c r="I775" s="4" t="s">
        <v>595</v>
      </c>
      <c r="J775" s="16">
        <f>_xlfn.XLOOKUP($I775,DASHBOARD!$I$2:$I$27,DASHBOARD!$J$2:$J$27,"",0)</f>
        <v>82</v>
      </c>
      <c r="K775" s="23">
        <f>J775/DASHBOARD!$C$3</f>
        <v>2.0828041656083314</v>
      </c>
      <c r="L775" s="2">
        <v>215</v>
      </c>
      <c r="M775" s="26">
        <f>L775/DASHBOARD!$C$4</f>
        <v>97.505668934240362</v>
      </c>
      <c r="N775" s="26">
        <f t="shared" si="145"/>
        <v>22.476722870389477</v>
      </c>
      <c r="O775" s="5">
        <v>23927</v>
      </c>
      <c r="P775" s="23">
        <f>YEARFRAC(O775,_xlfn.XLOOKUP($B775,DASHBOARD!$Q$2:$Q$40,DASHBOARD!$U$2:$U$40,"",0))</f>
        <v>27.961111111111112</v>
      </c>
      <c r="Q775" s="2" t="s">
        <v>557</v>
      </c>
      <c r="R775" s="2" t="str">
        <f>_xlfn.XLOOKUP($Q775,DASHBOARD!$L$2:$L$150,DASHBOARD!M$2:M$150,"",0)</f>
        <v>United States</v>
      </c>
      <c r="S775" s="2" t="str">
        <f>_xlfn.XLOOKUP($Q775,DASHBOARD!$L$2:$L$150,DASHBOARD!N$2:N$150,"",0)</f>
        <v>North America</v>
      </c>
      <c r="T775" s="2" t="str">
        <f>_xlfn.XLOOKUP($Q775,DASHBOARD!$L$2:$L$150,DASHBOARD!O$2:O$150,"",0)</f>
        <v>Americas</v>
      </c>
      <c r="U775" s="2">
        <v>5</v>
      </c>
      <c r="W775" s="2" t="s">
        <v>970</v>
      </c>
      <c r="X775" s="2" t="s">
        <v>970</v>
      </c>
      <c r="Z775" s="2" t="str">
        <f t="shared" si="146"/>
        <v/>
      </c>
      <c r="AA775" s="6">
        <f>_xlfn.XLOOKUP($G775,$AU$770:$AU$791,$AV$770:$AV$791,0,0)</f>
        <v>1900000</v>
      </c>
      <c r="AB775" s="43">
        <f>AA775/$AC$792</f>
        <v>0.1083485401459854</v>
      </c>
      <c r="AD775" s="65">
        <v>1032.5</v>
      </c>
      <c r="AE775" s="65" cm="1">
        <f t="array" ref="AE775">_xlfn.XLOOKUP($G775&amp;$C775,$BY$1:$BY$845&amp;$C$1:$C$845,$CB$1:$CB$845,"",0)</f>
        <v>2745</v>
      </c>
      <c r="AF775" s="65">
        <v>9.3000000000000007</v>
      </c>
      <c r="AG775" s="65">
        <f>IFERROR(($AD775/SUM(AD770:AD791))*$AF775,"")</f>
        <v>0.4767585039248885</v>
      </c>
      <c r="AH775" s="82">
        <v>0</v>
      </c>
      <c r="AI775" s="82">
        <v>0.6</v>
      </c>
      <c r="AJ775" s="82">
        <v>1.4</v>
      </c>
      <c r="AK775" s="82">
        <v>2.1</v>
      </c>
      <c r="AL775" s="82">
        <v>15</v>
      </c>
      <c r="AM775" s="83" t="s">
        <v>1541</v>
      </c>
      <c r="AN775" s="83" t="s">
        <v>1541</v>
      </c>
      <c r="AO775" s="83" t="s">
        <v>1541</v>
      </c>
      <c r="AP775" s="83" t="s">
        <v>1541</v>
      </c>
      <c r="AQ775" s="83" t="s">
        <v>1541</v>
      </c>
      <c r="AR775" s="83" t="s">
        <v>1541</v>
      </c>
      <c r="AT775" s="1">
        <v>6</v>
      </c>
      <c r="AU775" s="2" t="s">
        <v>1133</v>
      </c>
      <c r="AV775" s="6">
        <v>1200000</v>
      </c>
      <c r="AW775" s="6">
        <v>1200000</v>
      </c>
      <c r="BX775" s="2">
        <v>6</v>
      </c>
      <c r="BY775" s="2" t="s">
        <v>1123</v>
      </c>
      <c r="BZ775" s="2">
        <v>35</v>
      </c>
      <c r="CA775" s="2">
        <v>63</v>
      </c>
      <c r="CB775" s="2">
        <v>1253</v>
      </c>
      <c r="CC775" s="2">
        <v>8.3000000000000007</v>
      </c>
      <c r="CD775" s="2">
        <v>0.45800000000000002</v>
      </c>
      <c r="CE775" s="2">
        <v>0</v>
      </c>
      <c r="CF775" s="2">
        <v>0.28599999999999998</v>
      </c>
      <c r="CG775" s="2">
        <v>7.4</v>
      </c>
      <c r="CH775" s="2">
        <v>14.3</v>
      </c>
      <c r="CI775" s="2">
        <v>10.7</v>
      </c>
      <c r="CJ775" s="2">
        <v>8.6999999999999993</v>
      </c>
      <c r="CK775" s="2">
        <v>0.8</v>
      </c>
      <c r="CL775" s="2">
        <v>0.5</v>
      </c>
      <c r="CM775" s="2">
        <v>13.8</v>
      </c>
      <c r="CN775" s="2">
        <v>15.5</v>
      </c>
      <c r="CP775" s="2">
        <v>0.1</v>
      </c>
      <c r="CQ775" s="2">
        <v>1.1000000000000001</v>
      </c>
      <c r="CR775" s="2">
        <v>1.2</v>
      </c>
      <c r="CS775" s="2">
        <v>4.8000000000000001E-2</v>
      </c>
      <c r="CU775" s="2">
        <v>-3.8</v>
      </c>
      <c r="CV775" s="2">
        <v>-1.1000000000000001</v>
      </c>
      <c r="CW775" s="2">
        <v>-4.9000000000000004</v>
      </c>
      <c r="CX775" s="2">
        <v>-0.9</v>
      </c>
    </row>
    <row r="776" spans="1:102" x14ac:dyDescent="0.2">
      <c r="B776" s="1" t="s">
        <v>210</v>
      </c>
      <c r="C776" s="1">
        <v>1993</v>
      </c>
      <c r="D776" s="1" t="s">
        <v>1077</v>
      </c>
      <c r="F776" s="2">
        <v>23</v>
      </c>
      <c r="G776" s="2" t="s">
        <v>1062</v>
      </c>
      <c r="H776" s="2" t="s">
        <v>576</v>
      </c>
      <c r="I776" s="4" t="s">
        <v>599</v>
      </c>
      <c r="J776" s="16">
        <f>_xlfn.XLOOKUP($I776,DASHBOARD!$I$2:$I$27,DASHBOARD!$J$2:$J$27,"",0)</f>
        <v>78</v>
      </c>
      <c r="K776" s="23">
        <f>J776/DASHBOARD!$C$3</f>
        <v>1.981203962407925</v>
      </c>
      <c r="L776" s="2">
        <v>198</v>
      </c>
      <c r="M776" s="26">
        <f>L776/DASHBOARD!$C$4</f>
        <v>89.795918367346943</v>
      </c>
      <c r="N776" s="26">
        <f t="shared" si="145"/>
        <v>22.876955144977121</v>
      </c>
      <c r="O776" s="5">
        <v>23059</v>
      </c>
      <c r="P776" s="23">
        <f>YEARFRAC(O776,_xlfn.XLOOKUP($B776,DASHBOARD!$Q$2:$Q$40,DASHBOARD!$U$2:$U$40,"",0))</f>
        <v>30.341666666666665</v>
      </c>
      <c r="Q776" s="2" t="s">
        <v>557</v>
      </c>
      <c r="R776" s="2" t="str">
        <f>_xlfn.XLOOKUP($Q776,DASHBOARD!$L$2:$L$150,DASHBOARD!M$2:M$150,"",0)</f>
        <v>United States</v>
      </c>
      <c r="S776" s="2" t="str">
        <f>_xlfn.XLOOKUP($Q776,DASHBOARD!$L$2:$L$150,DASHBOARD!N$2:N$150,"",0)</f>
        <v>North America</v>
      </c>
      <c r="T776" s="2" t="str">
        <f>_xlfn.XLOOKUP($Q776,DASHBOARD!$L$2:$L$150,DASHBOARD!O$2:O$150,"",0)</f>
        <v>Americas</v>
      </c>
      <c r="U776" s="2">
        <v>8</v>
      </c>
      <c r="W776" s="2" t="s">
        <v>636</v>
      </c>
      <c r="X776" s="2" t="s">
        <v>636</v>
      </c>
      <c r="Z776" s="2" t="str">
        <f t="shared" si="146"/>
        <v/>
      </c>
      <c r="AA776" s="6">
        <f>_xlfn.XLOOKUP($G776,$AU$770:$AU$791,$AV$770:$AV$791,0,0)</f>
        <v>4000000</v>
      </c>
      <c r="AB776" s="43">
        <f>AA776/$AC$792</f>
        <v>0.2281021897810219</v>
      </c>
      <c r="AD776" s="65">
        <v>1017.6</v>
      </c>
      <c r="AE776" s="65" cm="1">
        <f t="array" ref="AE776">_xlfn.XLOOKUP($G776&amp;$C776,$BY$1:$BY$845&amp;$C$1:$C$845,$CB$1:$CB$845,"",0)</f>
        <v>3067</v>
      </c>
      <c r="AF776" s="65">
        <v>7.6</v>
      </c>
      <c r="AG776" s="65">
        <f>IFERROR(($AD776/SUM(AD770:AD791))*$AF776,"")</f>
        <v>0.38398665388988468</v>
      </c>
      <c r="AH776" s="82">
        <v>0</v>
      </c>
      <c r="AI776" s="82">
        <v>3.6</v>
      </c>
      <c r="AJ776" s="82">
        <v>1.7</v>
      </c>
      <c r="AK776" s="82">
        <v>5.2</v>
      </c>
      <c r="AL776" s="82">
        <v>12.7</v>
      </c>
      <c r="AM776" s="83" t="s">
        <v>1541</v>
      </c>
      <c r="AN776" s="83" t="s">
        <v>1541</v>
      </c>
      <c r="AO776" s="83" t="s">
        <v>1541</v>
      </c>
      <c r="AP776" s="83" t="s">
        <v>1541</v>
      </c>
      <c r="AQ776" s="83" t="s">
        <v>1541</v>
      </c>
      <c r="AR776" s="83" t="s">
        <v>1541</v>
      </c>
      <c r="AT776" s="1">
        <v>7</v>
      </c>
      <c r="AU776" s="2" t="s">
        <v>1131</v>
      </c>
      <c r="AV776" s="6">
        <v>1075000</v>
      </c>
      <c r="AW776" s="6">
        <v>1075000</v>
      </c>
      <c r="BX776" s="2">
        <v>7</v>
      </c>
      <c r="BY776" s="2" t="s">
        <v>1129</v>
      </c>
      <c r="BZ776" s="2">
        <v>26</v>
      </c>
      <c r="CA776" s="2">
        <v>76</v>
      </c>
      <c r="CB776" s="2">
        <v>1059</v>
      </c>
      <c r="CC776" s="2">
        <v>12.8</v>
      </c>
      <c r="CD776" s="2">
        <v>0.51800000000000002</v>
      </c>
      <c r="CE776" s="2">
        <v>1.7999999999999999E-2</v>
      </c>
      <c r="CF776" s="2">
        <v>0.35899999999999999</v>
      </c>
      <c r="CG776" s="2">
        <v>11.1</v>
      </c>
      <c r="CH776" s="2">
        <v>11.5</v>
      </c>
      <c r="CI776" s="2">
        <v>11.3</v>
      </c>
      <c r="CJ776" s="2">
        <v>9.1999999999999993</v>
      </c>
      <c r="CK776" s="2">
        <v>1.3</v>
      </c>
      <c r="CL776" s="2">
        <v>1.3</v>
      </c>
      <c r="CM776" s="2">
        <v>15.1</v>
      </c>
      <c r="CN776" s="2">
        <v>18.899999999999999</v>
      </c>
      <c r="CP776" s="2">
        <v>0.9</v>
      </c>
      <c r="CQ776" s="2">
        <v>1</v>
      </c>
      <c r="CR776" s="2">
        <v>1.9</v>
      </c>
      <c r="CS776" s="2">
        <v>8.7999999999999995E-2</v>
      </c>
      <c r="CU776" s="2">
        <v>-1.9</v>
      </c>
      <c r="CV776" s="2">
        <v>-1.3</v>
      </c>
      <c r="CW776" s="2">
        <v>-3.2</v>
      </c>
      <c r="CX776" s="2">
        <v>-0.3</v>
      </c>
    </row>
    <row r="777" spans="1:102" x14ac:dyDescent="0.2">
      <c r="B777" s="1" t="s">
        <v>210</v>
      </c>
      <c r="C777" s="1">
        <v>1993</v>
      </c>
      <c r="D777" s="1" t="s">
        <v>1077</v>
      </c>
      <c r="F777" s="2">
        <v>21</v>
      </c>
      <c r="G777" s="2" t="s">
        <v>1129</v>
      </c>
      <c r="H777" s="2" t="s">
        <v>552</v>
      </c>
      <c r="I777" s="4" t="s">
        <v>1148</v>
      </c>
      <c r="J777" s="16">
        <f>_xlfn.XLOOKUP($I777,DASHBOARD!$I$2:$I$27,DASHBOARD!$J$2:$J$27,"",0)</f>
        <v>83</v>
      </c>
      <c r="K777" s="23">
        <f>J777/DASHBOARD!$C$3</f>
        <v>2.1082042164084331</v>
      </c>
      <c r="L777" s="2">
        <v>230</v>
      </c>
      <c r="M777" s="26">
        <f>L777/DASHBOARD!$C$4</f>
        <v>104.30839002267574</v>
      </c>
      <c r="N777" s="26">
        <f t="shared" si="145"/>
        <v>23.468962284676774</v>
      </c>
      <c r="O777" s="5">
        <v>24501</v>
      </c>
      <c r="P777" s="23">
        <f>YEARFRAC(O777,_xlfn.XLOOKUP($B777,DASHBOARD!$Q$2:$Q$40,DASHBOARD!$U$2:$U$40,"",0))</f>
        <v>26.391666666666666</v>
      </c>
      <c r="Q777" s="2" t="s">
        <v>557</v>
      </c>
      <c r="R777" s="2" t="str">
        <f>_xlfn.XLOOKUP($Q777,DASHBOARD!$L$2:$L$150,DASHBOARD!M$2:M$150,"",0)</f>
        <v>United States</v>
      </c>
      <c r="S777" s="2" t="str">
        <f>_xlfn.XLOOKUP($Q777,DASHBOARD!$L$2:$L$150,DASHBOARD!N$2:N$150,"",0)</f>
        <v>North America</v>
      </c>
      <c r="T777" s="2" t="str">
        <f>_xlfn.XLOOKUP($Q777,DASHBOARD!$L$2:$L$150,DASHBOARD!O$2:O$150,"",0)</f>
        <v>Americas</v>
      </c>
      <c r="U777" s="2">
        <v>3</v>
      </c>
      <c r="W777" s="2" t="s">
        <v>1130</v>
      </c>
      <c r="X777" s="2" t="s">
        <v>1130</v>
      </c>
      <c r="Z777" s="2" t="str">
        <f t="shared" si="146"/>
        <v/>
      </c>
      <c r="AA777" s="6">
        <f>_xlfn.XLOOKUP($G777,$AU$770:$AU$791,$AV$770:$AV$791,0,0)</f>
        <v>1400000</v>
      </c>
      <c r="AB777" s="43">
        <f>AA777/$AC$792</f>
        <v>7.9835766423357671E-2</v>
      </c>
      <c r="AD777" s="65">
        <v>1000.8000000000001</v>
      </c>
      <c r="AE777" s="65" cm="1">
        <f t="array" ref="AE777">_xlfn.XLOOKUP($G777&amp;$C777,$BY$1:$BY$845&amp;$C$1:$C$845,$CB$1:$CB$845,"",0)</f>
        <v>1059</v>
      </c>
      <c r="AF777" s="65">
        <v>14.8</v>
      </c>
      <c r="AG777" s="65">
        <f>IFERROR(($AD777/SUM(AD770:AD791))*$AF777,"")</f>
        <v>0.73541833203414009</v>
      </c>
      <c r="AH777" s="82">
        <v>0</v>
      </c>
      <c r="AI777" s="82">
        <v>3.4</v>
      </c>
      <c r="AJ777" s="82">
        <v>1.4</v>
      </c>
      <c r="AK777" s="82">
        <v>4.8</v>
      </c>
      <c r="AL777" s="82">
        <v>15.6</v>
      </c>
      <c r="AM777" s="83" t="s">
        <v>1541</v>
      </c>
      <c r="AN777" s="83" t="s">
        <v>1541</v>
      </c>
      <c r="AO777" s="83" t="s">
        <v>1541</v>
      </c>
      <c r="AP777" s="83" t="s">
        <v>1541</v>
      </c>
      <c r="AQ777" s="83" t="s">
        <v>1541</v>
      </c>
      <c r="AR777" s="83" t="s">
        <v>1541</v>
      </c>
      <c r="AT777" s="1">
        <v>8</v>
      </c>
      <c r="AU777" s="2" t="s">
        <v>1053</v>
      </c>
      <c r="AV777" s="6">
        <v>625000</v>
      </c>
      <c r="AW777" s="6">
        <v>625000</v>
      </c>
      <c r="BX777" s="2">
        <v>8</v>
      </c>
      <c r="BY777" s="2" t="s">
        <v>1133</v>
      </c>
      <c r="BZ777" s="2">
        <v>32</v>
      </c>
      <c r="CA777" s="2">
        <v>59</v>
      </c>
      <c r="CB777" s="2">
        <v>1030</v>
      </c>
      <c r="CC777" s="2">
        <v>9.3000000000000007</v>
      </c>
      <c r="CD777" s="2">
        <v>0.50900000000000001</v>
      </c>
      <c r="CE777" s="2">
        <v>0.17599999999999999</v>
      </c>
      <c r="CF777" s="2">
        <v>8.5999999999999993E-2</v>
      </c>
      <c r="CG777" s="2">
        <v>1</v>
      </c>
      <c r="CH777" s="2">
        <v>4.5</v>
      </c>
      <c r="CI777" s="2">
        <v>2.7</v>
      </c>
      <c r="CJ777" s="2">
        <v>17.100000000000001</v>
      </c>
      <c r="CK777" s="2">
        <v>1.9</v>
      </c>
      <c r="CL777" s="2">
        <v>0.1</v>
      </c>
      <c r="CM777" s="2">
        <v>11.4</v>
      </c>
      <c r="CN777" s="2">
        <v>11.5</v>
      </c>
      <c r="CP777" s="2">
        <v>1.1000000000000001</v>
      </c>
      <c r="CQ777" s="2">
        <v>0.8</v>
      </c>
      <c r="CR777" s="2">
        <v>1.9</v>
      </c>
      <c r="CS777" s="2">
        <v>8.6999999999999994E-2</v>
      </c>
      <c r="CU777" s="2">
        <v>-2.9</v>
      </c>
      <c r="CV777" s="2">
        <v>0.1</v>
      </c>
      <c r="CW777" s="2">
        <v>-2.8</v>
      </c>
      <c r="CX777" s="2">
        <v>-0.2</v>
      </c>
    </row>
    <row r="778" spans="1:102" x14ac:dyDescent="0.2">
      <c r="B778" s="1" t="s">
        <v>210</v>
      </c>
      <c r="C778" s="1">
        <v>1993</v>
      </c>
      <c r="D778" s="1" t="s">
        <v>1077</v>
      </c>
      <c r="F778" s="2">
        <v>22</v>
      </c>
      <c r="G778" s="2" t="s">
        <v>1131</v>
      </c>
      <c r="H778" s="2" t="s">
        <v>570</v>
      </c>
      <c r="I778" s="4" t="s">
        <v>604</v>
      </c>
      <c r="J778" s="16">
        <f>_xlfn.XLOOKUP($I778,DASHBOARD!$I$2:$I$27,DASHBOARD!$J$2:$J$27,"",0)</f>
        <v>79</v>
      </c>
      <c r="K778" s="23">
        <f>J778/DASHBOARD!$C$3</f>
        <v>2.0066040132080265</v>
      </c>
      <c r="L778" s="2">
        <v>220</v>
      </c>
      <c r="M778" s="26">
        <f>L778/DASHBOARD!$C$4</f>
        <v>99.773242630385482</v>
      </c>
      <c r="N778" s="26">
        <f t="shared" si="145"/>
        <v>24.779397016511027</v>
      </c>
      <c r="O778" s="5">
        <v>22522</v>
      </c>
      <c r="P778" s="23">
        <f>YEARFRAC(O778,_xlfn.XLOOKUP($B778,DASHBOARD!$Q$2:$Q$40,DASHBOARD!$U$2:$U$40,"",0))</f>
        <v>31.808333333333334</v>
      </c>
      <c r="Q778" s="2" t="s">
        <v>557</v>
      </c>
      <c r="R778" s="2" t="str">
        <f>_xlfn.XLOOKUP($Q778,DASHBOARD!$L$2:$L$150,DASHBOARD!M$2:M$150,"",0)</f>
        <v>United States</v>
      </c>
      <c r="S778" s="2" t="str">
        <f>_xlfn.XLOOKUP($Q778,DASHBOARD!$L$2:$L$150,DASHBOARD!N$2:N$150,"",0)</f>
        <v>North America</v>
      </c>
      <c r="T778" s="2" t="str">
        <f>_xlfn.XLOOKUP($Q778,DASHBOARD!$L$2:$L$150,DASHBOARD!O$2:O$150,"",0)</f>
        <v>Americas</v>
      </c>
      <c r="U778" s="2">
        <v>9</v>
      </c>
      <c r="W778" s="2" t="s">
        <v>641</v>
      </c>
      <c r="X778" s="2" t="s">
        <v>641</v>
      </c>
      <c r="Z778" s="2" t="str">
        <f t="shared" si="146"/>
        <v/>
      </c>
      <c r="AA778" s="6">
        <f>_xlfn.XLOOKUP($G778,$AU$770:$AU$791,$AV$770:$AV$791,0,0)</f>
        <v>1075000</v>
      </c>
      <c r="AB778" s="43">
        <f>AA778/$AC$792</f>
        <v>6.1302463503649637E-2</v>
      </c>
      <c r="AD778" s="65">
        <v>1370.3</v>
      </c>
      <c r="AE778" s="65" cm="1">
        <f t="array" ref="AE778">_xlfn.XLOOKUP($G778&amp;$C778,$BY$1:$BY$845&amp;$C$1:$C$845,$CB$1:$CB$845,"",0)</f>
        <v>1019</v>
      </c>
      <c r="AF778" s="65">
        <v>14.6</v>
      </c>
      <c r="AG778" s="65">
        <f>IFERROR(($AD778/SUM(AD770:AD791))*$AF778,"")</f>
        <v>0.99333091699891274</v>
      </c>
      <c r="AH778" s="82">
        <v>0</v>
      </c>
      <c r="AI778" s="82">
        <v>0.6</v>
      </c>
      <c r="AJ778" s="82">
        <v>1.5</v>
      </c>
      <c r="AK778" s="82">
        <v>2.1</v>
      </c>
      <c r="AL778" s="82">
        <v>15.8</v>
      </c>
      <c r="AM778" s="83" t="s">
        <v>1541</v>
      </c>
      <c r="AN778" s="83" t="s">
        <v>1541</v>
      </c>
      <c r="AO778" s="83" t="s">
        <v>1541</v>
      </c>
      <c r="AP778" s="83" t="s">
        <v>1541</v>
      </c>
      <c r="AQ778" s="83" t="s">
        <v>1541</v>
      </c>
      <c r="AR778" s="83" t="s">
        <v>1541</v>
      </c>
      <c r="AT778" s="1">
        <v>9</v>
      </c>
      <c r="AU778" s="2" t="s">
        <v>1137</v>
      </c>
      <c r="AV778" s="6">
        <v>613000</v>
      </c>
      <c r="AW778" s="6">
        <v>613000</v>
      </c>
      <c r="BX778" s="2">
        <v>9</v>
      </c>
      <c r="BY778" s="2" t="s">
        <v>1131</v>
      </c>
      <c r="BZ778" s="2">
        <v>31</v>
      </c>
      <c r="CA778" s="2">
        <v>64</v>
      </c>
      <c r="CB778" s="2">
        <v>1019</v>
      </c>
      <c r="CC778" s="2">
        <v>7.6</v>
      </c>
      <c r="CD778" s="2">
        <v>0.48899999999999999</v>
      </c>
      <c r="CE778" s="2">
        <v>2.5000000000000001E-2</v>
      </c>
      <c r="CF778" s="2">
        <v>0.255</v>
      </c>
      <c r="CG778" s="2">
        <v>5.8</v>
      </c>
      <c r="CH778" s="2">
        <v>12.3</v>
      </c>
      <c r="CI778" s="2">
        <v>8.9</v>
      </c>
      <c r="CJ778" s="2">
        <v>10.1</v>
      </c>
      <c r="CK778" s="2">
        <v>0.6</v>
      </c>
      <c r="CL778" s="2">
        <v>1</v>
      </c>
      <c r="CM778" s="2">
        <v>18.899999999999999</v>
      </c>
      <c r="CN778" s="2">
        <v>11.9</v>
      </c>
      <c r="CP778" s="2">
        <v>0.1</v>
      </c>
      <c r="CQ778" s="2">
        <v>0.8</v>
      </c>
      <c r="CR778" s="2">
        <v>0.9</v>
      </c>
      <c r="CS778" s="2">
        <v>4.3999999999999997E-2</v>
      </c>
      <c r="CU778" s="2">
        <v>-3.4</v>
      </c>
      <c r="CV778" s="2">
        <v>-0.9</v>
      </c>
      <c r="CW778" s="2">
        <v>-4.3</v>
      </c>
      <c r="CX778" s="2">
        <v>-0.6</v>
      </c>
    </row>
    <row r="779" spans="1:102" x14ac:dyDescent="0.2">
      <c r="B779" s="1" t="s">
        <v>210</v>
      </c>
      <c r="C779" s="1">
        <v>1993</v>
      </c>
      <c r="D779" s="1" t="s">
        <v>1077</v>
      </c>
      <c r="F779" s="2">
        <v>45</v>
      </c>
      <c r="G779" s="2" t="s">
        <v>1132</v>
      </c>
      <c r="H779" s="2" t="s">
        <v>566</v>
      </c>
      <c r="I779" s="4" t="s">
        <v>604</v>
      </c>
      <c r="J779" s="16">
        <f>_xlfn.XLOOKUP($I779,DASHBOARD!$I$2:$I$27,DASHBOARD!$J$2:$J$27,"",0)</f>
        <v>79</v>
      </c>
      <c r="K779" s="23">
        <f>J779/DASHBOARD!$C$3</f>
        <v>2.0066040132080265</v>
      </c>
      <c r="L779" s="2">
        <v>238</v>
      </c>
      <c r="M779" s="26">
        <f>L779/DASHBOARD!$C$4</f>
        <v>107.93650793650794</v>
      </c>
      <c r="N779" s="26">
        <f t="shared" si="145"/>
        <v>26.80680222695284</v>
      </c>
      <c r="O779" s="5">
        <v>21965</v>
      </c>
      <c r="P779" s="23">
        <f>YEARFRAC(O779,_xlfn.XLOOKUP($B779,DASHBOARD!$Q$2:$Q$40,DASHBOARD!$U$2:$U$40,"",0))</f>
        <v>33.336111111111109</v>
      </c>
      <c r="Q779" s="2" t="s">
        <v>557</v>
      </c>
      <c r="R779" s="2" t="str">
        <f>_xlfn.XLOOKUP($Q779,DASHBOARD!$L$2:$L$150,DASHBOARD!M$2:M$150,"",0)</f>
        <v>United States</v>
      </c>
      <c r="S779" s="2" t="str">
        <f>_xlfn.XLOOKUP($Q779,DASHBOARD!$L$2:$L$150,DASHBOARD!N$2:N$150,"",0)</f>
        <v>North America</v>
      </c>
      <c r="T779" s="2" t="str">
        <f>_xlfn.XLOOKUP($Q779,DASHBOARD!$L$2:$L$150,DASHBOARD!O$2:O$150,"",0)</f>
        <v>Americas</v>
      </c>
      <c r="U779" s="2">
        <v>9</v>
      </c>
      <c r="W779" s="2" t="s">
        <v>1017</v>
      </c>
      <c r="X779" s="2" t="s">
        <v>1017</v>
      </c>
      <c r="Z779" s="2" t="str">
        <f t="shared" si="146"/>
        <v/>
      </c>
      <c r="AA779" s="6">
        <f>_xlfn.XLOOKUP($G779,$AU$770:$AU$791,$AV$770:$AV$791,0,0)</f>
        <v>0</v>
      </c>
      <c r="AB779" s="43">
        <f>AA779/$AC$792</f>
        <v>0</v>
      </c>
      <c r="AD779" s="65" t="s">
        <v>1484</v>
      </c>
      <c r="AE779" s="65" cm="1">
        <f t="array" ref="AE779">_xlfn.XLOOKUP($G779&amp;$C779,$BY$1:$BY$845&amp;$C$1:$C$845,$CB$1:$CB$845,"",0)</f>
        <v>79</v>
      </c>
      <c r="AF779" s="65" t="s">
        <v>1484</v>
      </c>
      <c r="AG779" s="65" t="str">
        <f>IFERROR(($AD779/SUM(AD770:AD791))*$AF779,"")</f>
        <v/>
      </c>
      <c r="AH779" s="82">
        <v>0</v>
      </c>
      <c r="AI779" s="82">
        <v>1.6</v>
      </c>
      <c r="AJ779" s="82">
        <v>2.6</v>
      </c>
      <c r="AK779" s="82">
        <v>4.2</v>
      </c>
      <c r="AL779" s="82">
        <v>17.2</v>
      </c>
      <c r="AM779" s="83" t="s">
        <v>1541</v>
      </c>
      <c r="AN779" s="83" t="s">
        <v>1541</v>
      </c>
      <c r="AO779" s="83" t="s">
        <v>1541</v>
      </c>
      <c r="AP779" s="83" t="s">
        <v>1541</v>
      </c>
      <c r="AQ779" s="83" t="s">
        <v>1541</v>
      </c>
      <c r="AR779" s="83" t="s">
        <v>1541</v>
      </c>
      <c r="AT779" s="1">
        <v>10</v>
      </c>
      <c r="AU779" s="2" t="s">
        <v>1138</v>
      </c>
      <c r="AV779" s="11">
        <v>600000</v>
      </c>
      <c r="AW779" s="6" t="s">
        <v>1484</v>
      </c>
      <c r="BX779" s="2">
        <v>10</v>
      </c>
      <c r="BY779" s="2" t="s">
        <v>1053</v>
      </c>
      <c r="BZ779" s="2">
        <v>27</v>
      </c>
      <c r="CA779" s="2">
        <v>72</v>
      </c>
      <c r="CB779" s="2">
        <v>998</v>
      </c>
      <c r="CC779" s="2">
        <v>14.8</v>
      </c>
      <c r="CD779" s="2">
        <v>0.57799999999999996</v>
      </c>
      <c r="CE779" s="2">
        <v>4.0000000000000001E-3</v>
      </c>
      <c r="CF779" s="2">
        <v>0.45100000000000001</v>
      </c>
      <c r="CG779" s="2">
        <v>11.5</v>
      </c>
      <c r="CH779" s="2">
        <v>22</v>
      </c>
      <c r="CI779" s="2">
        <v>16.600000000000001</v>
      </c>
      <c r="CJ779" s="2">
        <v>10</v>
      </c>
      <c r="CK779" s="2">
        <v>1.1000000000000001</v>
      </c>
      <c r="CL779" s="2">
        <v>3.1</v>
      </c>
      <c r="CM779" s="2">
        <v>20.100000000000001</v>
      </c>
      <c r="CN779" s="2">
        <v>16</v>
      </c>
      <c r="CP779" s="2">
        <v>1</v>
      </c>
      <c r="CQ779" s="2">
        <v>1.5</v>
      </c>
      <c r="CR779" s="2">
        <v>2.5</v>
      </c>
      <c r="CS779" s="2">
        <v>0.12</v>
      </c>
      <c r="CU779" s="2">
        <v>-1.7</v>
      </c>
      <c r="CV779" s="2">
        <v>0.4</v>
      </c>
      <c r="CW779" s="2">
        <v>-1.3</v>
      </c>
      <c r="CX779" s="2">
        <v>0.2</v>
      </c>
    </row>
    <row r="780" spans="1:102" x14ac:dyDescent="0.2">
      <c r="B780" s="1" t="s">
        <v>210</v>
      </c>
      <c r="C780" s="1">
        <v>1993</v>
      </c>
      <c r="D780" s="1" t="s">
        <v>1077</v>
      </c>
      <c r="F780" s="2">
        <v>5</v>
      </c>
      <c r="G780" s="2" t="s">
        <v>1133</v>
      </c>
      <c r="H780" s="2" t="s">
        <v>556</v>
      </c>
      <c r="I780" s="4" t="s">
        <v>597</v>
      </c>
      <c r="J780" s="16">
        <f>_xlfn.XLOOKUP($I780,DASHBOARD!$I$2:$I$27,DASHBOARD!$J$2:$J$27,"",0)</f>
        <v>74</v>
      </c>
      <c r="K780" s="23">
        <f>J780/DASHBOARD!$C$3</f>
        <v>1.8796037592075185</v>
      </c>
      <c r="L780" s="2">
        <v>185</v>
      </c>
      <c r="M780" s="26">
        <f>L780/DASHBOARD!$C$4</f>
        <v>83.900226757369609</v>
      </c>
      <c r="N780" s="26">
        <f t="shared" si="145"/>
        <v>23.748190537476248</v>
      </c>
      <c r="O780" s="5">
        <v>22188</v>
      </c>
      <c r="P780" s="23">
        <f>YEARFRAC(O780,_xlfn.XLOOKUP($B780,DASHBOARD!$Q$2:$Q$40,DASHBOARD!$U$2:$U$40,"",0))</f>
        <v>32.725000000000001</v>
      </c>
      <c r="Q780" s="2" t="s">
        <v>557</v>
      </c>
      <c r="R780" s="2" t="str">
        <f>_xlfn.XLOOKUP($Q780,DASHBOARD!$L$2:$L$150,DASHBOARD!M$2:M$150,"",0)</f>
        <v>United States</v>
      </c>
      <c r="S780" s="2" t="str">
        <f>_xlfn.XLOOKUP($Q780,DASHBOARD!$L$2:$L$150,DASHBOARD!N$2:N$150,"",0)</f>
        <v>North America</v>
      </c>
      <c r="T780" s="2" t="str">
        <f>_xlfn.XLOOKUP($Q780,DASHBOARD!$L$2:$L$150,DASHBOARD!O$2:O$150,"",0)</f>
        <v>Americas</v>
      </c>
      <c r="U780" s="2">
        <v>9</v>
      </c>
      <c r="W780" s="2" t="s">
        <v>631</v>
      </c>
      <c r="X780" s="2" t="s">
        <v>631</v>
      </c>
      <c r="Z780" s="2" t="str">
        <f t="shared" si="146"/>
        <v/>
      </c>
      <c r="AA780" s="6">
        <f>_xlfn.XLOOKUP($G780,$AU$770:$AU$791,$AV$770:$AV$791,0,0)</f>
        <v>1200000</v>
      </c>
      <c r="AB780" s="43">
        <f>AA780/$AC$792</f>
        <v>6.8430656934306569E-2</v>
      </c>
      <c r="AD780" s="65">
        <v>2492.7999999999997</v>
      </c>
      <c r="AE780" s="65" cm="1">
        <f t="array" ref="AE780">_xlfn.XLOOKUP($G780&amp;$C780,$BY$1:$BY$845&amp;$C$1:$C$845,$CB$1:$CB$845,"",0)</f>
        <v>1030</v>
      </c>
      <c r="AF780" s="65">
        <v>14.7</v>
      </c>
      <c r="AG780" s="65">
        <f>IFERROR(($AD780/SUM(AD770:AD791))*$AF780,"")</f>
        <v>1.8194084614735335</v>
      </c>
      <c r="AH780" s="82">
        <v>0</v>
      </c>
      <c r="AI780" s="82">
        <v>0</v>
      </c>
      <c r="AJ780" s="82">
        <v>0</v>
      </c>
      <c r="AK780" s="82">
        <v>0</v>
      </c>
      <c r="AL780" s="82">
        <v>0</v>
      </c>
      <c r="AM780" s="83" t="s">
        <v>1541</v>
      </c>
      <c r="AN780" s="83" t="s">
        <v>1541</v>
      </c>
      <c r="AO780" s="83" t="s">
        <v>1541</v>
      </c>
      <c r="AP780" s="83" t="s">
        <v>1541</v>
      </c>
      <c r="AQ780" s="83" t="s">
        <v>1541</v>
      </c>
      <c r="AR780" s="83" t="s">
        <v>1541</v>
      </c>
      <c r="AT780" s="1">
        <v>11</v>
      </c>
      <c r="AU780" s="2" t="s">
        <v>1120</v>
      </c>
      <c r="AV780" s="6">
        <v>540000</v>
      </c>
      <c r="AW780" s="6">
        <v>540000</v>
      </c>
      <c r="BX780" s="2">
        <v>11</v>
      </c>
      <c r="BY780" s="2" t="s">
        <v>1134</v>
      </c>
      <c r="BZ780" s="2">
        <v>33</v>
      </c>
      <c r="CA780" s="2">
        <v>69</v>
      </c>
      <c r="CB780" s="2">
        <v>909</v>
      </c>
      <c r="CC780" s="2">
        <v>14.1</v>
      </c>
      <c r="CD780" s="2">
        <v>0.58399999999999996</v>
      </c>
      <c r="CE780" s="2">
        <v>0.44400000000000001</v>
      </c>
      <c r="CF780" s="2">
        <v>7.4999999999999997E-2</v>
      </c>
      <c r="CG780" s="2">
        <v>2</v>
      </c>
      <c r="CH780" s="2">
        <v>7.2</v>
      </c>
      <c r="CI780" s="2">
        <v>4.5</v>
      </c>
      <c r="CJ780" s="2">
        <v>12.5</v>
      </c>
      <c r="CK780" s="2">
        <v>1.4</v>
      </c>
      <c r="CL780" s="2">
        <v>0.4</v>
      </c>
      <c r="CM780" s="2">
        <v>5.6</v>
      </c>
      <c r="CN780" s="2">
        <v>15.4</v>
      </c>
      <c r="CP780" s="2">
        <v>2.2000000000000002</v>
      </c>
      <c r="CQ780" s="2">
        <v>0.7</v>
      </c>
      <c r="CR780" s="2">
        <v>2.8</v>
      </c>
      <c r="CS780" s="2">
        <v>0.15</v>
      </c>
      <c r="CU780" s="2">
        <v>1.2</v>
      </c>
      <c r="CV780" s="2">
        <v>-0.5</v>
      </c>
      <c r="CW780" s="2">
        <v>0.7</v>
      </c>
      <c r="CX780" s="2">
        <v>0.6</v>
      </c>
    </row>
    <row r="781" spans="1:102" x14ac:dyDescent="0.2">
      <c r="B781" s="1" t="s">
        <v>210</v>
      </c>
      <c r="C781" s="1">
        <v>1993</v>
      </c>
      <c r="D781" s="1" t="s">
        <v>1077</v>
      </c>
      <c r="F781" s="2">
        <v>32</v>
      </c>
      <c r="G781" s="2" t="s">
        <v>1053</v>
      </c>
      <c r="H781" s="2" t="s">
        <v>552</v>
      </c>
      <c r="I781" s="4" t="s">
        <v>1150</v>
      </c>
      <c r="J781" s="16">
        <f>_xlfn.XLOOKUP($I781,DASHBOARD!$I$2:$I$27,DASHBOARD!$J$2:$J$27,"",0)</f>
        <v>85</v>
      </c>
      <c r="K781" s="23">
        <f>J781/DASHBOARD!$C$3</f>
        <v>2.1590043180086362</v>
      </c>
      <c r="L781" s="2">
        <v>240</v>
      </c>
      <c r="M781" s="26">
        <f>L781/DASHBOARD!$C$4</f>
        <v>108.84353741496598</v>
      </c>
      <c r="N781" s="26">
        <f t="shared" si="145"/>
        <v>23.350469976225778</v>
      </c>
      <c r="O781" s="5">
        <v>23983</v>
      </c>
      <c r="P781" s="23">
        <f>YEARFRAC(O781,_xlfn.XLOOKUP($B781,DASHBOARD!$Q$2:$Q$40,DASHBOARD!$U$2:$U$40,"",0))</f>
        <v>27.808333333333334</v>
      </c>
      <c r="Q781" s="2" t="s">
        <v>557</v>
      </c>
      <c r="R781" s="2" t="str">
        <f>_xlfn.XLOOKUP($Q781,DASHBOARD!$L$2:$L$150,DASHBOARD!M$2:M$150,"",0)</f>
        <v>United States</v>
      </c>
      <c r="S781" s="2" t="str">
        <f>_xlfn.XLOOKUP($Q781,DASHBOARD!$L$2:$L$150,DASHBOARD!N$2:N$150,"",0)</f>
        <v>North America</v>
      </c>
      <c r="T781" s="2" t="str">
        <f>_xlfn.XLOOKUP($Q781,DASHBOARD!$L$2:$L$150,DASHBOARD!O$2:O$150,"",0)</f>
        <v>Americas</v>
      </c>
      <c r="U781" s="2">
        <v>4</v>
      </c>
      <c r="W781" s="2" t="s">
        <v>728</v>
      </c>
      <c r="X781" s="2" t="s">
        <v>728</v>
      </c>
      <c r="Z781" s="2" t="str">
        <f t="shared" si="146"/>
        <v/>
      </c>
      <c r="AA781" s="6">
        <f>_xlfn.XLOOKUP($G781,$AU$770:$AU$791,$AV$770:$AV$791,0,0)</f>
        <v>625000</v>
      </c>
      <c r="AB781" s="43">
        <f>AA781/$AC$792</f>
        <v>3.5640967153284672E-2</v>
      </c>
      <c r="AD781" s="65" t="s">
        <v>1484</v>
      </c>
      <c r="AE781" s="65" cm="1">
        <f t="array" ref="AE781">_xlfn.XLOOKUP($G781&amp;$C781,$BY$1:$BY$845&amp;$C$1:$C$845,$CB$1:$CB$845,"",0)</f>
        <v>998</v>
      </c>
      <c r="AF781" s="65" t="s">
        <v>1484</v>
      </c>
      <c r="AG781" s="65" t="str">
        <f>IFERROR(($AD781/SUM(AD770:AD791))*$AF781,"")</f>
        <v/>
      </c>
      <c r="AH781" s="82">
        <v>0</v>
      </c>
      <c r="AI781" s="82">
        <v>0.3</v>
      </c>
      <c r="AJ781" s="82">
        <v>1.6</v>
      </c>
      <c r="AK781" s="82">
        <v>1.9</v>
      </c>
      <c r="AL781" s="82">
        <v>14</v>
      </c>
      <c r="AM781" s="83" t="s">
        <v>1541</v>
      </c>
      <c r="AN781" s="83" t="s">
        <v>1541</v>
      </c>
      <c r="AO781" s="83" t="s">
        <v>1541</v>
      </c>
      <c r="AP781" s="83" t="s">
        <v>1541</v>
      </c>
      <c r="AQ781" s="83" t="s">
        <v>1541</v>
      </c>
      <c r="AR781" s="83" t="s">
        <v>1541</v>
      </c>
      <c r="AT781" s="1">
        <v>12</v>
      </c>
      <c r="AU781" s="2" t="s">
        <v>1139</v>
      </c>
      <c r="AV781" s="11">
        <v>400000</v>
      </c>
      <c r="AW781" s="6" t="s">
        <v>1484</v>
      </c>
      <c r="BX781" s="2">
        <v>12</v>
      </c>
      <c r="BY781" s="2" t="s">
        <v>1135</v>
      </c>
      <c r="BZ781" s="2">
        <v>31</v>
      </c>
      <c r="CA781" s="2">
        <v>28</v>
      </c>
      <c r="CB781" s="2">
        <v>367</v>
      </c>
      <c r="CC781" s="2">
        <v>8.9</v>
      </c>
      <c r="CD781" s="2">
        <v>0.42</v>
      </c>
      <c r="CE781" s="2">
        <v>0</v>
      </c>
      <c r="CF781" s="2">
        <v>0.26</v>
      </c>
      <c r="CG781" s="2">
        <v>5.5</v>
      </c>
      <c r="CH781" s="2">
        <v>6.8</v>
      </c>
      <c r="CI781" s="2">
        <v>6.1</v>
      </c>
      <c r="CJ781" s="2">
        <v>15.1</v>
      </c>
      <c r="CK781" s="2">
        <v>3.3</v>
      </c>
      <c r="CL781" s="2">
        <v>0.4</v>
      </c>
      <c r="CM781" s="2">
        <v>12.3</v>
      </c>
      <c r="CN781" s="2">
        <v>11.5</v>
      </c>
      <c r="CP781" s="2">
        <v>0.1</v>
      </c>
      <c r="CQ781" s="2">
        <v>0.5</v>
      </c>
      <c r="CR781" s="2">
        <v>0.6</v>
      </c>
      <c r="CS781" s="2">
        <v>7.2999999999999995E-2</v>
      </c>
      <c r="CU781" s="2">
        <v>-3.9</v>
      </c>
      <c r="CV781" s="2">
        <v>2</v>
      </c>
      <c r="CW781" s="2">
        <v>-1.9</v>
      </c>
      <c r="CX781" s="2">
        <v>0</v>
      </c>
    </row>
    <row r="782" spans="1:102" x14ac:dyDescent="0.2">
      <c r="B782" s="1" t="s">
        <v>210</v>
      </c>
      <c r="C782" s="1">
        <v>1993</v>
      </c>
      <c r="D782" s="1" t="s">
        <v>1077</v>
      </c>
      <c r="F782" s="2">
        <v>33</v>
      </c>
      <c r="G782" s="2" t="s">
        <v>1069</v>
      </c>
      <c r="H782" s="2" t="s">
        <v>570</v>
      </c>
      <c r="I782" s="4" t="s">
        <v>600</v>
      </c>
      <c r="J782" s="16">
        <f>_xlfn.XLOOKUP($I782,DASHBOARD!$I$2:$I$27,DASHBOARD!$J$2:$J$27,"",0)</f>
        <v>80</v>
      </c>
      <c r="K782" s="23">
        <f>J782/DASHBOARD!$C$3</f>
        <v>2.0320040640081283</v>
      </c>
      <c r="L782" s="2">
        <v>210</v>
      </c>
      <c r="M782" s="26">
        <f>L782/DASHBOARD!$C$4</f>
        <v>95.238095238095241</v>
      </c>
      <c r="N782" s="26">
        <f t="shared" si="145"/>
        <v>23.065430059523806</v>
      </c>
      <c r="O782" s="5">
        <v>24010</v>
      </c>
      <c r="P782" s="23">
        <f>YEARFRAC(O782,_xlfn.XLOOKUP($B782,DASHBOARD!$Q$2:$Q$40,DASHBOARD!$U$2:$U$40,"",0))</f>
        <v>27.736111111111111</v>
      </c>
      <c r="Q782" s="2" t="s">
        <v>557</v>
      </c>
      <c r="R782" s="2" t="str">
        <f>_xlfn.XLOOKUP($Q782,DASHBOARD!$L$2:$L$150,DASHBOARD!M$2:M$150,"",0)</f>
        <v>United States</v>
      </c>
      <c r="S782" s="2" t="str">
        <f>_xlfn.XLOOKUP($Q782,DASHBOARD!$L$2:$L$150,DASHBOARD!N$2:N$150,"",0)</f>
        <v>North America</v>
      </c>
      <c r="T782" s="2" t="str">
        <f>_xlfn.XLOOKUP($Q782,DASHBOARD!$L$2:$L$150,DASHBOARD!O$2:O$150,"",0)</f>
        <v>Americas</v>
      </c>
      <c r="U782" s="2">
        <v>5</v>
      </c>
      <c r="W782" s="2" t="s">
        <v>1070</v>
      </c>
      <c r="X782" s="2" t="s">
        <v>1070</v>
      </c>
      <c r="Z782" s="2" t="str">
        <f t="shared" si="146"/>
        <v/>
      </c>
      <c r="AA782" s="6">
        <f>_xlfn.XLOOKUP($G782,$AU$770:$AU$791,$AV$770:$AV$791,0,0)</f>
        <v>3425000</v>
      </c>
      <c r="AB782" s="43">
        <f>AA782/$AC$792</f>
        <v>0.1953125</v>
      </c>
      <c r="AD782" s="65">
        <v>910.8</v>
      </c>
      <c r="AE782" s="65" cm="1">
        <f t="array" ref="AE782">_xlfn.XLOOKUP($G782&amp;$C782,$BY$1:$BY$845&amp;$C$1:$C$845,$CB$1:$CB$845,"",0)</f>
        <v>3123</v>
      </c>
      <c r="AF782" s="65">
        <v>14.1</v>
      </c>
      <c r="AG782" s="65">
        <f>IFERROR(($AD782/SUM(AD770:AD791))*$AF782,"")</f>
        <v>0.63762828501492008</v>
      </c>
      <c r="AH782" s="82">
        <v>0</v>
      </c>
      <c r="AI782" s="82">
        <v>-0.2</v>
      </c>
      <c r="AJ782" s="82">
        <v>0.2</v>
      </c>
      <c r="AK782" s="82">
        <v>0</v>
      </c>
      <c r="AL782" s="82">
        <v>15.2</v>
      </c>
      <c r="AM782" s="83" t="s">
        <v>1541</v>
      </c>
      <c r="AN782" s="83" t="s">
        <v>1541</v>
      </c>
      <c r="AO782" s="83" t="s">
        <v>1541</v>
      </c>
      <c r="AP782" s="83" t="s">
        <v>1541</v>
      </c>
      <c r="AQ782" s="83" t="s">
        <v>1541</v>
      </c>
      <c r="AR782" s="83" t="s">
        <v>1541</v>
      </c>
      <c r="AT782" s="1">
        <v>13</v>
      </c>
      <c r="AU782" s="2" t="s">
        <v>1134</v>
      </c>
      <c r="AV782" s="6">
        <v>350000</v>
      </c>
      <c r="AW782" s="6">
        <v>350000</v>
      </c>
      <c r="BX782" s="2">
        <v>13</v>
      </c>
      <c r="BY782" s="2" t="s">
        <v>1136</v>
      </c>
      <c r="BZ782" s="2">
        <v>22</v>
      </c>
      <c r="CA782" s="2">
        <v>35</v>
      </c>
      <c r="CB782" s="2">
        <v>242</v>
      </c>
      <c r="CC782" s="2">
        <v>9.3000000000000007</v>
      </c>
      <c r="CD782" s="2">
        <v>0.42799999999999999</v>
      </c>
      <c r="CE782" s="2">
        <v>3.5000000000000003E-2</v>
      </c>
      <c r="CF782" s="2">
        <v>0.25900000000000001</v>
      </c>
      <c r="CG782" s="2">
        <v>8.8000000000000007</v>
      </c>
      <c r="CH782" s="2">
        <v>5.9</v>
      </c>
      <c r="CI782" s="2">
        <v>7.4</v>
      </c>
      <c r="CJ782" s="2">
        <v>12.7</v>
      </c>
      <c r="CK782" s="2">
        <v>0.9</v>
      </c>
      <c r="CL782" s="2">
        <v>0.6</v>
      </c>
      <c r="CM782" s="2">
        <v>10.4</v>
      </c>
      <c r="CN782" s="2">
        <v>18.899999999999999</v>
      </c>
      <c r="CP782" s="2">
        <v>0.1</v>
      </c>
      <c r="CQ782" s="2">
        <v>0.1</v>
      </c>
      <c r="CR782" s="2">
        <v>0.2</v>
      </c>
      <c r="CS782" s="2">
        <v>4.2000000000000003E-2</v>
      </c>
      <c r="CU782" s="2">
        <v>-3.2</v>
      </c>
      <c r="CV782" s="2">
        <v>-2.5</v>
      </c>
      <c r="CW782" s="2">
        <v>-5.7</v>
      </c>
      <c r="CX782" s="2">
        <v>-0.2</v>
      </c>
    </row>
    <row r="783" spans="1:102" x14ac:dyDescent="0.2">
      <c r="B783" s="1" t="s">
        <v>210</v>
      </c>
      <c r="C783" s="1">
        <v>1993</v>
      </c>
      <c r="D783" s="1" t="s">
        <v>1077</v>
      </c>
      <c r="F783" s="2">
        <v>6</v>
      </c>
      <c r="G783" s="2" t="s">
        <v>1134</v>
      </c>
      <c r="H783" s="2" t="s">
        <v>576</v>
      </c>
      <c r="I783" s="4" t="s">
        <v>601</v>
      </c>
      <c r="J783" s="16">
        <f>_xlfn.XLOOKUP($I783,DASHBOARD!$I$2:$I$27,DASHBOARD!$J$2:$J$27,"",0)</f>
        <v>77</v>
      </c>
      <c r="K783" s="23">
        <f>J783/DASHBOARD!$C$3</f>
        <v>1.9558039116078234</v>
      </c>
      <c r="L783" s="2">
        <v>193</v>
      </c>
      <c r="M783" s="26">
        <f>L783/DASHBOARD!$C$4</f>
        <v>87.528344671201808</v>
      </c>
      <c r="N783" s="26">
        <f t="shared" si="145"/>
        <v>22.882216714875071</v>
      </c>
      <c r="O783" s="5">
        <v>21904</v>
      </c>
      <c r="P783" s="23">
        <f>YEARFRAC(O783,_xlfn.XLOOKUP($B783,DASHBOARD!$Q$2:$Q$40,DASHBOARD!$U$2:$U$40,"",0))</f>
        <v>33.5</v>
      </c>
      <c r="Q783" s="2" t="s">
        <v>557</v>
      </c>
      <c r="R783" s="2" t="str">
        <f>_xlfn.XLOOKUP($Q783,DASHBOARD!$L$2:$L$150,DASHBOARD!M$2:M$150,"",0)</f>
        <v>United States</v>
      </c>
      <c r="S783" s="2" t="str">
        <f>_xlfn.XLOOKUP($Q783,DASHBOARD!$L$2:$L$150,DASHBOARD!N$2:N$150,"",0)</f>
        <v>North America</v>
      </c>
      <c r="T783" s="2" t="str">
        <f>_xlfn.XLOOKUP($Q783,DASHBOARD!$L$2:$L$150,DASHBOARD!O$2:O$150,"",0)</f>
        <v>Americas</v>
      </c>
      <c r="U783" s="2">
        <v>10</v>
      </c>
      <c r="W783" s="2" t="s">
        <v>1033</v>
      </c>
      <c r="X783" s="2" t="s">
        <v>1033</v>
      </c>
      <c r="Z783" s="2" t="str">
        <f t="shared" si="146"/>
        <v/>
      </c>
      <c r="AA783" s="6">
        <f>_xlfn.XLOOKUP($G783,$AU$770:$AU$791,$AV$770:$AV$791,0,0)</f>
        <v>350000</v>
      </c>
      <c r="AB783" s="43">
        <f>AA783/$AC$792</f>
        <v>1.9958941605839418E-2</v>
      </c>
      <c r="AD783" s="65">
        <v>241.5</v>
      </c>
      <c r="AE783" s="65" cm="1">
        <f t="array" ref="AE783">_xlfn.XLOOKUP($G783&amp;$C783,$BY$1:$BY$845&amp;$C$1:$C$845,$CB$1:$CB$845,"",0)</f>
        <v>909</v>
      </c>
      <c r="AF783" s="65">
        <v>9.3000000000000007</v>
      </c>
      <c r="AG783" s="65">
        <f>IFERROR(($AD783/SUM(AD770:AD791))*$AF783,"")</f>
        <v>0.11151300600277053</v>
      </c>
      <c r="AH783" s="82">
        <v>0</v>
      </c>
      <c r="AI783" s="82">
        <v>5.0999999999999996</v>
      </c>
      <c r="AJ783" s="82">
        <v>5.6</v>
      </c>
      <c r="AK783" s="82">
        <v>10.7</v>
      </c>
      <c r="AL783" s="82">
        <v>11.7</v>
      </c>
      <c r="AM783" s="83" t="s">
        <v>1541</v>
      </c>
      <c r="AN783" s="83" t="s">
        <v>1541</v>
      </c>
      <c r="AO783" s="83" t="s">
        <v>1541</v>
      </c>
      <c r="AP783" s="83" t="s">
        <v>1541</v>
      </c>
      <c r="AQ783" s="83" t="s">
        <v>1541</v>
      </c>
      <c r="AR783" s="83" t="s">
        <v>1541</v>
      </c>
      <c r="AT783" s="1">
        <v>14</v>
      </c>
      <c r="AU783" s="2" t="s">
        <v>1136</v>
      </c>
      <c r="AV783" s="6">
        <v>200000</v>
      </c>
      <c r="AW783" s="6">
        <v>200000</v>
      </c>
      <c r="BX783" s="2">
        <v>14</v>
      </c>
      <c r="BY783" s="2" t="s">
        <v>1132</v>
      </c>
      <c r="BZ783" s="2">
        <v>32</v>
      </c>
      <c r="CA783" s="2">
        <v>11</v>
      </c>
      <c r="CB783" s="2">
        <v>79</v>
      </c>
      <c r="CC783" s="2">
        <v>10.9</v>
      </c>
      <c r="CD783" s="2">
        <v>0.48199999999999998</v>
      </c>
      <c r="CE783" s="2">
        <v>0.217</v>
      </c>
      <c r="CF783" s="2">
        <v>8.6999999999999994E-2</v>
      </c>
      <c r="CG783" s="2">
        <v>5.6</v>
      </c>
      <c r="CH783" s="2">
        <v>18.100000000000001</v>
      </c>
      <c r="CI783" s="2">
        <v>11.7</v>
      </c>
      <c r="CJ783" s="2">
        <v>3.4</v>
      </c>
      <c r="CK783" s="2">
        <v>2</v>
      </c>
      <c r="CL783" s="2">
        <v>0.8</v>
      </c>
      <c r="CM783" s="2">
        <v>7.7</v>
      </c>
      <c r="CN783" s="2">
        <v>14.2</v>
      </c>
      <c r="CP783" s="2">
        <v>0</v>
      </c>
      <c r="CQ783" s="2">
        <v>0.1</v>
      </c>
      <c r="CR783" s="2">
        <v>0.2</v>
      </c>
      <c r="CS783" s="2">
        <v>9.0999999999999998E-2</v>
      </c>
      <c r="CU783" s="2">
        <v>-2.1</v>
      </c>
      <c r="CV783" s="2">
        <v>-0.9</v>
      </c>
      <c r="CW783" s="2">
        <v>-3.1</v>
      </c>
      <c r="CX783" s="2">
        <v>0</v>
      </c>
    </row>
    <row r="784" spans="1:102" x14ac:dyDescent="0.2">
      <c r="B784" s="1" t="s">
        <v>210</v>
      </c>
      <c r="C784" s="1">
        <v>1993</v>
      </c>
      <c r="D784" s="1" t="s">
        <v>1077</v>
      </c>
      <c r="F784" s="2">
        <v>20</v>
      </c>
      <c r="G784" s="2" t="s">
        <v>1135</v>
      </c>
      <c r="H784" s="2" t="s">
        <v>556</v>
      </c>
      <c r="I784" s="4" t="s">
        <v>603</v>
      </c>
      <c r="J784" s="16">
        <f>_xlfn.XLOOKUP($I784,DASHBOARD!$I$2:$I$27,DASHBOARD!$J$2:$J$27,"",0)</f>
        <v>76</v>
      </c>
      <c r="K784" s="23">
        <f>J784/DASHBOARD!$C$3</f>
        <v>1.9304038608077216</v>
      </c>
      <c r="L784" s="2">
        <v>180</v>
      </c>
      <c r="M784" s="26">
        <f>L784/DASHBOARD!$C$4</f>
        <v>81.632653061224488</v>
      </c>
      <c r="N784" s="26">
        <f t="shared" si="145"/>
        <v>21.906225620442083</v>
      </c>
      <c r="O784" s="5">
        <v>22349</v>
      </c>
      <c r="P784" s="23">
        <f>YEARFRAC(O784,_xlfn.XLOOKUP($B784,DASHBOARD!$Q$2:$Q$40,DASHBOARD!$U$2:$U$40,"",0))</f>
        <v>32.280555555555559</v>
      </c>
      <c r="Q784" s="2" t="s">
        <v>557</v>
      </c>
      <c r="R784" s="2" t="str">
        <f>_xlfn.XLOOKUP($Q784,DASHBOARD!$L$2:$L$150,DASHBOARD!M$2:M$150,"",0)</f>
        <v>United States</v>
      </c>
      <c r="S784" s="2" t="str">
        <f>_xlfn.XLOOKUP($Q784,DASHBOARD!$L$2:$L$150,DASHBOARD!N$2:N$150,"",0)</f>
        <v>North America</v>
      </c>
      <c r="T784" s="2" t="str">
        <f>_xlfn.XLOOKUP($Q784,DASHBOARD!$L$2:$L$150,DASHBOARD!O$2:O$150,"",0)</f>
        <v>Americas</v>
      </c>
      <c r="U784" s="2">
        <v>9</v>
      </c>
      <c r="W784" s="2" t="s">
        <v>580</v>
      </c>
      <c r="X784" s="2" t="s">
        <v>580</v>
      </c>
      <c r="Z784" s="2" t="str">
        <f t="shared" si="146"/>
        <v/>
      </c>
      <c r="AA784" s="6">
        <f>_xlfn.XLOOKUP($G784,$AU$770:$AU$791,$AV$770:$AV$791,0,0)</f>
        <v>0</v>
      </c>
      <c r="AB784" s="43">
        <f>AA784/$AC$792</f>
        <v>0</v>
      </c>
      <c r="AD784" s="65">
        <v>13</v>
      </c>
      <c r="AE784" s="65" cm="1">
        <f t="array" ref="AE784">_xlfn.XLOOKUP($G784&amp;$C784,$BY$1:$BY$845&amp;$C$1:$C$845,$CB$1:$CB$845,"",0)</f>
        <v>367</v>
      </c>
      <c r="AF784" s="65">
        <v>19.3</v>
      </c>
      <c r="AG784" s="65">
        <f>IFERROR(($AD784/SUM(AD770:AD791))*$AF784,"")</f>
        <v>1.2457362455128174E-2</v>
      </c>
      <c r="AH784" s="82">
        <v>0</v>
      </c>
      <c r="AI784" s="82">
        <v>4.7</v>
      </c>
      <c r="AJ784" s="82">
        <v>1.4</v>
      </c>
      <c r="AK784" s="82">
        <v>6.1</v>
      </c>
      <c r="AL784" s="82">
        <v>15.7</v>
      </c>
      <c r="AM784" s="83" t="s">
        <v>1541</v>
      </c>
      <c r="AN784" s="83" t="s">
        <v>1541</v>
      </c>
      <c r="AO784" s="83" t="s">
        <v>1541</v>
      </c>
      <c r="AP784" s="83" t="s">
        <v>1541</v>
      </c>
      <c r="AQ784" s="83" t="s">
        <v>1541</v>
      </c>
      <c r="AR784" s="83" t="s">
        <v>1541</v>
      </c>
      <c r="AT784" s="1">
        <v>15</v>
      </c>
      <c r="AU784" s="2" t="s">
        <v>1122</v>
      </c>
      <c r="AV784" s="6">
        <v>8000</v>
      </c>
      <c r="AW784" s="6">
        <v>8000</v>
      </c>
      <c r="BX784" s="2">
        <v>15</v>
      </c>
      <c r="BY784" s="2" t="s">
        <v>1125</v>
      </c>
      <c r="BZ784" s="2">
        <v>23</v>
      </c>
      <c r="CA784" s="2">
        <v>5</v>
      </c>
      <c r="CB784" s="2">
        <v>34</v>
      </c>
      <c r="CC784" s="2">
        <v>5.6</v>
      </c>
      <c r="CD784" s="2">
        <v>0.51100000000000001</v>
      </c>
      <c r="CE784" s="2">
        <v>0</v>
      </c>
      <c r="CF784" s="2">
        <v>0.44400000000000001</v>
      </c>
      <c r="CG784" s="2">
        <v>6.6</v>
      </c>
      <c r="CH784" s="2">
        <v>0</v>
      </c>
      <c r="CI784" s="2">
        <v>3.4</v>
      </c>
      <c r="CJ784" s="2">
        <v>3.9</v>
      </c>
      <c r="CK784" s="2">
        <v>3.1</v>
      </c>
      <c r="CL784" s="2">
        <v>2</v>
      </c>
      <c r="CM784" s="2">
        <v>21.8</v>
      </c>
      <c r="CN784" s="2">
        <v>17.5</v>
      </c>
      <c r="CP784" s="2">
        <v>0</v>
      </c>
      <c r="CQ784" s="2">
        <v>0</v>
      </c>
      <c r="CR784" s="2">
        <v>0</v>
      </c>
      <c r="CS784" s="2">
        <v>1.9E-2</v>
      </c>
      <c r="CU784" s="2">
        <v>-7.8</v>
      </c>
      <c r="CV784" s="2">
        <v>0</v>
      </c>
      <c r="CW784" s="2">
        <v>-7.8</v>
      </c>
      <c r="CX784" s="2">
        <v>0</v>
      </c>
    </row>
    <row r="785" spans="1:102" x14ac:dyDescent="0.2">
      <c r="B785" s="1" t="s">
        <v>210</v>
      </c>
      <c r="C785" s="1">
        <v>1993</v>
      </c>
      <c r="D785" s="1" t="s">
        <v>1077</v>
      </c>
      <c r="F785" s="2">
        <v>12</v>
      </c>
      <c r="G785" s="2" t="s">
        <v>1136</v>
      </c>
      <c r="H785" s="2" t="s">
        <v>556</v>
      </c>
      <c r="I785" s="4" t="s">
        <v>597</v>
      </c>
      <c r="J785" s="16">
        <f>_xlfn.XLOOKUP($I785,DASHBOARD!$I$2:$I$27,DASHBOARD!$J$2:$J$27,"",0)</f>
        <v>74</v>
      </c>
      <c r="K785" s="23">
        <f>J785/DASHBOARD!$C$3</f>
        <v>1.8796037592075185</v>
      </c>
      <c r="L785" s="2">
        <v>190</v>
      </c>
      <c r="M785" s="26">
        <f>L785/DASHBOARD!$C$4</f>
        <v>86.167800453514729</v>
      </c>
      <c r="N785" s="26">
        <f t="shared" si="145"/>
        <v>24.390033524975603</v>
      </c>
      <c r="O785" s="5">
        <v>25682</v>
      </c>
      <c r="P785" s="23">
        <f>YEARFRAC(O785,_xlfn.XLOOKUP($B785,DASHBOARD!$Q$2:$Q$40,DASHBOARD!$U$2:$U$40,"",0))</f>
        <v>23.155555555555555</v>
      </c>
      <c r="Q785" s="2" t="s">
        <v>557</v>
      </c>
      <c r="R785" s="2" t="str">
        <f>_xlfn.XLOOKUP($Q785,DASHBOARD!$L$2:$L$150,DASHBOARD!M$2:M$150,"",0)</f>
        <v>United States</v>
      </c>
      <c r="S785" s="2" t="str">
        <f>_xlfn.XLOOKUP($Q785,DASHBOARD!$L$2:$L$150,DASHBOARD!N$2:N$150,"",0)</f>
        <v>North America</v>
      </c>
      <c r="T785" s="2" t="str">
        <f>_xlfn.XLOOKUP($Q785,DASHBOARD!$L$2:$L$150,DASHBOARD!O$2:O$150,"",0)</f>
        <v>Americas</v>
      </c>
      <c r="U785" s="2" t="s">
        <v>563</v>
      </c>
      <c r="W785" s="2" t="s">
        <v>827</v>
      </c>
      <c r="X785" s="2" t="s">
        <v>827</v>
      </c>
      <c r="Z785" s="2" t="str">
        <f t="shared" si="146"/>
        <v/>
      </c>
      <c r="AA785" s="6">
        <f>_xlfn.XLOOKUP($G785,$AU$770:$AU$791,$AV$770:$AV$791,0,0)</f>
        <v>200000</v>
      </c>
      <c r="AB785" s="43">
        <f>AA785/$AC$792</f>
        <v>1.1405109489051095E-2</v>
      </c>
      <c r="AD785" s="65">
        <v>307.5</v>
      </c>
      <c r="AE785" s="65" cm="1">
        <f t="array" ref="AE785">_xlfn.XLOOKUP($G785&amp;$C785,$BY$1:$BY$845&amp;$C$1:$C$845,$CB$1:$CB$845,"",0)</f>
        <v>242</v>
      </c>
      <c r="AF785" s="65">
        <v>8.3000000000000007</v>
      </c>
      <c r="AG785" s="65">
        <f>IFERROR(($AD785/SUM(AD770:AD791))*$AF785,"")</f>
        <v>0.12672101764089633</v>
      </c>
      <c r="AH785" s="82">
        <v>0</v>
      </c>
      <c r="AI785" s="82">
        <v>-0.1</v>
      </c>
      <c r="AJ785" s="82">
        <v>0.2</v>
      </c>
      <c r="AK785" s="82">
        <v>0.2</v>
      </c>
      <c r="AL785" s="82">
        <v>19.899999999999999</v>
      </c>
      <c r="AM785" s="83" t="s">
        <v>1541</v>
      </c>
      <c r="AN785" s="83" t="s">
        <v>1541</v>
      </c>
      <c r="AO785" s="83" t="s">
        <v>1541</v>
      </c>
      <c r="AP785" s="83" t="s">
        <v>1541</v>
      </c>
      <c r="AQ785" s="83" t="s">
        <v>1541</v>
      </c>
      <c r="AR785" s="83" t="s">
        <v>1541</v>
      </c>
      <c r="AT785" s="1">
        <v>16</v>
      </c>
      <c r="AU785" s="2" t="s">
        <v>1132</v>
      </c>
      <c r="AV785" s="12"/>
      <c r="AW785" s="6">
        <v>800000</v>
      </c>
      <c r="BX785" s="2">
        <v>16</v>
      </c>
      <c r="BY785" s="2" t="s">
        <v>1127</v>
      </c>
      <c r="BZ785" s="2">
        <v>22</v>
      </c>
      <c r="CA785" s="2">
        <v>6</v>
      </c>
      <c r="CB785" s="2">
        <v>31</v>
      </c>
      <c r="CC785" s="2">
        <v>1.9</v>
      </c>
      <c r="CD785" s="2">
        <v>0.27600000000000002</v>
      </c>
      <c r="CE785" s="2">
        <v>0.3</v>
      </c>
      <c r="CF785" s="2">
        <v>0.2</v>
      </c>
      <c r="CG785" s="2">
        <v>7.2</v>
      </c>
      <c r="CH785" s="2">
        <v>15.4</v>
      </c>
      <c r="CI785" s="2">
        <v>11.2</v>
      </c>
      <c r="CJ785" s="2">
        <v>4.0999999999999996</v>
      </c>
      <c r="CK785" s="2">
        <v>5</v>
      </c>
      <c r="CL785" s="2">
        <v>4.3</v>
      </c>
      <c r="CM785" s="2">
        <v>26.9</v>
      </c>
      <c r="CN785" s="2">
        <v>20.8</v>
      </c>
      <c r="CP785" s="2">
        <v>-0.2</v>
      </c>
      <c r="CQ785" s="2">
        <v>0.1</v>
      </c>
      <c r="CR785" s="2">
        <v>-0.1</v>
      </c>
      <c r="CS785" s="2">
        <v>-0.16300000000000001</v>
      </c>
      <c r="CU785" s="2">
        <v>-10.7</v>
      </c>
      <c r="CV785" s="2">
        <v>1.9</v>
      </c>
      <c r="CW785" s="2">
        <v>-8.6999999999999993</v>
      </c>
      <c r="CX785" s="2">
        <v>-0.1</v>
      </c>
    </row>
    <row r="786" spans="1:102" x14ac:dyDescent="0.2">
      <c r="B786" s="1" t="s">
        <v>210</v>
      </c>
      <c r="C786" s="1">
        <v>1993</v>
      </c>
      <c r="D786" s="1" t="s">
        <v>1077</v>
      </c>
      <c r="F786" s="2">
        <v>42</v>
      </c>
      <c r="G786" s="2" t="s">
        <v>1137</v>
      </c>
      <c r="H786" s="2" t="s">
        <v>566</v>
      </c>
      <c r="I786" s="4" t="s">
        <v>595</v>
      </c>
      <c r="J786" s="16">
        <f>_xlfn.XLOOKUP($I786,DASHBOARD!$I$2:$I$27,DASHBOARD!$J$2:$J$27,"",0)</f>
        <v>82</v>
      </c>
      <c r="K786" s="23">
        <f>J786/DASHBOARD!$C$3</f>
        <v>2.0828041656083314</v>
      </c>
      <c r="L786" s="2">
        <v>230</v>
      </c>
      <c r="M786" s="26">
        <f>L786/DASHBOARD!$C$4</f>
        <v>104.30839002267574</v>
      </c>
      <c r="N786" s="26">
        <f t="shared" si="145"/>
        <v>24.044866326463161</v>
      </c>
      <c r="O786" s="5">
        <v>24918</v>
      </c>
      <c r="P786" s="23">
        <f>YEARFRAC(O786,_xlfn.XLOOKUP($B786,DASHBOARD!$Q$2:$Q$40,DASHBOARD!$U$2:$U$40,"",0))</f>
        <v>25.247222222222224</v>
      </c>
      <c r="Q786" s="2" t="s">
        <v>557</v>
      </c>
      <c r="R786" s="2" t="str">
        <f>_xlfn.XLOOKUP($Q786,DASHBOARD!$L$2:$L$150,DASHBOARD!M$2:M$150,"",0)</f>
        <v>United States</v>
      </c>
      <c r="S786" s="2" t="str">
        <f>_xlfn.XLOOKUP($Q786,DASHBOARD!$L$2:$L$150,DASHBOARD!N$2:N$150,"",0)</f>
        <v>North America</v>
      </c>
      <c r="T786" s="2" t="str">
        <f>_xlfn.XLOOKUP($Q786,DASHBOARD!$L$2:$L$150,DASHBOARD!O$2:O$150,"",0)</f>
        <v>Americas</v>
      </c>
      <c r="U786" s="2">
        <v>2</v>
      </c>
      <c r="W786" s="2" t="s">
        <v>636</v>
      </c>
      <c r="X786" s="2" t="s">
        <v>636</v>
      </c>
      <c r="Z786" s="2" t="str">
        <f t="shared" si="146"/>
        <v/>
      </c>
      <c r="AA786" s="6">
        <f>_xlfn.XLOOKUP($G786,$AU$770:$AU$791,$AV$770:$AV$791,0,0)</f>
        <v>613000</v>
      </c>
      <c r="AB786" s="43">
        <f>AA786/$AC$792</f>
        <v>3.4956660583941604E-2</v>
      </c>
      <c r="AD786" s="65">
        <v>510.6</v>
      </c>
      <c r="AE786" s="65" cm="1">
        <f t="array" ref="AE786">_xlfn.XLOOKUP($G786&amp;$C786,$BY$1:$BY$845&amp;$C$1:$C$845,$CB$1:$CB$845,"",0)</f>
        <v>1369</v>
      </c>
      <c r="AF786" s="65">
        <v>6.4</v>
      </c>
      <c r="AG786" s="65">
        <f>IFERROR(($AD786/SUM(AD770:AD791))*$AF786,"")</f>
        <v>0.16225056725933065</v>
      </c>
      <c r="AH786" s="82">
        <v>0</v>
      </c>
      <c r="AI786" s="82">
        <v>1.1000000000000001</v>
      </c>
      <c r="AJ786" s="82">
        <v>1.2</v>
      </c>
      <c r="AK786" s="82">
        <v>2.2999999999999998</v>
      </c>
      <c r="AL786" s="82">
        <v>15.3</v>
      </c>
      <c r="AM786" s="83" t="s">
        <v>1541</v>
      </c>
      <c r="AN786" s="83" t="s">
        <v>1541</v>
      </c>
      <c r="AO786" s="83" t="s">
        <v>1541</v>
      </c>
      <c r="AP786" s="83" t="s">
        <v>1541</v>
      </c>
      <c r="AQ786" s="83" t="s">
        <v>1541</v>
      </c>
      <c r="AR786" s="83" t="s">
        <v>1541</v>
      </c>
      <c r="AT786" s="1">
        <v>17</v>
      </c>
      <c r="AU786" s="2" t="s">
        <v>1135</v>
      </c>
      <c r="AV786" s="12"/>
      <c r="AW786" s="6">
        <v>735000</v>
      </c>
      <c r="BX786" s="2">
        <v>17</v>
      </c>
      <c r="BY786" s="2" t="s">
        <v>1122</v>
      </c>
      <c r="BZ786" s="2">
        <v>26</v>
      </c>
      <c r="CA786" s="2">
        <v>2</v>
      </c>
      <c r="CB786" s="2">
        <v>13</v>
      </c>
      <c r="CC786" s="2">
        <v>19.3</v>
      </c>
      <c r="CD786" s="2">
        <v>0.42899999999999999</v>
      </c>
      <c r="CE786" s="2">
        <v>0</v>
      </c>
      <c r="CF786" s="2">
        <v>0</v>
      </c>
      <c r="CG786" s="2">
        <v>17.2</v>
      </c>
      <c r="CH786" s="2">
        <v>9.1999999999999993</v>
      </c>
      <c r="CI786" s="2">
        <v>13.3</v>
      </c>
      <c r="CJ786" s="2">
        <v>11.9</v>
      </c>
      <c r="CK786" s="2">
        <v>8</v>
      </c>
      <c r="CL786" s="2">
        <v>0</v>
      </c>
      <c r="CM786" s="2">
        <v>12.5</v>
      </c>
      <c r="CN786" s="2">
        <v>26.6</v>
      </c>
      <c r="CP786" s="2">
        <v>0</v>
      </c>
      <c r="CQ786" s="2">
        <v>0</v>
      </c>
      <c r="CR786" s="2">
        <v>0</v>
      </c>
      <c r="CS786" s="2">
        <v>8.7999999999999995E-2</v>
      </c>
      <c r="CU786" s="2">
        <v>-1.8</v>
      </c>
      <c r="CV786" s="2">
        <v>1.5</v>
      </c>
      <c r="CW786" s="2">
        <v>-0.3</v>
      </c>
      <c r="CX786" s="2">
        <v>0</v>
      </c>
    </row>
    <row r="787" spans="1:102" x14ac:dyDescent="0.2">
      <c r="B787" s="1" t="s">
        <v>210</v>
      </c>
      <c r="C787" s="1">
        <v>1993</v>
      </c>
      <c r="D787" s="1" t="s">
        <v>1077</v>
      </c>
      <c r="I787" s="4"/>
      <c r="O787" s="5"/>
      <c r="Z787" s="2" t="str">
        <f t="shared" si="146"/>
        <v/>
      </c>
      <c r="AA787" s="6">
        <f>_xlfn.XLOOKUP($G787,$AU$770:$AU$791,$AV$770:$AV$791,0,0)</f>
        <v>0</v>
      </c>
      <c r="AB787" s="43">
        <f>AA787/$AC$792</f>
        <v>0</v>
      </c>
      <c r="AD787" s="65" t="s">
        <v>1484</v>
      </c>
      <c r="AE787" s="65" cm="1">
        <f t="array" ref="AE787">_xlfn.XLOOKUP($G787&amp;$C787,$BY$1:$BY$845&amp;$C$1:$C$845,$CB$1:$CB$845,"",0)</f>
        <v>0</v>
      </c>
      <c r="AF787" s="65" t="s">
        <v>1484</v>
      </c>
      <c r="AG787" s="65" t="str">
        <f>IFERROR(($AD787/SUM(AD770:AD791))*$AF787,"")</f>
        <v/>
      </c>
      <c r="AH787" s="82">
        <v>0</v>
      </c>
      <c r="AI787" s="82">
        <v>0</v>
      </c>
      <c r="AJ787" s="82">
        <v>0</v>
      </c>
      <c r="AK787" s="82">
        <v>0</v>
      </c>
      <c r="AL787" s="82">
        <v>0</v>
      </c>
      <c r="AM787" s="83" t="s">
        <v>1541</v>
      </c>
      <c r="AN787" s="83" t="s">
        <v>1541</v>
      </c>
      <c r="AO787" s="83" t="s">
        <v>1541</v>
      </c>
      <c r="AP787" s="83" t="s">
        <v>1541</v>
      </c>
      <c r="AQ787" s="83" t="s">
        <v>1541</v>
      </c>
      <c r="AR787" s="83" t="s">
        <v>1541</v>
      </c>
      <c r="AT787" s="1">
        <v>18</v>
      </c>
      <c r="AV787" s="6"/>
      <c r="AW787" s="6" t="s">
        <v>1484</v>
      </c>
    </row>
    <row r="788" spans="1:102" x14ac:dyDescent="0.2">
      <c r="B788" s="1" t="s">
        <v>210</v>
      </c>
      <c r="C788" s="1">
        <v>1993</v>
      </c>
      <c r="D788" s="1" t="s">
        <v>1077</v>
      </c>
      <c r="I788" s="4"/>
      <c r="O788" s="5"/>
      <c r="Z788" s="2" t="str">
        <f t="shared" si="146"/>
        <v/>
      </c>
      <c r="AA788" s="6">
        <f>_xlfn.XLOOKUP($G788,$AU$770:$AU$791,$AV$770:$AV$791,0,0)</f>
        <v>0</v>
      </c>
      <c r="AB788" s="43">
        <f>AA788/$AC$792</f>
        <v>0</v>
      </c>
      <c r="AD788" s="65" t="s">
        <v>1484</v>
      </c>
      <c r="AE788" s="65" cm="1">
        <f t="array" ref="AE788">_xlfn.XLOOKUP($G788&amp;$C788,$BY$1:$BY$845&amp;$C$1:$C$845,$CB$1:$CB$845,"",0)</f>
        <v>0</v>
      </c>
      <c r="AF788" s="65" t="s">
        <v>1484</v>
      </c>
      <c r="AG788" s="65" t="str">
        <f>IFERROR(($AD788/SUM(AD770:AD791))*$AF788,"")</f>
        <v/>
      </c>
      <c r="AH788" s="82">
        <v>0</v>
      </c>
      <c r="AI788" s="82">
        <v>0</v>
      </c>
      <c r="AJ788" s="82">
        <v>0</v>
      </c>
      <c r="AK788" s="82">
        <v>0</v>
      </c>
      <c r="AL788" s="82">
        <v>0</v>
      </c>
      <c r="AM788" s="83" t="s">
        <v>1541</v>
      </c>
      <c r="AN788" s="83" t="s">
        <v>1541</v>
      </c>
      <c r="AO788" s="83" t="s">
        <v>1541</v>
      </c>
      <c r="AP788" s="83" t="s">
        <v>1541</v>
      </c>
      <c r="AQ788" s="83" t="s">
        <v>1541</v>
      </c>
      <c r="AR788" s="83" t="s">
        <v>1541</v>
      </c>
      <c r="AT788" s="1">
        <v>19</v>
      </c>
      <c r="AV788" s="6"/>
      <c r="AW788" s="6" t="s">
        <v>1484</v>
      </c>
    </row>
    <row r="789" spans="1:102" x14ac:dyDescent="0.2">
      <c r="B789" s="1" t="s">
        <v>210</v>
      </c>
      <c r="C789" s="1">
        <v>1993</v>
      </c>
      <c r="D789" s="1" t="s">
        <v>1077</v>
      </c>
      <c r="I789" s="4"/>
      <c r="O789" s="5"/>
      <c r="Z789" s="2" t="str">
        <f t="shared" si="146"/>
        <v/>
      </c>
      <c r="AA789" s="6">
        <f>_xlfn.XLOOKUP($G789,$AU$770:$AU$791,$AV$770:$AV$791,0,0)</f>
        <v>0</v>
      </c>
      <c r="AB789" s="43">
        <f>AA789/$AC$792</f>
        <v>0</v>
      </c>
      <c r="AD789" s="65" t="s">
        <v>1484</v>
      </c>
      <c r="AE789" s="65" cm="1">
        <f t="array" ref="AE789">_xlfn.XLOOKUP($G789&amp;$C789,$BY$1:$BY$845&amp;$C$1:$C$845,$CB$1:$CB$845,"",0)</f>
        <v>0</v>
      </c>
      <c r="AF789" s="65" t="s">
        <v>1484</v>
      </c>
      <c r="AG789" s="65" t="str">
        <f>IFERROR(($AD789/SUM(AD770:AD791))*$AF789,"")</f>
        <v/>
      </c>
      <c r="AH789" s="82">
        <v>0</v>
      </c>
      <c r="AI789" s="82">
        <v>0</v>
      </c>
      <c r="AJ789" s="82">
        <v>0</v>
      </c>
      <c r="AK789" s="82">
        <v>0</v>
      </c>
      <c r="AL789" s="82">
        <v>0</v>
      </c>
      <c r="AM789" s="83" t="s">
        <v>1541</v>
      </c>
      <c r="AN789" s="83" t="s">
        <v>1541</v>
      </c>
      <c r="AO789" s="83" t="s">
        <v>1541</v>
      </c>
      <c r="AP789" s="83" t="s">
        <v>1541</v>
      </c>
      <c r="AQ789" s="83" t="s">
        <v>1541</v>
      </c>
      <c r="AR789" s="83" t="s">
        <v>1541</v>
      </c>
      <c r="AT789" s="1">
        <v>20</v>
      </c>
      <c r="AV789" s="6"/>
      <c r="AW789" s="6" t="s">
        <v>1484</v>
      </c>
    </row>
    <row r="790" spans="1:102" x14ac:dyDescent="0.2">
      <c r="B790" s="1" t="s">
        <v>210</v>
      </c>
      <c r="C790" s="1">
        <v>1993</v>
      </c>
      <c r="D790" s="1" t="s">
        <v>1077</v>
      </c>
      <c r="I790" s="4"/>
      <c r="O790" s="5"/>
      <c r="Z790" s="2" t="str">
        <f t="shared" si="146"/>
        <v/>
      </c>
      <c r="AA790" s="6">
        <f>_xlfn.XLOOKUP($G790,$AU$770:$AU$791,$AV$770:$AV$791,0,0)</f>
        <v>0</v>
      </c>
      <c r="AB790" s="43">
        <f>AA790/$AC$792</f>
        <v>0</v>
      </c>
      <c r="AD790" s="65" t="s">
        <v>1484</v>
      </c>
      <c r="AE790" s="65" cm="1">
        <f t="array" ref="AE790">_xlfn.XLOOKUP($G790&amp;$C790,$BY$1:$BY$845&amp;$C$1:$C$845,$CB$1:$CB$845,"",0)</f>
        <v>0</v>
      </c>
      <c r="AF790" s="65" t="s">
        <v>1484</v>
      </c>
      <c r="AG790" s="65" t="str">
        <f>IFERROR(($AD790/SUM(AD770:AD791))*$AF790,"")</f>
        <v/>
      </c>
      <c r="AH790" s="82">
        <v>0</v>
      </c>
      <c r="AI790" s="82">
        <v>0</v>
      </c>
      <c r="AJ790" s="82">
        <v>0</v>
      </c>
      <c r="AK790" s="82">
        <v>0</v>
      </c>
      <c r="AL790" s="82">
        <v>0</v>
      </c>
      <c r="AM790" s="83" t="s">
        <v>1541</v>
      </c>
      <c r="AN790" s="83" t="s">
        <v>1541</v>
      </c>
      <c r="AO790" s="83" t="s">
        <v>1541</v>
      </c>
      <c r="AP790" s="83" t="s">
        <v>1541</v>
      </c>
      <c r="AQ790" s="83" t="s">
        <v>1541</v>
      </c>
      <c r="AR790" s="83" t="s">
        <v>1541</v>
      </c>
      <c r="AT790" s="1">
        <v>21</v>
      </c>
      <c r="AW790" s="6" t="s">
        <v>1484</v>
      </c>
    </row>
    <row r="791" spans="1:102" x14ac:dyDescent="0.2">
      <c r="B791" s="1" t="s">
        <v>210</v>
      </c>
      <c r="C791" s="1">
        <v>1993</v>
      </c>
      <c r="D791" s="1" t="s">
        <v>1077</v>
      </c>
      <c r="I791" s="4"/>
      <c r="O791" s="5"/>
      <c r="Z791" s="2" t="str">
        <f t="shared" si="146"/>
        <v/>
      </c>
      <c r="AA791" s="6">
        <f>_xlfn.XLOOKUP($G791,$AU$770:$AU$791,$AV$770:$AV$791,0,0)</f>
        <v>0</v>
      </c>
      <c r="AB791" s="43">
        <f>AA791/$AC$792</f>
        <v>0</v>
      </c>
      <c r="AD791" s="65" t="s">
        <v>1484</v>
      </c>
      <c r="AE791" s="65" cm="1">
        <f t="array" ref="AE791">_xlfn.XLOOKUP($G791&amp;$C791,$BY$1:$BY$845&amp;$C$1:$C$845,$CB$1:$CB$845,"",0)</f>
        <v>0</v>
      </c>
      <c r="AF791" s="65" t="s">
        <v>1484</v>
      </c>
      <c r="AG791" s="65" t="str">
        <f>IFERROR(($AD791/SUM(AD770:AD791))*$AF791,"")</f>
        <v/>
      </c>
      <c r="AH791" s="82">
        <v>0</v>
      </c>
      <c r="AI791" s="82">
        <v>0</v>
      </c>
      <c r="AJ791" s="82">
        <v>0</v>
      </c>
      <c r="AK791" s="82">
        <v>0</v>
      </c>
      <c r="AL791" s="82">
        <v>0</v>
      </c>
      <c r="AM791" s="83" t="s">
        <v>1541</v>
      </c>
      <c r="AN791" s="83" t="s">
        <v>1541</v>
      </c>
      <c r="AO791" s="83" t="s">
        <v>1541</v>
      </c>
      <c r="AP791" s="83" t="s">
        <v>1541</v>
      </c>
      <c r="AQ791" s="83" t="s">
        <v>1541</v>
      </c>
      <c r="AR791" s="83" t="s">
        <v>1541</v>
      </c>
      <c r="AT791" s="1">
        <v>22</v>
      </c>
      <c r="AW791" s="6" t="s">
        <v>1484</v>
      </c>
    </row>
    <row r="792" spans="1:102" x14ac:dyDescent="0.2">
      <c r="B792" s="1" t="s">
        <v>210</v>
      </c>
      <c r="C792" s="1">
        <v>1993</v>
      </c>
      <c r="D792" s="1" t="s">
        <v>1077</v>
      </c>
      <c r="E792" s="1"/>
      <c r="F792" s="1"/>
      <c r="G792" s="1"/>
      <c r="H792" s="1"/>
      <c r="I792" s="1"/>
      <c r="J792" s="36"/>
      <c r="K792" s="36"/>
      <c r="L792" s="1"/>
      <c r="M792" s="1"/>
      <c r="N792" s="1"/>
      <c r="O792" s="1"/>
      <c r="P792" s="36"/>
      <c r="Q792" s="1"/>
      <c r="R792" s="1"/>
      <c r="S792" s="1"/>
      <c r="T792" s="1"/>
      <c r="U792" s="1"/>
      <c r="V792" s="1"/>
      <c r="W792" s="1"/>
      <c r="X792" s="1"/>
      <c r="Y792" s="1"/>
      <c r="Z792" s="1"/>
      <c r="AB792" s="41">
        <f>SUM(AB770:AB791)</f>
        <v>1</v>
      </c>
      <c r="AC792" s="37">
        <f>SUM(AA770:AA791)</f>
        <v>17536000</v>
      </c>
      <c r="AD792" s="66">
        <v>20140.699999999997</v>
      </c>
      <c r="AE792" s="66">
        <f>SUM(AE770:AE791)</f>
        <v>19830</v>
      </c>
      <c r="AF792" s="66">
        <v>205.9</v>
      </c>
      <c r="AG792" s="66">
        <f>SUM(AG770:AG791)</f>
        <v>16.530177203374265</v>
      </c>
      <c r="AH792" s="81" t="e">
        <v>#DIV/0!</v>
      </c>
      <c r="AI792" s="81">
        <v>24.9</v>
      </c>
      <c r="AJ792" s="81">
        <v>22</v>
      </c>
      <c r="AK792" s="81">
        <v>46.9</v>
      </c>
      <c r="AL792" s="81">
        <v>239</v>
      </c>
      <c r="AM792" s="84" t="s">
        <v>1541</v>
      </c>
      <c r="AN792" s="84" t="s">
        <v>1541</v>
      </c>
      <c r="AO792" s="84" t="s">
        <v>1541</v>
      </c>
      <c r="AP792" s="84" t="s">
        <v>1541</v>
      </c>
      <c r="AQ792" s="84" t="s">
        <v>1541</v>
      </c>
      <c r="AR792" s="84" t="s">
        <v>1541</v>
      </c>
      <c r="AS792" s="1"/>
      <c r="AU792" s="37">
        <f>AW792-AV792</f>
        <v>535000</v>
      </c>
      <c r="AV792" s="37">
        <f>SUM(AV770:AV791)-SUM(AV785:AV786)</f>
        <v>18536000</v>
      </c>
      <c r="AW792" s="37">
        <v>19071000</v>
      </c>
    </row>
    <row r="794" spans="1:102" ht="17" thickBot="1" x14ac:dyDescent="0.25"/>
    <row r="795" spans="1:102" ht="17" thickBot="1" x14ac:dyDescent="0.25">
      <c r="A795" s="3">
        <v>31</v>
      </c>
      <c r="B795" s="1" t="str">
        <f>B$1</f>
        <v>YEAR</v>
      </c>
      <c r="C795" s="1" t="str">
        <f>C$1</f>
        <v>YEAR</v>
      </c>
      <c r="D795" s="1" t="str">
        <f>D$1</f>
        <v>TEAM</v>
      </c>
      <c r="F795" s="1" t="str">
        <f t="shared" ref="F795:AA795" si="147">F$1</f>
        <v>NUMBER</v>
      </c>
      <c r="G795" s="1" t="str">
        <f t="shared" si="147"/>
        <v>PLAYER</v>
      </c>
      <c r="H795" s="1" t="str">
        <f t="shared" si="147"/>
        <v>POS</v>
      </c>
      <c r="I795" s="1" t="str">
        <f t="shared" si="147"/>
        <v>HEIGHT</v>
      </c>
      <c r="J795" s="1" t="str">
        <f t="shared" si="147"/>
        <v>HEIGHT (IN)</v>
      </c>
      <c r="K795" s="1" t="str">
        <f t="shared" si="147"/>
        <v>HEIGHT (M)</v>
      </c>
      <c r="L795" s="1" t="str">
        <f t="shared" si="147"/>
        <v>WEIGHT (LBS)</v>
      </c>
      <c r="M795" s="1" t="str">
        <f t="shared" si="147"/>
        <v>WEIGHT (KG)</v>
      </c>
      <c r="N795" s="1" t="str">
        <f t="shared" si="147"/>
        <v>BMI</v>
      </c>
      <c r="O795" s="1" t="str">
        <f t="shared" si="147"/>
        <v>BIRTH DATE</v>
      </c>
      <c r="P795" s="1" t="str">
        <f t="shared" si="147"/>
        <v>AGE</v>
      </c>
      <c r="Q795" s="1" t="str">
        <f t="shared" si="147"/>
        <v>NATION</v>
      </c>
      <c r="R795" s="1" t="str">
        <f t="shared" si="147"/>
        <v>COUNTRY</v>
      </c>
      <c r="S795" s="1" t="str">
        <f t="shared" si="147"/>
        <v>CONTINENT</v>
      </c>
      <c r="T795" s="1" t="str">
        <f t="shared" si="147"/>
        <v>GLOBAL REGION</v>
      </c>
      <c r="U795" s="1" t="str">
        <f t="shared" si="147"/>
        <v>EXPERIENCE</v>
      </c>
      <c r="V795" s="1"/>
      <c r="W795" s="1" t="str">
        <f t="shared" si="147"/>
        <v>COLLEGE</v>
      </c>
      <c r="X795" s="1" t="str">
        <f t="shared" si="147"/>
        <v>COLLEGE1</v>
      </c>
      <c r="Y795" s="1" t="str">
        <f t="shared" si="147"/>
        <v>COLLEGE2</v>
      </c>
      <c r="Z795" s="1" t="str">
        <f t="shared" si="147"/>
        <v>TRANSFER</v>
      </c>
      <c r="AA795" s="1" t="str">
        <f t="shared" si="147"/>
        <v>SALARY</v>
      </c>
      <c r="AB795" s="1" t="s">
        <v>1262</v>
      </c>
      <c r="AD795" s="64" t="s">
        <v>1496</v>
      </c>
      <c r="AE795" s="81" t="s">
        <v>1378</v>
      </c>
      <c r="AF795" s="64" t="s">
        <v>1424</v>
      </c>
      <c r="AG795" s="64" t="str">
        <f>AG$1</f>
        <v>WTD-MP-PER</v>
      </c>
      <c r="AH795" s="81" t="s">
        <v>1534</v>
      </c>
      <c r="AI795" s="81" t="s">
        <v>1452</v>
      </c>
      <c r="AJ795" s="81" t="s">
        <v>1451</v>
      </c>
      <c r="AK795" s="81" t="s">
        <v>1438</v>
      </c>
      <c r="AL795" s="81" t="s">
        <v>1435</v>
      </c>
      <c r="AM795" s="81" t="s">
        <v>1379</v>
      </c>
      <c r="AN795" s="81" t="s">
        <v>1380</v>
      </c>
      <c r="AO795" s="81" t="s">
        <v>1381</v>
      </c>
      <c r="AP795" s="81" t="s">
        <v>1382</v>
      </c>
      <c r="AQ795" s="81" t="s">
        <v>1383</v>
      </c>
      <c r="AR795" s="81" t="s">
        <v>1540</v>
      </c>
      <c r="AT795" s="1" t="str">
        <f>AT$1</f>
        <v>Rk</v>
      </c>
      <c r="AU795" s="1" t="str">
        <f>AU$1</f>
        <v>PLAYER</v>
      </c>
      <c r="AV795" s="1" t="str">
        <f>AV$1</f>
        <v>SALARY - BR</v>
      </c>
      <c r="AW795" s="1" t="s">
        <v>1495</v>
      </c>
      <c r="BX795" s="2" t="s">
        <v>550</v>
      </c>
      <c r="BY795" s="2" t="s">
        <v>1376</v>
      </c>
      <c r="BZ795" s="2" t="s">
        <v>1377</v>
      </c>
      <c r="CA795" s="2" t="s">
        <v>1340</v>
      </c>
      <c r="CB795" s="2" t="s">
        <v>1378</v>
      </c>
      <c r="CC795" s="2" t="s">
        <v>1424</v>
      </c>
      <c r="CD795" s="2" t="s">
        <v>1425</v>
      </c>
      <c r="CE795" s="2" t="s">
        <v>1426</v>
      </c>
      <c r="CF795" s="2" t="s">
        <v>1427</v>
      </c>
      <c r="CG795" s="2" t="s">
        <v>1428</v>
      </c>
      <c r="CH795" s="2" t="s">
        <v>1429</v>
      </c>
      <c r="CI795" s="2" t="s">
        <v>1430</v>
      </c>
      <c r="CJ795" s="2" t="s">
        <v>1431</v>
      </c>
      <c r="CK795" s="2" t="s">
        <v>1432</v>
      </c>
      <c r="CL795" s="2" t="s">
        <v>1433</v>
      </c>
      <c r="CM795" s="2" t="s">
        <v>1434</v>
      </c>
      <c r="CN795" s="2" t="s">
        <v>1435</v>
      </c>
      <c r="CO795" s="2" t="s">
        <v>1376</v>
      </c>
      <c r="CP795" s="2" t="s">
        <v>1436</v>
      </c>
      <c r="CQ795" s="2" t="s">
        <v>1437</v>
      </c>
      <c r="CR795" s="2" t="s">
        <v>1438</v>
      </c>
      <c r="CS795" s="2" t="s">
        <v>1439</v>
      </c>
      <c r="CT795" s="2" t="s">
        <v>1376</v>
      </c>
      <c r="CU795" s="2" t="s">
        <v>1440</v>
      </c>
      <c r="CV795" s="2" t="s">
        <v>1441</v>
      </c>
      <c r="CW795" s="2" t="s">
        <v>1442</v>
      </c>
      <c r="CX795" s="2" t="s">
        <v>1443</v>
      </c>
    </row>
    <row r="796" spans="1:102" ht="17" thickBot="1" x14ac:dyDescent="0.25">
      <c r="A796" s="3" t="s">
        <v>1077</v>
      </c>
      <c r="B796" s="1" t="s">
        <v>216</v>
      </c>
      <c r="C796" s="1">
        <v>1992</v>
      </c>
      <c r="D796" s="1" t="s">
        <v>1077</v>
      </c>
      <c r="F796" s="2">
        <v>10</v>
      </c>
      <c r="G796" s="2" t="s">
        <v>1120</v>
      </c>
      <c r="H796" s="2" t="s">
        <v>556</v>
      </c>
      <c r="I796" s="4" t="s">
        <v>597</v>
      </c>
      <c r="J796" s="16">
        <f>_xlfn.XLOOKUP($I796,DASHBOARD!$I$2:$I$27,DASHBOARD!$J$2:$J$27,"",0)</f>
        <v>74</v>
      </c>
      <c r="K796" s="23">
        <f>J796/DASHBOARD!$C$3</f>
        <v>1.8796037592075185</v>
      </c>
      <c r="L796" s="2">
        <v>175</v>
      </c>
      <c r="M796" s="26">
        <f>L796/DASHBOARD!$C$4</f>
        <v>79.365079365079367</v>
      </c>
      <c r="N796" s="26">
        <f t="shared" ref="N796:N811" si="148">M796/(K796^2)</f>
        <v>22.464504562477533</v>
      </c>
      <c r="O796" s="5">
        <v>24724</v>
      </c>
      <c r="P796" s="23">
        <f>YEARFRAC(O796,_xlfn.XLOOKUP($B796,DASHBOARD!$Q$2:$Q$40,DASHBOARD!$U$2:$U$40,"",0))</f>
        <v>24.763888888888889</v>
      </c>
      <c r="Q796" s="2" t="s">
        <v>557</v>
      </c>
      <c r="R796" s="2" t="str">
        <f>_xlfn.XLOOKUP($Q796,DASHBOARD!$L$2:$L$150,DASHBOARD!M$2:M$150,"",0)</f>
        <v>United States</v>
      </c>
      <c r="S796" s="2" t="str">
        <f>_xlfn.XLOOKUP($Q796,DASHBOARD!$L$2:$L$150,DASHBOARD!N$2:N$150,"",0)</f>
        <v>North America</v>
      </c>
      <c r="T796" s="2" t="str">
        <f>_xlfn.XLOOKUP($Q796,DASHBOARD!$L$2:$L$150,DASHBOARD!O$2:O$150,"",0)</f>
        <v>Americas</v>
      </c>
      <c r="U796" s="2">
        <v>2</v>
      </c>
      <c r="W796" s="2" t="s">
        <v>1121</v>
      </c>
      <c r="X796" s="2" t="s">
        <v>1121</v>
      </c>
      <c r="Z796" s="2" t="str">
        <f t="shared" ref="Z796:Z817" si="149">IF(Y796="","","X")</f>
        <v/>
      </c>
      <c r="AA796" s="6">
        <f>_xlfn.XLOOKUP($G796,$AU$796:$AU$817,$AV$796:$AV$817,0,0)</f>
        <v>435000</v>
      </c>
      <c r="AB796" s="43">
        <f>AA796/$AC$818</f>
        <v>2.5848238160318497E-2</v>
      </c>
      <c r="AD796" s="65">
        <v>3104</v>
      </c>
      <c r="AE796" s="65" cm="1">
        <f t="array" ref="AE796">_xlfn.XLOOKUP($G796&amp;$C796,$BY$1:$BY$845&amp;$C$1:$C$845,$CB$1:$CB$845,"",0)</f>
        <v>1875</v>
      </c>
      <c r="AF796" s="65">
        <v>27.7</v>
      </c>
      <c r="AG796" s="65">
        <f>IFERROR(($AD796/SUM(AD796:AD817))*$AF796,"")</f>
        <v>4.2392036406127511</v>
      </c>
      <c r="AH796" s="82">
        <v>0</v>
      </c>
      <c r="AI796" s="82">
        <v>-0.2</v>
      </c>
      <c r="AJ796" s="82">
        <v>0.2</v>
      </c>
      <c r="AK796" s="82">
        <v>0</v>
      </c>
      <c r="AL796" s="82">
        <v>10.1</v>
      </c>
      <c r="AM796" s="83" t="s">
        <v>1541</v>
      </c>
      <c r="AN796" s="83" t="s">
        <v>1541</v>
      </c>
      <c r="AO796" s="83" t="s">
        <v>1541</v>
      </c>
      <c r="AP796" s="83" t="s">
        <v>1541</v>
      </c>
      <c r="AQ796" s="83" t="s">
        <v>1541</v>
      </c>
      <c r="AR796" s="83" t="s">
        <v>1541</v>
      </c>
      <c r="AT796" s="1">
        <v>1</v>
      </c>
      <c r="AU796" s="2" t="s">
        <v>1062</v>
      </c>
      <c r="AV796" s="6">
        <v>3250000</v>
      </c>
      <c r="AW796" s="6">
        <v>3250000</v>
      </c>
      <c r="BX796" s="2">
        <v>1</v>
      </c>
      <c r="BY796" s="2" t="s">
        <v>1069</v>
      </c>
      <c r="BZ796" s="2">
        <v>26</v>
      </c>
      <c r="CA796" s="2">
        <v>82</v>
      </c>
      <c r="CB796" s="2">
        <v>3164</v>
      </c>
      <c r="CC796" s="2">
        <v>21.5</v>
      </c>
      <c r="CD796" s="2">
        <v>0.55500000000000005</v>
      </c>
      <c r="CE796" s="2">
        <v>5.8999999999999997E-2</v>
      </c>
      <c r="CF796" s="2">
        <v>0.31900000000000001</v>
      </c>
      <c r="CG796" s="2">
        <v>6.9</v>
      </c>
      <c r="CH796" s="2">
        <v>15.8</v>
      </c>
      <c r="CI796" s="2">
        <v>11.5</v>
      </c>
      <c r="CJ796" s="2">
        <v>25.8</v>
      </c>
      <c r="CK796" s="2">
        <v>2.5</v>
      </c>
      <c r="CL796" s="2">
        <v>1.8</v>
      </c>
      <c r="CM796" s="2">
        <v>14</v>
      </c>
      <c r="CN796" s="2">
        <v>24.6</v>
      </c>
      <c r="CP796" s="2">
        <v>7.1</v>
      </c>
      <c r="CQ796" s="2">
        <v>5.5</v>
      </c>
      <c r="CR796" s="2">
        <v>12.7</v>
      </c>
      <c r="CS796" s="2">
        <v>0.192</v>
      </c>
      <c r="CU796" s="2">
        <v>4.0999999999999996</v>
      </c>
      <c r="CV796" s="2">
        <v>2</v>
      </c>
      <c r="CW796" s="2">
        <v>6.1</v>
      </c>
      <c r="CX796" s="2">
        <v>6.4</v>
      </c>
    </row>
    <row r="797" spans="1:102" x14ac:dyDescent="0.2">
      <c r="B797" s="1" t="s">
        <v>216</v>
      </c>
      <c r="C797" s="1">
        <v>1992</v>
      </c>
      <c r="D797" s="1" t="s">
        <v>1077</v>
      </c>
      <c r="F797" s="2">
        <v>24</v>
      </c>
      <c r="G797" s="2" t="s">
        <v>1123</v>
      </c>
      <c r="H797" s="2" t="s">
        <v>552</v>
      </c>
      <c r="I797" s="4" t="s">
        <v>1150</v>
      </c>
      <c r="J797" s="16">
        <f>_xlfn.XLOOKUP($I797,DASHBOARD!$I$2:$I$27,DASHBOARD!$J$2:$J$27,"",0)</f>
        <v>85</v>
      </c>
      <c r="K797" s="23">
        <f>J797/DASHBOARD!$C$3</f>
        <v>2.1590043180086362</v>
      </c>
      <c r="L797" s="2">
        <v>245</v>
      </c>
      <c r="M797" s="26">
        <f>L797/DASHBOARD!$C$4</f>
        <v>111.11111111111111</v>
      </c>
      <c r="N797" s="26">
        <f t="shared" si="148"/>
        <v>23.836938100730482</v>
      </c>
      <c r="O797" s="5">
        <v>21031</v>
      </c>
      <c r="P797" s="23">
        <f>YEARFRAC(O797,_xlfn.XLOOKUP($B797,DASHBOARD!$Q$2:$Q$40,DASHBOARD!$U$2:$U$40,"",0))</f>
        <v>34.87222222222222</v>
      </c>
      <c r="Q797" s="2" t="s">
        <v>557</v>
      </c>
      <c r="R797" s="2" t="str">
        <f>_xlfn.XLOOKUP($Q797,DASHBOARD!$L$2:$L$150,DASHBOARD!M$2:M$150,"",0)</f>
        <v>United States</v>
      </c>
      <c r="S797" s="2" t="str">
        <f>_xlfn.XLOOKUP($Q797,DASHBOARD!$L$2:$L$150,DASHBOARD!N$2:N$150,"",0)</f>
        <v>North America</v>
      </c>
      <c r="T797" s="2" t="str">
        <f>_xlfn.XLOOKUP($Q797,DASHBOARD!$L$2:$L$150,DASHBOARD!O$2:O$150,"",0)</f>
        <v>Americas</v>
      </c>
      <c r="U797" s="2">
        <v>11</v>
      </c>
      <c r="W797" s="2" t="s">
        <v>1124</v>
      </c>
      <c r="X797" s="2" t="s">
        <v>1124</v>
      </c>
      <c r="Z797" s="2" t="str">
        <f t="shared" si="149"/>
        <v/>
      </c>
      <c r="AA797" s="6">
        <f>_xlfn.XLOOKUP($G797,$AU$796:$AU$817,$AV$796:$AV$817,0,0)</f>
        <v>2000000</v>
      </c>
      <c r="AB797" s="43">
        <f>AA797/$AC$818</f>
        <v>0.11884247430031493</v>
      </c>
      <c r="AD797" s="65">
        <v>3165.2000000000003</v>
      </c>
      <c r="AE797" s="65" cm="1">
        <f t="array" ref="AE797">_xlfn.XLOOKUP($G797&amp;$C797,$BY$1:$BY$845&amp;$C$1:$C$845,$CB$1:$CB$845,"",0)</f>
        <v>1471</v>
      </c>
      <c r="AF797" s="65">
        <v>21.5</v>
      </c>
      <c r="AG797" s="65">
        <f>IFERROR(($AD797/SUM(AD796:AD817))*$AF797,"")</f>
        <v>3.3552309156259401</v>
      </c>
      <c r="AH797" s="82">
        <v>0</v>
      </c>
      <c r="AI797" s="82">
        <v>0.4</v>
      </c>
      <c r="AJ797" s="82">
        <v>0.1</v>
      </c>
      <c r="AK797" s="82">
        <v>0.5</v>
      </c>
      <c r="AL797" s="82">
        <v>15.9</v>
      </c>
      <c r="AM797" s="83" t="s">
        <v>1541</v>
      </c>
      <c r="AN797" s="83" t="s">
        <v>1541</v>
      </c>
      <c r="AO797" s="83" t="s">
        <v>1541</v>
      </c>
      <c r="AP797" s="83" t="s">
        <v>1541</v>
      </c>
      <c r="AQ797" s="83" t="s">
        <v>1541</v>
      </c>
      <c r="AR797" s="83" t="s">
        <v>1541</v>
      </c>
      <c r="AT797" s="1">
        <v>2</v>
      </c>
      <c r="AU797" s="2" t="s">
        <v>1069</v>
      </c>
      <c r="AV797" s="6">
        <v>2770000</v>
      </c>
      <c r="AW797" s="6">
        <v>2770000</v>
      </c>
      <c r="BX797" s="2">
        <v>2</v>
      </c>
      <c r="BY797" s="2" t="s">
        <v>1062</v>
      </c>
      <c r="BZ797" s="2">
        <v>28</v>
      </c>
      <c r="CA797" s="2">
        <v>80</v>
      </c>
      <c r="CB797" s="2">
        <v>3102</v>
      </c>
      <c r="CC797" s="2">
        <v>27.7</v>
      </c>
      <c r="CD797" s="2">
        <v>0.57899999999999996</v>
      </c>
      <c r="CE797" s="2">
        <v>5.5E-2</v>
      </c>
      <c r="CF797" s="2">
        <v>0.32500000000000001</v>
      </c>
      <c r="CG797" s="2">
        <v>3.5</v>
      </c>
      <c r="CH797" s="2">
        <v>15.3</v>
      </c>
      <c r="CI797" s="2">
        <v>9.5</v>
      </c>
      <c r="CJ797" s="2">
        <v>25.7</v>
      </c>
      <c r="CK797" s="2">
        <v>3</v>
      </c>
      <c r="CL797" s="2">
        <v>1.5</v>
      </c>
      <c r="CM797" s="2">
        <v>8.8000000000000007</v>
      </c>
      <c r="CN797" s="2">
        <v>31.7</v>
      </c>
      <c r="CP797" s="2">
        <v>12.1</v>
      </c>
      <c r="CQ797" s="2">
        <v>5.6</v>
      </c>
      <c r="CR797" s="2">
        <v>17.7</v>
      </c>
      <c r="CS797" s="2">
        <v>0.27400000000000002</v>
      </c>
      <c r="CU797" s="2">
        <v>7.2</v>
      </c>
      <c r="CV797" s="2">
        <v>2.5</v>
      </c>
      <c r="CW797" s="2">
        <v>9.6999999999999993</v>
      </c>
      <c r="CX797" s="2">
        <v>9.1999999999999993</v>
      </c>
    </row>
    <row r="798" spans="1:102" x14ac:dyDescent="0.2">
      <c r="B798" s="1" t="s">
        <v>216</v>
      </c>
      <c r="C798" s="1">
        <v>1992</v>
      </c>
      <c r="D798" s="1" t="s">
        <v>1077</v>
      </c>
      <c r="F798" s="2">
        <v>54</v>
      </c>
      <c r="G798" s="2" t="s">
        <v>1023</v>
      </c>
      <c r="H798" s="2" t="s">
        <v>566</v>
      </c>
      <c r="I798" s="4" t="s">
        <v>595</v>
      </c>
      <c r="J798" s="16">
        <f>_xlfn.XLOOKUP($I798,DASHBOARD!$I$2:$I$27,DASHBOARD!$J$2:$J$27,"",0)</f>
        <v>82</v>
      </c>
      <c r="K798" s="23">
        <f>J798/DASHBOARD!$C$3</f>
        <v>2.0828041656083314</v>
      </c>
      <c r="L798" s="2">
        <v>215</v>
      </c>
      <c r="M798" s="26">
        <f>L798/DASHBOARD!$C$4</f>
        <v>97.505668934240362</v>
      </c>
      <c r="N798" s="26">
        <f t="shared" si="148"/>
        <v>22.476722870389477</v>
      </c>
      <c r="O798" s="5">
        <v>23927</v>
      </c>
      <c r="P798" s="23">
        <f>YEARFRAC(O798,_xlfn.XLOOKUP($B798,DASHBOARD!$Q$2:$Q$40,DASHBOARD!$U$2:$U$40,"",0))</f>
        <v>26.944444444444443</v>
      </c>
      <c r="Q798" s="2" t="s">
        <v>557</v>
      </c>
      <c r="R798" s="2" t="str">
        <f>_xlfn.XLOOKUP($Q798,DASHBOARD!$L$2:$L$150,DASHBOARD!M$2:M$150,"",0)</f>
        <v>United States</v>
      </c>
      <c r="S798" s="2" t="str">
        <f>_xlfn.XLOOKUP($Q798,DASHBOARD!$L$2:$L$150,DASHBOARD!N$2:N$150,"",0)</f>
        <v>North America</v>
      </c>
      <c r="T798" s="2" t="str">
        <f>_xlfn.XLOOKUP($Q798,DASHBOARD!$L$2:$L$150,DASHBOARD!O$2:O$150,"",0)</f>
        <v>Americas</v>
      </c>
      <c r="U798" s="2">
        <v>4</v>
      </c>
      <c r="W798" s="2" t="s">
        <v>970</v>
      </c>
      <c r="X798" s="2" t="s">
        <v>970</v>
      </c>
      <c r="Z798" s="2" t="str">
        <f t="shared" si="149"/>
        <v/>
      </c>
      <c r="AA798" s="6">
        <f>_xlfn.XLOOKUP($G798,$AU$796:$AU$817,$AV$796:$AV$817,0,0)</f>
        <v>1750000</v>
      </c>
      <c r="AB798" s="43">
        <f>AA798/$AC$818</f>
        <v>0.10398716501277556</v>
      </c>
      <c r="AD798" s="65">
        <v>1472</v>
      </c>
      <c r="AE798" s="65" cm="1">
        <f t="array" ref="AE798">_xlfn.XLOOKUP($G798&amp;$C798,$BY$1:$BY$845&amp;$C$1:$C$845,$CB$1:$CB$845,"",0)</f>
        <v>2859</v>
      </c>
      <c r="AF798" s="65">
        <v>10.9</v>
      </c>
      <c r="AG798" s="65">
        <f>IFERROR(($AD798/SUM(AD796:AD817))*$AF798,"")</f>
        <v>0.79107399062236539</v>
      </c>
      <c r="AH798" s="82">
        <v>0</v>
      </c>
      <c r="AI798" s="82">
        <v>1.3</v>
      </c>
      <c r="AJ798" s="82">
        <v>0.8</v>
      </c>
      <c r="AK798" s="82">
        <v>2.1</v>
      </c>
      <c r="AL798" s="82">
        <v>12.6</v>
      </c>
      <c r="AM798" s="83" t="s">
        <v>1541</v>
      </c>
      <c r="AN798" s="83" t="s">
        <v>1541</v>
      </c>
      <c r="AO798" s="83" t="s">
        <v>1541</v>
      </c>
      <c r="AP798" s="83" t="s">
        <v>1541</v>
      </c>
      <c r="AQ798" s="83" t="s">
        <v>1541</v>
      </c>
      <c r="AR798" s="83" t="s">
        <v>1541</v>
      </c>
      <c r="AT798" s="1">
        <v>3</v>
      </c>
      <c r="AU798" s="2" t="s">
        <v>1123</v>
      </c>
      <c r="AV798" s="6">
        <v>2000000</v>
      </c>
      <c r="AW798" s="6">
        <v>2000000</v>
      </c>
      <c r="BX798" s="2">
        <v>3</v>
      </c>
      <c r="BY798" s="2" t="s">
        <v>1023</v>
      </c>
      <c r="BZ798" s="2">
        <v>26</v>
      </c>
      <c r="CA798" s="2">
        <v>81</v>
      </c>
      <c r="CB798" s="2">
        <v>2859</v>
      </c>
      <c r="CC798" s="2">
        <v>20.6</v>
      </c>
      <c r="CD798" s="2">
        <v>0.61799999999999999</v>
      </c>
      <c r="CE798" s="2">
        <v>3.0000000000000001E-3</v>
      </c>
      <c r="CF798" s="2">
        <v>0.40100000000000002</v>
      </c>
      <c r="CG798" s="2">
        <v>14.3</v>
      </c>
      <c r="CH798" s="2">
        <v>18.2</v>
      </c>
      <c r="CI798" s="2">
        <v>16.3</v>
      </c>
      <c r="CJ798" s="2">
        <v>10</v>
      </c>
      <c r="CK798" s="2">
        <v>1.8</v>
      </c>
      <c r="CL798" s="2">
        <v>2.9</v>
      </c>
      <c r="CM798" s="2">
        <v>9.5</v>
      </c>
      <c r="CN798" s="2">
        <v>15.5</v>
      </c>
      <c r="CP798" s="2">
        <v>9.1</v>
      </c>
      <c r="CQ798" s="2">
        <v>5</v>
      </c>
      <c r="CR798" s="2">
        <v>14.1</v>
      </c>
      <c r="CS798" s="2">
        <v>0.23699999999999999</v>
      </c>
      <c r="CU798" s="2">
        <v>3.9</v>
      </c>
      <c r="CV798" s="2">
        <v>1.4</v>
      </c>
      <c r="CW798" s="2">
        <v>5.3</v>
      </c>
      <c r="CX798" s="2">
        <v>5.2</v>
      </c>
    </row>
    <row r="799" spans="1:102" x14ac:dyDescent="0.2">
      <c r="B799" s="1" t="s">
        <v>216</v>
      </c>
      <c r="C799" s="1">
        <v>1992</v>
      </c>
      <c r="D799" s="1" t="s">
        <v>1077</v>
      </c>
      <c r="F799" s="2">
        <v>20</v>
      </c>
      <c r="G799" s="2" t="s">
        <v>1138</v>
      </c>
      <c r="H799" s="2" t="s">
        <v>576</v>
      </c>
      <c r="I799" s="4" t="s">
        <v>599</v>
      </c>
      <c r="J799" s="16">
        <f>_xlfn.XLOOKUP($I799,DASHBOARD!$I$2:$I$27,DASHBOARD!$J$2:$J$27,"",0)</f>
        <v>78</v>
      </c>
      <c r="K799" s="23">
        <f>J799/DASHBOARD!$C$3</f>
        <v>1.981203962407925</v>
      </c>
      <c r="L799" s="2">
        <v>190</v>
      </c>
      <c r="M799" s="26">
        <f>L799/DASHBOARD!$C$4</f>
        <v>86.167800453514729</v>
      </c>
      <c r="N799" s="26">
        <f t="shared" si="148"/>
        <v>21.952633724978043</v>
      </c>
      <c r="O799" s="5">
        <v>22299</v>
      </c>
      <c r="P799" s="23">
        <f>YEARFRAC(O799,_xlfn.XLOOKUP($B799,DASHBOARD!$Q$2:$Q$40,DASHBOARD!$U$2:$U$40,"",0))</f>
        <v>31.405555555555555</v>
      </c>
      <c r="Q799" s="2" t="s">
        <v>557</v>
      </c>
      <c r="R799" s="2" t="str">
        <f>_xlfn.XLOOKUP($Q799,DASHBOARD!$L$2:$L$150,DASHBOARD!M$2:M$150,"",0)</f>
        <v>United States</v>
      </c>
      <c r="S799" s="2" t="str">
        <f>_xlfn.XLOOKUP($Q799,DASHBOARD!$L$2:$L$150,DASHBOARD!N$2:N$150,"",0)</f>
        <v>North America</v>
      </c>
      <c r="T799" s="2" t="str">
        <f>_xlfn.XLOOKUP($Q799,DASHBOARD!$L$2:$L$150,DASHBOARD!O$2:O$150,"",0)</f>
        <v>Americas</v>
      </c>
      <c r="U799" s="2">
        <v>8</v>
      </c>
      <c r="W799" s="2" t="s">
        <v>1121</v>
      </c>
      <c r="X799" s="2" t="s">
        <v>1121</v>
      </c>
      <c r="Z799" s="2" t="str">
        <f t="shared" si="149"/>
        <v/>
      </c>
      <c r="AA799" s="6">
        <f>_xlfn.XLOOKUP($G799,$AU$796:$AU$817,$AV$796:$AV$817,0,0)</f>
        <v>600000</v>
      </c>
      <c r="AB799" s="43">
        <f>AA799/$AC$818</f>
        <v>3.5652742290094477E-2</v>
      </c>
      <c r="AD799" s="65">
        <v>2859.2999999999997</v>
      </c>
      <c r="AE799" s="65" cm="1">
        <f t="array" ref="AE799">_xlfn.XLOOKUP($G799&amp;$C799,$BY$1:$BY$845&amp;$C$1:$C$845,$CB$1:$CB$845,"",0)</f>
        <v>769</v>
      </c>
      <c r="AF799" s="65">
        <v>20.6</v>
      </c>
      <c r="AG799" s="65">
        <f>IFERROR(($AD799/SUM(AD796:AD817))*$AF799,"")</f>
        <v>2.9040878006932154</v>
      </c>
      <c r="AH799" s="82">
        <v>0</v>
      </c>
      <c r="AI799" s="82">
        <v>0</v>
      </c>
      <c r="AJ799" s="82">
        <v>0.1</v>
      </c>
      <c r="AK799" s="82">
        <v>0</v>
      </c>
      <c r="AL799" s="82">
        <v>13.1</v>
      </c>
      <c r="AM799" s="83" t="s">
        <v>1541</v>
      </c>
      <c r="AN799" s="83" t="s">
        <v>1541</v>
      </c>
      <c r="AO799" s="83" t="s">
        <v>1541</v>
      </c>
      <c r="AP799" s="83" t="s">
        <v>1541</v>
      </c>
      <c r="AQ799" s="83" t="s">
        <v>1541</v>
      </c>
      <c r="AR799" s="83" t="s">
        <v>1541</v>
      </c>
      <c r="AT799" s="1">
        <v>4</v>
      </c>
      <c r="AU799" s="2" t="s">
        <v>1023</v>
      </c>
      <c r="AV799" s="6">
        <v>1750000</v>
      </c>
      <c r="AW799" s="6">
        <v>1750000</v>
      </c>
      <c r="BX799" s="2">
        <v>4</v>
      </c>
      <c r="BY799" s="2" t="s">
        <v>1133</v>
      </c>
      <c r="BZ799" s="2">
        <v>31</v>
      </c>
      <c r="CA799" s="2">
        <v>79</v>
      </c>
      <c r="CB799" s="2">
        <v>1946</v>
      </c>
      <c r="CC799" s="2">
        <v>10.9</v>
      </c>
      <c r="CD799" s="2">
        <v>0.55100000000000005</v>
      </c>
      <c r="CE799" s="2">
        <v>0.09</v>
      </c>
      <c r="CF799" s="2">
        <v>7.5999999999999998E-2</v>
      </c>
      <c r="CG799" s="2">
        <v>1.3</v>
      </c>
      <c r="CH799" s="2">
        <v>4.3</v>
      </c>
      <c r="CI799" s="2">
        <v>2.9</v>
      </c>
      <c r="CJ799" s="2">
        <v>15.7</v>
      </c>
      <c r="CK799" s="2">
        <v>1.3</v>
      </c>
      <c r="CL799" s="2">
        <v>0.3</v>
      </c>
      <c r="CM799" s="2">
        <v>8</v>
      </c>
      <c r="CN799" s="2">
        <v>12.1</v>
      </c>
      <c r="CP799" s="2">
        <v>3</v>
      </c>
      <c r="CQ799" s="2">
        <v>1.7</v>
      </c>
      <c r="CR799" s="2">
        <v>4.7</v>
      </c>
      <c r="CS799" s="2">
        <v>0.11700000000000001</v>
      </c>
      <c r="CU799" s="2">
        <v>-1</v>
      </c>
      <c r="CV799" s="2">
        <v>0.3</v>
      </c>
      <c r="CW799" s="2">
        <v>-0.8</v>
      </c>
      <c r="CX799" s="2">
        <v>0.6</v>
      </c>
    </row>
    <row r="800" spans="1:102" x14ac:dyDescent="0.2">
      <c r="B800" s="1" t="s">
        <v>216</v>
      </c>
      <c r="C800" s="1">
        <v>1992</v>
      </c>
      <c r="D800" s="1" t="s">
        <v>1077</v>
      </c>
      <c r="F800" s="2">
        <v>14</v>
      </c>
      <c r="G800" s="2" t="s">
        <v>1139</v>
      </c>
      <c r="H800" s="2" t="s">
        <v>576</v>
      </c>
      <c r="I800" s="4" t="s">
        <v>597</v>
      </c>
      <c r="J800" s="16">
        <f>_xlfn.XLOOKUP($I800,DASHBOARD!$I$2:$I$27,DASHBOARD!$J$2:$J$27,"",0)</f>
        <v>74</v>
      </c>
      <c r="K800" s="23">
        <f>J800/DASHBOARD!$C$3</f>
        <v>1.8796037592075185</v>
      </c>
      <c r="L800" s="2">
        <v>190</v>
      </c>
      <c r="M800" s="26">
        <f>L800/DASHBOARD!$C$4</f>
        <v>86.167800453514729</v>
      </c>
      <c r="N800" s="26">
        <f t="shared" si="148"/>
        <v>24.390033524975603</v>
      </c>
      <c r="O800" s="5">
        <v>22094</v>
      </c>
      <c r="P800" s="23">
        <f>YEARFRAC(O800,_xlfn.XLOOKUP($B800,DASHBOARD!$Q$2:$Q$40,DASHBOARD!$U$2:$U$40,"",0))</f>
        <v>31.963888888888889</v>
      </c>
      <c r="Q800" s="2" t="s">
        <v>557</v>
      </c>
      <c r="R800" s="2" t="str">
        <f>_xlfn.XLOOKUP($Q800,DASHBOARD!$L$2:$L$150,DASHBOARD!M$2:M$150,"",0)</f>
        <v>United States</v>
      </c>
      <c r="S800" s="2" t="str">
        <f>_xlfn.XLOOKUP($Q800,DASHBOARD!$L$2:$L$150,DASHBOARD!N$2:N$150,"",0)</f>
        <v>North America</v>
      </c>
      <c r="T800" s="2" t="str">
        <f>_xlfn.XLOOKUP($Q800,DASHBOARD!$L$2:$L$150,DASHBOARD!O$2:O$150,"",0)</f>
        <v>Americas</v>
      </c>
      <c r="U800" s="2">
        <v>9</v>
      </c>
      <c r="W800" s="2" t="s">
        <v>1140</v>
      </c>
      <c r="X800" s="2" t="s">
        <v>1140</v>
      </c>
      <c r="Z800" s="2" t="str">
        <f t="shared" si="149"/>
        <v/>
      </c>
      <c r="AA800" s="6">
        <f>_xlfn.XLOOKUP($G800,$AU$796:$AU$817,$AV$796:$AV$817,0,0)</f>
        <v>700000</v>
      </c>
      <c r="AB800" s="43">
        <f>AA800/$AC$818</f>
        <v>4.1594866005110226E-2</v>
      </c>
      <c r="AD800" s="65">
        <v>1943.4</v>
      </c>
      <c r="AE800" s="65" cm="1">
        <f t="array" ref="AE800">_xlfn.XLOOKUP($G800&amp;$C800,$BY$1:$BY$845&amp;$C$1:$C$845,$CB$1:$CB$845,"",0)</f>
        <v>555</v>
      </c>
      <c r="AF800" s="65">
        <v>10.9</v>
      </c>
      <c r="AG800" s="65">
        <f>IFERROR(($AD800/SUM(AD796:AD817))*$AF800,"")</f>
        <v>1.0444111368040114</v>
      </c>
      <c r="AH800" s="82">
        <v>0</v>
      </c>
      <c r="AI800" s="82">
        <v>2.7</v>
      </c>
      <c r="AJ800" s="82">
        <v>2</v>
      </c>
      <c r="AK800" s="82">
        <v>4.7</v>
      </c>
      <c r="AL800" s="82">
        <v>19.2</v>
      </c>
      <c r="AM800" s="83" t="s">
        <v>1541</v>
      </c>
      <c r="AN800" s="83" t="s">
        <v>1541</v>
      </c>
      <c r="AO800" s="83" t="s">
        <v>1541</v>
      </c>
      <c r="AP800" s="83" t="s">
        <v>1541</v>
      </c>
      <c r="AQ800" s="83" t="s">
        <v>1541</v>
      </c>
      <c r="AR800" s="83" t="s">
        <v>1541</v>
      </c>
      <c r="AT800" s="1">
        <v>5</v>
      </c>
      <c r="AU800" s="2" t="s">
        <v>1133</v>
      </c>
      <c r="AV800" s="6">
        <v>1600000</v>
      </c>
      <c r="AW800" s="6">
        <v>1600000</v>
      </c>
      <c r="BX800" s="2">
        <v>5</v>
      </c>
      <c r="BY800" s="2" t="s">
        <v>1120</v>
      </c>
      <c r="BZ800" s="2">
        <v>24</v>
      </c>
      <c r="CA800" s="2">
        <v>82</v>
      </c>
      <c r="CB800" s="2">
        <v>1875</v>
      </c>
      <c r="CC800" s="2">
        <v>14.1</v>
      </c>
      <c r="CD800" s="2">
        <v>0.53700000000000003</v>
      </c>
      <c r="CE800" s="2">
        <v>0.125</v>
      </c>
      <c r="CF800" s="2">
        <v>0.185</v>
      </c>
      <c r="CG800" s="2">
        <v>1.2</v>
      </c>
      <c r="CH800" s="2">
        <v>7.6</v>
      </c>
      <c r="CI800" s="2">
        <v>4.5</v>
      </c>
      <c r="CJ800" s="2">
        <v>19.2</v>
      </c>
      <c r="CK800" s="2">
        <v>1.2</v>
      </c>
      <c r="CL800" s="2">
        <v>0.2</v>
      </c>
      <c r="CM800" s="2">
        <v>11.1</v>
      </c>
      <c r="CN800" s="2">
        <v>19.5</v>
      </c>
      <c r="CP800" s="2">
        <v>2.7</v>
      </c>
      <c r="CQ800" s="2">
        <v>1.8</v>
      </c>
      <c r="CR800" s="2">
        <v>4.5999999999999996</v>
      </c>
      <c r="CS800" s="2">
        <v>0.11700000000000001</v>
      </c>
      <c r="CU800" s="2">
        <v>0.2</v>
      </c>
      <c r="CV800" s="2">
        <v>-0.8</v>
      </c>
      <c r="CW800" s="2">
        <v>-0.6</v>
      </c>
      <c r="CX800" s="2">
        <v>0.7</v>
      </c>
    </row>
    <row r="801" spans="2:102" x14ac:dyDescent="0.2">
      <c r="B801" s="1" t="s">
        <v>216</v>
      </c>
      <c r="C801" s="1">
        <v>1992</v>
      </c>
      <c r="D801" s="1" t="s">
        <v>1077</v>
      </c>
      <c r="F801" s="2">
        <v>2</v>
      </c>
      <c r="G801" s="2" t="s">
        <v>1141</v>
      </c>
      <c r="H801" s="2" t="s">
        <v>576</v>
      </c>
      <c r="I801" s="4" t="s">
        <v>601</v>
      </c>
      <c r="J801" s="16">
        <f>_xlfn.XLOOKUP($I801,DASHBOARD!$I$2:$I$27,DASHBOARD!$J$2:$J$27,"",0)</f>
        <v>77</v>
      </c>
      <c r="K801" s="23">
        <f>J801/DASHBOARD!$C$3</f>
        <v>1.9558039116078234</v>
      </c>
      <c r="L801" s="2">
        <v>200</v>
      </c>
      <c r="M801" s="26">
        <f>L801/DASHBOARD!$C$4</f>
        <v>90.702947845804985</v>
      </c>
      <c r="N801" s="26">
        <f t="shared" si="148"/>
        <v>23.712141673445672</v>
      </c>
      <c r="O801" s="5">
        <v>23854</v>
      </c>
      <c r="P801" s="23">
        <f>YEARFRAC(O801,_xlfn.XLOOKUP($B801,DASHBOARD!$Q$2:$Q$40,DASHBOARD!$U$2:$U$40,"",0))</f>
        <v>27.144444444444446</v>
      </c>
      <c r="Q801" s="2" t="s">
        <v>557</v>
      </c>
      <c r="R801" s="2" t="str">
        <f>_xlfn.XLOOKUP($Q801,DASHBOARD!$L$2:$L$150,DASHBOARD!M$2:M$150,"",0)</f>
        <v>United States</v>
      </c>
      <c r="S801" s="2" t="str">
        <f>_xlfn.XLOOKUP($Q801,DASHBOARD!$L$2:$L$150,DASHBOARD!N$2:N$150,"",0)</f>
        <v>North America</v>
      </c>
      <c r="T801" s="2" t="str">
        <f>_xlfn.XLOOKUP($Q801,DASHBOARD!$L$2:$L$150,DASHBOARD!O$2:O$150,"",0)</f>
        <v>Americas</v>
      </c>
      <c r="U801" s="2">
        <v>4</v>
      </c>
      <c r="W801" s="2" t="s">
        <v>1115</v>
      </c>
      <c r="X801" s="2" t="s">
        <v>1115</v>
      </c>
      <c r="Z801" s="2" t="str">
        <f t="shared" si="149"/>
        <v/>
      </c>
      <c r="AA801" s="6">
        <f>_xlfn.XLOOKUP($G801,$AU$796:$AU$817,$AV$796:$AV$817,0,0)</f>
        <v>0</v>
      </c>
      <c r="AB801" s="43">
        <f>AA801/$AC$818</f>
        <v>0</v>
      </c>
      <c r="AD801" s="65">
        <v>1019.1</v>
      </c>
      <c r="AE801" s="65" cm="1">
        <f t="array" ref="AE801">_xlfn.XLOOKUP($G801&amp;$C801,$BY$1:$BY$845&amp;$C$1:$C$845,$CB$1:$CB$845,"",0)</f>
        <v>10</v>
      </c>
      <c r="AF801" s="65">
        <v>13.1</v>
      </c>
      <c r="AG801" s="65">
        <f>IFERROR(($AD801/SUM(AD796:AD817))*$AF801,"")</f>
        <v>0.65821972853177402</v>
      </c>
      <c r="AH801" s="82">
        <v>0</v>
      </c>
      <c r="AI801" s="82">
        <v>0.6</v>
      </c>
      <c r="AJ801" s="82">
        <v>1.4</v>
      </c>
      <c r="AK801" s="82">
        <v>2.1</v>
      </c>
      <c r="AL801" s="82">
        <v>15</v>
      </c>
      <c r="AM801" s="83" t="s">
        <v>1541</v>
      </c>
      <c r="AN801" s="83" t="s">
        <v>1541</v>
      </c>
      <c r="AO801" s="83" t="s">
        <v>1541</v>
      </c>
      <c r="AP801" s="83" t="s">
        <v>1541</v>
      </c>
      <c r="AQ801" s="83" t="s">
        <v>1541</v>
      </c>
      <c r="AR801" s="83" t="s">
        <v>1541</v>
      </c>
      <c r="AT801" s="1">
        <v>6</v>
      </c>
      <c r="AU801" s="2" t="s">
        <v>1142</v>
      </c>
      <c r="AV801" s="6">
        <v>1350000</v>
      </c>
      <c r="AW801" s="6">
        <v>1350000</v>
      </c>
      <c r="BX801" s="2">
        <v>6</v>
      </c>
      <c r="BY801" s="2" t="s">
        <v>1123</v>
      </c>
      <c r="BZ801" s="2">
        <v>34</v>
      </c>
      <c r="CA801" s="2">
        <v>64</v>
      </c>
      <c r="CB801" s="2">
        <v>1471</v>
      </c>
      <c r="CC801" s="2">
        <v>10.9</v>
      </c>
      <c r="CD801" s="2">
        <v>0.497</v>
      </c>
      <c r="CE801" s="2">
        <v>0</v>
      </c>
      <c r="CF801" s="2">
        <v>0.35699999999999998</v>
      </c>
      <c r="CG801" s="2">
        <v>7.5</v>
      </c>
      <c r="CH801" s="2">
        <v>17.7</v>
      </c>
      <c r="CI801" s="2">
        <v>12.7</v>
      </c>
      <c r="CJ801" s="2">
        <v>7.6</v>
      </c>
      <c r="CK801" s="2">
        <v>0.8</v>
      </c>
      <c r="CL801" s="2">
        <v>0.6</v>
      </c>
      <c r="CM801" s="2">
        <v>12.7</v>
      </c>
      <c r="CN801" s="2">
        <v>17.3</v>
      </c>
      <c r="CP801" s="2">
        <v>0.6</v>
      </c>
      <c r="CQ801" s="2">
        <v>1.9</v>
      </c>
      <c r="CR801" s="2">
        <v>2.5</v>
      </c>
      <c r="CS801" s="2">
        <v>8.2000000000000003E-2</v>
      </c>
      <c r="CU801" s="2">
        <v>-2.2999999999999998</v>
      </c>
      <c r="CV801" s="2">
        <v>-0.9</v>
      </c>
      <c r="CW801" s="2">
        <v>-3.2</v>
      </c>
      <c r="CX801" s="2">
        <v>-0.4</v>
      </c>
    </row>
    <row r="802" spans="2:102" x14ac:dyDescent="0.2">
      <c r="B802" s="1" t="s">
        <v>216</v>
      </c>
      <c r="C802" s="1">
        <v>1992</v>
      </c>
      <c r="D802" s="1" t="s">
        <v>1077</v>
      </c>
      <c r="F802" s="2">
        <v>23</v>
      </c>
      <c r="G802" s="2" t="s">
        <v>1062</v>
      </c>
      <c r="H802" s="2" t="s">
        <v>576</v>
      </c>
      <c r="I802" s="4" t="s">
        <v>599</v>
      </c>
      <c r="J802" s="16">
        <f>_xlfn.XLOOKUP($I802,DASHBOARD!$I$2:$I$27,DASHBOARD!$J$2:$J$27,"",0)</f>
        <v>78</v>
      </c>
      <c r="K802" s="23">
        <f>J802/DASHBOARD!$C$3</f>
        <v>1.981203962407925</v>
      </c>
      <c r="L802" s="2">
        <v>198</v>
      </c>
      <c r="M802" s="26">
        <f>L802/DASHBOARD!$C$4</f>
        <v>89.795918367346943</v>
      </c>
      <c r="N802" s="26">
        <f t="shared" si="148"/>
        <v>22.876955144977121</v>
      </c>
      <c r="O802" s="5">
        <v>23059</v>
      </c>
      <c r="P802" s="23">
        <f>YEARFRAC(O802,_xlfn.XLOOKUP($B802,DASHBOARD!$Q$2:$Q$40,DASHBOARD!$U$2:$U$40,"",0))</f>
        <v>29.324999999999999</v>
      </c>
      <c r="Q802" s="2" t="s">
        <v>557</v>
      </c>
      <c r="R802" s="2" t="str">
        <f>_xlfn.XLOOKUP($Q802,DASHBOARD!$L$2:$L$150,DASHBOARD!M$2:M$150,"",0)</f>
        <v>United States</v>
      </c>
      <c r="S802" s="2" t="str">
        <f>_xlfn.XLOOKUP($Q802,DASHBOARD!$L$2:$L$150,DASHBOARD!N$2:N$150,"",0)</f>
        <v>North America</v>
      </c>
      <c r="T802" s="2" t="str">
        <f>_xlfn.XLOOKUP($Q802,DASHBOARD!$L$2:$L$150,DASHBOARD!O$2:O$150,"",0)</f>
        <v>Americas</v>
      </c>
      <c r="U802" s="2">
        <v>7</v>
      </c>
      <c r="W802" s="2" t="s">
        <v>636</v>
      </c>
      <c r="X802" s="2" t="s">
        <v>636</v>
      </c>
      <c r="Z802" s="2" t="str">
        <f t="shared" si="149"/>
        <v/>
      </c>
      <c r="AA802" s="6">
        <f>_xlfn.XLOOKUP($G802,$AU$796:$AU$817,$AV$796:$AV$817,0,0)</f>
        <v>3250000</v>
      </c>
      <c r="AB802" s="43">
        <f>AA802/$AC$818</f>
        <v>0.19311902073801177</v>
      </c>
      <c r="AD802" s="65">
        <v>1271.9000000000001</v>
      </c>
      <c r="AE802" s="65" cm="1">
        <f t="array" ref="AE802">_xlfn.XLOOKUP($G802&amp;$C802,$BY$1:$BY$845&amp;$C$1:$C$845,$CB$1:$CB$845,"",0)</f>
        <v>3102</v>
      </c>
      <c r="AF802" s="65">
        <v>13.4</v>
      </c>
      <c r="AG802" s="65">
        <f>IFERROR(($AD802/SUM(AD796:AD817))*$AF802,"")</f>
        <v>0.84031199617400398</v>
      </c>
      <c r="AH802" s="82">
        <v>0</v>
      </c>
      <c r="AI802" s="82">
        <v>3.6</v>
      </c>
      <c r="AJ802" s="82">
        <v>1.7</v>
      </c>
      <c r="AK802" s="82">
        <v>5.2</v>
      </c>
      <c r="AL802" s="82">
        <v>12.7</v>
      </c>
      <c r="AM802" s="83" t="s">
        <v>1541</v>
      </c>
      <c r="AN802" s="83" t="s">
        <v>1541</v>
      </c>
      <c r="AO802" s="83" t="s">
        <v>1541</v>
      </c>
      <c r="AP802" s="83" t="s">
        <v>1541</v>
      </c>
      <c r="AQ802" s="83" t="s">
        <v>1541</v>
      </c>
      <c r="AR802" s="83" t="s">
        <v>1541</v>
      </c>
      <c r="AT802" s="1">
        <v>7</v>
      </c>
      <c r="AU802" s="2" t="s">
        <v>1129</v>
      </c>
      <c r="AV802" s="6">
        <v>1100000</v>
      </c>
      <c r="AW802" s="6">
        <v>1100000</v>
      </c>
      <c r="BX802" s="2">
        <v>7</v>
      </c>
      <c r="BY802" s="2" t="s">
        <v>1129</v>
      </c>
      <c r="BZ802" s="2">
        <v>25</v>
      </c>
      <c r="CA802" s="2">
        <v>79</v>
      </c>
      <c r="CB802" s="2">
        <v>1268</v>
      </c>
      <c r="CC802" s="2">
        <v>13.4</v>
      </c>
      <c r="CD802" s="2">
        <v>0.55700000000000005</v>
      </c>
      <c r="CE802" s="2">
        <v>1.2E-2</v>
      </c>
      <c r="CF802" s="2">
        <v>0.372</v>
      </c>
      <c r="CG802" s="2">
        <v>8.1</v>
      </c>
      <c r="CH802" s="2">
        <v>10.5</v>
      </c>
      <c r="CI802" s="2">
        <v>9.3000000000000007</v>
      </c>
      <c r="CJ802" s="2">
        <v>8.1</v>
      </c>
      <c r="CK802" s="2">
        <v>0.8</v>
      </c>
      <c r="CL802" s="2">
        <v>1.2</v>
      </c>
      <c r="CM802" s="2">
        <v>13.3</v>
      </c>
      <c r="CN802" s="2">
        <v>19.399999999999999</v>
      </c>
      <c r="CP802" s="2">
        <v>1.7</v>
      </c>
      <c r="CQ802" s="2">
        <v>1.4</v>
      </c>
      <c r="CR802" s="2">
        <v>3.1</v>
      </c>
      <c r="CS802" s="2">
        <v>0.11799999999999999</v>
      </c>
      <c r="CU802" s="2">
        <v>-0.6</v>
      </c>
      <c r="CV802" s="2">
        <v>-0.9</v>
      </c>
      <c r="CW802" s="2">
        <v>-1.5</v>
      </c>
      <c r="CX802" s="2">
        <v>0.1</v>
      </c>
    </row>
    <row r="803" spans="2:102" x14ac:dyDescent="0.2">
      <c r="B803" s="1" t="s">
        <v>216</v>
      </c>
      <c r="C803" s="1">
        <v>1992</v>
      </c>
      <c r="D803" s="1" t="s">
        <v>1077</v>
      </c>
      <c r="F803" s="2">
        <v>21</v>
      </c>
      <c r="G803" s="2" t="s">
        <v>1129</v>
      </c>
      <c r="H803" s="2" t="s">
        <v>566</v>
      </c>
      <c r="I803" s="4" t="s">
        <v>1148</v>
      </c>
      <c r="J803" s="16">
        <f>_xlfn.XLOOKUP($I803,DASHBOARD!$I$2:$I$27,DASHBOARD!$J$2:$J$27,"",0)</f>
        <v>83</v>
      </c>
      <c r="K803" s="23">
        <f>J803/DASHBOARD!$C$3</f>
        <v>2.1082042164084331</v>
      </c>
      <c r="L803" s="2">
        <v>230</v>
      </c>
      <c r="M803" s="26">
        <f>L803/DASHBOARD!$C$4</f>
        <v>104.30839002267574</v>
      </c>
      <c r="N803" s="26">
        <f t="shared" si="148"/>
        <v>23.468962284676774</v>
      </c>
      <c r="O803" s="5">
        <v>24501</v>
      </c>
      <c r="P803" s="23">
        <f>YEARFRAC(O803,_xlfn.XLOOKUP($B803,DASHBOARD!$Q$2:$Q$40,DASHBOARD!$U$2:$U$40,"",0))</f>
        <v>25.375</v>
      </c>
      <c r="Q803" s="2" t="s">
        <v>557</v>
      </c>
      <c r="R803" s="2" t="str">
        <f>_xlfn.XLOOKUP($Q803,DASHBOARD!$L$2:$L$150,DASHBOARD!M$2:M$150,"",0)</f>
        <v>United States</v>
      </c>
      <c r="S803" s="2" t="str">
        <f>_xlfn.XLOOKUP($Q803,DASHBOARD!$L$2:$L$150,DASHBOARD!N$2:N$150,"",0)</f>
        <v>North America</v>
      </c>
      <c r="T803" s="2" t="str">
        <f>_xlfn.XLOOKUP($Q803,DASHBOARD!$L$2:$L$150,DASHBOARD!O$2:O$150,"",0)</f>
        <v>Americas</v>
      </c>
      <c r="U803" s="2">
        <v>2</v>
      </c>
      <c r="W803" s="2" t="s">
        <v>1130</v>
      </c>
      <c r="X803" s="2" t="s">
        <v>1130</v>
      </c>
      <c r="Z803" s="2" t="str">
        <f t="shared" si="149"/>
        <v/>
      </c>
      <c r="AA803" s="6">
        <f>_xlfn.XLOOKUP($G803,$AU$796:$AU$817,$AV$796:$AV$817,0,0)</f>
        <v>1100000</v>
      </c>
      <c r="AB803" s="43">
        <f>AA803/$AC$818</f>
        <v>6.5363360865173206E-2</v>
      </c>
      <c r="AD803" s="65">
        <v>554.4</v>
      </c>
      <c r="AE803" s="65" cm="1">
        <f t="array" ref="AE803">_xlfn.XLOOKUP($G803&amp;$C803,$BY$1:$BY$845&amp;$C$1:$C$845,$CB$1:$CB$845,"",0)</f>
        <v>1268</v>
      </c>
      <c r="AF803" s="65">
        <v>10.4</v>
      </c>
      <c r="AG803" s="65">
        <f>IFERROR(($AD803/SUM(AD796:AD817))*$AF803,"")</f>
        <v>0.2842754519950893</v>
      </c>
      <c r="AH803" s="82">
        <v>0</v>
      </c>
      <c r="AI803" s="82">
        <v>3.4</v>
      </c>
      <c r="AJ803" s="82">
        <v>1.4</v>
      </c>
      <c r="AK803" s="82">
        <v>4.8</v>
      </c>
      <c r="AL803" s="82">
        <v>15.6</v>
      </c>
      <c r="AM803" s="83" t="s">
        <v>1541</v>
      </c>
      <c r="AN803" s="83" t="s">
        <v>1541</v>
      </c>
      <c r="AO803" s="83" t="s">
        <v>1541</v>
      </c>
      <c r="AP803" s="83" t="s">
        <v>1541</v>
      </c>
      <c r="AQ803" s="83" t="s">
        <v>1541</v>
      </c>
      <c r="AR803" s="83" t="s">
        <v>1541</v>
      </c>
      <c r="AT803" s="1">
        <v>8</v>
      </c>
      <c r="AU803" s="2" t="s">
        <v>1139</v>
      </c>
      <c r="AV803" s="6">
        <v>700000</v>
      </c>
      <c r="AW803" s="6">
        <v>700000</v>
      </c>
      <c r="BX803" s="2">
        <v>8</v>
      </c>
      <c r="BY803" s="2" t="s">
        <v>1142</v>
      </c>
      <c r="BZ803" s="2">
        <v>31</v>
      </c>
      <c r="CA803" s="2">
        <v>79</v>
      </c>
      <c r="CB803" s="2">
        <v>1020</v>
      </c>
      <c r="CC803" s="2">
        <v>13.1</v>
      </c>
      <c r="CD803" s="2">
        <v>0.53</v>
      </c>
      <c r="CE803" s="2">
        <v>2.4E-2</v>
      </c>
      <c r="CF803" s="2">
        <v>0.38200000000000001</v>
      </c>
      <c r="CG803" s="2">
        <v>12.7</v>
      </c>
      <c r="CH803" s="2">
        <v>13</v>
      </c>
      <c r="CI803" s="2">
        <v>12.9</v>
      </c>
      <c r="CJ803" s="2">
        <v>8.1</v>
      </c>
      <c r="CK803" s="2">
        <v>1.3</v>
      </c>
      <c r="CL803" s="2">
        <v>2.8</v>
      </c>
      <c r="CM803" s="2">
        <v>12.5</v>
      </c>
      <c r="CN803" s="2">
        <v>14.2</v>
      </c>
      <c r="CP803" s="2">
        <v>1.5</v>
      </c>
      <c r="CQ803" s="2">
        <v>1.5</v>
      </c>
      <c r="CR803" s="2">
        <v>2.9</v>
      </c>
      <c r="CS803" s="2">
        <v>0.13900000000000001</v>
      </c>
      <c r="CU803" s="2">
        <v>-0.8</v>
      </c>
      <c r="CV803" s="2">
        <v>0.7</v>
      </c>
      <c r="CW803" s="2">
        <v>-0.1</v>
      </c>
      <c r="CX803" s="2">
        <v>0.5</v>
      </c>
    </row>
    <row r="804" spans="2:102" x14ac:dyDescent="0.2">
      <c r="B804" s="1" t="s">
        <v>216</v>
      </c>
      <c r="C804" s="1">
        <v>1992</v>
      </c>
      <c r="D804" s="1" t="s">
        <v>1077</v>
      </c>
      <c r="F804" s="2">
        <v>53</v>
      </c>
      <c r="G804" s="2" t="s">
        <v>1142</v>
      </c>
      <c r="H804" s="2" t="s">
        <v>566</v>
      </c>
      <c r="I804" s="4" t="s">
        <v>600</v>
      </c>
      <c r="J804" s="16">
        <f>_xlfn.XLOOKUP($I804,DASHBOARD!$I$2:$I$27,DASHBOARD!$J$2:$J$27,"",0)</f>
        <v>80</v>
      </c>
      <c r="K804" s="23">
        <f>J804/DASHBOARD!$C$3</f>
        <v>2.0320040640081283</v>
      </c>
      <c r="L804" s="2">
        <v>210</v>
      </c>
      <c r="M804" s="26">
        <f>L804/DASHBOARD!$C$4</f>
        <v>95.238095238095241</v>
      </c>
      <c r="N804" s="26">
        <f t="shared" si="148"/>
        <v>23.065430059523806</v>
      </c>
      <c r="O804" s="5">
        <v>22285</v>
      </c>
      <c r="P804" s="23">
        <f>YEARFRAC(O804,_xlfn.XLOOKUP($B804,DASHBOARD!$Q$2:$Q$40,DASHBOARD!$U$2:$U$40,"",0))</f>
        <v>31.444444444444443</v>
      </c>
      <c r="Q804" s="2" t="s">
        <v>557</v>
      </c>
      <c r="R804" s="2" t="str">
        <f>_xlfn.XLOOKUP($Q804,DASHBOARD!$L$2:$L$150,DASHBOARD!M$2:M$150,"",0)</f>
        <v>United States</v>
      </c>
      <c r="S804" s="2" t="str">
        <f>_xlfn.XLOOKUP($Q804,DASHBOARD!$L$2:$L$150,DASHBOARD!N$2:N$150,"",0)</f>
        <v>North America</v>
      </c>
      <c r="T804" s="2" t="str">
        <f>_xlfn.XLOOKUP($Q804,DASHBOARD!$L$2:$L$150,DASHBOARD!O$2:O$150,"",0)</f>
        <v>Americas</v>
      </c>
      <c r="U804" s="2">
        <v>9</v>
      </c>
      <c r="W804" s="2" t="s">
        <v>719</v>
      </c>
      <c r="X804" s="2" t="s">
        <v>719</v>
      </c>
      <c r="Z804" s="2" t="str">
        <f t="shared" si="149"/>
        <v/>
      </c>
      <c r="AA804" s="6">
        <f>_xlfn.XLOOKUP($G804,$AU$796:$AU$817,$AV$796:$AV$817,0,0)</f>
        <v>1350000</v>
      </c>
      <c r="AB804" s="43">
        <f>AA804/$AC$818</f>
        <v>8.0218670152712584E-2</v>
      </c>
      <c r="AD804" s="65" t="s">
        <v>1484</v>
      </c>
      <c r="AE804" s="65" cm="1">
        <f t="array" ref="AE804">_xlfn.XLOOKUP($G804&amp;$C804,$BY$1:$BY$845&amp;$C$1:$C$845,$CB$1:$CB$845,"",0)</f>
        <v>1020</v>
      </c>
      <c r="AF804" s="65" t="s">
        <v>1484</v>
      </c>
      <c r="AG804" s="65" t="str">
        <f>IFERROR(($AD804/SUM(AD796:AD817))*$AF804,"")</f>
        <v/>
      </c>
      <c r="AH804" s="82">
        <v>0</v>
      </c>
      <c r="AI804" s="82">
        <v>0.6</v>
      </c>
      <c r="AJ804" s="82">
        <v>1.5</v>
      </c>
      <c r="AK804" s="82">
        <v>2.1</v>
      </c>
      <c r="AL804" s="82">
        <v>15.8</v>
      </c>
      <c r="AM804" s="83" t="s">
        <v>1541</v>
      </c>
      <c r="AN804" s="83" t="s">
        <v>1541</v>
      </c>
      <c r="AO804" s="83" t="s">
        <v>1541</v>
      </c>
      <c r="AP804" s="83" t="s">
        <v>1541</v>
      </c>
      <c r="AQ804" s="83" t="s">
        <v>1541</v>
      </c>
      <c r="AR804" s="83" t="s">
        <v>1541</v>
      </c>
      <c r="AT804" s="1">
        <v>9</v>
      </c>
      <c r="AU804" s="2" t="s">
        <v>1138</v>
      </c>
      <c r="AV804" s="6">
        <v>600000</v>
      </c>
      <c r="AW804" s="6" t="s">
        <v>1484</v>
      </c>
      <c r="BX804" s="2">
        <v>9</v>
      </c>
      <c r="BY804" s="2" t="s">
        <v>1053</v>
      </c>
      <c r="BZ804" s="2">
        <v>26</v>
      </c>
      <c r="CA804" s="2">
        <v>77</v>
      </c>
      <c r="CB804" s="2">
        <v>1007</v>
      </c>
      <c r="CC804" s="2">
        <v>14.2</v>
      </c>
      <c r="CD804" s="2">
        <v>0.55000000000000004</v>
      </c>
      <c r="CE804" s="2">
        <v>7.0000000000000001E-3</v>
      </c>
      <c r="CF804" s="2">
        <v>0.32700000000000001</v>
      </c>
      <c r="CG804" s="2">
        <v>12.7</v>
      </c>
      <c r="CH804" s="2">
        <v>22.8</v>
      </c>
      <c r="CI804" s="2">
        <v>17.899999999999999</v>
      </c>
      <c r="CJ804" s="2">
        <v>10.3</v>
      </c>
      <c r="CK804" s="2">
        <v>0.8</v>
      </c>
      <c r="CL804" s="2">
        <v>2.7</v>
      </c>
      <c r="CM804" s="2">
        <v>18.5</v>
      </c>
      <c r="CN804" s="2">
        <v>16.7</v>
      </c>
      <c r="CP804" s="2">
        <v>0.8</v>
      </c>
      <c r="CQ804" s="2">
        <v>1.7</v>
      </c>
      <c r="CR804" s="2">
        <v>2.5</v>
      </c>
      <c r="CS804" s="2">
        <v>0.121</v>
      </c>
      <c r="CU804" s="2">
        <v>-1.4</v>
      </c>
      <c r="CV804" s="2">
        <v>0.5</v>
      </c>
      <c r="CW804" s="2">
        <v>-0.9</v>
      </c>
      <c r="CX804" s="2">
        <v>0.3</v>
      </c>
    </row>
    <row r="805" spans="2:102" x14ac:dyDescent="0.2">
      <c r="B805" s="1" t="s">
        <v>216</v>
      </c>
      <c r="C805" s="1">
        <v>1992</v>
      </c>
      <c r="D805" s="1" t="s">
        <v>1077</v>
      </c>
      <c r="F805" s="2">
        <v>25</v>
      </c>
      <c r="G805" s="2" t="s">
        <v>1143</v>
      </c>
      <c r="H805" s="2" t="s">
        <v>552</v>
      </c>
      <c r="I805" s="4" t="s">
        <v>1153</v>
      </c>
      <c r="J805" s="16">
        <f>_xlfn.XLOOKUP($I805,DASHBOARD!$I$2:$I$27,DASHBOARD!$J$2:$J$27,"",0)</f>
        <v>89</v>
      </c>
      <c r="K805" s="23">
        <f>J805/DASHBOARD!$C$3</f>
        <v>2.2606045212090424</v>
      </c>
      <c r="L805" s="2">
        <v>217</v>
      </c>
      <c r="M805" s="26">
        <f>L805/DASHBOARD!$C$4</f>
        <v>98.412698412698404</v>
      </c>
      <c r="N805" s="26">
        <f t="shared" si="148"/>
        <v>19.257590892604146</v>
      </c>
      <c r="O805" s="5">
        <v>21714</v>
      </c>
      <c r="P805" s="23">
        <f>YEARFRAC(O805,_xlfn.XLOOKUP($B805,DASHBOARD!$Q$2:$Q$40,DASHBOARD!$U$2:$U$40,"",0))</f>
        <v>33.00277777777778</v>
      </c>
      <c r="Q805" s="2" t="s">
        <v>557</v>
      </c>
      <c r="R805" s="2" t="str">
        <f>_xlfn.XLOOKUP($Q805,DASHBOARD!$L$2:$L$150,DASHBOARD!M$2:M$150,"",0)</f>
        <v>United States</v>
      </c>
      <c r="S805" s="2" t="str">
        <f>_xlfn.XLOOKUP($Q805,DASHBOARD!$L$2:$L$150,DASHBOARD!N$2:N$150,"",0)</f>
        <v>North America</v>
      </c>
      <c r="T805" s="2" t="str">
        <f>_xlfn.XLOOKUP($Q805,DASHBOARD!$L$2:$L$150,DASHBOARD!O$2:O$150,"",0)</f>
        <v>Americas</v>
      </c>
      <c r="U805" s="2">
        <v>7</v>
      </c>
      <c r="W805" s="2" t="s">
        <v>691</v>
      </c>
      <c r="X805" s="2" t="s">
        <v>691</v>
      </c>
      <c r="Z805" s="2" t="str">
        <f t="shared" si="149"/>
        <v/>
      </c>
      <c r="AA805" s="6">
        <f>_xlfn.XLOOKUP($G805,$AU$796:$AU$817,$AV$796:$AV$817,0,0)</f>
        <v>118000</v>
      </c>
      <c r="AB805" s="43">
        <f>AA805/$AC$818</f>
        <v>7.0117059837185814E-3</v>
      </c>
      <c r="AD805" s="65">
        <v>1008.6999999999999</v>
      </c>
      <c r="AE805" s="65" cm="1">
        <f t="array" ref="AE805">_xlfn.XLOOKUP($G805&amp;$C805,$BY$1:$BY$845&amp;$C$1:$C$845,$CB$1:$CB$845,"",0)</f>
        <v>9</v>
      </c>
      <c r="AF805" s="65">
        <v>14.2</v>
      </c>
      <c r="AG805" s="65">
        <f>IFERROR(($AD805/SUM(AD796:AD817))*$AF805,"")</f>
        <v>0.70620886191408272</v>
      </c>
      <c r="AH805" s="82">
        <v>0</v>
      </c>
      <c r="AI805" s="82">
        <v>1.6</v>
      </c>
      <c r="AJ805" s="82">
        <v>2.6</v>
      </c>
      <c r="AK805" s="82">
        <v>4.2</v>
      </c>
      <c r="AL805" s="82">
        <v>17.2</v>
      </c>
      <c r="AM805" s="83" t="s">
        <v>1541</v>
      </c>
      <c r="AN805" s="83" t="s">
        <v>1541</v>
      </c>
      <c r="AO805" s="83" t="s">
        <v>1541</v>
      </c>
      <c r="AP805" s="83" t="s">
        <v>1541</v>
      </c>
      <c r="AQ805" s="83" t="s">
        <v>1541</v>
      </c>
      <c r="AR805" s="83" t="s">
        <v>1541</v>
      </c>
      <c r="AT805" s="1">
        <v>10</v>
      </c>
      <c r="AU805" s="2" t="s">
        <v>1053</v>
      </c>
      <c r="AV805" s="6">
        <v>500000</v>
      </c>
      <c r="AW805" s="6">
        <v>500000</v>
      </c>
      <c r="BX805" s="2">
        <v>10</v>
      </c>
      <c r="BY805" s="2" t="s">
        <v>1138</v>
      </c>
      <c r="BZ805" s="2">
        <v>31</v>
      </c>
      <c r="CA805" s="2">
        <v>66</v>
      </c>
      <c r="CB805" s="2">
        <v>769</v>
      </c>
      <c r="CC805" s="2">
        <v>5.8</v>
      </c>
      <c r="CD805" s="2">
        <v>0.46200000000000002</v>
      </c>
      <c r="CE805" s="2">
        <v>0.14799999999999999</v>
      </c>
      <c r="CF805" s="2">
        <v>0.13</v>
      </c>
      <c r="CG805" s="2">
        <v>2.2999999999999998</v>
      </c>
      <c r="CH805" s="2">
        <v>8.5</v>
      </c>
      <c r="CI805" s="2">
        <v>5.5</v>
      </c>
      <c r="CJ805" s="2">
        <v>10.8</v>
      </c>
      <c r="CK805" s="2">
        <v>1.7</v>
      </c>
      <c r="CL805" s="2">
        <v>0.2</v>
      </c>
      <c r="CM805" s="2">
        <v>13.5</v>
      </c>
      <c r="CN805" s="2">
        <v>11.6</v>
      </c>
      <c r="CP805" s="2">
        <v>0</v>
      </c>
      <c r="CQ805" s="2">
        <v>0.9</v>
      </c>
      <c r="CR805" s="2">
        <v>0.9</v>
      </c>
      <c r="CS805" s="2">
        <v>5.3999999999999999E-2</v>
      </c>
      <c r="CU805" s="2">
        <v>-5.0999999999999996</v>
      </c>
      <c r="CV805" s="2">
        <v>1</v>
      </c>
      <c r="CW805" s="2">
        <v>-4.0999999999999996</v>
      </c>
      <c r="CX805" s="2">
        <v>-0.4</v>
      </c>
    </row>
    <row r="806" spans="2:102" x14ac:dyDescent="0.2">
      <c r="B806" s="1" t="s">
        <v>216</v>
      </c>
      <c r="C806" s="1">
        <v>1992</v>
      </c>
      <c r="D806" s="1" t="s">
        <v>1077</v>
      </c>
      <c r="F806" s="2">
        <v>5</v>
      </c>
      <c r="G806" s="2" t="s">
        <v>1133</v>
      </c>
      <c r="H806" s="2" t="s">
        <v>556</v>
      </c>
      <c r="I806" s="4" t="s">
        <v>597</v>
      </c>
      <c r="J806" s="16">
        <f>_xlfn.XLOOKUP($I806,DASHBOARD!$I$2:$I$27,DASHBOARD!$J$2:$J$27,"",0)</f>
        <v>74</v>
      </c>
      <c r="K806" s="23">
        <f>J806/DASHBOARD!$C$3</f>
        <v>1.8796037592075185</v>
      </c>
      <c r="L806" s="2">
        <v>185</v>
      </c>
      <c r="M806" s="26">
        <f>L806/DASHBOARD!$C$4</f>
        <v>83.900226757369609</v>
      </c>
      <c r="N806" s="26">
        <f t="shared" si="148"/>
        <v>23.748190537476248</v>
      </c>
      <c r="O806" s="5">
        <v>22188</v>
      </c>
      <c r="P806" s="23">
        <f>YEARFRAC(O806,_xlfn.XLOOKUP($B806,DASHBOARD!$Q$2:$Q$40,DASHBOARD!$U$2:$U$40,"",0))</f>
        <v>31.708333333333332</v>
      </c>
      <c r="Q806" s="2" t="s">
        <v>557</v>
      </c>
      <c r="R806" s="2" t="str">
        <f>_xlfn.XLOOKUP($Q806,DASHBOARD!$L$2:$L$150,DASHBOARD!M$2:M$150,"",0)</f>
        <v>United States</v>
      </c>
      <c r="S806" s="2" t="str">
        <f>_xlfn.XLOOKUP($Q806,DASHBOARD!$L$2:$L$150,DASHBOARD!N$2:N$150,"",0)</f>
        <v>North America</v>
      </c>
      <c r="T806" s="2" t="str">
        <f>_xlfn.XLOOKUP($Q806,DASHBOARD!$L$2:$L$150,DASHBOARD!O$2:O$150,"",0)</f>
        <v>Americas</v>
      </c>
      <c r="U806" s="2">
        <v>8</v>
      </c>
      <c r="W806" s="2" t="s">
        <v>631</v>
      </c>
      <c r="X806" s="2" t="s">
        <v>631</v>
      </c>
      <c r="Z806" s="2" t="str">
        <f t="shared" si="149"/>
        <v/>
      </c>
      <c r="AA806" s="6">
        <f>_xlfn.XLOOKUP($G806,$AU$796:$AU$817,$AV$796:$AV$817,0,0)</f>
        <v>1600000</v>
      </c>
      <c r="AB806" s="43">
        <f>AA806/$AC$818</f>
        <v>9.5073979440251949E-2</v>
      </c>
      <c r="AD806" s="65">
        <v>1877.8</v>
      </c>
      <c r="AE806" s="65" cm="1">
        <f t="array" ref="AE806">_xlfn.XLOOKUP($G806&amp;$C806,$BY$1:$BY$845&amp;$C$1:$C$845,$CB$1:$CB$845,"",0)</f>
        <v>1946</v>
      </c>
      <c r="AF806" s="65">
        <v>14.1</v>
      </c>
      <c r="AG806" s="65">
        <f>IFERROR(($AD806/SUM(AD796:AD817))*$AF806,"")</f>
        <v>1.3054229549903118</v>
      </c>
      <c r="AH806" s="82">
        <v>0</v>
      </c>
      <c r="AI806" s="82">
        <v>0</v>
      </c>
      <c r="AJ806" s="82">
        <v>0</v>
      </c>
      <c r="AK806" s="82">
        <v>0</v>
      </c>
      <c r="AL806" s="82">
        <v>0</v>
      </c>
      <c r="AM806" s="83" t="s">
        <v>1541</v>
      </c>
      <c r="AN806" s="83" t="s">
        <v>1541</v>
      </c>
      <c r="AO806" s="83" t="s">
        <v>1541</v>
      </c>
      <c r="AP806" s="83" t="s">
        <v>1541</v>
      </c>
      <c r="AQ806" s="83" t="s">
        <v>1541</v>
      </c>
      <c r="AR806" s="83" t="s">
        <v>1541</v>
      </c>
      <c r="AT806" s="1">
        <v>11</v>
      </c>
      <c r="AU806" s="2" t="s">
        <v>1120</v>
      </c>
      <c r="AV806" s="6">
        <v>435000</v>
      </c>
      <c r="AW806" s="6">
        <v>435000</v>
      </c>
      <c r="BX806" s="2">
        <v>11</v>
      </c>
      <c r="BY806" s="2" t="s">
        <v>1137</v>
      </c>
      <c r="BZ806" s="2">
        <v>23</v>
      </c>
      <c r="CA806" s="2">
        <v>63</v>
      </c>
      <c r="CB806" s="2">
        <v>690</v>
      </c>
      <c r="CC806" s="2">
        <v>14.6</v>
      </c>
      <c r="CD806" s="2">
        <v>0.52300000000000002</v>
      </c>
      <c r="CE806" s="2">
        <v>1.7000000000000001E-2</v>
      </c>
      <c r="CF806" s="2">
        <v>0.43</v>
      </c>
      <c r="CG806" s="2">
        <v>15.5</v>
      </c>
      <c r="CH806" s="2">
        <v>25.6</v>
      </c>
      <c r="CI806" s="2">
        <v>20.7</v>
      </c>
      <c r="CJ806" s="2">
        <v>9.1</v>
      </c>
      <c r="CK806" s="2">
        <v>1</v>
      </c>
      <c r="CL806" s="2">
        <v>3.3</v>
      </c>
      <c r="CM806" s="2">
        <v>14.6</v>
      </c>
      <c r="CN806" s="2">
        <v>15</v>
      </c>
      <c r="CP806" s="2">
        <v>1</v>
      </c>
      <c r="CQ806" s="2">
        <v>1.3</v>
      </c>
      <c r="CR806" s="2">
        <v>2.2999999999999998</v>
      </c>
      <c r="CS806" s="2">
        <v>0.16</v>
      </c>
      <c r="CU806" s="2">
        <v>-1.6</v>
      </c>
      <c r="CV806" s="2">
        <v>1</v>
      </c>
      <c r="CW806" s="2">
        <v>-0.6</v>
      </c>
      <c r="CX806" s="2">
        <v>0.3</v>
      </c>
    </row>
    <row r="807" spans="2:102" x14ac:dyDescent="0.2">
      <c r="B807" s="1" t="s">
        <v>216</v>
      </c>
      <c r="C807" s="1">
        <v>1992</v>
      </c>
      <c r="D807" s="1" t="s">
        <v>1077</v>
      </c>
      <c r="F807" s="2">
        <v>32</v>
      </c>
      <c r="G807" s="2" t="s">
        <v>1053</v>
      </c>
      <c r="H807" s="2" t="s">
        <v>552</v>
      </c>
      <c r="I807" s="4" t="s">
        <v>1150</v>
      </c>
      <c r="J807" s="16">
        <f>_xlfn.XLOOKUP($I807,DASHBOARD!$I$2:$I$27,DASHBOARD!$J$2:$J$27,"",0)</f>
        <v>85</v>
      </c>
      <c r="K807" s="23">
        <f>J807/DASHBOARD!$C$3</f>
        <v>2.1590043180086362</v>
      </c>
      <c r="L807" s="2">
        <v>240</v>
      </c>
      <c r="M807" s="26">
        <f>L807/DASHBOARD!$C$4</f>
        <v>108.84353741496598</v>
      </c>
      <c r="N807" s="26">
        <f t="shared" si="148"/>
        <v>23.350469976225778</v>
      </c>
      <c r="O807" s="5">
        <v>23983</v>
      </c>
      <c r="P807" s="23">
        <f>YEARFRAC(O807,_xlfn.XLOOKUP($B807,DASHBOARD!$Q$2:$Q$40,DASHBOARD!$U$2:$U$40,"",0))</f>
        <v>26.791666666666668</v>
      </c>
      <c r="Q807" s="2" t="s">
        <v>557</v>
      </c>
      <c r="R807" s="2" t="str">
        <f>_xlfn.XLOOKUP($Q807,DASHBOARD!$L$2:$L$150,DASHBOARD!M$2:M$150,"",0)</f>
        <v>United States</v>
      </c>
      <c r="S807" s="2" t="str">
        <f>_xlfn.XLOOKUP($Q807,DASHBOARD!$L$2:$L$150,DASHBOARD!N$2:N$150,"",0)</f>
        <v>North America</v>
      </c>
      <c r="T807" s="2" t="str">
        <f>_xlfn.XLOOKUP($Q807,DASHBOARD!$L$2:$L$150,DASHBOARD!O$2:O$150,"",0)</f>
        <v>Americas</v>
      </c>
      <c r="U807" s="2">
        <v>3</v>
      </c>
      <c r="W807" s="2" t="s">
        <v>728</v>
      </c>
      <c r="X807" s="2" t="s">
        <v>728</v>
      </c>
      <c r="Z807" s="2" t="str">
        <f t="shared" si="149"/>
        <v/>
      </c>
      <c r="AA807" s="6">
        <f>_xlfn.XLOOKUP($G807,$AU$796:$AU$817,$AV$796:$AV$817,0,0)</f>
        <v>500000</v>
      </c>
      <c r="AB807" s="43">
        <f>AA807/$AC$818</f>
        <v>2.9710618575078732E-2</v>
      </c>
      <c r="AD807" s="65">
        <v>693</v>
      </c>
      <c r="AE807" s="65" cm="1">
        <f t="array" ref="AE807">_xlfn.XLOOKUP($G807&amp;$C807,$BY$1:$BY$845&amp;$C$1:$C$845,$CB$1:$CB$845,"",0)</f>
        <v>1007</v>
      </c>
      <c r="AF807" s="65">
        <v>14.6</v>
      </c>
      <c r="AG807" s="65">
        <f>IFERROR(($AD807/SUM(AD796:AD817))*$AF807,"")</f>
        <v>0.49884874989522887</v>
      </c>
      <c r="AH807" s="82">
        <v>0</v>
      </c>
      <c r="AI807" s="82">
        <v>0.3</v>
      </c>
      <c r="AJ807" s="82">
        <v>1.6</v>
      </c>
      <c r="AK807" s="82">
        <v>1.9</v>
      </c>
      <c r="AL807" s="82">
        <v>14</v>
      </c>
      <c r="AM807" s="83" t="s">
        <v>1541</v>
      </c>
      <c r="AN807" s="83" t="s">
        <v>1541</v>
      </c>
      <c r="AO807" s="83" t="s">
        <v>1541</v>
      </c>
      <c r="AP807" s="83" t="s">
        <v>1541</v>
      </c>
      <c r="AQ807" s="83" t="s">
        <v>1541</v>
      </c>
      <c r="AR807" s="83" t="s">
        <v>1541</v>
      </c>
      <c r="AT807" s="1">
        <v>12</v>
      </c>
      <c r="AU807" s="2" t="s">
        <v>1137</v>
      </c>
      <c r="AV807" s="6">
        <v>350000</v>
      </c>
      <c r="AW807" s="6">
        <v>350000</v>
      </c>
      <c r="BX807" s="2">
        <v>12</v>
      </c>
      <c r="BY807" s="2" t="s">
        <v>1139</v>
      </c>
      <c r="BZ807" s="2">
        <v>31</v>
      </c>
      <c r="CA807" s="2">
        <v>56</v>
      </c>
      <c r="CB807" s="2">
        <v>555</v>
      </c>
      <c r="CC807" s="2">
        <v>10.4</v>
      </c>
      <c r="CD807" s="2">
        <v>0.47699999999999998</v>
      </c>
      <c r="CE807" s="2">
        <v>0.39700000000000002</v>
      </c>
      <c r="CF807" s="2">
        <v>7.0000000000000007E-2</v>
      </c>
      <c r="CG807" s="2">
        <v>1.5</v>
      </c>
      <c r="CH807" s="2">
        <v>3.5</v>
      </c>
      <c r="CI807" s="2">
        <v>2.5</v>
      </c>
      <c r="CJ807" s="2">
        <v>13</v>
      </c>
      <c r="CK807" s="2">
        <v>1.3</v>
      </c>
      <c r="CL807" s="2">
        <v>0.1</v>
      </c>
      <c r="CM807" s="2">
        <v>8.1</v>
      </c>
      <c r="CN807" s="2">
        <v>21.1</v>
      </c>
      <c r="CP807" s="2">
        <v>0.3</v>
      </c>
      <c r="CQ807" s="2">
        <v>0.5</v>
      </c>
      <c r="CR807" s="2">
        <v>0.8</v>
      </c>
      <c r="CS807" s="2">
        <v>6.8000000000000005E-2</v>
      </c>
      <c r="CU807" s="2">
        <v>-1.2</v>
      </c>
      <c r="CV807" s="2">
        <v>-1.9</v>
      </c>
      <c r="CW807" s="2">
        <v>-3.1</v>
      </c>
      <c r="CX807" s="2">
        <v>-0.2</v>
      </c>
    </row>
    <row r="808" spans="2:102" x14ac:dyDescent="0.2">
      <c r="B808" s="1" t="s">
        <v>216</v>
      </c>
      <c r="C808" s="1">
        <v>1992</v>
      </c>
      <c r="D808" s="1" t="s">
        <v>1077</v>
      </c>
      <c r="F808" s="2">
        <v>33</v>
      </c>
      <c r="G808" s="2" t="s">
        <v>1069</v>
      </c>
      <c r="H808" s="2" t="s">
        <v>570</v>
      </c>
      <c r="I808" s="4" t="s">
        <v>600</v>
      </c>
      <c r="J808" s="16">
        <f>_xlfn.XLOOKUP($I808,DASHBOARD!$I$2:$I$27,DASHBOARD!$J$2:$J$27,"",0)</f>
        <v>80</v>
      </c>
      <c r="K808" s="23">
        <f>J808/DASHBOARD!$C$3</f>
        <v>2.0320040640081283</v>
      </c>
      <c r="L808" s="2">
        <v>210</v>
      </c>
      <c r="M808" s="26">
        <f>L808/DASHBOARD!$C$4</f>
        <v>95.238095238095241</v>
      </c>
      <c r="N808" s="26">
        <f t="shared" si="148"/>
        <v>23.065430059523806</v>
      </c>
      <c r="O808" s="5">
        <v>24010</v>
      </c>
      <c r="P808" s="23">
        <f>YEARFRAC(O808,_xlfn.XLOOKUP($B808,DASHBOARD!$Q$2:$Q$40,DASHBOARD!$U$2:$U$40,"",0))</f>
        <v>26.719444444444445</v>
      </c>
      <c r="Q808" s="2" t="s">
        <v>557</v>
      </c>
      <c r="R808" s="2" t="str">
        <f>_xlfn.XLOOKUP($Q808,DASHBOARD!$L$2:$L$150,DASHBOARD!M$2:M$150,"",0)</f>
        <v>United States</v>
      </c>
      <c r="S808" s="2" t="str">
        <f>_xlfn.XLOOKUP($Q808,DASHBOARD!$L$2:$L$150,DASHBOARD!N$2:N$150,"",0)</f>
        <v>North America</v>
      </c>
      <c r="T808" s="2" t="str">
        <f>_xlfn.XLOOKUP($Q808,DASHBOARD!$L$2:$L$150,DASHBOARD!O$2:O$150,"",0)</f>
        <v>Americas</v>
      </c>
      <c r="U808" s="2">
        <v>4</v>
      </c>
      <c r="W808" s="2" t="s">
        <v>1070</v>
      </c>
      <c r="X808" s="2" t="s">
        <v>1070</v>
      </c>
      <c r="Z808" s="2" t="str">
        <f t="shared" si="149"/>
        <v/>
      </c>
      <c r="AA808" s="6">
        <f>_xlfn.XLOOKUP($G808,$AU$796:$AU$817,$AV$796:$AV$817,0,0)</f>
        <v>2770000</v>
      </c>
      <c r="AB808" s="43">
        <f>AA808/$AC$818</f>
        <v>0.16459682690593619</v>
      </c>
      <c r="AD808" s="65" t="s">
        <v>1484</v>
      </c>
      <c r="AE808" s="65" cm="1">
        <f t="array" ref="AE808">_xlfn.XLOOKUP($G808&amp;$C808,$BY$1:$BY$845&amp;$C$1:$C$845,$CB$1:$CB$845,"",0)</f>
        <v>3164</v>
      </c>
      <c r="AF808" s="65" t="s">
        <v>1484</v>
      </c>
      <c r="AG808" s="65" t="str">
        <f>IFERROR(($AD808/SUM(AD796:AD817))*$AF808,"")</f>
        <v/>
      </c>
      <c r="AH808" s="82">
        <v>0</v>
      </c>
      <c r="AI808" s="82">
        <v>-0.2</v>
      </c>
      <c r="AJ808" s="82">
        <v>0.2</v>
      </c>
      <c r="AK808" s="82">
        <v>0</v>
      </c>
      <c r="AL808" s="82">
        <v>15.2</v>
      </c>
      <c r="AM808" s="83" t="s">
        <v>1541</v>
      </c>
      <c r="AN808" s="83" t="s">
        <v>1541</v>
      </c>
      <c r="AO808" s="83" t="s">
        <v>1541</v>
      </c>
      <c r="AP808" s="83" t="s">
        <v>1541</v>
      </c>
      <c r="AQ808" s="83" t="s">
        <v>1541</v>
      </c>
      <c r="AR808" s="83" t="s">
        <v>1541</v>
      </c>
      <c r="AT808" s="1">
        <v>13</v>
      </c>
      <c r="AU808" s="2" t="s">
        <v>1144</v>
      </c>
      <c r="AV808" s="6">
        <v>180000</v>
      </c>
      <c r="AW808" s="6" t="s">
        <v>1484</v>
      </c>
      <c r="BX808" s="2">
        <v>13</v>
      </c>
      <c r="BY808" s="2" t="s">
        <v>1144</v>
      </c>
      <c r="BZ808" s="2">
        <v>24</v>
      </c>
      <c r="CA808" s="2">
        <v>15</v>
      </c>
      <c r="CB808" s="2">
        <v>67</v>
      </c>
      <c r="CC808" s="2">
        <v>8.6999999999999993</v>
      </c>
      <c r="CD808" s="2">
        <v>0.50900000000000001</v>
      </c>
      <c r="CE808" s="2">
        <v>9.0999999999999998E-2</v>
      </c>
      <c r="CF808" s="2">
        <v>0.36399999999999999</v>
      </c>
      <c r="CG808" s="2">
        <v>7.1</v>
      </c>
      <c r="CH808" s="2">
        <v>8.4</v>
      </c>
      <c r="CI808" s="2">
        <v>7.8</v>
      </c>
      <c r="CJ808" s="2">
        <v>13.6</v>
      </c>
      <c r="CK808" s="2">
        <v>0</v>
      </c>
      <c r="CL808" s="2">
        <v>0</v>
      </c>
      <c r="CM808" s="2">
        <v>19</v>
      </c>
      <c r="CN808" s="2">
        <v>20.3</v>
      </c>
      <c r="CP808" s="2">
        <v>0</v>
      </c>
      <c r="CQ808" s="2">
        <v>0</v>
      </c>
      <c r="CR808" s="2">
        <v>0</v>
      </c>
      <c r="CS808" s="2">
        <v>3.5999999999999997E-2</v>
      </c>
      <c r="CU808" s="2">
        <v>-3.2</v>
      </c>
      <c r="CV808" s="2">
        <v>-1.6</v>
      </c>
      <c r="CW808" s="2">
        <v>-4.9000000000000004</v>
      </c>
      <c r="CX808" s="2">
        <v>0</v>
      </c>
    </row>
    <row r="809" spans="2:102" x14ac:dyDescent="0.2">
      <c r="B809" s="1" t="s">
        <v>216</v>
      </c>
      <c r="C809" s="1">
        <v>1992</v>
      </c>
      <c r="D809" s="1" t="s">
        <v>1077</v>
      </c>
      <c r="F809" s="2">
        <v>52</v>
      </c>
      <c r="G809" s="2" t="s">
        <v>1144</v>
      </c>
      <c r="H809" s="2" t="s">
        <v>566</v>
      </c>
      <c r="I809" s="4" t="s">
        <v>600</v>
      </c>
      <c r="J809" s="16">
        <f>_xlfn.XLOOKUP($I809,DASHBOARD!$I$2:$I$27,DASHBOARD!$J$2:$J$27,"",0)</f>
        <v>80</v>
      </c>
      <c r="K809" s="23">
        <f>J809/DASHBOARD!$C$3</f>
        <v>2.0320040640081283</v>
      </c>
      <c r="L809" s="2">
        <v>235</v>
      </c>
      <c r="M809" s="26">
        <f>L809/DASHBOARD!$C$4</f>
        <v>106.57596371882086</v>
      </c>
      <c r="N809" s="26">
        <f t="shared" si="148"/>
        <v>25.811314590419496</v>
      </c>
      <c r="O809" s="5">
        <v>24745</v>
      </c>
      <c r="P809" s="23">
        <f>YEARFRAC(O809,_xlfn.XLOOKUP($B809,DASHBOARD!$Q$2:$Q$40,DASHBOARD!$U$2:$U$40,"",0))</f>
        <v>24.705555555555556</v>
      </c>
      <c r="Q809" s="2" t="s">
        <v>557</v>
      </c>
      <c r="R809" s="2" t="str">
        <f>_xlfn.XLOOKUP($Q809,DASHBOARD!$L$2:$L$150,DASHBOARD!M$2:M$150,"",0)</f>
        <v>United States</v>
      </c>
      <c r="S809" s="2" t="str">
        <f>_xlfn.XLOOKUP($Q809,DASHBOARD!$L$2:$L$150,DASHBOARD!N$2:N$150,"",0)</f>
        <v>North America</v>
      </c>
      <c r="T809" s="2" t="str">
        <f>_xlfn.XLOOKUP($Q809,DASHBOARD!$L$2:$L$150,DASHBOARD!O$2:O$150,"",0)</f>
        <v>Americas</v>
      </c>
      <c r="U809" s="2" t="s">
        <v>563</v>
      </c>
      <c r="W809" s="2" t="s">
        <v>594</v>
      </c>
      <c r="X809" s="2" t="s">
        <v>594</v>
      </c>
      <c r="Z809" s="2" t="str">
        <f t="shared" si="149"/>
        <v/>
      </c>
      <c r="AA809" s="6">
        <f>_xlfn.XLOOKUP($G809,$AU$796:$AU$817,$AV$796:$AV$817,0,0)</f>
        <v>180000</v>
      </c>
      <c r="AB809" s="43">
        <f>AA809/$AC$818</f>
        <v>1.0695822687028345E-2</v>
      </c>
      <c r="AD809" s="65" t="s">
        <v>1484</v>
      </c>
      <c r="AE809" s="65" cm="1">
        <f t="array" ref="AE809">_xlfn.XLOOKUP($G809&amp;$C809,$BY$1:$BY$845&amp;$C$1:$C$845,$CB$1:$CB$845,"",0)</f>
        <v>67</v>
      </c>
      <c r="AF809" s="65" t="s">
        <v>1484</v>
      </c>
      <c r="AG809" s="65" t="str">
        <f>IFERROR(($AD809/SUM(AD796:AD817))*$AF809,"")</f>
        <v/>
      </c>
      <c r="AH809" s="82">
        <v>0</v>
      </c>
      <c r="AI809" s="82">
        <v>5.0999999999999996</v>
      </c>
      <c r="AJ809" s="82">
        <v>5.6</v>
      </c>
      <c r="AK809" s="82">
        <v>10.7</v>
      </c>
      <c r="AL809" s="82">
        <v>11.7</v>
      </c>
      <c r="AM809" s="83" t="s">
        <v>1541</v>
      </c>
      <c r="AN809" s="83" t="s">
        <v>1541</v>
      </c>
      <c r="AO809" s="83" t="s">
        <v>1541</v>
      </c>
      <c r="AP809" s="83" t="s">
        <v>1541</v>
      </c>
      <c r="AQ809" s="83" t="s">
        <v>1541</v>
      </c>
      <c r="AR809" s="83" t="s">
        <v>1541</v>
      </c>
      <c r="AT809" s="1">
        <v>14</v>
      </c>
      <c r="AU809" s="2" t="s">
        <v>1145</v>
      </c>
      <c r="AV809" s="6">
        <v>126000</v>
      </c>
      <c r="AW809" s="6" t="s">
        <v>1484</v>
      </c>
      <c r="BX809" s="2">
        <v>14</v>
      </c>
      <c r="BY809" s="2" t="s">
        <v>1145</v>
      </c>
      <c r="BZ809" s="2">
        <v>33</v>
      </c>
      <c r="CA809" s="2">
        <v>4</v>
      </c>
      <c r="CB809" s="2">
        <v>18</v>
      </c>
      <c r="CC809" s="2">
        <v>-5.5</v>
      </c>
      <c r="CD809" s="2">
        <v>0.188</v>
      </c>
      <c r="CE809" s="2">
        <v>0.25</v>
      </c>
      <c r="CF809" s="2">
        <v>0</v>
      </c>
      <c r="CG809" s="2">
        <v>0</v>
      </c>
      <c r="CH809" s="2">
        <v>6.3</v>
      </c>
      <c r="CI809" s="2">
        <v>3.2</v>
      </c>
      <c r="CJ809" s="2">
        <v>25.7</v>
      </c>
      <c r="CK809" s="2">
        <v>0</v>
      </c>
      <c r="CL809" s="2">
        <v>0</v>
      </c>
      <c r="CM809" s="2">
        <v>20</v>
      </c>
      <c r="CN809" s="2">
        <v>24</v>
      </c>
      <c r="CP809" s="2">
        <v>-0.1</v>
      </c>
      <c r="CQ809" s="2">
        <v>0</v>
      </c>
      <c r="CR809" s="2">
        <v>-0.1</v>
      </c>
      <c r="CS809" s="2">
        <v>-0.26</v>
      </c>
      <c r="CU809" s="2">
        <v>-10.7</v>
      </c>
      <c r="CV809" s="2">
        <v>-6.1</v>
      </c>
      <c r="CW809" s="2">
        <v>-16.8</v>
      </c>
      <c r="CX809" s="2">
        <v>-0.1</v>
      </c>
    </row>
    <row r="810" spans="2:102" x14ac:dyDescent="0.2">
      <c r="B810" s="1" t="s">
        <v>216</v>
      </c>
      <c r="C810" s="1">
        <v>1992</v>
      </c>
      <c r="D810" s="1" t="s">
        <v>1077</v>
      </c>
      <c r="F810" s="2">
        <v>2</v>
      </c>
      <c r="G810" s="2" t="s">
        <v>1145</v>
      </c>
      <c r="H810" s="2" t="s">
        <v>556</v>
      </c>
      <c r="I810" s="4" t="s">
        <v>597</v>
      </c>
      <c r="J810" s="16">
        <f>_xlfn.XLOOKUP($I810,DASHBOARD!$I$2:$I$27,DASHBOARD!$J$2:$J$27,"",0)</f>
        <v>74</v>
      </c>
      <c r="K810" s="23">
        <f>J810/DASHBOARD!$C$3</f>
        <v>1.8796037592075185</v>
      </c>
      <c r="L810" s="2">
        <v>175</v>
      </c>
      <c r="M810" s="26">
        <f>L810/DASHBOARD!$C$4</f>
        <v>79.365079365079367</v>
      </c>
      <c r="N810" s="26">
        <f t="shared" si="148"/>
        <v>22.464504562477533</v>
      </c>
      <c r="O810" s="5">
        <v>21348</v>
      </c>
      <c r="P810" s="23">
        <f>YEARFRAC(O810,_xlfn.XLOOKUP($B810,DASHBOARD!$Q$2:$Q$40,DASHBOARD!$U$2:$U$40,"",0))</f>
        <v>34.005555555555553</v>
      </c>
      <c r="Q810" s="2" t="s">
        <v>557</v>
      </c>
      <c r="R810" s="2" t="str">
        <f>_xlfn.XLOOKUP($Q810,DASHBOARD!$L$2:$L$150,DASHBOARD!M$2:M$150,"",0)</f>
        <v>United States</v>
      </c>
      <c r="S810" s="2" t="str">
        <f>_xlfn.XLOOKUP($Q810,DASHBOARD!$L$2:$L$150,DASHBOARD!N$2:N$150,"",0)</f>
        <v>North America</v>
      </c>
      <c r="T810" s="2" t="str">
        <f>_xlfn.XLOOKUP($Q810,DASHBOARD!$L$2:$L$150,DASHBOARD!O$2:O$150,"",0)</f>
        <v>Americas</v>
      </c>
      <c r="U810" s="2">
        <v>11</v>
      </c>
      <c r="W810" s="2" t="s">
        <v>635</v>
      </c>
      <c r="X810" s="2" t="s">
        <v>635</v>
      </c>
      <c r="Z810" s="2" t="str">
        <f t="shared" si="149"/>
        <v/>
      </c>
      <c r="AA810" s="6">
        <f>_xlfn.XLOOKUP($G810,$AU$796:$AU$817,$AV$796:$AV$817,0,0)</f>
        <v>126000</v>
      </c>
      <c r="AB810" s="43">
        <f>AA810/$AC$818</f>
        <v>7.4870758809198407E-3</v>
      </c>
      <c r="AD810" s="65" t="s">
        <v>1484</v>
      </c>
      <c r="AE810" s="65" cm="1">
        <f t="array" ref="AE810">_xlfn.XLOOKUP($G810&amp;$C810,$BY$1:$BY$845&amp;$C$1:$C$845,$CB$1:$CB$845,"",0)</f>
        <v>18</v>
      </c>
      <c r="AF810" s="65" t="s">
        <v>1484</v>
      </c>
      <c r="AG810" s="65" t="str">
        <f>IFERROR(($AD810/SUM(AD796:AD817))*$AF810,"")</f>
        <v/>
      </c>
      <c r="AH810" s="82">
        <v>0</v>
      </c>
      <c r="AI810" s="82">
        <v>4.7</v>
      </c>
      <c r="AJ810" s="82">
        <v>1.4</v>
      </c>
      <c r="AK810" s="82">
        <v>6.1</v>
      </c>
      <c r="AL810" s="82">
        <v>15.7</v>
      </c>
      <c r="AM810" s="83" t="s">
        <v>1541</v>
      </c>
      <c r="AN810" s="83" t="s">
        <v>1541</v>
      </c>
      <c r="AO810" s="83" t="s">
        <v>1541</v>
      </c>
      <c r="AP810" s="83" t="s">
        <v>1541</v>
      </c>
      <c r="AQ810" s="83" t="s">
        <v>1541</v>
      </c>
      <c r="AR810" s="83" t="s">
        <v>1541</v>
      </c>
      <c r="AT810" s="1">
        <v>15</v>
      </c>
      <c r="AU810" s="2" t="s">
        <v>1143</v>
      </c>
      <c r="AV810" s="6">
        <v>118000</v>
      </c>
      <c r="AW810" s="6" t="s">
        <v>1484</v>
      </c>
      <c r="BX810" s="2">
        <v>15</v>
      </c>
      <c r="BY810" s="2" t="s">
        <v>1141</v>
      </c>
      <c r="BZ810" s="2">
        <v>26</v>
      </c>
      <c r="CA810" s="2">
        <v>2</v>
      </c>
      <c r="CB810" s="2">
        <v>10</v>
      </c>
      <c r="CC810" s="2">
        <v>5.9</v>
      </c>
      <c r="CD810" s="2">
        <v>0.5</v>
      </c>
      <c r="CE810" s="2">
        <v>0</v>
      </c>
      <c r="CF810" s="2">
        <v>0</v>
      </c>
      <c r="CG810" s="2">
        <v>0</v>
      </c>
      <c r="CH810" s="2">
        <v>0</v>
      </c>
      <c r="CI810" s="2">
        <v>0</v>
      </c>
      <c r="CJ810" s="2">
        <v>0</v>
      </c>
      <c r="CK810" s="2">
        <v>5.0999999999999996</v>
      </c>
      <c r="CL810" s="2">
        <v>0</v>
      </c>
      <c r="CM810" s="2">
        <v>0</v>
      </c>
      <c r="CN810" s="2">
        <v>8.6</v>
      </c>
      <c r="CP810" s="2">
        <v>0</v>
      </c>
      <c r="CQ810" s="2">
        <v>0</v>
      </c>
      <c r="CR810" s="2">
        <v>0</v>
      </c>
      <c r="CS810" s="2">
        <v>0.1</v>
      </c>
      <c r="CU810" s="2">
        <v>-6.6</v>
      </c>
      <c r="CV810" s="2">
        <v>3.3</v>
      </c>
      <c r="CW810" s="2">
        <v>-3.3</v>
      </c>
      <c r="CX810" s="2">
        <v>0</v>
      </c>
    </row>
    <row r="811" spans="2:102" x14ac:dyDescent="0.2">
      <c r="B811" s="1" t="s">
        <v>216</v>
      </c>
      <c r="C811" s="1">
        <v>1992</v>
      </c>
      <c r="D811" s="1" t="s">
        <v>1077</v>
      </c>
      <c r="F811" s="2">
        <v>42</v>
      </c>
      <c r="G811" s="2" t="s">
        <v>1137</v>
      </c>
      <c r="H811" s="2" t="s">
        <v>566</v>
      </c>
      <c r="I811" s="4" t="s">
        <v>595</v>
      </c>
      <c r="J811" s="16">
        <f>_xlfn.XLOOKUP($I811,DASHBOARD!$I$2:$I$27,DASHBOARD!$J$2:$J$27,"",0)</f>
        <v>82</v>
      </c>
      <c r="K811" s="23">
        <f>J811/DASHBOARD!$C$3</f>
        <v>2.0828041656083314</v>
      </c>
      <c r="L811" s="2">
        <v>230</v>
      </c>
      <c r="M811" s="26">
        <f>L811/DASHBOARD!$C$4</f>
        <v>104.30839002267574</v>
      </c>
      <c r="N811" s="26">
        <f t="shared" si="148"/>
        <v>24.044866326463161</v>
      </c>
      <c r="O811" s="5">
        <v>24918</v>
      </c>
      <c r="P811" s="23">
        <f>YEARFRAC(O811,_xlfn.XLOOKUP($B811,DASHBOARD!$Q$2:$Q$40,DASHBOARD!$U$2:$U$40,"",0))</f>
        <v>24.230555555555554</v>
      </c>
      <c r="Q811" s="2" t="s">
        <v>557</v>
      </c>
      <c r="R811" s="2" t="str">
        <f>_xlfn.XLOOKUP($Q811,DASHBOARD!$L$2:$L$150,DASHBOARD!M$2:M$150,"",0)</f>
        <v>United States</v>
      </c>
      <c r="S811" s="2" t="str">
        <f>_xlfn.XLOOKUP($Q811,DASHBOARD!$L$2:$L$150,DASHBOARD!N$2:N$150,"",0)</f>
        <v>North America</v>
      </c>
      <c r="T811" s="2" t="str">
        <f>_xlfn.XLOOKUP($Q811,DASHBOARD!$L$2:$L$150,DASHBOARD!O$2:O$150,"",0)</f>
        <v>Americas</v>
      </c>
      <c r="U811" s="2">
        <v>1</v>
      </c>
      <c r="W811" s="2" t="s">
        <v>636</v>
      </c>
      <c r="X811" s="2" t="s">
        <v>636</v>
      </c>
      <c r="Z811" s="2" t="str">
        <f t="shared" si="149"/>
        <v/>
      </c>
      <c r="AA811" s="6">
        <f>_xlfn.XLOOKUP($G811,$AU$796:$AU$817,$AV$796:$AV$817,0,0)</f>
        <v>350000</v>
      </c>
      <c r="AB811" s="43">
        <f>AA811/$AC$818</f>
        <v>2.0797433002555113E-2</v>
      </c>
      <c r="AD811" s="65">
        <v>1313.5</v>
      </c>
      <c r="AE811" s="65" cm="1">
        <f t="array" ref="AE811">_xlfn.XLOOKUP($G811&amp;$C811,$BY$1:$BY$845&amp;$C$1:$C$845,$CB$1:$CB$845,"",0)</f>
        <v>690</v>
      </c>
      <c r="AF811" s="65">
        <v>17.100000000000001</v>
      </c>
      <c r="AG811" s="65">
        <f>IFERROR(($AD811/SUM(AD796:AD817))*$AF811,"")</f>
        <v>1.1074113882547838</v>
      </c>
      <c r="AH811" s="82">
        <v>0</v>
      </c>
      <c r="AI811" s="82">
        <v>-0.1</v>
      </c>
      <c r="AJ811" s="82">
        <v>0.2</v>
      </c>
      <c r="AK811" s="82">
        <v>0.2</v>
      </c>
      <c r="AL811" s="82">
        <v>19.899999999999999</v>
      </c>
      <c r="AM811" s="83" t="s">
        <v>1541</v>
      </c>
      <c r="AN811" s="83" t="s">
        <v>1541</v>
      </c>
      <c r="AO811" s="83" t="s">
        <v>1541</v>
      </c>
      <c r="AP811" s="83" t="s">
        <v>1541</v>
      </c>
      <c r="AQ811" s="83" t="s">
        <v>1541</v>
      </c>
      <c r="AR811" s="83" t="s">
        <v>1541</v>
      </c>
      <c r="AT811" s="1">
        <v>16</v>
      </c>
      <c r="AU811" s="2" t="s">
        <v>1141</v>
      </c>
      <c r="AV811" s="6"/>
      <c r="AW811" s="6">
        <v>950000</v>
      </c>
      <c r="BX811" s="2">
        <v>16</v>
      </c>
      <c r="BY811" s="2" t="s">
        <v>1143</v>
      </c>
      <c r="BZ811" s="2">
        <v>32</v>
      </c>
      <c r="CA811" s="2">
        <v>4</v>
      </c>
      <c r="CB811" s="2">
        <v>9</v>
      </c>
      <c r="CC811" s="2">
        <v>-13.6</v>
      </c>
      <c r="CD811" s="2">
        <v>0.33300000000000002</v>
      </c>
      <c r="CE811" s="2">
        <v>0</v>
      </c>
      <c r="CF811" s="2">
        <v>0</v>
      </c>
      <c r="CG811" s="2">
        <v>0</v>
      </c>
      <c r="CH811" s="2">
        <v>12.5</v>
      </c>
      <c r="CI811" s="2">
        <v>6.4</v>
      </c>
      <c r="CJ811" s="2">
        <v>13.8</v>
      </c>
      <c r="CK811" s="2">
        <v>0</v>
      </c>
      <c r="CL811" s="2">
        <v>0</v>
      </c>
      <c r="CM811" s="2">
        <v>50</v>
      </c>
      <c r="CN811" s="2">
        <v>28.8</v>
      </c>
      <c r="CP811" s="2">
        <v>-0.1</v>
      </c>
      <c r="CQ811" s="2">
        <v>0</v>
      </c>
      <c r="CR811" s="2">
        <v>-0.1</v>
      </c>
      <c r="CS811" s="2">
        <v>-0.46700000000000003</v>
      </c>
      <c r="CU811" s="2">
        <v>-20.8</v>
      </c>
      <c r="CV811" s="2">
        <v>-1.8</v>
      </c>
      <c r="CW811" s="2">
        <v>-22.6</v>
      </c>
      <c r="CX811" s="2">
        <v>0</v>
      </c>
    </row>
    <row r="812" spans="2:102" x14ac:dyDescent="0.2">
      <c r="B812" s="1" t="s">
        <v>216</v>
      </c>
      <c r="C812" s="1">
        <v>1992</v>
      </c>
      <c r="D812" s="1" t="s">
        <v>1077</v>
      </c>
      <c r="I812" s="4"/>
      <c r="O812" s="5"/>
      <c r="Z812" s="2" t="str">
        <f t="shared" si="149"/>
        <v/>
      </c>
      <c r="AA812" s="6">
        <f>_xlfn.XLOOKUP($G812,$AU$796:$AU$817,$AV$796:$AV$817,0,0)</f>
        <v>0</v>
      </c>
      <c r="AB812" s="43">
        <f>AA812/$AC$818</f>
        <v>0</v>
      </c>
      <c r="AD812" s="65" t="s">
        <v>1484</v>
      </c>
      <c r="AE812" s="65" cm="1">
        <f t="array" ref="AE812">_xlfn.XLOOKUP($G812&amp;$C812,$BY$1:$BY$845&amp;$C$1:$C$845,$CB$1:$CB$845,"",0)</f>
        <v>0</v>
      </c>
      <c r="AF812" s="65" t="s">
        <v>1484</v>
      </c>
      <c r="AG812" s="65" t="str">
        <f>IFERROR(($AD812/SUM(AD796:AD817))*$AF812,"")</f>
        <v/>
      </c>
      <c r="AH812" s="82">
        <v>0</v>
      </c>
      <c r="AI812" s="82">
        <v>1.1000000000000001</v>
      </c>
      <c r="AJ812" s="82">
        <v>1.2</v>
      </c>
      <c r="AK812" s="82">
        <v>2.2999999999999998</v>
      </c>
      <c r="AL812" s="82">
        <v>15.3</v>
      </c>
      <c r="AM812" s="83" t="s">
        <v>1541</v>
      </c>
      <c r="AN812" s="83" t="s">
        <v>1541</v>
      </c>
      <c r="AO812" s="83" t="s">
        <v>1541</v>
      </c>
      <c r="AP812" s="83" t="s">
        <v>1541</v>
      </c>
      <c r="AQ812" s="83" t="s">
        <v>1541</v>
      </c>
      <c r="AR812" s="83" t="s">
        <v>1541</v>
      </c>
      <c r="AT812" s="1">
        <v>17</v>
      </c>
      <c r="AV812" s="6"/>
      <c r="AW812" s="6" t="s">
        <v>1484</v>
      </c>
    </row>
    <row r="813" spans="2:102" x14ac:dyDescent="0.2">
      <c r="B813" s="1" t="s">
        <v>216</v>
      </c>
      <c r="C813" s="1">
        <v>1992</v>
      </c>
      <c r="D813" s="1" t="s">
        <v>1077</v>
      </c>
      <c r="I813" s="4"/>
      <c r="O813" s="5"/>
      <c r="Z813" s="2" t="str">
        <f t="shared" si="149"/>
        <v/>
      </c>
      <c r="AA813" s="6">
        <f>_xlfn.XLOOKUP($G813,$AU$796:$AU$817,$AV$796:$AV$817,0,0)</f>
        <v>0</v>
      </c>
      <c r="AB813" s="43">
        <f>AA813/$AC$818</f>
        <v>0</v>
      </c>
      <c r="AD813" s="65" t="s">
        <v>1484</v>
      </c>
      <c r="AE813" s="65" cm="1">
        <f t="array" ref="AE813">_xlfn.XLOOKUP($G813&amp;$C813,$BY$1:$BY$845&amp;$C$1:$C$845,$CB$1:$CB$845,"",0)</f>
        <v>0</v>
      </c>
      <c r="AF813" s="65" t="s">
        <v>1484</v>
      </c>
      <c r="AG813" s="65" t="str">
        <f>IFERROR(($AD813/SUM(AD796:AD817))*$AF813,"")</f>
        <v/>
      </c>
      <c r="AH813" s="82">
        <v>0</v>
      </c>
      <c r="AI813" s="82">
        <v>0</v>
      </c>
      <c r="AJ813" s="82">
        <v>0</v>
      </c>
      <c r="AK813" s="82">
        <v>0</v>
      </c>
      <c r="AL813" s="82">
        <v>0</v>
      </c>
      <c r="AM813" s="83" t="s">
        <v>1541</v>
      </c>
      <c r="AN813" s="83" t="s">
        <v>1541</v>
      </c>
      <c r="AO813" s="83" t="s">
        <v>1541</v>
      </c>
      <c r="AP813" s="83" t="s">
        <v>1541</v>
      </c>
      <c r="AQ813" s="83" t="s">
        <v>1541</v>
      </c>
      <c r="AR813" s="83" t="s">
        <v>1541</v>
      </c>
      <c r="AT813" s="1">
        <v>18</v>
      </c>
      <c r="AV813" s="6"/>
      <c r="AW813" s="6" t="s">
        <v>1484</v>
      </c>
    </row>
    <row r="814" spans="2:102" x14ac:dyDescent="0.2">
      <c r="B814" s="1" t="s">
        <v>216</v>
      </c>
      <c r="C814" s="1">
        <v>1992</v>
      </c>
      <c r="D814" s="1" t="s">
        <v>1077</v>
      </c>
      <c r="I814" s="4"/>
      <c r="O814" s="5"/>
      <c r="Z814" s="2" t="str">
        <f t="shared" si="149"/>
        <v/>
      </c>
      <c r="AA814" s="6">
        <f>_xlfn.XLOOKUP($G814,$AU$796:$AU$817,$AV$796:$AV$817,0,0)</f>
        <v>0</v>
      </c>
      <c r="AB814" s="43">
        <f>AA814/$AC$818</f>
        <v>0</v>
      </c>
      <c r="AD814" s="65" t="s">
        <v>1484</v>
      </c>
      <c r="AE814" s="65" cm="1">
        <f t="array" ref="AE814">_xlfn.XLOOKUP($G814&amp;$C814,$BY$1:$BY$845&amp;$C$1:$C$845,$CB$1:$CB$845,"",0)</f>
        <v>0</v>
      </c>
      <c r="AF814" s="65" t="s">
        <v>1484</v>
      </c>
      <c r="AG814" s="65" t="str">
        <f>IFERROR(($AD814/SUM(AD796:AD817))*$AF814,"")</f>
        <v/>
      </c>
      <c r="AH814" s="82">
        <v>0</v>
      </c>
      <c r="AI814" s="82">
        <v>0</v>
      </c>
      <c r="AJ814" s="82">
        <v>0</v>
      </c>
      <c r="AK814" s="82">
        <v>0</v>
      </c>
      <c r="AL814" s="82">
        <v>0</v>
      </c>
      <c r="AM814" s="83" t="s">
        <v>1541</v>
      </c>
      <c r="AN814" s="83" t="s">
        <v>1541</v>
      </c>
      <c r="AO814" s="83" t="s">
        <v>1541</v>
      </c>
      <c r="AP814" s="83" t="s">
        <v>1541</v>
      </c>
      <c r="AQ814" s="83" t="s">
        <v>1541</v>
      </c>
      <c r="AR814" s="83" t="s">
        <v>1541</v>
      </c>
      <c r="AT814" s="1">
        <v>19</v>
      </c>
      <c r="AV814" s="6"/>
      <c r="AW814" s="6" t="s">
        <v>1484</v>
      </c>
    </row>
    <row r="815" spans="2:102" x14ac:dyDescent="0.2">
      <c r="B815" s="1" t="s">
        <v>216</v>
      </c>
      <c r="C815" s="1">
        <v>1992</v>
      </c>
      <c r="D815" s="1" t="s">
        <v>1077</v>
      </c>
      <c r="I815" s="4"/>
      <c r="O815" s="5"/>
      <c r="Z815" s="2" t="str">
        <f t="shared" si="149"/>
        <v/>
      </c>
      <c r="AA815" s="6">
        <f>_xlfn.XLOOKUP($G815,$AU$796:$AU$817,$AV$796:$AV$817,0,0)</f>
        <v>0</v>
      </c>
      <c r="AB815" s="43">
        <f>AA815/$AC$818</f>
        <v>0</v>
      </c>
      <c r="AD815" s="65" t="s">
        <v>1484</v>
      </c>
      <c r="AE815" s="65" cm="1">
        <f t="array" ref="AE815">_xlfn.XLOOKUP($G815&amp;$C815,$BY$1:$BY$845&amp;$C$1:$C$845,$CB$1:$CB$845,"",0)</f>
        <v>0</v>
      </c>
      <c r="AF815" s="65" t="s">
        <v>1484</v>
      </c>
      <c r="AG815" s="65" t="str">
        <f>IFERROR(($AD815/SUM(AD796:AD817))*$AF815,"")</f>
        <v/>
      </c>
      <c r="AH815" s="82">
        <v>0</v>
      </c>
      <c r="AI815" s="82">
        <v>0</v>
      </c>
      <c r="AJ815" s="82">
        <v>0</v>
      </c>
      <c r="AK815" s="82">
        <v>0</v>
      </c>
      <c r="AL815" s="82">
        <v>0</v>
      </c>
      <c r="AM815" s="83" t="s">
        <v>1541</v>
      </c>
      <c r="AN815" s="83" t="s">
        <v>1541</v>
      </c>
      <c r="AO815" s="83" t="s">
        <v>1541</v>
      </c>
      <c r="AP815" s="83" t="s">
        <v>1541</v>
      </c>
      <c r="AQ815" s="83" t="s">
        <v>1541</v>
      </c>
      <c r="AR815" s="83" t="s">
        <v>1541</v>
      </c>
      <c r="AT815" s="1">
        <v>20</v>
      </c>
      <c r="AV815" s="6"/>
      <c r="AW815" s="6" t="s">
        <v>1484</v>
      </c>
    </row>
    <row r="816" spans="2:102" x14ac:dyDescent="0.2">
      <c r="B816" s="1" t="s">
        <v>216</v>
      </c>
      <c r="C816" s="1">
        <v>1992</v>
      </c>
      <c r="D816" s="1" t="s">
        <v>1077</v>
      </c>
      <c r="I816" s="4"/>
      <c r="O816" s="5"/>
      <c r="Z816" s="2" t="str">
        <f t="shared" si="149"/>
        <v/>
      </c>
      <c r="AA816" s="6">
        <f>_xlfn.XLOOKUP($G816,$AU$796:$AU$817,$AV$796:$AV$817,0,0)</f>
        <v>0</v>
      </c>
      <c r="AB816" s="43">
        <f>AA816/$AC$818</f>
        <v>0</v>
      </c>
      <c r="AD816" s="65" t="s">
        <v>1484</v>
      </c>
      <c r="AE816" s="65" cm="1">
        <f t="array" ref="AE816">_xlfn.XLOOKUP($G816&amp;$C816,$BY$1:$BY$845&amp;$C$1:$C$845,$CB$1:$CB$845,"",0)</f>
        <v>0</v>
      </c>
      <c r="AF816" s="65" t="s">
        <v>1484</v>
      </c>
      <c r="AG816" s="65" t="str">
        <f>IFERROR(($AD816/SUM(AD796:AD817))*$AF816,"")</f>
        <v/>
      </c>
      <c r="AH816" s="82">
        <v>0</v>
      </c>
      <c r="AI816" s="82">
        <v>0</v>
      </c>
      <c r="AJ816" s="82">
        <v>0</v>
      </c>
      <c r="AK816" s="82">
        <v>0</v>
      </c>
      <c r="AL816" s="82">
        <v>0</v>
      </c>
      <c r="AM816" s="83" t="s">
        <v>1541</v>
      </c>
      <c r="AN816" s="83" t="s">
        <v>1541</v>
      </c>
      <c r="AO816" s="83" t="s">
        <v>1541</v>
      </c>
      <c r="AP816" s="83" t="s">
        <v>1541</v>
      </c>
      <c r="AQ816" s="83" t="s">
        <v>1541</v>
      </c>
      <c r="AR816" s="83" t="s">
        <v>1541</v>
      </c>
      <c r="AT816" s="1">
        <v>21</v>
      </c>
      <c r="AW816" s="6" t="s">
        <v>1484</v>
      </c>
    </row>
    <row r="817" spans="1:102" x14ac:dyDescent="0.2">
      <c r="B817" s="1" t="s">
        <v>216</v>
      </c>
      <c r="C817" s="1">
        <v>1992</v>
      </c>
      <c r="D817" s="1" t="s">
        <v>1077</v>
      </c>
      <c r="I817" s="4"/>
      <c r="O817" s="5"/>
      <c r="Z817" s="2" t="str">
        <f t="shared" si="149"/>
        <v/>
      </c>
      <c r="AA817" s="6">
        <f>_xlfn.XLOOKUP($G817,$AU$796:$AU$817,$AV$796:$AV$817,0,0)</f>
        <v>0</v>
      </c>
      <c r="AB817" s="43">
        <f>AA817/$AC$818</f>
        <v>0</v>
      </c>
      <c r="AD817" s="65" t="s">
        <v>1484</v>
      </c>
      <c r="AE817" s="65" cm="1">
        <f t="array" ref="AE817">_xlfn.XLOOKUP($G817&amp;$C817,$BY$1:$BY$845&amp;$C$1:$C$845,$CB$1:$CB$845,"",0)</f>
        <v>0</v>
      </c>
      <c r="AF817" s="65" t="s">
        <v>1484</v>
      </c>
      <c r="AG817" s="65" t="str">
        <f>IFERROR(($AD817/SUM(AD796:AD817))*$AF817,"")</f>
        <v/>
      </c>
      <c r="AH817" s="82">
        <v>0</v>
      </c>
      <c r="AI817" s="82">
        <v>0</v>
      </c>
      <c r="AJ817" s="82">
        <v>0</v>
      </c>
      <c r="AK817" s="82">
        <v>0</v>
      </c>
      <c r="AL817" s="82">
        <v>0</v>
      </c>
      <c r="AM817" s="83" t="s">
        <v>1541</v>
      </c>
      <c r="AN817" s="83" t="s">
        <v>1541</v>
      </c>
      <c r="AO817" s="83" t="s">
        <v>1541</v>
      </c>
      <c r="AP817" s="83" t="s">
        <v>1541</v>
      </c>
      <c r="AQ817" s="83" t="s">
        <v>1541</v>
      </c>
      <c r="AR817" s="83" t="s">
        <v>1541</v>
      </c>
      <c r="AT817" s="1">
        <v>22</v>
      </c>
      <c r="AW817" s="6" t="s">
        <v>1484</v>
      </c>
    </row>
    <row r="818" spans="1:102" x14ac:dyDescent="0.2">
      <c r="B818" s="1" t="s">
        <v>216</v>
      </c>
      <c r="C818" s="1">
        <v>1992</v>
      </c>
      <c r="D818" s="1" t="s">
        <v>1077</v>
      </c>
      <c r="E818" s="1"/>
      <c r="F818" s="1"/>
      <c r="G818" s="1">
        <f>$G794</f>
        <v>0</v>
      </c>
      <c r="H818" s="1"/>
      <c r="I818" s="1"/>
      <c r="J818" s="36"/>
      <c r="K818" s="36"/>
      <c r="L818" s="1"/>
      <c r="M818" s="1"/>
      <c r="N818" s="1"/>
      <c r="O818" s="1"/>
      <c r="P818" s="36"/>
      <c r="Q818" s="1"/>
      <c r="R818" s="1"/>
      <c r="S818" s="1"/>
      <c r="T818" s="1"/>
      <c r="U818" s="1"/>
      <c r="V818" s="1"/>
      <c r="W818" s="1"/>
      <c r="X818" s="1"/>
      <c r="Y818" s="1"/>
      <c r="Z818" s="1"/>
      <c r="AB818" s="41">
        <f>SUM(AB796:AB817)</f>
        <v>1</v>
      </c>
      <c r="AC818" s="37">
        <f>SUM(AA796:AA817)</f>
        <v>16829000</v>
      </c>
      <c r="AD818" s="66">
        <v>20282.3</v>
      </c>
      <c r="AE818" s="66">
        <f>SUM(AE796:AE817)</f>
        <v>19830</v>
      </c>
      <c r="AF818" s="66">
        <v>188.49999999999997</v>
      </c>
      <c r="AG818" s="66">
        <f>SUM(AG796:AG817)</f>
        <v>17.734706616113556</v>
      </c>
      <c r="AH818" s="81" t="e">
        <v>#DIV/0!</v>
      </c>
      <c r="AI818" s="81">
        <v>24.9</v>
      </c>
      <c r="AJ818" s="81">
        <v>22</v>
      </c>
      <c r="AK818" s="81">
        <v>46.9</v>
      </c>
      <c r="AL818" s="81">
        <v>239</v>
      </c>
      <c r="AM818" s="84" t="s">
        <v>1541</v>
      </c>
      <c r="AN818" s="84" t="s">
        <v>1541</v>
      </c>
      <c r="AO818" s="84" t="s">
        <v>1541</v>
      </c>
      <c r="AP818" s="84" t="s">
        <v>1541</v>
      </c>
      <c r="AQ818" s="84" t="s">
        <v>1541</v>
      </c>
      <c r="AR818" s="84" t="s">
        <v>1541</v>
      </c>
      <c r="AS818" s="1"/>
      <c r="AU818" s="37">
        <f>AW818-AV818</f>
        <v>-74000</v>
      </c>
      <c r="AV818" s="37">
        <f>SUM(AV796:AV817)</f>
        <v>16829000</v>
      </c>
      <c r="AW818" s="37">
        <v>16755000</v>
      </c>
    </row>
    <row r="820" spans="1:102" ht="17" thickBot="1" x14ac:dyDescent="0.25"/>
    <row r="821" spans="1:102" ht="17" thickBot="1" x14ac:dyDescent="0.25">
      <c r="A821" s="3">
        <v>32</v>
      </c>
      <c r="B821" s="1" t="str">
        <f>B$1</f>
        <v>YEAR</v>
      </c>
      <c r="C821" s="1" t="str">
        <f>C$1</f>
        <v>YEAR</v>
      </c>
      <c r="D821" s="1" t="str">
        <f>D$1</f>
        <v>TEAM</v>
      </c>
      <c r="F821" s="1" t="str">
        <f t="shared" ref="F821:AA821" si="150">F$1</f>
        <v>NUMBER</v>
      </c>
      <c r="G821" s="1" t="str">
        <f t="shared" si="150"/>
        <v>PLAYER</v>
      </c>
      <c r="H821" s="1" t="str">
        <f t="shared" si="150"/>
        <v>POS</v>
      </c>
      <c r="I821" s="1" t="str">
        <f t="shared" si="150"/>
        <v>HEIGHT</v>
      </c>
      <c r="J821" s="1" t="str">
        <f t="shared" si="150"/>
        <v>HEIGHT (IN)</v>
      </c>
      <c r="K821" s="1" t="str">
        <f t="shared" si="150"/>
        <v>HEIGHT (M)</v>
      </c>
      <c r="L821" s="1" t="str">
        <f t="shared" si="150"/>
        <v>WEIGHT (LBS)</v>
      </c>
      <c r="M821" s="1" t="str">
        <f t="shared" si="150"/>
        <v>WEIGHT (KG)</v>
      </c>
      <c r="N821" s="1" t="str">
        <f t="shared" si="150"/>
        <v>BMI</v>
      </c>
      <c r="O821" s="1" t="str">
        <f t="shared" si="150"/>
        <v>BIRTH DATE</v>
      </c>
      <c r="P821" s="1" t="str">
        <f t="shared" si="150"/>
        <v>AGE</v>
      </c>
      <c r="Q821" s="1" t="str">
        <f t="shared" si="150"/>
        <v>NATION</v>
      </c>
      <c r="R821" s="1" t="str">
        <f t="shared" si="150"/>
        <v>COUNTRY</v>
      </c>
      <c r="S821" s="1" t="str">
        <f t="shared" si="150"/>
        <v>CONTINENT</v>
      </c>
      <c r="T821" s="1" t="str">
        <f t="shared" si="150"/>
        <v>GLOBAL REGION</v>
      </c>
      <c r="U821" s="1" t="str">
        <f t="shared" si="150"/>
        <v>EXPERIENCE</v>
      </c>
      <c r="V821" s="1"/>
      <c r="W821" s="1" t="str">
        <f t="shared" si="150"/>
        <v>COLLEGE</v>
      </c>
      <c r="X821" s="1" t="str">
        <f t="shared" si="150"/>
        <v>COLLEGE1</v>
      </c>
      <c r="Y821" s="1" t="str">
        <f t="shared" si="150"/>
        <v>COLLEGE2</v>
      </c>
      <c r="Z821" s="1" t="str">
        <f t="shared" si="150"/>
        <v>TRANSFER</v>
      </c>
      <c r="AA821" s="1" t="str">
        <f t="shared" si="150"/>
        <v>SALARY</v>
      </c>
      <c r="AB821" s="1" t="s">
        <v>1262</v>
      </c>
      <c r="AD821" s="64" t="s">
        <v>1496</v>
      </c>
      <c r="AE821" s="81" t="s">
        <v>1378</v>
      </c>
      <c r="AF821" s="64" t="s">
        <v>1424</v>
      </c>
      <c r="AG821" s="64" t="str">
        <f>AG$1</f>
        <v>WTD-MP-PER</v>
      </c>
      <c r="AH821" s="81" t="s">
        <v>1534</v>
      </c>
      <c r="AI821" s="81" t="s">
        <v>1452</v>
      </c>
      <c r="AJ821" s="81" t="s">
        <v>1451</v>
      </c>
      <c r="AK821" s="81" t="s">
        <v>1438</v>
      </c>
      <c r="AL821" s="81" t="s">
        <v>1435</v>
      </c>
      <c r="AM821" s="81" t="s">
        <v>1379</v>
      </c>
      <c r="AN821" s="81" t="s">
        <v>1380</v>
      </c>
      <c r="AO821" s="81" t="s">
        <v>1381</v>
      </c>
      <c r="AP821" s="81" t="s">
        <v>1382</v>
      </c>
      <c r="AQ821" s="81" t="s">
        <v>1383</v>
      </c>
      <c r="AR821" s="81" t="s">
        <v>1540</v>
      </c>
      <c r="AT821" s="1" t="str">
        <f>AT$1</f>
        <v>Rk</v>
      </c>
      <c r="AU821" s="1" t="str">
        <f>AU$1</f>
        <v>PLAYER</v>
      </c>
      <c r="AV821" s="1" t="str">
        <f>AV$1</f>
        <v>SALARY - BR</v>
      </c>
      <c r="AW821" s="1" t="s">
        <v>1495</v>
      </c>
      <c r="BX821" s="2" t="s">
        <v>550</v>
      </c>
      <c r="BY821" s="2" t="s">
        <v>1376</v>
      </c>
      <c r="BZ821" s="2" t="s">
        <v>1377</v>
      </c>
      <c r="CA821" s="2" t="s">
        <v>1340</v>
      </c>
      <c r="CB821" s="2" t="s">
        <v>1378</v>
      </c>
      <c r="CC821" s="2" t="s">
        <v>1424</v>
      </c>
      <c r="CD821" s="2" t="s">
        <v>1425</v>
      </c>
      <c r="CE821" s="2" t="s">
        <v>1426</v>
      </c>
      <c r="CF821" s="2" t="s">
        <v>1427</v>
      </c>
      <c r="CG821" s="2" t="s">
        <v>1428</v>
      </c>
      <c r="CH821" s="2" t="s">
        <v>1429</v>
      </c>
      <c r="CI821" s="2" t="s">
        <v>1430</v>
      </c>
      <c r="CJ821" s="2" t="s">
        <v>1431</v>
      </c>
      <c r="CK821" s="2" t="s">
        <v>1432</v>
      </c>
      <c r="CL821" s="2" t="s">
        <v>1433</v>
      </c>
      <c r="CM821" s="2" t="s">
        <v>1434</v>
      </c>
      <c r="CN821" s="2" t="s">
        <v>1435</v>
      </c>
      <c r="CO821" s="2" t="s">
        <v>1376</v>
      </c>
      <c r="CP821" s="2" t="s">
        <v>1436</v>
      </c>
      <c r="CQ821" s="2" t="s">
        <v>1437</v>
      </c>
      <c r="CR821" s="2" t="s">
        <v>1438</v>
      </c>
      <c r="CS821" s="2" t="s">
        <v>1439</v>
      </c>
      <c r="CT821" s="2" t="s">
        <v>1376</v>
      </c>
      <c r="CU821" s="2" t="s">
        <v>1440</v>
      </c>
      <c r="CV821" s="2" t="s">
        <v>1441</v>
      </c>
      <c r="CW821" s="2" t="s">
        <v>1442</v>
      </c>
      <c r="CX821" s="2" t="s">
        <v>1443</v>
      </c>
    </row>
    <row r="822" spans="1:102" ht="17" thickBot="1" x14ac:dyDescent="0.25">
      <c r="A822" s="3" t="s">
        <v>1077</v>
      </c>
      <c r="B822" s="1" t="s">
        <v>222</v>
      </c>
      <c r="C822" s="1">
        <v>1991</v>
      </c>
      <c r="D822" s="1" t="s">
        <v>1077</v>
      </c>
      <c r="F822" s="2">
        <v>10</v>
      </c>
      <c r="G822" s="2" t="s">
        <v>1120</v>
      </c>
      <c r="H822" s="2" t="s">
        <v>556</v>
      </c>
      <c r="I822" s="4" t="s">
        <v>597</v>
      </c>
      <c r="J822" s="16">
        <f>_xlfn.XLOOKUP($I822,DASHBOARD!$I$2:$I$27,DASHBOARD!$J$2:$J$27,"",0)</f>
        <v>74</v>
      </c>
      <c r="K822" s="23">
        <f>J822/DASHBOARD!$C$3</f>
        <v>1.8796037592075185</v>
      </c>
      <c r="L822" s="2">
        <v>175</v>
      </c>
      <c r="M822" s="26">
        <f>L822/DASHBOARD!$C$4</f>
        <v>79.365079365079367</v>
      </c>
      <c r="N822" s="26">
        <f t="shared" ref="N822:N833" si="151">M822/(K822^2)</f>
        <v>22.464504562477533</v>
      </c>
      <c r="O822" s="5">
        <v>24724</v>
      </c>
      <c r="P822" s="23">
        <f>YEARFRAC(O822,_xlfn.XLOOKUP($B822,DASHBOARD!$Q$2:$Q$40,DASHBOARD!$U$2:$U$40,"",0))</f>
        <v>23.758333333333333</v>
      </c>
      <c r="Q822" s="2" t="s">
        <v>557</v>
      </c>
      <c r="R822" s="2" t="str">
        <f>_xlfn.XLOOKUP($Q822,DASHBOARD!$L$2:$L$150,DASHBOARD!M$2:M$150,"",0)</f>
        <v>United States</v>
      </c>
      <c r="S822" s="2" t="str">
        <f>_xlfn.XLOOKUP($Q822,DASHBOARD!$L$2:$L$150,DASHBOARD!N$2:N$150,"",0)</f>
        <v>North America</v>
      </c>
      <c r="T822" s="2" t="str">
        <f>_xlfn.XLOOKUP($Q822,DASHBOARD!$L$2:$L$150,DASHBOARD!O$2:O$150,"",0)</f>
        <v>Americas</v>
      </c>
      <c r="U822" s="2">
        <v>1</v>
      </c>
      <c r="W822" s="2" t="s">
        <v>1121</v>
      </c>
      <c r="X822" s="2" t="s">
        <v>1121</v>
      </c>
      <c r="Z822" s="2" t="str">
        <f t="shared" ref="Z822:Z843" si="152">IF(Y822="","","X")</f>
        <v/>
      </c>
      <c r="AA822" s="6">
        <f>_xlfn.XLOOKUP($G822,$AU$822:$AU$843,$AV$822:$AV$843,0,0)</f>
        <v>425000</v>
      </c>
      <c r="AB822" s="43">
        <f>AA822/$AC$844</f>
        <v>4.233067729083665E-2</v>
      </c>
      <c r="AD822" s="65">
        <v>3034</v>
      </c>
      <c r="AE822" s="65" cm="1">
        <f t="array" ref="AE822">_xlfn.XLOOKUP($G822&amp;$C822,$BY$1:$BY$845&amp;$C$1:$C$845,$CB$1:$CB$845,"",0)</f>
        <v>1731</v>
      </c>
      <c r="AF822" s="65">
        <v>31.6</v>
      </c>
      <c r="AG822" s="65">
        <f>IFERROR(($AD822/SUM(AD822:AD843))*$AF822,"")</f>
        <v>4.8530730838150591</v>
      </c>
      <c r="AH822" s="82">
        <v>0</v>
      </c>
      <c r="AI822" s="82">
        <v>-0.2</v>
      </c>
      <c r="AJ822" s="82">
        <v>0.2</v>
      </c>
      <c r="AK822" s="82">
        <v>0</v>
      </c>
      <c r="AL822" s="82">
        <v>10.1</v>
      </c>
      <c r="AM822" s="83" t="s">
        <v>1541</v>
      </c>
      <c r="AN822" s="83" t="s">
        <v>1541</v>
      </c>
      <c r="AO822" s="83" t="s">
        <v>1541</v>
      </c>
      <c r="AP822" s="83" t="s">
        <v>1541</v>
      </c>
      <c r="AQ822" s="83" t="s">
        <v>1541</v>
      </c>
      <c r="AR822" s="83" t="s">
        <v>1541</v>
      </c>
      <c r="AT822" s="1">
        <v>1</v>
      </c>
      <c r="AU822" s="2" t="s">
        <v>1062</v>
      </c>
      <c r="AV822" s="6">
        <v>2500000</v>
      </c>
      <c r="AW822" s="6">
        <v>2500000</v>
      </c>
      <c r="BX822" s="2">
        <v>1</v>
      </c>
      <c r="BY822" s="2" t="s">
        <v>1062</v>
      </c>
      <c r="BZ822" s="2">
        <v>27</v>
      </c>
      <c r="CA822" s="2">
        <v>82</v>
      </c>
      <c r="CB822" s="2">
        <v>3034</v>
      </c>
      <c r="CC822" s="2">
        <v>31.6</v>
      </c>
      <c r="CD822" s="2">
        <v>0.60499999999999998</v>
      </c>
      <c r="CE822" s="2">
        <v>5.0999999999999997E-2</v>
      </c>
      <c r="CF822" s="2">
        <v>0.36499999999999999</v>
      </c>
      <c r="CG822" s="2">
        <v>4.5999999999999996</v>
      </c>
      <c r="CH822" s="2">
        <v>14.3</v>
      </c>
      <c r="CI822" s="2">
        <v>9.5</v>
      </c>
      <c r="CJ822" s="2">
        <v>25.2</v>
      </c>
      <c r="CK822" s="2">
        <v>3.7</v>
      </c>
      <c r="CL822" s="2">
        <v>1.7</v>
      </c>
      <c r="CM822" s="2">
        <v>8.6999999999999993</v>
      </c>
      <c r="CN822" s="2">
        <v>32.9</v>
      </c>
      <c r="CP822" s="2">
        <v>14.9</v>
      </c>
      <c r="CQ822" s="2">
        <v>5.4</v>
      </c>
      <c r="CR822" s="2">
        <v>20.3</v>
      </c>
      <c r="CS822" s="2">
        <v>0.32100000000000001</v>
      </c>
      <c r="CU822" s="2">
        <v>8.9</v>
      </c>
      <c r="CV822" s="2">
        <v>3.2</v>
      </c>
      <c r="CW822" s="2">
        <v>12</v>
      </c>
      <c r="CX822" s="2">
        <v>10.8</v>
      </c>
    </row>
    <row r="823" spans="1:102" x14ac:dyDescent="0.2">
      <c r="B823" s="1" t="s">
        <v>222</v>
      </c>
      <c r="C823" s="1">
        <v>1991</v>
      </c>
      <c r="D823" s="1" t="s">
        <v>1077</v>
      </c>
      <c r="F823" s="2">
        <v>24</v>
      </c>
      <c r="G823" s="2" t="s">
        <v>1123</v>
      </c>
      <c r="H823" s="2" t="s">
        <v>552</v>
      </c>
      <c r="I823" s="4" t="s">
        <v>1150</v>
      </c>
      <c r="J823" s="16">
        <f>_xlfn.XLOOKUP($I823,DASHBOARD!$I$2:$I$27,DASHBOARD!$J$2:$J$27,"",0)</f>
        <v>85</v>
      </c>
      <c r="K823" s="23">
        <f>J823/DASHBOARD!$C$3</f>
        <v>2.1590043180086362</v>
      </c>
      <c r="L823" s="2">
        <v>245</v>
      </c>
      <c r="M823" s="26">
        <f>L823/DASHBOARD!$C$4</f>
        <v>111.11111111111111</v>
      </c>
      <c r="N823" s="26">
        <f t="shared" si="151"/>
        <v>23.836938100730482</v>
      </c>
      <c r="O823" s="5">
        <v>21031</v>
      </c>
      <c r="P823" s="23">
        <f>YEARFRAC(O823,_xlfn.XLOOKUP($B823,DASHBOARD!$Q$2:$Q$40,DASHBOARD!$U$2:$U$40,"",0))</f>
        <v>33.866666666666667</v>
      </c>
      <c r="Q823" s="2" t="s">
        <v>557</v>
      </c>
      <c r="R823" s="2" t="str">
        <f>_xlfn.XLOOKUP($Q823,DASHBOARD!$L$2:$L$150,DASHBOARD!M$2:M$150,"",0)</f>
        <v>United States</v>
      </c>
      <c r="S823" s="2" t="str">
        <f>_xlfn.XLOOKUP($Q823,DASHBOARD!$L$2:$L$150,DASHBOARD!N$2:N$150,"",0)</f>
        <v>North America</v>
      </c>
      <c r="T823" s="2" t="str">
        <f>_xlfn.XLOOKUP($Q823,DASHBOARD!$L$2:$L$150,DASHBOARD!O$2:O$150,"",0)</f>
        <v>Americas</v>
      </c>
      <c r="U823" s="2">
        <v>10</v>
      </c>
      <c r="W823" s="2" t="s">
        <v>1124</v>
      </c>
      <c r="X823" s="2" t="s">
        <v>1124</v>
      </c>
      <c r="Z823" s="2" t="str">
        <f t="shared" si="152"/>
        <v/>
      </c>
      <c r="AA823" s="6">
        <f>_xlfn.XLOOKUP($G823,$AU$822:$AU$843,$AV$822:$AV$843,0,0)</f>
        <v>1100000</v>
      </c>
      <c r="AB823" s="43">
        <f>AA823/$AC$844</f>
        <v>0.10956175298804781</v>
      </c>
      <c r="AD823" s="65">
        <v>2275.2000000000003</v>
      </c>
      <c r="AE823" s="65" cm="1">
        <f t="array" ref="AE823">_xlfn.XLOOKUP($G823&amp;$C823,$BY$1:$BY$845&amp;$C$1:$C$845,$CB$1:$CB$845,"",0)</f>
        <v>2273</v>
      </c>
      <c r="AF823" s="65">
        <v>11.5</v>
      </c>
      <c r="AG823" s="65">
        <f>IFERROR(($AD823/SUM(AD822:AD843))*$AF823,"")</f>
        <v>1.3244378752138659</v>
      </c>
      <c r="AH823" s="82">
        <v>0</v>
      </c>
      <c r="AI823" s="82">
        <v>0.4</v>
      </c>
      <c r="AJ823" s="82">
        <v>0.1</v>
      </c>
      <c r="AK823" s="82">
        <v>0.5</v>
      </c>
      <c r="AL823" s="82">
        <v>15.9</v>
      </c>
      <c r="AM823" s="83" t="s">
        <v>1541</v>
      </c>
      <c r="AN823" s="83" t="s">
        <v>1541</v>
      </c>
      <c r="AO823" s="83" t="s">
        <v>1541</v>
      </c>
      <c r="AP823" s="83" t="s">
        <v>1541</v>
      </c>
      <c r="AQ823" s="83" t="s">
        <v>1541</v>
      </c>
      <c r="AR823" s="83" t="s">
        <v>1541</v>
      </c>
      <c r="AT823" s="1">
        <v>2</v>
      </c>
      <c r="AU823" s="2" t="s">
        <v>1123</v>
      </c>
      <c r="AV823" s="6">
        <v>1100000</v>
      </c>
      <c r="AW823" s="6">
        <v>1100000</v>
      </c>
      <c r="BX823" s="2">
        <v>2</v>
      </c>
      <c r="BY823" s="2" t="s">
        <v>1069</v>
      </c>
      <c r="BZ823" s="2">
        <v>25</v>
      </c>
      <c r="CA823" s="2">
        <v>82</v>
      </c>
      <c r="CB823" s="2">
        <v>3014</v>
      </c>
      <c r="CC823" s="2">
        <v>20.6</v>
      </c>
      <c r="CD823" s="2">
        <v>0.56100000000000005</v>
      </c>
      <c r="CE823" s="2">
        <v>5.8999999999999997E-2</v>
      </c>
      <c r="CF823" s="2">
        <v>0.29499999999999998</v>
      </c>
      <c r="CG823" s="2">
        <v>6.5</v>
      </c>
      <c r="CH823" s="2">
        <v>16.600000000000001</v>
      </c>
      <c r="CI823" s="2">
        <v>11.6</v>
      </c>
      <c r="CJ823" s="2">
        <v>23.5</v>
      </c>
      <c r="CK823" s="2">
        <v>3.2</v>
      </c>
      <c r="CL823" s="2">
        <v>1.9</v>
      </c>
      <c r="CM823" s="2">
        <v>15.1</v>
      </c>
      <c r="CN823" s="2">
        <v>21.8</v>
      </c>
      <c r="CP823" s="2">
        <v>5.9</v>
      </c>
      <c r="CQ823" s="2">
        <v>5.4</v>
      </c>
      <c r="CR823" s="2">
        <v>11.2</v>
      </c>
      <c r="CS823" s="2">
        <v>0.17899999999999999</v>
      </c>
      <c r="CU823" s="2">
        <v>3.2</v>
      </c>
      <c r="CV823" s="2">
        <v>2.5</v>
      </c>
      <c r="CW823" s="2">
        <v>5.8</v>
      </c>
      <c r="CX823" s="2">
        <v>5.9</v>
      </c>
    </row>
    <row r="824" spans="1:102" x14ac:dyDescent="0.2">
      <c r="B824" s="1" t="s">
        <v>222</v>
      </c>
      <c r="C824" s="1">
        <v>1991</v>
      </c>
      <c r="D824" s="1" t="s">
        <v>1077</v>
      </c>
      <c r="F824" s="2">
        <v>54</v>
      </c>
      <c r="G824" s="2" t="s">
        <v>1023</v>
      </c>
      <c r="H824" s="2" t="s">
        <v>566</v>
      </c>
      <c r="I824" s="4" t="s">
        <v>595</v>
      </c>
      <c r="J824" s="16">
        <f>_xlfn.XLOOKUP($I824,DASHBOARD!$I$2:$I$27,DASHBOARD!$J$2:$J$27,"",0)</f>
        <v>82</v>
      </c>
      <c r="K824" s="23">
        <f>J824/DASHBOARD!$C$3</f>
        <v>2.0828041656083314</v>
      </c>
      <c r="L824" s="2">
        <v>215</v>
      </c>
      <c r="M824" s="26">
        <f>L824/DASHBOARD!$C$4</f>
        <v>97.505668934240362</v>
      </c>
      <c r="N824" s="26">
        <f t="shared" si="151"/>
        <v>22.476722870389477</v>
      </c>
      <c r="O824" s="5">
        <v>23927</v>
      </c>
      <c r="P824" s="23">
        <f>YEARFRAC(O824,_xlfn.XLOOKUP($B824,DASHBOARD!$Q$2:$Q$40,DASHBOARD!$U$2:$U$40,"",0))</f>
        <v>25.93888888888889</v>
      </c>
      <c r="Q824" s="2" t="s">
        <v>557</v>
      </c>
      <c r="R824" s="2" t="str">
        <f>_xlfn.XLOOKUP($Q824,DASHBOARD!$L$2:$L$150,DASHBOARD!M$2:M$150,"",0)</f>
        <v>United States</v>
      </c>
      <c r="S824" s="2" t="str">
        <f>_xlfn.XLOOKUP($Q824,DASHBOARD!$L$2:$L$150,DASHBOARD!N$2:N$150,"",0)</f>
        <v>North America</v>
      </c>
      <c r="T824" s="2" t="str">
        <f>_xlfn.XLOOKUP($Q824,DASHBOARD!$L$2:$L$150,DASHBOARD!O$2:O$150,"",0)</f>
        <v>Americas</v>
      </c>
      <c r="U824" s="2">
        <v>3</v>
      </c>
      <c r="W824" s="2" t="s">
        <v>970</v>
      </c>
      <c r="X824" s="2" t="s">
        <v>970</v>
      </c>
      <c r="Z824" s="2" t="str">
        <f t="shared" si="152"/>
        <v/>
      </c>
      <c r="AA824" s="6">
        <f>_xlfn.XLOOKUP($G824,$AU$822:$AU$843,$AV$822:$AV$843,0,0)</f>
        <v>1000000</v>
      </c>
      <c r="AB824" s="43">
        <f>AA824/$AC$844</f>
        <v>9.9601593625498003E-2</v>
      </c>
      <c r="AD824" s="65">
        <v>2644.2</v>
      </c>
      <c r="AE824" s="65" cm="1">
        <f t="array" ref="AE824">_xlfn.XLOOKUP($G824&amp;$C824,$BY$1:$BY$845&amp;$C$1:$C$845,$CB$1:$CB$845,"",0)</f>
        <v>2641</v>
      </c>
      <c r="AF824" s="65">
        <v>17.600000000000001</v>
      </c>
      <c r="AG824" s="65">
        <f>IFERROR(($AD824/SUM(AD822:AD843))*$AF824,"")</f>
        <v>2.3557062879010298</v>
      </c>
      <c r="AH824" s="82">
        <v>0</v>
      </c>
      <c r="AI824" s="82">
        <v>1.3</v>
      </c>
      <c r="AJ824" s="82">
        <v>0.8</v>
      </c>
      <c r="AK824" s="82">
        <v>2.1</v>
      </c>
      <c r="AL824" s="82">
        <v>12.6</v>
      </c>
      <c r="AM824" s="83" t="s">
        <v>1541</v>
      </c>
      <c r="AN824" s="83" t="s">
        <v>1541</v>
      </c>
      <c r="AO824" s="83" t="s">
        <v>1541</v>
      </c>
      <c r="AP824" s="83" t="s">
        <v>1541</v>
      </c>
      <c r="AQ824" s="83" t="s">
        <v>1541</v>
      </c>
      <c r="AR824" s="83" t="s">
        <v>1541</v>
      </c>
      <c r="AT824" s="1">
        <v>3</v>
      </c>
      <c r="AU824" s="2" t="s">
        <v>1023</v>
      </c>
      <c r="AV824" s="6">
        <v>1000000</v>
      </c>
      <c r="AW824" s="6">
        <v>1000000</v>
      </c>
      <c r="BX824" s="2">
        <v>3</v>
      </c>
      <c r="BY824" s="2" t="s">
        <v>1023</v>
      </c>
      <c r="BZ824" s="2">
        <v>25</v>
      </c>
      <c r="CA824" s="2">
        <v>78</v>
      </c>
      <c r="CB824" s="2">
        <v>2641</v>
      </c>
      <c r="CC824" s="2">
        <v>17.600000000000001</v>
      </c>
      <c r="CD824" s="2">
        <v>0.58499999999999996</v>
      </c>
      <c r="CE824" s="2">
        <v>8.0000000000000002E-3</v>
      </c>
      <c r="CF824" s="2">
        <v>0.378</v>
      </c>
      <c r="CG824" s="2">
        <v>12</v>
      </c>
      <c r="CH824" s="2">
        <v>17.3</v>
      </c>
      <c r="CI824" s="2">
        <v>14.7</v>
      </c>
      <c r="CJ824" s="2">
        <v>8.8000000000000007</v>
      </c>
      <c r="CK824" s="2">
        <v>1.8</v>
      </c>
      <c r="CL824" s="2">
        <v>1.6</v>
      </c>
      <c r="CM824" s="2">
        <v>9.6999999999999993</v>
      </c>
      <c r="CN824" s="2">
        <v>15.3</v>
      </c>
      <c r="CP824" s="2">
        <v>6.6</v>
      </c>
      <c r="CQ824" s="2">
        <v>3.8</v>
      </c>
      <c r="CR824" s="2">
        <v>10.3</v>
      </c>
      <c r="CS824" s="2">
        <v>0.188</v>
      </c>
      <c r="CU824" s="2">
        <v>2.2000000000000002</v>
      </c>
      <c r="CV824" s="2">
        <v>0.3</v>
      </c>
      <c r="CW824" s="2">
        <v>2.5</v>
      </c>
      <c r="CX824" s="2">
        <v>3</v>
      </c>
    </row>
    <row r="825" spans="1:102" x14ac:dyDescent="0.2">
      <c r="B825" s="1" t="s">
        <v>222</v>
      </c>
      <c r="C825" s="1">
        <v>1991</v>
      </c>
      <c r="D825" s="1" t="s">
        <v>1077</v>
      </c>
      <c r="F825" s="2">
        <v>14</v>
      </c>
      <c r="G825" s="2" t="s">
        <v>1139</v>
      </c>
      <c r="H825" s="2" t="s">
        <v>576</v>
      </c>
      <c r="I825" s="4" t="s">
        <v>597</v>
      </c>
      <c r="J825" s="16">
        <f>_xlfn.XLOOKUP($I825,DASHBOARD!$I$2:$I$27,DASHBOARD!$J$2:$J$27,"",0)</f>
        <v>74</v>
      </c>
      <c r="K825" s="23">
        <f>J825/DASHBOARD!$C$3</f>
        <v>1.8796037592075185</v>
      </c>
      <c r="L825" s="2">
        <v>190</v>
      </c>
      <c r="M825" s="26">
        <f>L825/DASHBOARD!$C$4</f>
        <v>86.167800453514729</v>
      </c>
      <c r="N825" s="26">
        <f t="shared" si="151"/>
        <v>24.390033524975603</v>
      </c>
      <c r="O825" s="5">
        <v>22094</v>
      </c>
      <c r="P825" s="23">
        <f>YEARFRAC(O825,_xlfn.XLOOKUP($B825,DASHBOARD!$Q$2:$Q$40,DASHBOARD!$U$2:$U$40,"",0))</f>
        <v>30.958333333333332</v>
      </c>
      <c r="Q825" s="2" t="s">
        <v>557</v>
      </c>
      <c r="R825" s="2" t="str">
        <f>_xlfn.XLOOKUP($Q825,DASHBOARD!$L$2:$L$150,DASHBOARD!M$2:M$150,"",0)</f>
        <v>United States</v>
      </c>
      <c r="S825" s="2" t="str">
        <f>_xlfn.XLOOKUP($Q825,DASHBOARD!$L$2:$L$150,DASHBOARD!N$2:N$150,"",0)</f>
        <v>North America</v>
      </c>
      <c r="T825" s="2" t="str">
        <f>_xlfn.XLOOKUP($Q825,DASHBOARD!$L$2:$L$150,DASHBOARD!O$2:O$150,"",0)</f>
        <v>Americas</v>
      </c>
      <c r="U825" s="2">
        <v>8</v>
      </c>
      <c r="W825" s="2" t="s">
        <v>1140</v>
      </c>
      <c r="X825" s="2" t="s">
        <v>1140</v>
      </c>
      <c r="Z825" s="2" t="str">
        <f t="shared" si="152"/>
        <v/>
      </c>
      <c r="AA825" s="6">
        <f>_xlfn.XLOOKUP($G825,$AU$822:$AU$843,$AV$822:$AV$843,0,0)</f>
        <v>600000</v>
      </c>
      <c r="AB825" s="43">
        <f>AA825/$AC$844</f>
        <v>5.9760956175298807E-2</v>
      </c>
      <c r="AD825" s="65">
        <v>1200.8</v>
      </c>
      <c r="AE825" s="65" cm="1">
        <f t="array" ref="AE825">_xlfn.XLOOKUP($G825&amp;$C825,$BY$1:$BY$845&amp;$C$1:$C$845,$CB$1:$CB$845,"",0)</f>
        <v>843</v>
      </c>
      <c r="AF825" s="65">
        <v>10.199999999999999</v>
      </c>
      <c r="AG825" s="65">
        <f>IFERROR(($AD825/SUM(AD822:AD843))*$AF825,"")</f>
        <v>0.61999048361460662</v>
      </c>
      <c r="AH825" s="82">
        <v>0</v>
      </c>
      <c r="AI825" s="82">
        <v>0</v>
      </c>
      <c r="AJ825" s="82">
        <v>0.1</v>
      </c>
      <c r="AK825" s="82">
        <v>0</v>
      </c>
      <c r="AL825" s="82">
        <v>13.1</v>
      </c>
      <c r="AM825" s="83" t="s">
        <v>1541</v>
      </c>
      <c r="AN825" s="83" t="s">
        <v>1541</v>
      </c>
      <c r="AO825" s="83" t="s">
        <v>1541</v>
      </c>
      <c r="AP825" s="83" t="s">
        <v>1541</v>
      </c>
      <c r="AQ825" s="83" t="s">
        <v>1541</v>
      </c>
      <c r="AR825" s="83" t="s">
        <v>1541</v>
      </c>
      <c r="AT825" s="1">
        <v>4</v>
      </c>
      <c r="AU825" s="2" t="s">
        <v>1129</v>
      </c>
      <c r="AV825" s="6">
        <v>1000000</v>
      </c>
      <c r="AW825" s="6">
        <v>1000000</v>
      </c>
      <c r="BX825" s="2">
        <v>4</v>
      </c>
      <c r="BY825" s="2" t="s">
        <v>1123</v>
      </c>
      <c r="BZ825" s="2">
        <v>33</v>
      </c>
      <c r="CA825" s="2">
        <v>79</v>
      </c>
      <c r="CB825" s="2">
        <v>2273</v>
      </c>
      <c r="CC825" s="2">
        <v>11.5</v>
      </c>
      <c r="CD825" s="2">
        <v>0.52200000000000002</v>
      </c>
      <c r="CE825" s="2">
        <v>0</v>
      </c>
      <c r="CF825" s="2">
        <v>0.27400000000000002</v>
      </c>
      <c r="CG825" s="2">
        <v>8.8000000000000007</v>
      </c>
      <c r="CH825" s="2">
        <v>16.3</v>
      </c>
      <c r="CI825" s="2">
        <v>12.6</v>
      </c>
      <c r="CJ825" s="2">
        <v>7.1</v>
      </c>
      <c r="CK825" s="2">
        <v>0.7</v>
      </c>
      <c r="CL825" s="2">
        <v>0.4</v>
      </c>
      <c r="CM825" s="2">
        <v>13.4</v>
      </c>
      <c r="CN825" s="2">
        <v>15.8</v>
      </c>
      <c r="CP825" s="2">
        <v>1.9</v>
      </c>
      <c r="CQ825" s="2">
        <v>2.2999999999999998</v>
      </c>
      <c r="CR825" s="2">
        <v>4.2</v>
      </c>
      <c r="CS825" s="2">
        <v>8.8999999999999996E-2</v>
      </c>
      <c r="CU825" s="2">
        <v>-1.2</v>
      </c>
      <c r="CV825" s="2">
        <v>-1.4</v>
      </c>
      <c r="CW825" s="2">
        <v>-2.6</v>
      </c>
      <c r="CX825" s="2">
        <v>-0.4</v>
      </c>
    </row>
    <row r="826" spans="1:102" x14ac:dyDescent="0.2">
      <c r="B826" s="1" t="s">
        <v>222</v>
      </c>
      <c r="C826" s="1">
        <v>1991</v>
      </c>
      <c r="D826" s="1" t="s">
        <v>1077</v>
      </c>
      <c r="F826" s="2">
        <v>2</v>
      </c>
      <c r="G826" s="2" t="s">
        <v>1141</v>
      </c>
      <c r="H826" s="2" t="s">
        <v>570</v>
      </c>
      <c r="I826" s="4" t="s">
        <v>601</v>
      </c>
      <c r="J826" s="16">
        <f>_xlfn.XLOOKUP($I826,DASHBOARD!$I$2:$I$27,DASHBOARD!$J$2:$J$27,"",0)</f>
        <v>77</v>
      </c>
      <c r="K826" s="23">
        <f>J826/DASHBOARD!$C$3</f>
        <v>1.9558039116078234</v>
      </c>
      <c r="L826" s="2">
        <v>200</v>
      </c>
      <c r="M826" s="26">
        <f>L826/DASHBOARD!$C$4</f>
        <v>90.702947845804985</v>
      </c>
      <c r="N826" s="26">
        <f t="shared" si="151"/>
        <v>23.712141673445672</v>
      </c>
      <c r="O826" s="5">
        <v>23854</v>
      </c>
      <c r="P826" s="23">
        <f>YEARFRAC(O826,_xlfn.XLOOKUP($B826,DASHBOARD!$Q$2:$Q$40,DASHBOARD!$U$2:$U$40,"",0))</f>
        <v>26.138888888888889</v>
      </c>
      <c r="Q826" s="2" t="s">
        <v>557</v>
      </c>
      <c r="R826" s="2" t="str">
        <f>_xlfn.XLOOKUP($Q826,DASHBOARD!$L$2:$L$150,DASHBOARD!M$2:M$150,"",0)</f>
        <v>United States</v>
      </c>
      <c r="S826" s="2" t="str">
        <f>_xlfn.XLOOKUP($Q826,DASHBOARD!$L$2:$L$150,DASHBOARD!N$2:N$150,"",0)</f>
        <v>North America</v>
      </c>
      <c r="T826" s="2" t="str">
        <f>_xlfn.XLOOKUP($Q826,DASHBOARD!$L$2:$L$150,DASHBOARD!O$2:O$150,"",0)</f>
        <v>Americas</v>
      </c>
      <c r="U826" s="2">
        <v>3</v>
      </c>
      <c r="W826" s="2" t="s">
        <v>1115</v>
      </c>
      <c r="X826" s="2" t="s">
        <v>1115</v>
      </c>
      <c r="Z826" s="2" t="str">
        <f t="shared" si="152"/>
        <v/>
      </c>
      <c r="AA826" s="6">
        <f>_xlfn.XLOOKUP($G826,$AU$822:$AU$843,$AV$822:$AV$843,0,0)</f>
        <v>915000</v>
      </c>
      <c r="AB826" s="43">
        <f>AA826/$AC$844</f>
        <v>9.113545816733068E-2</v>
      </c>
      <c r="AD826" s="65">
        <v>725.9</v>
      </c>
      <c r="AE826" s="65" cm="1">
        <f t="array" ref="AE826">_xlfn.XLOOKUP($G826&amp;$C826,$BY$1:$BY$845&amp;$C$1:$C$845,$CB$1:$CB$845,"",0)</f>
        <v>728</v>
      </c>
      <c r="AF826" s="65">
        <v>10</v>
      </c>
      <c r="AG826" s="65">
        <f>IFERROR(($AD826/SUM(AD822:AD843))*$AF826,"")</f>
        <v>0.36744383814045778</v>
      </c>
      <c r="AH826" s="82">
        <v>0</v>
      </c>
      <c r="AI826" s="82">
        <v>2.7</v>
      </c>
      <c r="AJ826" s="82">
        <v>2</v>
      </c>
      <c r="AK826" s="82">
        <v>4.7</v>
      </c>
      <c r="AL826" s="82">
        <v>19.2</v>
      </c>
      <c r="AM826" s="83" t="s">
        <v>1541</v>
      </c>
      <c r="AN826" s="83" t="s">
        <v>1541</v>
      </c>
      <c r="AO826" s="83" t="s">
        <v>1541</v>
      </c>
      <c r="AP826" s="83" t="s">
        <v>1541</v>
      </c>
      <c r="AQ826" s="83" t="s">
        <v>1541</v>
      </c>
      <c r="AR826" s="83" t="s">
        <v>1541</v>
      </c>
      <c r="AT826" s="1">
        <v>5</v>
      </c>
      <c r="AU826" s="2" t="s">
        <v>1141</v>
      </c>
      <c r="AV826" s="6">
        <v>915000</v>
      </c>
      <c r="AW826" s="6">
        <v>915000</v>
      </c>
      <c r="BX826" s="2">
        <v>5</v>
      </c>
      <c r="BY826" s="2" t="s">
        <v>1133</v>
      </c>
      <c r="BZ826" s="2">
        <v>30</v>
      </c>
      <c r="CA826" s="2">
        <v>82</v>
      </c>
      <c r="CB826" s="2">
        <v>1971</v>
      </c>
      <c r="CC826" s="2">
        <v>14</v>
      </c>
      <c r="CD826" s="2">
        <v>0.59599999999999997</v>
      </c>
      <c r="CE826" s="2">
        <v>0.16600000000000001</v>
      </c>
      <c r="CF826" s="2">
        <v>7.0999999999999994E-2</v>
      </c>
      <c r="CG826" s="2">
        <v>0.9</v>
      </c>
      <c r="CH826" s="2">
        <v>4.5</v>
      </c>
      <c r="CI826" s="2">
        <v>2.7</v>
      </c>
      <c r="CJ826" s="2">
        <v>19.899999999999999</v>
      </c>
      <c r="CK826" s="2">
        <v>1.6</v>
      </c>
      <c r="CL826" s="2">
        <v>0.1</v>
      </c>
      <c r="CM826" s="2">
        <v>10.4</v>
      </c>
      <c r="CN826" s="2">
        <v>14.4</v>
      </c>
      <c r="CP826" s="2">
        <v>4.2</v>
      </c>
      <c r="CQ826" s="2">
        <v>1.5</v>
      </c>
      <c r="CR826" s="2">
        <v>5.7</v>
      </c>
      <c r="CS826" s="2">
        <v>0.14000000000000001</v>
      </c>
      <c r="CU826" s="2">
        <v>0.6</v>
      </c>
      <c r="CV826" s="2">
        <v>-0.3</v>
      </c>
      <c r="CW826" s="2">
        <v>0.3</v>
      </c>
      <c r="CX826" s="2">
        <v>1.1000000000000001</v>
      </c>
    </row>
    <row r="827" spans="1:102" x14ac:dyDescent="0.2">
      <c r="B827" s="1" t="s">
        <v>222</v>
      </c>
      <c r="C827" s="1">
        <v>1991</v>
      </c>
      <c r="D827" s="1" t="s">
        <v>1077</v>
      </c>
      <c r="F827" s="2">
        <v>23</v>
      </c>
      <c r="G827" s="2" t="s">
        <v>1062</v>
      </c>
      <c r="H827" s="2" t="s">
        <v>576</v>
      </c>
      <c r="I827" s="4" t="s">
        <v>599</v>
      </c>
      <c r="J827" s="16">
        <f>_xlfn.XLOOKUP($I827,DASHBOARD!$I$2:$I$27,DASHBOARD!$J$2:$J$27,"",0)</f>
        <v>78</v>
      </c>
      <c r="K827" s="23">
        <f>J827/DASHBOARD!$C$3</f>
        <v>1.981203962407925</v>
      </c>
      <c r="L827" s="2">
        <v>198</v>
      </c>
      <c r="M827" s="26">
        <f>L827/DASHBOARD!$C$4</f>
        <v>89.795918367346943</v>
      </c>
      <c r="N827" s="26">
        <f t="shared" si="151"/>
        <v>22.876955144977121</v>
      </c>
      <c r="O827" s="5">
        <v>23059</v>
      </c>
      <c r="P827" s="23">
        <f>YEARFRAC(O827,_xlfn.XLOOKUP($B827,DASHBOARD!$Q$2:$Q$40,DASHBOARD!$U$2:$U$40,"",0))</f>
        <v>28.319444444444443</v>
      </c>
      <c r="Q827" s="2" t="s">
        <v>557</v>
      </c>
      <c r="R827" s="2" t="str">
        <f>_xlfn.XLOOKUP($Q827,DASHBOARD!$L$2:$L$150,DASHBOARD!M$2:M$150,"",0)</f>
        <v>United States</v>
      </c>
      <c r="S827" s="2" t="str">
        <f>_xlfn.XLOOKUP($Q827,DASHBOARD!$L$2:$L$150,DASHBOARD!N$2:N$150,"",0)</f>
        <v>North America</v>
      </c>
      <c r="T827" s="2" t="str">
        <f>_xlfn.XLOOKUP($Q827,DASHBOARD!$L$2:$L$150,DASHBOARD!O$2:O$150,"",0)</f>
        <v>Americas</v>
      </c>
      <c r="U827" s="2">
        <v>6</v>
      </c>
      <c r="W827" s="2" t="s">
        <v>636</v>
      </c>
      <c r="X827" s="2" t="s">
        <v>636</v>
      </c>
      <c r="Z827" s="2" t="str">
        <f t="shared" si="152"/>
        <v/>
      </c>
      <c r="AA827" s="6">
        <f>_xlfn.XLOOKUP($G827,$AU$822:$AU$843,$AV$822:$AV$843,0,0)</f>
        <v>2500000</v>
      </c>
      <c r="AB827" s="43">
        <f>AA827/$AC$844</f>
        <v>0.24900398406374502</v>
      </c>
      <c r="AD827" s="65">
        <v>3017.6</v>
      </c>
      <c r="AE827" s="65" cm="1">
        <f t="array" ref="AE827">_xlfn.XLOOKUP($G827&amp;$C827,$BY$1:$BY$845&amp;$C$1:$C$845,$CB$1:$CB$845,"",0)</f>
        <v>3034</v>
      </c>
      <c r="AF827" s="65">
        <v>20.6</v>
      </c>
      <c r="AG827" s="65">
        <f>IFERROR(($AD827/SUM(AD822:AD843))*$AF827,"")</f>
        <v>3.1466110531803966</v>
      </c>
      <c r="AH827" s="82">
        <v>0</v>
      </c>
      <c r="AI827" s="82">
        <v>0.6</v>
      </c>
      <c r="AJ827" s="82">
        <v>1.4</v>
      </c>
      <c r="AK827" s="82">
        <v>2.1</v>
      </c>
      <c r="AL827" s="82">
        <v>15</v>
      </c>
      <c r="AM827" s="83" t="s">
        <v>1541</v>
      </c>
      <c r="AN827" s="83" t="s">
        <v>1541</v>
      </c>
      <c r="AO827" s="83" t="s">
        <v>1541</v>
      </c>
      <c r="AP827" s="83" t="s">
        <v>1541</v>
      </c>
      <c r="AQ827" s="83" t="s">
        <v>1541</v>
      </c>
      <c r="AR827" s="83" t="s">
        <v>1541</v>
      </c>
      <c r="AT827" s="1">
        <v>6</v>
      </c>
      <c r="AU827" s="2" t="s">
        <v>1069</v>
      </c>
      <c r="AV827" s="6">
        <v>765000</v>
      </c>
      <c r="AW827" s="6">
        <v>765000</v>
      </c>
      <c r="BX827" s="2">
        <v>6</v>
      </c>
      <c r="BY827" s="2" t="s">
        <v>1120</v>
      </c>
      <c r="BZ827" s="2">
        <v>23</v>
      </c>
      <c r="CA827" s="2">
        <v>82</v>
      </c>
      <c r="CB827" s="2">
        <v>1731</v>
      </c>
      <c r="CC827" s="2">
        <v>14.8</v>
      </c>
      <c r="CD827" s="2">
        <v>0.52900000000000003</v>
      </c>
      <c r="CE827" s="2">
        <v>4.7E-2</v>
      </c>
      <c r="CF827" s="2">
        <v>0.17599999999999999</v>
      </c>
      <c r="CG827" s="2">
        <v>1.7</v>
      </c>
      <c r="CH827" s="2">
        <v>8.3000000000000007</v>
      </c>
      <c r="CI827" s="2">
        <v>5.0999999999999996</v>
      </c>
      <c r="CJ827" s="2">
        <v>23.4</v>
      </c>
      <c r="CK827" s="2">
        <v>2</v>
      </c>
      <c r="CL827" s="2">
        <v>0.1</v>
      </c>
      <c r="CM827" s="2">
        <v>13.6</v>
      </c>
      <c r="CN827" s="2">
        <v>19.5</v>
      </c>
      <c r="CP827" s="2">
        <v>2.2999999999999998</v>
      </c>
      <c r="CQ827" s="2">
        <v>1.8</v>
      </c>
      <c r="CR827" s="2">
        <v>4.0999999999999996</v>
      </c>
      <c r="CS827" s="2">
        <v>0.114</v>
      </c>
      <c r="CU827" s="2">
        <v>-0.2</v>
      </c>
      <c r="CV827" s="2">
        <v>-0.3</v>
      </c>
      <c r="CW827" s="2">
        <v>-0.5</v>
      </c>
      <c r="CX827" s="2">
        <v>0.7</v>
      </c>
    </row>
    <row r="828" spans="1:102" x14ac:dyDescent="0.2">
      <c r="B828" s="1" t="s">
        <v>222</v>
      </c>
      <c r="C828" s="1">
        <v>1991</v>
      </c>
      <c r="D828" s="1" t="s">
        <v>1077</v>
      </c>
      <c r="F828" s="2">
        <v>34</v>
      </c>
      <c r="G828" s="2" t="s">
        <v>1129</v>
      </c>
      <c r="H828" s="2" t="s">
        <v>566</v>
      </c>
      <c r="I828" s="4" t="s">
        <v>1148</v>
      </c>
      <c r="J828" s="16">
        <f>_xlfn.XLOOKUP($I828,DASHBOARD!$I$2:$I$27,DASHBOARD!$J$2:$J$27,"",0)</f>
        <v>83</v>
      </c>
      <c r="K828" s="23">
        <f>J828/DASHBOARD!$C$3</f>
        <v>2.1082042164084331</v>
      </c>
      <c r="L828" s="2">
        <v>230</v>
      </c>
      <c r="M828" s="26">
        <f>L828/DASHBOARD!$C$4</f>
        <v>104.30839002267574</v>
      </c>
      <c r="N828" s="26">
        <f t="shared" si="151"/>
        <v>23.468962284676774</v>
      </c>
      <c r="O828" s="5">
        <v>24501</v>
      </c>
      <c r="P828" s="23">
        <f>YEARFRAC(O828,_xlfn.XLOOKUP($B828,DASHBOARD!$Q$2:$Q$40,DASHBOARD!$U$2:$U$40,"",0))</f>
        <v>24.369444444444444</v>
      </c>
      <c r="Q828" s="2" t="s">
        <v>557</v>
      </c>
      <c r="R828" s="2" t="str">
        <f>_xlfn.XLOOKUP($Q828,DASHBOARD!$L$2:$L$150,DASHBOARD!M$2:M$150,"",0)</f>
        <v>United States</v>
      </c>
      <c r="S828" s="2" t="str">
        <f>_xlfn.XLOOKUP($Q828,DASHBOARD!$L$2:$L$150,DASHBOARD!N$2:N$150,"",0)</f>
        <v>North America</v>
      </c>
      <c r="T828" s="2" t="str">
        <f>_xlfn.XLOOKUP($Q828,DASHBOARD!$L$2:$L$150,DASHBOARD!O$2:O$150,"",0)</f>
        <v>Americas</v>
      </c>
      <c r="U828" s="2">
        <v>1</v>
      </c>
      <c r="W828" s="2" t="s">
        <v>1130</v>
      </c>
      <c r="X828" s="2" t="s">
        <v>1130</v>
      </c>
      <c r="Z828" s="2" t="str">
        <f t="shared" si="152"/>
        <v/>
      </c>
      <c r="AA828" s="6">
        <f>_xlfn.XLOOKUP($G828,$AU$822:$AU$843,$AV$822:$AV$843,0,0)</f>
        <v>1000000</v>
      </c>
      <c r="AB828" s="43">
        <f>AA828/$AC$844</f>
        <v>9.9601593625498003E-2</v>
      </c>
      <c r="AD828" s="65">
        <v>1014</v>
      </c>
      <c r="AE828" s="65" cm="1">
        <f t="array" ref="AE828">_xlfn.XLOOKUP($G828&amp;$C828,$BY$1:$BY$845&amp;$C$1:$C$845,$CB$1:$CB$845,"",0)</f>
        <v>1198</v>
      </c>
      <c r="AF828" s="65">
        <v>11.5</v>
      </c>
      <c r="AG828" s="65">
        <f>IFERROR(($AD828/SUM(AD822:AD843))*$AF828,"")</f>
        <v>0.59026898974457631</v>
      </c>
      <c r="AH828" s="82">
        <v>0</v>
      </c>
      <c r="AI828" s="82">
        <v>3.6</v>
      </c>
      <c r="AJ828" s="82">
        <v>1.7</v>
      </c>
      <c r="AK828" s="82">
        <v>5.2</v>
      </c>
      <c r="AL828" s="82">
        <v>12.7</v>
      </c>
      <c r="AM828" s="83" t="s">
        <v>1541</v>
      </c>
      <c r="AN828" s="83" t="s">
        <v>1541</v>
      </c>
      <c r="AO828" s="83" t="s">
        <v>1541</v>
      </c>
      <c r="AP828" s="83" t="s">
        <v>1541</v>
      </c>
      <c r="AQ828" s="83" t="s">
        <v>1541</v>
      </c>
      <c r="AR828" s="83" t="s">
        <v>1541</v>
      </c>
      <c r="AT828" s="1">
        <v>7</v>
      </c>
      <c r="AU828" s="2" t="s">
        <v>1142</v>
      </c>
      <c r="AV828" s="6">
        <v>750000</v>
      </c>
      <c r="AW828" s="6">
        <v>750000</v>
      </c>
      <c r="BX828" s="2">
        <v>7</v>
      </c>
      <c r="BY828" s="2" t="s">
        <v>1129</v>
      </c>
      <c r="BZ828" s="2">
        <v>24</v>
      </c>
      <c r="CA828" s="2">
        <v>76</v>
      </c>
      <c r="CB828" s="2">
        <v>1198</v>
      </c>
      <c r="CC828" s="2">
        <v>10.199999999999999</v>
      </c>
      <c r="CD828" s="2">
        <v>0.52300000000000002</v>
      </c>
      <c r="CE828" s="2">
        <v>6.0000000000000001E-3</v>
      </c>
      <c r="CF828" s="2">
        <v>0.45500000000000002</v>
      </c>
      <c r="CG828" s="2">
        <v>7.2</v>
      </c>
      <c r="CH828" s="2">
        <v>13.2</v>
      </c>
      <c r="CI828" s="2">
        <v>10.199999999999999</v>
      </c>
      <c r="CJ828" s="2">
        <v>6.9</v>
      </c>
      <c r="CK828" s="2">
        <v>1</v>
      </c>
      <c r="CL828" s="2">
        <v>2.2000000000000002</v>
      </c>
      <c r="CM828" s="2">
        <v>18.5</v>
      </c>
      <c r="CN828" s="2">
        <v>17.600000000000001</v>
      </c>
      <c r="CP828" s="2">
        <v>0.1</v>
      </c>
      <c r="CQ828" s="2">
        <v>1.4</v>
      </c>
      <c r="CR828" s="2">
        <v>1.5</v>
      </c>
      <c r="CS828" s="2">
        <v>5.8999999999999997E-2</v>
      </c>
      <c r="CU828" s="2">
        <v>-3.1</v>
      </c>
      <c r="CV828" s="2">
        <v>-0.5</v>
      </c>
      <c r="CW828" s="2">
        <v>-3.6</v>
      </c>
      <c r="CX828" s="2">
        <v>-0.5</v>
      </c>
    </row>
    <row r="829" spans="1:102" x14ac:dyDescent="0.2">
      <c r="B829" s="1" t="s">
        <v>222</v>
      </c>
      <c r="C829" s="1">
        <v>1991</v>
      </c>
      <c r="D829" s="1" t="s">
        <v>1077</v>
      </c>
      <c r="F829" s="2">
        <v>53</v>
      </c>
      <c r="G829" s="2" t="s">
        <v>1142</v>
      </c>
      <c r="H829" s="2" t="s">
        <v>566</v>
      </c>
      <c r="I829" s="4" t="s">
        <v>600</v>
      </c>
      <c r="J829" s="16">
        <f>_xlfn.XLOOKUP($I829,DASHBOARD!$I$2:$I$27,DASHBOARD!$J$2:$J$27,"",0)</f>
        <v>80</v>
      </c>
      <c r="K829" s="23">
        <f>J829/DASHBOARD!$C$3</f>
        <v>2.0320040640081283</v>
      </c>
      <c r="L829" s="2">
        <v>210</v>
      </c>
      <c r="M829" s="26">
        <f>L829/DASHBOARD!$C$4</f>
        <v>95.238095238095241</v>
      </c>
      <c r="N829" s="26">
        <f t="shared" si="151"/>
        <v>23.065430059523806</v>
      </c>
      <c r="O829" s="5">
        <v>22285</v>
      </c>
      <c r="P829" s="23">
        <f>YEARFRAC(O829,_xlfn.XLOOKUP($B829,DASHBOARD!$Q$2:$Q$40,DASHBOARD!$U$2:$U$40,"",0))</f>
        <v>30.43888888888889</v>
      </c>
      <c r="Q829" s="2" t="s">
        <v>557</v>
      </c>
      <c r="R829" s="2" t="str">
        <f>_xlfn.XLOOKUP($Q829,DASHBOARD!$L$2:$L$150,DASHBOARD!M$2:M$150,"",0)</f>
        <v>United States</v>
      </c>
      <c r="S829" s="2" t="str">
        <f>_xlfn.XLOOKUP($Q829,DASHBOARD!$L$2:$L$150,DASHBOARD!N$2:N$150,"",0)</f>
        <v>North America</v>
      </c>
      <c r="T829" s="2" t="str">
        <f>_xlfn.XLOOKUP($Q829,DASHBOARD!$L$2:$L$150,DASHBOARD!O$2:O$150,"",0)</f>
        <v>Americas</v>
      </c>
      <c r="U829" s="2">
        <v>8</v>
      </c>
      <c r="W829" s="2" t="s">
        <v>719</v>
      </c>
      <c r="X829" s="2" t="s">
        <v>719</v>
      </c>
      <c r="Z829" s="2" t="str">
        <f t="shared" si="152"/>
        <v/>
      </c>
      <c r="AA829" s="6">
        <f>_xlfn.XLOOKUP($G829,$AU$822:$AU$843,$AV$822:$AV$843,0,0)</f>
        <v>750000</v>
      </c>
      <c r="AB829" s="43">
        <f>AA829/$AC$844</f>
        <v>7.4701195219123509E-2</v>
      </c>
      <c r="AD829" s="65">
        <v>839.5</v>
      </c>
      <c r="AE829" s="65" cm="1">
        <f t="array" ref="AE829">_xlfn.XLOOKUP($G829&amp;$C829,$BY$1:$BY$845&amp;$C$1:$C$845,$CB$1:$CB$845,"",0)</f>
        <v>1013</v>
      </c>
      <c r="AF829" s="65">
        <v>12.4</v>
      </c>
      <c r="AG829" s="65">
        <f>IFERROR(($AD829/SUM(AD822:AD843))*$AF829,"")</f>
        <v>0.52693440780748557</v>
      </c>
      <c r="AH829" s="82">
        <v>0</v>
      </c>
      <c r="AI829" s="82">
        <v>3.4</v>
      </c>
      <c r="AJ829" s="82">
        <v>1.4</v>
      </c>
      <c r="AK829" s="82">
        <v>4.8</v>
      </c>
      <c r="AL829" s="82">
        <v>15.6</v>
      </c>
      <c r="AM829" s="83" t="s">
        <v>1541</v>
      </c>
      <c r="AN829" s="83" t="s">
        <v>1541</v>
      </c>
      <c r="AO829" s="83" t="s">
        <v>1541</v>
      </c>
      <c r="AP829" s="83" t="s">
        <v>1541</v>
      </c>
      <c r="AQ829" s="83" t="s">
        <v>1541</v>
      </c>
      <c r="AR829" s="83" t="s">
        <v>1541</v>
      </c>
      <c r="AT829" s="1">
        <v>8</v>
      </c>
      <c r="AU829" s="2" t="s">
        <v>1139</v>
      </c>
      <c r="AV829" s="6">
        <v>600000</v>
      </c>
      <c r="AW829" s="6">
        <v>600000</v>
      </c>
      <c r="BX829" s="2">
        <v>8</v>
      </c>
      <c r="BY829" s="2" t="s">
        <v>1142</v>
      </c>
      <c r="BZ829" s="2">
        <v>30</v>
      </c>
      <c r="CA829" s="2">
        <v>78</v>
      </c>
      <c r="CB829" s="2">
        <v>1013</v>
      </c>
      <c r="CC829" s="2">
        <v>11.5</v>
      </c>
      <c r="CD829" s="2">
        <v>0.48799999999999999</v>
      </c>
      <c r="CE829" s="2">
        <v>1.4E-2</v>
      </c>
      <c r="CF829" s="2">
        <v>0.32300000000000001</v>
      </c>
      <c r="CG829" s="2">
        <v>11.7</v>
      </c>
      <c r="CH829" s="2">
        <v>14.4</v>
      </c>
      <c r="CI829" s="2">
        <v>13.1</v>
      </c>
      <c r="CJ829" s="2">
        <v>7</v>
      </c>
      <c r="CK829" s="2">
        <v>1.4</v>
      </c>
      <c r="CL829" s="2">
        <v>2.7</v>
      </c>
      <c r="CM829" s="2">
        <v>13.4</v>
      </c>
      <c r="CN829" s="2">
        <v>15.7</v>
      </c>
      <c r="CP829" s="2">
        <v>0.7</v>
      </c>
      <c r="CQ829" s="2">
        <v>1.4</v>
      </c>
      <c r="CR829" s="2">
        <v>2</v>
      </c>
      <c r="CS829" s="2">
        <v>9.5000000000000001E-2</v>
      </c>
      <c r="CU829" s="2">
        <v>-2.7</v>
      </c>
      <c r="CV829" s="2">
        <v>-0.1</v>
      </c>
      <c r="CW829" s="2">
        <v>-2.9</v>
      </c>
      <c r="CX829" s="2">
        <v>-0.2</v>
      </c>
    </row>
    <row r="830" spans="1:102" x14ac:dyDescent="0.2">
      <c r="B830" s="1" t="s">
        <v>222</v>
      </c>
      <c r="C830" s="1">
        <v>1991</v>
      </c>
      <c r="D830" s="1" t="s">
        <v>1077</v>
      </c>
      <c r="F830" s="2">
        <v>5</v>
      </c>
      <c r="G830" s="2" t="s">
        <v>1133</v>
      </c>
      <c r="H830" s="2" t="s">
        <v>556</v>
      </c>
      <c r="I830" s="4" t="s">
        <v>597</v>
      </c>
      <c r="J830" s="16">
        <f>_xlfn.XLOOKUP($I830,DASHBOARD!$I$2:$I$27,DASHBOARD!$J$2:$J$27,"",0)</f>
        <v>74</v>
      </c>
      <c r="K830" s="23">
        <f>J830/DASHBOARD!$C$3</f>
        <v>1.8796037592075185</v>
      </c>
      <c r="L830" s="2">
        <v>185</v>
      </c>
      <c r="M830" s="26">
        <f>L830/DASHBOARD!$C$4</f>
        <v>83.900226757369609</v>
      </c>
      <c r="N830" s="26">
        <f t="shared" si="151"/>
        <v>23.748190537476248</v>
      </c>
      <c r="O830" s="5">
        <v>22188</v>
      </c>
      <c r="P830" s="23">
        <f>YEARFRAC(O830,_xlfn.XLOOKUP($B830,DASHBOARD!$Q$2:$Q$40,DASHBOARD!$U$2:$U$40,"",0))</f>
        <v>30.702777777777779</v>
      </c>
      <c r="Q830" s="2" t="s">
        <v>557</v>
      </c>
      <c r="R830" s="2" t="str">
        <f>_xlfn.XLOOKUP($Q830,DASHBOARD!$L$2:$L$150,DASHBOARD!M$2:M$150,"",0)</f>
        <v>United States</v>
      </c>
      <c r="S830" s="2" t="str">
        <f>_xlfn.XLOOKUP($Q830,DASHBOARD!$L$2:$L$150,DASHBOARD!N$2:N$150,"",0)</f>
        <v>North America</v>
      </c>
      <c r="T830" s="2" t="str">
        <f>_xlfn.XLOOKUP($Q830,DASHBOARD!$L$2:$L$150,DASHBOARD!O$2:O$150,"",0)</f>
        <v>Americas</v>
      </c>
      <c r="U830" s="2">
        <v>7</v>
      </c>
      <c r="W830" s="2" t="s">
        <v>631</v>
      </c>
      <c r="X830" s="2" t="s">
        <v>631</v>
      </c>
      <c r="Z830" s="2" t="str">
        <f t="shared" si="152"/>
        <v/>
      </c>
      <c r="AA830" s="6">
        <f>_xlfn.XLOOKUP($G830,$AU$822:$AU$843,$AV$822:$AV$843,0,0)</f>
        <v>385000</v>
      </c>
      <c r="AB830" s="43">
        <f>AA830/$AC$844</f>
        <v>3.8346613545816734E-2</v>
      </c>
      <c r="AD830" s="65">
        <v>969.4</v>
      </c>
      <c r="AE830" s="65" cm="1">
        <f t="array" ref="AE830">_xlfn.XLOOKUP($G830&amp;$C830,$BY$1:$BY$845&amp;$C$1:$C$845,$CB$1:$CB$845,"",0)</f>
        <v>1971</v>
      </c>
      <c r="AF830" s="65">
        <v>13.7</v>
      </c>
      <c r="AG830" s="65">
        <f>IFERROR(($AD830/SUM(AD822:AD843))*$AF830,"")</f>
        <v>0.67226074895977805</v>
      </c>
      <c r="AH830" s="82">
        <v>0</v>
      </c>
      <c r="AI830" s="82">
        <v>0.6</v>
      </c>
      <c r="AJ830" s="82">
        <v>1.5</v>
      </c>
      <c r="AK830" s="82">
        <v>2.1</v>
      </c>
      <c r="AL830" s="82">
        <v>15.8</v>
      </c>
      <c r="AM830" s="83" t="s">
        <v>1541</v>
      </c>
      <c r="AN830" s="83" t="s">
        <v>1541</v>
      </c>
      <c r="AO830" s="83" t="s">
        <v>1541</v>
      </c>
      <c r="AP830" s="83" t="s">
        <v>1541</v>
      </c>
      <c r="AQ830" s="83" t="s">
        <v>1541</v>
      </c>
      <c r="AR830" s="83" t="s">
        <v>1541</v>
      </c>
      <c r="AT830" s="1">
        <v>9</v>
      </c>
      <c r="AU830" s="2" t="s">
        <v>1053</v>
      </c>
      <c r="AV830" s="6">
        <v>450000</v>
      </c>
      <c r="AW830" s="6">
        <v>450000</v>
      </c>
      <c r="BX830" s="2">
        <v>9</v>
      </c>
      <c r="BY830" s="2" t="s">
        <v>1053</v>
      </c>
      <c r="BZ830" s="2">
        <v>25</v>
      </c>
      <c r="CA830" s="2">
        <v>74</v>
      </c>
      <c r="CB830" s="2">
        <v>972</v>
      </c>
      <c r="CC830" s="2">
        <v>13.7</v>
      </c>
      <c r="CD830" s="2">
        <v>0.54</v>
      </c>
      <c r="CE830" s="2">
        <v>1.2999999999999999E-2</v>
      </c>
      <c r="CF830" s="2">
        <v>0.47699999999999998</v>
      </c>
      <c r="CG830" s="2">
        <v>15</v>
      </c>
      <c r="CH830" s="2">
        <v>25.6</v>
      </c>
      <c r="CI830" s="2">
        <v>20.3</v>
      </c>
      <c r="CJ830" s="2">
        <v>6</v>
      </c>
      <c r="CK830" s="2">
        <v>1.2</v>
      </c>
      <c r="CL830" s="2">
        <v>3.7</v>
      </c>
      <c r="CM830" s="2">
        <v>20.9</v>
      </c>
      <c r="CN830" s="2">
        <v>15.8</v>
      </c>
      <c r="CP830" s="2">
        <v>0.6</v>
      </c>
      <c r="CQ830" s="2">
        <v>1.7</v>
      </c>
      <c r="CR830" s="2">
        <v>2.2999999999999998</v>
      </c>
      <c r="CS830" s="2">
        <v>0.115</v>
      </c>
      <c r="CU830" s="2">
        <v>-2.5</v>
      </c>
      <c r="CV830" s="2">
        <v>0.2</v>
      </c>
      <c r="CW830" s="2">
        <v>-2.2000000000000002</v>
      </c>
      <c r="CX830" s="2">
        <v>-0.1</v>
      </c>
    </row>
    <row r="831" spans="1:102" x14ac:dyDescent="0.2">
      <c r="B831" s="1" t="s">
        <v>222</v>
      </c>
      <c r="C831" s="1">
        <v>1991</v>
      </c>
      <c r="D831" s="1" t="s">
        <v>1077</v>
      </c>
      <c r="F831" s="2">
        <v>32</v>
      </c>
      <c r="G831" s="2" t="s">
        <v>1053</v>
      </c>
      <c r="H831" s="2" t="s">
        <v>552</v>
      </c>
      <c r="I831" s="4" t="s">
        <v>1150</v>
      </c>
      <c r="J831" s="16">
        <f>_xlfn.XLOOKUP($I831,DASHBOARD!$I$2:$I$27,DASHBOARD!$J$2:$J$27,"",0)</f>
        <v>85</v>
      </c>
      <c r="K831" s="23">
        <f>J831/DASHBOARD!$C$3</f>
        <v>2.1590043180086362</v>
      </c>
      <c r="L831" s="2">
        <v>240</v>
      </c>
      <c r="M831" s="26">
        <f>L831/DASHBOARD!$C$4</f>
        <v>108.84353741496598</v>
      </c>
      <c r="N831" s="26">
        <f t="shared" si="151"/>
        <v>23.350469976225778</v>
      </c>
      <c r="O831" s="5">
        <v>23983</v>
      </c>
      <c r="P831" s="23">
        <f>YEARFRAC(O831,_xlfn.XLOOKUP($B831,DASHBOARD!$Q$2:$Q$40,DASHBOARD!$U$2:$U$40,"",0))</f>
        <v>25.786111111111111</v>
      </c>
      <c r="Q831" s="2" t="s">
        <v>557</v>
      </c>
      <c r="R831" s="2" t="str">
        <f>_xlfn.XLOOKUP($Q831,DASHBOARD!$L$2:$L$150,DASHBOARD!M$2:M$150,"",0)</f>
        <v>United States</v>
      </c>
      <c r="S831" s="2" t="str">
        <f>_xlfn.XLOOKUP($Q831,DASHBOARD!$L$2:$L$150,DASHBOARD!N$2:N$150,"",0)</f>
        <v>North America</v>
      </c>
      <c r="T831" s="2" t="str">
        <f>_xlfn.XLOOKUP($Q831,DASHBOARD!$L$2:$L$150,DASHBOARD!O$2:O$150,"",0)</f>
        <v>Americas</v>
      </c>
      <c r="U831" s="2">
        <v>2</v>
      </c>
      <c r="W831" s="2" t="s">
        <v>728</v>
      </c>
      <c r="X831" s="2" t="s">
        <v>728</v>
      </c>
      <c r="Z831" s="2" t="str">
        <f t="shared" si="152"/>
        <v/>
      </c>
      <c r="AA831" s="6">
        <f>_xlfn.XLOOKUP($G831,$AU$822:$AU$843,$AV$822:$AV$843,0,0)</f>
        <v>450000</v>
      </c>
      <c r="AB831" s="43">
        <f>AA831/$AC$844</f>
        <v>4.4820717131474105E-2</v>
      </c>
      <c r="AD831" s="65">
        <v>1730.2</v>
      </c>
      <c r="AE831" s="65" cm="1">
        <f t="array" ref="AE831">_xlfn.XLOOKUP($G831&amp;$C831,$BY$1:$BY$845&amp;$C$1:$C$845,$CB$1:$CB$845,"",0)</f>
        <v>972</v>
      </c>
      <c r="AF831" s="65">
        <v>14.8</v>
      </c>
      <c r="AG831" s="65">
        <f>IFERROR(($AD831/SUM(AD822:AD843))*$AF831,"")</f>
        <v>1.2962005325126296</v>
      </c>
      <c r="AH831" s="82">
        <v>0</v>
      </c>
      <c r="AI831" s="82">
        <v>1.6</v>
      </c>
      <c r="AJ831" s="82">
        <v>2.6</v>
      </c>
      <c r="AK831" s="82">
        <v>4.2</v>
      </c>
      <c r="AL831" s="82">
        <v>17.2</v>
      </c>
      <c r="AM831" s="83" t="s">
        <v>1541</v>
      </c>
      <c r="AN831" s="83" t="s">
        <v>1541</v>
      </c>
      <c r="AO831" s="83" t="s">
        <v>1541</v>
      </c>
      <c r="AP831" s="83" t="s">
        <v>1541</v>
      </c>
      <c r="AQ831" s="83" t="s">
        <v>1541</v>
      </c>
      <c r="AR831" s="83" t="s">
        <v>1541</v>
      </c>
      <c r="AT831" s="1">
        <v>10</v>
      </c>
      <c r="AU831" s="2" t="s">
        <v>1120</v>
      </c>
      <c r="AV831" s="6">
        <v>425000</v>
      </c>
      <c r="AW831" s="6">
        <v>425000</v>
      </c>
      <c r="BX831" s="2">
        <v>10</v>
      </c>
      <c r="BY831" s="2" t="s">
        <v>1139</v>
      </c>
      <c r="BZ831" s="2">
        <v>30</v>
      </c>
      <c r="CA831" s="2">
        <v>73</v>
      </c>
      <c r="CB831" s="2">
        <v>843</v>
      </c>
      <c r="CC831" s="2">
        <v>12.4</v>
      </c>
      <c r="CD831" s="2">
        <v>0.50900000000000001</v>
      </c>
      <c r="CE831" s="2">
        <v>0.33400000000000002</v>
      </c>
      <c r="CF831" s="2">
        <v>7.8E-2</v>
      </c>
      <c r="CG831" s="2">
        <v>1.4</v>
      </c>
      <c r="CH831" s="2">
        <v>4.4000000000000004</v>
      </c>
      <c r="CI831" s="2">
        <v>2.9</v>
      </c>
      <c r="CJ831" s="2">
        <v>15.4</v>
      </c>
      <c r="CK831" s="2">
        <v>2</v>
      </c>
      <c r="CL831" s="2">
        <v>0.1</v>
      </c>
      <c r="CM831" s="2">
        <v>9</v>
      </c>
      <c r="CN831" s="2">
        <v>19.8</v>
      </c>
      <c r="CP831" s="2">
        <v>1</v>
      </c>
      <c r="CQ831" s="2">
        <v>0.8</v>
      </c>
      <c r="CR831" s="2">
        <v>1.7</v>
      </c>
      <c r="CS831" s="2">
        <v>9.9000000000000005E-2</v>
      </c>
      <c r="CU831" s="2">
        <v>-0.8</v>
      </c>
      <c r="CV831" s="2">
        <v>-0.9</v>
      </c>
      <c r="CW831" s="2">
        <v>-1.7</v>
      </c>
      <c r="CX831" s="2">
        <v>0.1</v>
      </c>
    </row>
    <row r="832" spans="1:102" x14ac:dyDescent="0.2">
      <c r="B832" s="1" t="s">
        <v>222</v>
      </c>
      <c r="C832" s="1">
        <v>1991</v>
      </c>
      <c r="D832" s="1" t="s">
        <v>1077</v>
      </c>
      <c r="F832" s="2">
        <v>33</v>
      </c>
      <c r="G832" s="2" t="s">
        <v>1069</v>
      </c>
      <c r="H832" s="2" t="s">
        <v>570</v>
      </c>
      <c r="I832" s="4" t="s">
        <v>600</v>
      </c>
      <c r="J832" s="16">
        <f>_xlfn.XLOOKUP($I832,DASHBOARD!$I$2:$I$27,DASHBOARD!$J$2:$J$27,"",0)</f>
        <v>80</v>
      </c>
      <c r="K832" s="23">
        <f>J832/DASHBOARD!$C$3</f>
        <v>2.0320040640081283</v>
      </c>
      <c r="L832" s="2">
        <v>210</v>
      </c>
      <c r="M832" s="26">
        <f>L832/DASHBOARD!$C$4</f>
        <v>95.238095238095241</v>
      </c>
      <c r="N832" s="26">
        <f t="shared" si="151"/>
        <v>23.065430059523806</v>
      </c>
      <c r="O832" s="5">
        <v>24010</v>
      </c>
      <c r="P832" s="23">
        <f>YEARFRAC(O832,_xlfn.XLOOKUP($B832,DASHBOARD!$Q$2:$Q$40,DASHBOARD!$U$2:$U$40,"",0))</f>
        <v>25.713888888888889</v>
      </c>
      <c r="Q832" s="2" t="s">
        <v>557</v>
      </c>
      <c r="R832" s="2" t="str">
        <f>_xlfn.XLOOKUP($Q832,DASHBOARD!$L$2:$L$150,DASHBOARD!M$2:M$150,"",0)</f>
        <v>United States</v>
      </c>
      <c r="S832" s="2" t="str">
        <f>_xlfn.XLOOKUP($Q832,DASHBOARD!$L$2:$L$150,DASHBOARD!N$2:N$150,"",0)</f>
        <v>North America</v>
      </c>
      <c r="T832" s="2" t="str">
        <f>_xlfn.XLOOKUP($Q832,DASHBOARD!$L$2:$L$150,DASHBOARD!O$2:O$150,"",0)</f>
        <v>Americas</v>
      </c>
      <c r="U832" s="2">
        <v>3</v>
      </c>
      <c r="W832" s="2" t="s">
        <v>1070</v>
      </c>
      <c r="X832" s="2" t="s">
        <v>1070</v>
      </c>
      <c r="Z832" s="2" t="str">
        <f t="shared" si="152"/>
        <v/>
      </c>
      <c r="AA832" s="6">
        <f>_xlfn.XLOOKUP($G832,$AU$822:$AU$843,$AV$822:$AV$843,0,0)</f>
        <v>765000</v>
      </c>
      <c r="AB832" s="43">
        <f>AA832/$AC$844</f>
        <v>7.6195219123505978E-2</v>
      </c>
      <c r="AD832" s="65">
        <v>1968</v>
      </c>
      <c r="AE832" s="65" cm="1">
        <f t="array" ref="AE832">_xlfn.XLOOKUP($G832&amp;$C832,$BY$1:$BY$845&amp;$C$1:$C$845,$CB$1:$CB$845,"",0)</f>
        <v>3014</v>
      </c>
      <c r="AF832" s="65">
        <v>14</v>
      </c>
      <c r="AG832" s="65">
        <f>IFERROR(($AD832/SUM(AD822:AD843))*$AF832,"")</f>
        <v>1.3946566508397704</v>
      </c>
      <c r="AH832" s="82">
        <v>0</v>
      </c>
      <c r="AI832" s="82">
        <v>0</v>
      </c>
      <c r="AJ832" s="82">
        <v>0</v>
      </c>
      <c r="AK832" s="82">
        <v>0</v>
      </c>
      <c r="AL832" s="82">
        <v>0</v>
      </c>
      <c r="AM832" s="83" t="s">
        <v>1541</v>
      </c>
      <c r="AN832" s="83" t="s">
        <v>1541</v>
      </c>
      <c r="AO832" s="83" t="s">
        <v>1541</v>
      </c>
      <c r="AP832" s="83" t="s">
        <v>1541</v>
      </c>
      <c r="AQ832" s="83" t="s">
        <v>1541</v>
      </c>
      <c r="AR832" s="83" t="s">
        <v>1541</v>
      </c>
      <c r="AT832" s="1">
        <v>11</v>
      </c>
      <c r="AU832" s="2" t="s">
        <v>1133</v>
      </c>
      <c r="AV832" s="6">
        <v>385000</v>
      </c>
      <c r="AW832" s="6">
        <v>385000</v>
      </c>
      <c r="BX832" s="2">
        <v>11</v>
      </c>
      <c r="BY832" s="2" t="s">
        <v>1141</v>
      </c>
      <c r="BZ832" s="2">
        <v>25</v>
      </c>
      <c r="CA832" s="2">
        <v>61</v>
      </c>
      <c r="CB832" s="2">
        <v>728</v>
      </c>
      <c r="CC832" s="2">
        <v>10</v>
      </c>
      <c r="CD832" s="2">
        <v>0.47099999999999997</v>
      </c>
      <c r="CE832" s="2">
        <v>0.02</v>
      </c>
      <c r="CF832" s="2">
        <v>0.34</v>
      </c>
      <c r="CG832" s="2">
        <v>8</v>
      </c>
      <c r="CH832" s="2">
        <v>9.6</v>
      </c>
      <c r="CI832" s="2">
        <v>8.8000000000000007</v>
      </c>
      <c r="CJ832" s="2">
        <v>11.5</v>
      </c>
      <c r="CK832" s="2">
        <v>1.7</v>
      </c>
      <c r="CL832" s="2">
        <v>1.2</v>
      </c>
      <c r="CM832" s="2">
        <v>17.399999999999999</v>
      </c>
      <c r="CN832" s="2">
        <v>19.899999999999999</v>
      </c>
      <c r="CP832" s="2">
        <v>-0.3</v>
      </c>
      <c r="CQ832" s="2">
        <v>0.8</v>
      </c>
      <c r="CR832" s="2">
        <v>0.5</v>
      </c>
      <c r="CS832" s="2">
        <v>3.5000000000000003E-2</v>
      </c>
      <c r="CU832" s="2">
        <v>-3.1</v>
      </c>
      <c r="CV832" s="2">
        <v>-0.9</v>
      </c>
      <c r="CW832" s="2">
        <v>-4</v>
      </c>
      <c r="CX832" s="2">
        <v>-0.4</v>
      </c>
    </row>
    <row r="833" spans="2:102" x14ac:dyDescent="0.2">
      <c r="B833" s="1" t="s">
        <v>222</v>
      </c>
      <c r="C833" s="1">
        <v>1991</v>
      </c>
      <c r="D833" s="1" t="s">
        <v>1077</v>
      </c>
      <c r="F833" s="2">
        <v>42</v>
      </c>
      <c r="G833" s="2" t="s">
        <v>1137</v>
      </c>
      <c r="H833" s="2" t="s">
        <v>566</v>
      </c>
      <c r="I833" s="4" t="s">
        <v>595</v>
      </c>
      <c r="J833" s="16">
        <f>_xlfn.XLOOKUP($I833,DASHBOARD!$I$2:$I$27,DASHBOARD!$J$2:$J$27,"",0)</f>
        <v>82</v>
      </c>
      <c r="K833" s="23">
        <f>J833/DASHBOARD!$C$3</f>
        <v>2.0828041656083314</v>
      </c>
      <c r="L833" s="2">
        <v>230</v>
      </c>
      <c r="M833" s="26">
        <f>L833/DASHBOARD!$C$4</f>
        <v>104.30839002267574</v>
      </c>
      <c r="N833" s="26">
        <f t="shared" si="151"/>
        <v>24.044866326463161</v>
      </c>
      <c r="O833" s="5">
        <v>24918</v>
      </c>
      <c r="P833" s="23">
        <f>YEARFRAC(O833,_xlfn.XLOOKUP($B833,DASHBOARD!$Q$2:$Q$40,DASHBOARD!$U$2:$U$40,"",0))</f>
        <v>23.225000000000001</v>
      </c>
      <c r="Q833" s="2" t="s">
        <v>557</v>
      </c>
      <c r="R833" s="2" t="str">
        <f>_xlfn.XLOOKUP($Q833,DASHBOARD!$L$2:$L$150,DASHBOARD!M$2:M$150,"",0)</f>
        <v>United States</v>
      </c>
      <c r="S833" s="2" t="str">
        <f>_xlfn.XLOOKUP($Q833,DASHBOARD!$L$2:$L$150,DASHBOARD!N$2:N$150,"",0)</f>
        <v>North America</v>
      </c>
      <c r="T833" s="2" t="str">
        <f>_xlfn.XLOOKUP($Q833,DASHBOARD!$L$2:$L$150,DASHBOARD!O$2:O$150,"",0)</f>
        <v>Americas</v>
      </c>
      <c r="U833" s="2" t="s">
        <v>563</v>
      </c>
      <c r="W833" s="2" t="s">
        <v>636</v>
      </c>
      <c r="X833" s="2" t="s">
        <v>636</v>
      </c>
      <c r="Z833" s="2" t="str">
        <f t="shared" si="152"/>
        <v/>
      </c>
      <c r="AA833" s="6">
        <f>_xlfn.XLOOKUP($G833,$AU$822:$AU$843,$AV$822:$AV$843,0,0)</f>
        <v>150000</v>
      </c>
      <c r="AB833" s="43">
        <f>AA833/$AC$844</f>
        <v>1.4940239043824702E-2</v>
      </c>
      <c r="AD833" s="65">
        <v>336.59999999999997</v>
      </c>
      <c r="AE833" s="65" cm="1">
        <f t="array" ref="AE833">_xlfn.XLOOKUP($G833&amp;$C833,$BY$1:$BY$845&amp;$C$1:$C$845,$CB$1:$CB$845,"",0)</f>
        <v>337</v>
      </c>
      <c r="AF833" s="65">
        <v>14.7</v>
      </c>
      <c r="AG833" s="65">
        <f>IFERROR(($AD833/SUM(AD822:AD843))*$AF833,"")</f>
        <v>0.25046417688328254</v>
      </c>
      <c r="AH833" s="82">
        <v>0</v>
      </c>
      <c r="AI833" s="82">
        <v>0.3</v>
      </c>
      <c r="AJ833" s="82">
        <v>1.6</v>
      </c>
      <c r="AK833" s="82">
        <v>1.9</v>
      </c>
      <c r="AL833" s="82">
        <v>14</v>
      </c>
      <c r="AM833" s="83" t="s">
        <v>1541</v>
      </c>
      <c r="AN833" s="83" t="s">
        <v>1541</v>
      </c>
      <c r="AO833" s="83" t="s">
        <v>1541</v>
      </c>
      <c r="AP833" s="83" t="s">
        <v>1541</v>
      </c>
      <c r="AQ833" s="83" t="s">
        <v>1541</v>
      </c>
      <c r="AR833" s="83" t="s">
        <v>1541</v>
      </c>
      <c r="AT833" s="1">
        <v>12</v>
      </c>
      <c r="AU833" s="2" t="s">
        <v>1137</v>
      </c>
      <c r="AV833" s="6">
        <v>150000</v>
      </c>
      <c r="AW833" s="6">
        <v>150000</v>
      </c>
      <c r="BX833" s="2">
        <v>12</v>
      </c>
      <c r="BY833" s="2" t="s">
        <v>1137</v>
      </c>
      <c r="BZ833" s="2">
        <v>22</v>
      </c>
      <c r="CA833" s="2">
        <v>51</v>
      </c>
      <c r="CB833" s="2">
        <v>337</v>
      </c>
      <c r="CC833" s="2">
        <v>14.7</v>
      </c>
      <c r="CD833" s="2">
        <v>0.54600000000000004</v>
      </c>
      <c r="CE833" s="2">
        <v>1.9E-2</v>
      </c>
      <c r="CF833" s="2">
        <v>0.26900000000000002</v>
      </c>
      <c r="CG833" s="2">
        <v>14.9</v>
      </c>
      <c r="CH833" s="2">
        <v>19.3</v>
      </c>
      <c r="CI833" s="2">
        <v>17.100000000000001</v>
      </c>
      <c r="CJ833" s="2">
        <v>6.2</v>
      </c>
      <c r="CK833" s="2">
        <v>1.8</v>
      </c>
      <c r="CL833" s="2">
        <v>2.4</v>
      </c>
      <c r="CM833" s="2">
        <v>16.5</v>
      </c>
      <c r="CN833" s="2">
        <v>17.7</v>
      </c>
      <c r="CP833" s="2">
        <v>0.4</v>
      </c>
      <c r="CQ833" s="2">
        <v>0.5</v>
      </c>
      <c r="CR833" s="2">
        <v>0.9</v>
      </c>
      <c r="CS833" s="2">
        <v>0.129</v>
      </c>
      <c r="CU833" s="2">
        <v>-2.2000000000000002</v>
      </c>
      <c r="CV833" s="2">
        <v>-0.5</v>
      </c>
      <c r="CW833" s="2">
        <v>-2.7</v>
      </c>
      <c r="CX833" s="2">
        <v>-0.1</v>
      </c>
    </row>
    <row r="834" spans="2:102" x14ac:dyDescent="0.2">
      <c r="B834" s="1" t="s">
        <v>222</v>
      </c>
      <c r="C834" s="1">
        <v>1991</v>
      </c>
      <c r="D834" s="1" t="s">
        <v>1077</v>
      </c>
      <c r="I834" s="4"/>
      <c r="O834" s="5"/>
      <c r="Z834" s="2" t="str">
        <f t="shared" si="152"/>
        <v/>
      </c>
      <c r="AA834" s="6">
        <f>_xlfn.XLOOKUP($G834,$AU$822:$AU$843,$AV$822:$AV$843,0,0)</f>
        <v>0</v>
      </c>
      <c r="AB834" s="43">
        <f>AA834/$AC$844</f>
        <v>0</v>
      </c>
      <c r="AD834" s="65" t="s">
        <v>1484</v>
      </c>
      <c r="AE834" s="65" cm="1">
        <f t="array" ref="AE834">_xlfn.XLOOKUP($G834&amp;$C834,$BY$1:$BY$845&amp;$C$1:$C$845,$CB$1:$CB$845,"",0)</f>
        <v>0</v>
      </c>
      <c r="AF834" s="65" t="s">
        <v>1484</v>
      </c>
      <c r="AG834" s="65" t="str">
        <f>IFERROR(($AD834/SUM(AD822:AD843))*$AF834,"")</f>
        <v/>
      </c>
      <c r="AH834" s="82">
        <v>0</v>
      </c>
      <c r="AI834" s="82">
        <v>-0.2</v>
      </c>
      <c r="AJ834" s="82">
        <v>0.2</v>
      </c>
      <c r="AK834" s="82">
        <v>0</v>
      </c>
      <c r="AL834" s="82">
        <v>15.2</v>
      </c>
      <c r="AM834" s="83" t="s">
        <v>1541</v>
      </c>
      <c r="AN834" s="83" t="s">
        <v>1541</v>
      </c>
      <c r="AO834" s="83" t="s">
        <v>1541</v>
      </c>
      <c r="AP834" s="83" t="s">
        <v>1541</v>
      </c>
      <c r="AQ834" s="83" t="s">
        <v>1541</v>
      </c>
      <c r="AR834" s="83" t="s">
        <v>1541</v>
      </c>
      <c r="AT834" s="1">
        <v>13</v>
      </c>
      <c r="AV834" s="6"/>
      <c r="AW834" s="6" t="s">
        <v>1484</v>
      </c>
    </row>
    <row r="835" spans="2:102" x14ac:dyDescent="0.2">
      <c r="B835" s="1" t="s">
        <v>222</v>
      </c>
      <c r="C835" s="1">
        <v>1991</v>
      </c>
      <c r="D835" s="1" t="s">
        <v>1077</v>
      </c>
      <c r="I835" s="4"/>
      <c r="O835" s="5"/>
      <c r="Z835" s="2" t="str">
        <f t="shared" si="152"/>
        <v/>
      </c>
      <c r="AA835" s="6">
        <f>_xlfn.XLOOKUP($G835,$AU$822:$AU$843,$AV$822:$AV$843,0,0)</f>
        <v>0</v>
      </c>
      <c r="AB835" s="43">
        <f>AA835/$AC$844</f>
        <v>0</v>
      </c>
      <c r="AD835" s="65" t="s">
        <v>1484</v>
      </c>
      <c r="AE835" s="65" cm="1">
        <f t="array" ref="AE835">_xlfn.XLOOKUP($G835&amp;$C835,$BY$1:$BY$845&amp;$C$1:$C$845,$CB$1:$CB$845,"",0)</f>
        <v>0</v>
      </c>
      <c r="AF835" s="65" t="s">
        <v>1484</v>
      </c>
      <c r="AG835" s="65" t="str">
        <f>IFERROR(($AD835/SUM(AD822:AD843))*$AF835,"")</f>
        <v/>
      </c>
      <c r="AH835" s="82">
        <v>0</v>
      </c>
      <c r="AI835" s="82">
        <v>5.0999999999999996</v>
      </c>
      <c r="AJ835" s="82">
        <v>5.6</v>
      </c>
      <c r="AK835" s="82">
        <v>10.7</v>
      </c>
      <c r="AL835" s="82">
        <v>11.7</v>
      </c>
      <c r="AM835" s="83" t="s">
        <v>1541</v>
      </c>
      <c r="AN835" s="83" t="s">
        <v>1541</v>
      </c>
      <c r="AO835" s="83" t="s">
        <v>1541</v>
      </c>
      <c r="AP835" s="83" t="s">
        <v>1541</v>
      </c>
      <c r="AQ835" s="83" t="s">
        <v>1541</v>
      </c>
      <c r="AR835" s="83" t="s">
        <v>1541</v>
      </c>
      <c r="AT835" s="1">
        <v>14</v>
      </c>
      <c r="AV835" s="6"/>
      <c r="AW835" s="6" t="s">
        <v>1484</v>
      </c>
    </row>
    <row r="836" spans="2:102" x14ac:dyDescent="0.2">
      <c r="B836" s="1" t="s">
        <v>222</v>
      </c>
      <c r="C836" s="1">
        <v>1991</v>
      </c>
      <c r="D836" s="1" t="s">
        <v>1077</v>
      </c>
      <c r="I836" s="4"/>
      <c r="O836" s="5"/>
      <c r="Z836" s="2" t="str">
        <f t="shared" si="152"/>
        <v/>
      </c>
      <c r="AA836" s="6">
        <f>_xlfn.XLOOKUP($G836,$AU$822:$AU$843,$AV$822:$AV$843,0,0)</f>
        <v>0</v>
      </c>
      <c r="AB836" s="43">
        <f>AA836/$AC$844</f>
        <v>0</v>
      </c>
      <c r="AD836" s="65" t="s">
        <v>1484</v>
      </c>
      <c r="AE836" s="65" cm="1">
        <f t="array" ref="AE836">_xlfn.XLOOKUP($G836&amp;$C836,$BY$1:$BY$845&amp;$C$1:$C$845,$CB$1:$CB$845,"",0)</f>
        <v>0</v>
      </c>
      <c r="AF836" s="65" t="s">
        <v>1484</v>
      </c>
      <c r="AG836" s="65" t="str">
        <f>IFERROR(($AD836/SUM(AD822:AD843))*$AF836,"")</f>
        <v/>
      </c>
      <c r="AH836" s="82">
        <v>0</v>
      </c>
      <c r="AI836" s="82">
        <v>4.7</v>
      </c>
      <c r="AJ836" s="82">
        <v>1.4</v>
      </c>
      <c r="AK836" s="82">
        <v>6.1</v>
      </c>
      <c r="AL836" s="82">
        <v>15.7</v>
      </c>
      <c r="AM836" s="83" t="s">
        <v>1541</v>
      </c>
      <c r="AN836" s="83" t="s">
        <v>1541</v>
      </c>
      <c r="AO836" s="83" t="s">
        <v>1541</v>
      </c>
      <c r="AP836" s="83" t="s">
        <v>1541</v>
      </c>
      <c r="AQ836" s="83" t="s">
        <v>1541</v>
      </c>
      <c r="AR836" s="83" t="s">
        <v>1541</v>
      </c>
      <c r="AT836" s="1">
        <v>15</v>
      </c>
      <c r="AV836" s="6"/>
      <c r="AW836" s="6" t="s">
        <v>1484</v>
      </c>
    </row>
    <row r="837" spans="2:102" x14ac:dyDescent="0.2">
      <c r="B837" s="1" t="s">
        <v>222</v>
      </c>
      <c r="C837" s="1">
        <v>1991</v>
      </c>
      <c r="D837" s="1" t="s">
        <v>1077</v>
      </c>
      <c r="I837" s="4"/>
      <c r="O837" s="5"/>
      <c r="Z837" s="2" t="str">
        <f t="shared" si="152"/>
        <v/>
      </c>
      <c r="AA837" s="6">
        <f>_xlfn.XLOOKUP($G837,$AU$822:$AU$843,$AV$822:$AV$843,0,0)</f>
        <v>0</v>
      </c>
      <c r="AB837" s="43">
        <f>AA837/$AC$844</f>
        <v>0</v>
      </c>
      <c r="AD837" s="65" t="s">
        <v>1484</v>
      </c>
      <c r="AE837" s="65" cm="1">
        <f t="array" ref="AE837">_xlfn.XLOOKUP($G837&amp;$C837,$BY$1:$BY$845&amp;$C$1:$C$845,$CB$1:$CB$845,"",0)</f>
        <v>0</v>
      </c>
      <c r="AF837" s="65" t="s">
        <v>1484</v>
      </c>
      <c r="AG837" s="65" t="str">
        <f>IFERROR(($AD837/SUM(AD822:AD843))*$AF837,"")</f>
        <v/>
      </c>
      <c r="AH837" s="82">
        <v>0</v>
      </c>
      <c r="AI837" s="82">
        <v>-0.1</v>
      </c>
      <c r="AJ837" s="82">
        <v>0.2</v>
      </c>
      <c r="AK837" s="82">
        <v>0.2</v>
      </c>
      <c r="AL837" s="82">
        <v>19.899999999999999</v>
      </c>
      <c r="AM837" s="83" t="s">
        <v>1541</v>
      </c>
      <c r="AN837" s="83" t="s">
        <v>1541</v>
      </c>
      <c r="AO837" s="83" t="s">
        <v>1541</v>
      </c>
      <c r="AP837" s="83" t="s">
        <v>1541</v>
      </c>
      <c r="AQ837" s="83" t="s">
        <v>1541</v>
      </c>
      <c r="AR837" s="83" t="s">
        <v>1541</v>
      </c>
      <c r="AT837" s="1">
        <v>16</v>
      </c>
      <c r="AV837" s="6"/>
      <c r="AW837" s="6" t="s">
        <v>1484</v>
      </c>
    </row>
    <row r="838" spans="2:102" x14ac:dyDescent="0.2">
      <c r="B838" s="1" t="s">
        <v>222</v>
      </c>
      <c r="C838" s="1">
        <v>1991</v>
      </c>
      <c r="D838" s="1" t="s">
        <v>1077</v>
      </c>
      <c r="I838" s="4"/>
      <c r="O838" s="5"/>
      <c r="Z838" s="2" t="str">
        <f t="shared" si="152"/>
        <v/>
      </c>
      <c r="AA838" s="6">
        <f>_xlfn.XLOOKUP($G838,$AU$822:$AU$843,$AV$822:$AV$843,0,0)</f>
        <v>0</v>
      </c>
      <c r="AB838" s="43">
        <f>AA838/$AC$844</f>
        <v>0</v>
      </c>
      <c r="AD838" s="65" t="s">
        <v>1484</v>
      </c>
      <c r="AE838" s="65" cm="1">
        <f t="array" ref="AE838">_xlfn.XLOOKUP($G838&amp;$C838,$BY$1:$BY$845&amp;$C$1:$C$845,$CB$1:$CB$845,"",0)</f>
        <v>0</v>
      </c>
      <c r="AF838" s="65" t="s">
        <v>1484</v>
      </c>
      <c r="AG838" s="65" t="str">
        <f>IFERROR(($AD838/SUM(AD822:AD843))*$AF838,"")</f>
        <v/>
      </c>
      <c r="AH838" s="82">
        <v>0</v>
      </c>
      <c r="AI838" s="82">
        <v>1.1000000000000001</v>
      </c>
      <c r="AJ838" s="82">
        <v>1.2</v>
      </c>
      <c r="AK838" s="82">
        <v>2.2999999999999998</v>
      </c>
      <c r="AL838" s="82">
        <v>15.3</v>
      </c>
      <c r="AM838" s="83" t="s">
        <v>1541</v>
      </c>
      <c r="AN838" s="83" t="s">
        <v>1541</v>
      </c>
      <c r="AO838" s="83" t="s">
        <v>1541</v>
      </c>
      <c r="AP838" s="83" t="s">
        <v>1541</v>
      </c>
      <c r="AQ838" s="83" t="s">
        <v>1541</v>
      </c>
      <c r="AR838" s="83" t="s">
        <v>1541</v>
      </c>
      <c r="AT838" s="1">
        <v>17</v>
      </c>
      <c r="AV838" s="6"/>
      <c r="AW838" s="6" t="s">
        <v>1484</v>
      </c>
    </row>
    <row r="839" spans="2:102" x14ac:dyDescent="0.2">
      <c r="B839" s="1" t="s">
        <v>222</v>
      </c>
      <c r="C839" s="1">
        <v>1991</v>
      </c>
      <c r="D839" s="1" t="s">
        <v>1077</v>
      </c>
      <c r="I839" s="4"/>
      <c r="O839" s="5"/>
      <c r="Z839" s="2" t="str">
        <f t="shared" si="152"/>
        <v/>
      </c>
      <c r="AA839" s="6">
        <f>_xlfn.XLOOKUP($G839,$AU$822:$AU$843,$AV$822:$AV$843,0,0)</f>
        <v>0</v>
      </c>
      <c r="AB839" s="43">
        <f>AA839/$AC$844</f>
        <v>0</v>
      </c>
      <c r="AD839" s="65" t="s">
        <v>1484</v>
      </c>
      <c r="AE839" s="65" cm="1">
        <f t="array" ref="AE839">_xlfn.XLOOKUP($G839&amp;$C839,$BY$1:$BY$845&amp;$C$1:$C$845,$CB$1:$CB$845,"",0)</f>
        <v>0</v>
      </c>
      <c r="AF839" s="65" t="s">
        <v>1484</v>
      </c>
      <c r="AG839" s="65" t="str">
        <f>IFERROR(($AD839/SUM(AD822:AD843))*$AF839,"")</f>
        <v/>
      </c>
      <c r="AH839" s="82">
        <v>0</v>
      </c>
      <c r="AI839" s="82">
        <v>0</v>
      </c>
      <c r="AJ839" s="82">
        <v>0</v>
      </c>
      <c r="AK839" s="82">
        <v>0</v>
      </c>
      <c r="AL839" s="82">
        <v>0</v>
      </c>
      <c r="AM839" s="83" t="s">
        <v>1541</v>
      </c>
      <c r="AN839" s="83" t="s">
        <v>1541</v>
      </c>
      <c r="AO839" s="83" t="s">
        <v>1541</v>
      </c>
      <c r="AP839" s="83" t="s">
        <v>1541</v>
      </c>
      <c r="AQ839" s="83" t="s">
        <v>1541</v>
      </c>
      <c r="AR839" s="83" t="s">
        <v>1541</v>
      </c>
      <c r="AT839" s="1">
        <v>18</v>
      </c>
      <c r="AV839" s="6"/>
      <c r="AW839" s="6" t="s">
        <v>1484</v>
      </c>
    </row>
    <row r="840" spans="2:102" x14ac:dyDescent="0.2">
      <c r="B840" s="1" t="s">
        <v>222</v>
      </c>
      <c r="C840" s="1">
        <v>1991</v>
      </c>
      <c r="D840" s="1" t="s">
        <v>1077</v>
      </c>
      <c r="I840" s="4"/>
      <c r="O840" s="5"/>
      <c r="Z840" s="2" t="str">
        <f t="shared" si="152"/>
        <v/>
      </c>
      <c r="AA840" s="6">
        <f>_xlfn.XLOOKUP($G840,$AU$822:$AU$843,$AV$822:$AV$843,0,0)</f>
        <v>0</v>
      </c>
      <c r="AB840" s="43">
        <f>AA840/$AC$844</f>
        <v>0</v>
      </c>
      <c r="AD840" s="65" t="s">
        <v>1484</v>
      </c>
      <c r="AE840" s="65" cm="1">
        <f t="array" ref="AE840">_xlfn.XLOOKUP($G840&amp;$C840,$BY$1:$BY$845&amp;$C$1:$C$845,$CB$1:$CB$845,"",0)</f>
        <v>0</v>
      </c>
      <c r="AF840" s="65" t="s">
        <v>1484</v>
      </c>
      <c r="AG840" s="65" t="str">
        <f>IFERROR(($AD840/SUM(AD822:AD843))*$AF840,"")</f>
        <v/>
      </c>
      <c r="AH840" s="82">
        <v>0</v>
      </c>
      <c r="AI840" s="82">
        <v>0</v>
      </c>
      <c r="AJ840" s="82">
        <v>0</v>
      </c>
      <c r="AK840" s="82">
        <v>0</v>
      </c>
      <c r="AL840" s="82">
        <v>0</v>
      </c>
      <c r="AM840" s="83" t="s">
        <v>1541</v>
      </c>
      <c r="AN840" s="83" t="s">
        <v>1541</v>
      </c>
      <c r="AO840" s="83" t="s">
        <v>1541</v>
      </c>
      <c r="AP840" s="83" t="s">
        <v>1541</v>
      </c>
      <c r="AQ840" s="83" t="s">
        <v>1541</v>
      </c>
      <c r="AR840" s="83" t="s">
        <v>1541</v>
      </c>
      <c r="AT840" s="1">
        <v>19</v>
      </c>
      <c r="AV840" s="6"/>
      <c r="AW840" s="6" t="s">
        <v>1484</v>
      </c>
    </row>
    <row r="841" spans="2:102" x14ac:dyDescent="0.2">
      <c r="B841" s="1" t="s">
        <v>222</v>
      </c>
      <c r="C841" s="1">
        <v>1991</v>
      </c>
      <c r="D841" s="1" t="s">
        <v>1077</v>
      </c>
      <c r="I841" s="4"/>
      <c r="O841" s="5"/>
      <c r="Z841" s="2" t="str">
        <f t="shared" si="152"/>
        <v/>
      </c>
      <c r="AA841" s="6">
        <f>_xlfn.XLOOKUP($G841,$AU$822:$AU$843,$AV$822:$AV$843,0,0)</f>
        <v>0</v>
      </c>
      <c r="AB841" s="43">
        <f>AA841/$AC$844</f>
        <v>0</v>
      </c>
      <c r="AD841" s="65" t="s">
        <v>1484</v>
      </c>
      <c r="AE841" s="65" cm="1">
        <f t="array" ref="AE841">_xlfn.XLOOKUP($G841&amp;$C841,$BY$1:$BY$845&amp;$C$1:$C$845,$CB$1:$CB$845,"",0)</f>
        <v>0</v>
      </c>
      <c r="AF841" s="65" t="s">
        <v>1484</v>
      </c>
      <c r="AG841" s="65" t="str">
        <f>IFERROR(($AD841/SUM(AD822:AD843))*$AF841,"")</f>
        <v/>
      </c>
      <c r="AH841" s="82">
        <v>0</v>
      </c>
      <c r="AI841" s="82">
        <v>0</v>
      </c>
      <c r="AJ841" s="82">
        <v>0</v>
      </c>
      <c r="AK841" s="82">
        <v>0</v>
      </c>
      <c r="AL841" s="82">
        <v>0</v>
      </c>
      <c r="AM841" s="83" t="s">
        <v>1541</v>
      </c>
      <c r="AN841" s="83" t="s">
        <v>1541</v>
      </c>
      <c r="AO841" s="83" t="s">
        <v>1541</v>
      </c>
      <c r="AP841" s="83" t="s">
        <v>1541</v>
      </c>
      <c r="AQ841" s="83" t="s">
        <v>1541</v>
      </c>
      <c r="AR841" s="83" t="s">
        <v>1541</v>
      </c>
      <c r="AT841" s="1">
        <v>20</v>
      </c>
      <c r="AV841" s="6"/>
      <c r="AW841" s="6" t="s">
        <v>1484</v>
      </c>
    </row>
    <row r="842" spans="2:102" x14ac:dyDescent="0.2">
      <c r="B842" s="1" t="s">
        <v>222</v>
      </c>
      <c r="C842" s="1">
        <v>1991</v>
      </c>
      <c r="D842" s="1" t="s">
        <v>1077</v>
      </c>
      <c r="I842" s="4"/>
      <c r="O842" s="5"/>
      <c r="Z842" s="2" t="str">
        <f t="shared" si="152"/>
        <v/>
      </c>
      <c r="AA842" s="6">
        <f>_xlfn.XLOOKUP($G842,$AU$822:$AU$843,$AV$822:$AV$843,0,0)</f>
        <v>0</v>
      </c>
      <c r="AB842" s="43">
        <f>AA842/$AC$844</f>
        <v>0</v>
      </c>
      <c r="AD842" s="65" t="s">
        <v>1484</v>
      </c>
      <c r="AE842" s="65" cm="1">
        <f t="array" ref="AE842">_xlfn.XLOOKUP($G842&amp;$C842,$BY$1:$BY$845&amp;$C$1:$C$845,$CB$1:$CB$845,"",0)</f>
        <v>0</v>
      </c>
      <c r="AF842" s="65" t="s">
        <v>1484</v>
      </c>
      <c r="AG842" s="65" t="str">
        <f>IFERROR(($AD842/SUM(AD822:AD843))*$AF842,"")</f>
        <v/>
      </c>
      <c r="AH842" s="82">
        <v>0</v>
      </c>
      <c r="AI842" s="82">
        <v>0</v>
      </c>
      <c r="AJ842" s="82">
        <v>0</v>
      </c>
      <c r="AK842" s="82">
        <v>0</v>
      </c>
      <c r="AL842" s="82">
        <v>0</v>
      </c>
      <c r="AM842" s="83" t="s">
        <v>1541</v>
      </c>
      <c r="AN842" s="83" t="s">
        <v>1541</v>
      </c>
      <c r="AO842" s="83" t="s">
        <v>1541</v>
      </c>
      <c r="AP842" s="83" t="s">
        <v>1541</v>
      </c>
      <c r="AQ842" s="83" t="s">
        <v>1541</v>
      </c>
      <c r="AR842" s="83" t="s">
        <v>1541</v>
      </c>
      <c r="AT842" s="1">
        <v>21</v>
      </c>
      <c r="AW842" s="6" t="s">
        <v>1484</v>
      </c>
    </row>
    <row r="843" spans="2:102" x14ac:dyDescent="0.2">
      <c r="B843" s="1" t="s">
        <v>222</v>
      </c>
      <c r="C843" s="1">
        <v>1991</v>
      </c>
      <c r="D843" s="1" t="s">
        <v>1077</v>
      </c>
      <c r="I843" s="4"/>
      <c r="O843" s="5"/>
      <c r="Z843" s="2" t="str">
        <f t="shared" si="152"/>
        <v/>
      </c>
      <c r="AA843" s="6">
        <f>_xlfn.XLOOKUP($G843,$AU$822:$AU$843,$AV$822:$AV$843,0,0)</f>
        <v>0</v>
      </c>
      <c r="AB843" s="43">
        <f>AA843/$AC$844</f>
        <v>0</v>
      </c>
      <c r="AD843" s="65" t="s">
        <v>1484</v>
      </c>
      <c r="AE843" s="65" cm="1">
        <f t="array" ref="AE843">_xlfn.XLOOKUP($G843&amp;$C843,$BY$1:$BY$845&amp;$C$1:$C$845,$CB$1:$CB$845,"",0)</f>
        <v>0</v>
      </c>
      <c r="AF843" s="65" t="s">
        <v>1484</v>
      </c>
      <c r="AG843" s="65" t="str">
        <f>IFERROR(($AD843/SUM(AD822:AD843))*$AF843,"")</f>
        <v/>
      </c>
      <c r="AH843" s="82">
        <v>0</v>
      </c>
      <c r="AI843" s="82">
        <v>0</v>
      </c>
      <c r="AJ843" s="82">
        <v>0</v>
      </c>
      <c r="AK843" s="82">
        <v>0</v>
      </c>
      <c r="AL843" s="82">
        <v>0</v>
      </c>
      <c r="AM843" s="83" t="s">
        <v>1541</v>
      </c>
      <c r="AN843" s="83" t="s">
        <v>1541</v>
      </c>
      <c r="AO843" s="83" t="s">
        <v>1541</v>
      </c>
      <c r="AP843" s="83" t="s">
        <v>1541</v>
      </c>
      <c r="AQ843" s="83" t="s">
        <v>1541</v>
      </c>
      <c r="AR843" s="83" t="s">
        <v>1541</v>
      </c>
      <c r="AT843" s="1">
        <v>22</v>
      </c>
      <c r="AW843" s="6" t="s">
        <v>1484</v>
      </c>
    </row>
    <row r="844" spans="2:102" x14ac:dyDescent="0.2">
      <c r="B844" s="1" t="s">
        <v>222</v>
      </c>
      <c r="C844" s="1">
        <v>1991</v>
      </c>
      <c r="D844" s="1" t="s">
        <v>1077</v>
      </c>
      <c r="E844" s="1"/>
      <c r="F844" s="1"/>
      <c r="G844" s="1">
        <f>$G820</f>
        <v>0</v>
      </c>
      <c r="H844" s="1"/>
      <c r="I844" s="1"/>
      <c r="J844" s="36"/>
      <c r="K844" s="36"/>
      <c r="L844" s="1"/>
      <c r="M844" s="1"/>
      <c r="N844" s="1"/>
      <c r="O844" s="1"/>
      <c r="P844" s="36"/>
      <c r="Q844" s="1"/>
      <c r="R844" s="1"/>
      <c r="S844" s="1"/>
      <c r="T844" s="1"/>
      <c r="U844" s="1"/>
      <c r="V844" s="1"/>
      <c r="W844" s="1"/>
      <c r="X844" s="1"/>
      <c r="Y844" s="1"/>
      <c r="Z844" s="1"/>
      <c r="AB844" s="41">
        <f>SUM(AB822:AB843)</f>
        <v>1</v>
      </c>
      <c r="AC844" s="37">
        <f>SUM(AA822:AA843)</f>
        <v>10040000</v>
      </c>
      <c r="AD844" s="66">
        <v>19755.399999999998</v>
      </c>
      <c r="AE844" s="66">
        <f>SUM(AE822:AE843)</f>
        <v>19755</v>
      </c>
      <c r="AF844" s="66">
        <v>182.6</v>
      </c>
      <c r="AG844" s="66">
        <f>SUM(AG822:AG843)</f>
        <v>17.398048128612942</v>
      </c>
      <c r="AH844" s="81" t="e">
        <v>#DIV/0!</v>
      </c>
      <c r="AI844" s="81">
        <v>24.9</v>
      </c>
      <c r="AJ844" s="81">
        <v>22</v>
      </c>
      <c r="AK844" s="81">
        <v>46.9</v>
      </c>
      <c r="AL844" s="81">
        <v>239</v>
      </c>
      <c r="AM844" s="84" t="s">
        <v>1541</v>
      </c>
      <c r="AN844" s="84" t="s">
        <v>1541</v>
      </c>
      <c r="AO844" s="84" t="s">
        <v>1541</v>
      </c>
      <c r="AP844" s="84" t="s">
        <v>1541</v>
      </c>
      <c r="AQ844" s="84" t="s">
        <v>1541</v>
      </c>
      <c r="AR844" s="84" t="s">
        <v>1541</v>
      </c>
      <c r="AS844" s="1"/>
      <c r="AU844" s="37">
        <f>AW844-AV844</f>
        <v>0</v>
      </c>
      <c r="AV844" s="37">
        <f>SUM(AV822:AV843)</f>
        <v>10040000</v>
      </c>
      <c r="AW844" s="37">
        <v>10040000</v>
      </c>
    </row>
  </sheetData>
  <conditionalFormatting sqref="N1:N844">
    <cfRule type="colorScale" priority="25">
      <colorScale>
        <cfvo type="min"/>
        <cfvo type="percentile" val="50"/>
        <cfvo type="max"/>
        <color rgb="FF63BE7B"/>
        <color rgb="FFFFEB84"/>
        <color rgb="FFF8696B"/>
      </colorScale>
    </cfRule>
  </conditionalFormatting>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C1D9-B40C-CC41-8B99-8B665A5FBD0C}">
  <sheetPr>
    <tabColor rgb="FF00B050"/>
  </sheetPr>
  <dimension ref="A1:FM845"/>
  <sheetViews>
    <sheetView zoomScale="125" zoomScaleNormal="125" workbookViewId="0"/>
  </sheetViews>
  <sheetFormatPr baseColWidth="10" defaultRowHeight="16" x14ac:dyDescent="0.2"/>
  <cols>
    <col min="1" max="1" width="22.5" style="2" customWidth="1"/>
    <col min="2" max="99" width="6.33203125" style="2" customWidth="1"/>
    <col min="100" max="100" width="15.1640625" style="2" bestFit="1" customWidth="1"/>
    <col min="101" max="101" width="6.1640625" style="2" bestFit="1" customWidth="1"/>
    <col min="102" max="102" width="6.1640625" style="2" customWidth="1"/>
    <col min="103" max="110" width="12.33203125" style="2" bestFit="1" customWidth="1"/>
    <col min="111" max="114" width="13" style="2" bestFit="1" customWidth="1"/>
    <col min="115" max="115" width="12.33203125" style="2" bestFit="1" customWidth="1"/>
    <col min="116" max="118" width="13" style="2" bestFit="1" customWidth="1"/>
    <col min="119" max="119" width="12.33203125" style="2" bestFit="1" customWidth="1"/>
    <col min="120" max="120" width="13" style="2" bestFit="1" customWidth="1"/>
    <col min="121" max="127" width="12.33203125" style="2" bestFit="1" customWidth="1"/>
    <col min="128" max="131" width="13.33203125" style="2" bestFit="1" customWidth="1"/>
    <col min="132" max="134" width="14" style="2" bestFit="1" customWidth="1"/>
    <col min="135" max="135" width="2.1640625" style="2" bestFit="1" customWidth="1"/>
    <col min="136" max="137" width="22.5" style="2" customWidth="1"/>
    <col min="138" max="138" width="23" style="2" customWidth="1"/>
    <col min="139" max="139" width="61.5" style="2" customWidth="1"/>
    <col min="140" max="140" width="41.6640625" style="2" customWidth="1"/>
    <col min="141" max="142" width="21" style="2" customWidth="1"/>
    <col min="143" max="143" width="28.5" style="2" bestFit="1" customWidth="1"/>
    <col min="144" max="144" width="21.6640625" style="2" bestFit="1" customWidth="1"/>
    <col min="145" max="145" width="5.1640625" style="53" customWidth="1"/>
    <col min="146" max="152" width="24" style="2" bestFit="1" customWidth="1"/>
    <col min="153" max="153" width="5.1640625" style="53" customWidth="1"/>
    <col min="154" max="154" width="22.5" style="53" customWidth="1"/>
    <col min="155" max="155" width="5.1640625" style="53" customWidth="1"/>
    <col min="156" max="156" width="53.1640625" style="2" bestFit="1" customWidth="1"/>
    <col min="157" max="157" width="25.5" style="2" bestFit="1" customWidth="1"/>
    <col min="158" max="158" width="22.5" style="53" customWidth="1"/>
    <col min="159" max="159" width="5.5" style="53" bestFit="1" customWidth="1"/>
    <col min="160" max="161" width="22.5" style="53" customWidth="1"/>
    <col min="162" max="162" width="255.83203125" style="53" bestFit="1" customWidth="1"/>
    <col min="163" max="164" width="22.5" style="53" customWidth="1"/>
    <col min="165" max="165" width="22.5" style="2" customWidth="1"/>
  </cols>
  <sheetData>
    <row r="1" spans="1:169" x14ac:dyDescent="0.2">
      <c r="EE1" s="2" t="s">
        <v>1487</v>
      </c>
      <c r="EJ1" s="57"/>
      <c r="EP1" s="56"/>
      <c r="EQ1" s="56"/>
      <c r="ER1" s="56" t="s">
        <v>556</v>
      </c>
      <c r="ES1" s="56" t="s">
        <v>576</v>
      </c>
      <c r="ET1" s="56" t="s">
        <v>570</v>
      </c>
      <c r="EU1" s="56" t="s">
        <v>566</v>
      </c>
      <c r="EV1" s="56" t="s">
        <v>552</v>
      </c>
      <c r="FI1" s="57" t="s">
        <v>1347</v>
      </c>
      <c r="FM1" t="s">
        <v>1487</v>
      </c>
    </row>
    <row r="2" spans="1:169" x14ac:dyDescent="0.2">
      <c r="CV2" s="1" t="s">
        <v>1146</v>
      </c>
      <c r="CY2" s="62" t="str">
        <f>_xlfn.XLOOKUP(CY$9,ROLLUP!$B$2:$B$34,ROLLUP!$C$2:$C$34,"",0)</f>
        <v>CHI</v>
      </c>
      <c r="CZ2" s="62" t="str">
        <f>_xlfn.XLOOKUP(CZ$9,ROLLUP!$B$2:$B$34,ROLLUP!$C$2:$C$34,"",0)</f>
        <v>CHI</v>
      </c>
      <c r="DA2" s="62" t="str">
        <f>_xlfn.XLOOKUP(DA$9,ROLLUP!$B$2:$B$34,ROLLUP!$C$2:$C$34,"",0)</f>
        <v>CHI</v>
      </c>
      <c r="DB2" s="62" t="str">
        <f>_xlfn.XLOOKUP(DB$9,ROLLUP!$B$2:$B$34,ROLLUP!$C$2:$C$34,"",0)</f>
        <v>HOU</v>
      </c>
      <c r="DC2" s="62" t="str">
        <f>_xlfn.XLOOKUP(DC$9,ROLLUP!$B$2:$B$34,ROLLUP!$C$2:$C$34,"",0)</f>
        <v>HOU</v>
      </c>
      <c r="DD2" s="62" t="str">
        <f>_xlfn.XLOOKUP(DD$9,ROLLUP!$B$2:$B$34,ROLLUP!$C$2:$C$34,"",0)</f>
        <v>CHI</v>
      </c>
      <c r="DE2" s="62" t="str">
        <f>_xlfn.XLOOKUP(DE$9,ROLLUP!$B$2:$B$34,ROLLUP!$C$2:$C$34,"",0)</f>
        <v>CHI</v>
      </c>
      <c r="DF2" s="62" t="str">
        <f>_xlfn.XLOOKUP(DF$9,ROLLUP!$B$2:$B$34,ROLLUP!$C$2:$C$34,"",0)</f>
        <v>CHI</v>
      </c>
      <c r="DG2" s="62" t="str">
        <f>_xlfn.XLOOKUP(DG$9,ROLLUP!$B$2:$B$34,ROLLUP!$C$2:$C$34,"",0)</f>
        <v>SAS</v>
      </c>
      <c r="DH2" s="62" t="str">
        <f>_xlfn.XLOOKUP(DH$9,ROLLUP!$B$2:$B$34,ROLLUP!$C$2:$C$34,"",0)</f>
        <v>LAL</v>
      </c>
      <c r="DI2" s="62" t="str">
        <f>_xlfn.XLOOKUP(DI$9,ROLLUP!$B$2:$B$34,ROLLUP!$C$2:$C$34,"",0)</f>
        <v>LAL</v>
      </c>
      <c r="DJ2" s="62" t="str">
        <f>_xlfn.XLOOKUP(DJ$9,ROLLUP!$B$2:$B$34,ROLLUP!$C$2:$C$34,"",0)</f>
        <v>LAL</v>
      </c>
      <c r="DK2" s="62" t="str">
        <f>_xlfn.XLOOKUP(DK$9,ROLLUP!$B$2:$B$34,ROLLUP!$C$2:$C$34,"",0)</f>
        <v>SAS</v>
      </c>
      <c r="DL2" s="62" t="str">
        <f>_xlfn.XLOOKUP(DL$9,ROLLUP!$B$2:$B$34,ROLLUP!$C$2:$C$34,"",0)</f>
        <v>DET</v>
      </c>
      <c r="DM2" s="62" t="str">
        <f>_xlfn.XLOOKUP(DM$9,ROLLUP!$B$2:$B$34,ROLLUP!$C$2:$C$34,"",0)</f>
        <v>SAS</v>
      </c>
      <c r="DN2" s="62" t="str">
        <f>_xlfn.XLOOKUP(DN$9,ROLLUP!$B$2:$B$34,ROLLUP!$C$2:$C$34,"",0)</f>
        <v>MIA</v>
      </c>
      <c r="DO2" s="62" t="str">
        <f>_xlfn.XLOOKUP(DO$9,ROLLUP!$B$2:$B$34,ROLLUP!$C$2:$C$34,"",0)</f>
        <v>SAS</v>
      </c>
      <c r="DP2" s="62" t="str">
        <f>_xlfn.XLOOKUP(DP$9,ROLLUP!$B$2:$B$34,ROLLUP!$C$2:$C$34,"",0)</f>
        <v>BOS</v>
      </c>
      <c r="DQ2" s="62" t="str">
        <f>_xlfn.XLOOKUP(DQ$9,ROLLUP!$B$2:$B$34,ROLLUP!$C$2:$C$34,"",0)</f>
        <v>LAL</v>
      </c>
      <c r="DR2" s="62" t="str">
        <f>_xlfn.XLOOKUP(DR$9,ROLLUP!$B$2:$B$34,ROLLUP!$C$2:$C$34,"",0)</f>
        <v>LAL</v>
      </c>
      <c r="DS2" s="62" t="str">
        <f>_xlfn.XLOOKUP(DS$9,ROLLUP!$B$2:$B$34,ROLLUP!$C$2:$C$34,"",0)</f>
        <v>DAL</v>
      </c>
      <c r="DT2" s="62" t="str">
        <f>_xlfn.XLOOKUP(DT$9,ROLLUP!$B$2:$B$34,ROLLUP!$C$2:$C$34,"",0)</f>
        <v>MIA</v>
      </c>
      <c r="DU2" s="62" t="str">
        <f>_xlfn.XLOOKUP(DU$9,ROLLUP!$B$2:$B$34,ROLLUP!$C$2:$C$34,"",0)</f>
        <v>MIA</v>
      </c>
      <c r="DV2" s="62" t="str">
        <f>_xlfn.XLOOKUP(DV$9,ROLLUP!$B$2:$B$34,ROLLUP!$C$2:$C$34,"",0)</f>
        <v>SAS</v>
      </c>
      <c r="DW2" s="62" t="str">
        <f>_xlfn.XLOOKUP(DW$9,ROLLUP!$B$2:$B$34,ROLLUP!$C$2:$C$34,"",0)</f>
        <v>GSW</v>
      </c>
      <c r="DX2" s="62" t="str">
        <f>_xlfn.XLOOKUP(DX$9,ROLLUP!$B$2:$B$34,ROLLUP!$C$2:$C$34,"",0)</f>
        <v>CLE</v>
      </c>
      <c r="DY2" s="62" t="str">
        <f>_xlfn.XLOOKUP(DY$9,ROLLUP!$B$2:$B$34,ROLLUP!$C$2:$C$34,"",0)</f>
        <v>GSW</v>
      </c>
      <c r="DZ2" s="62" t="str">
        <f>_xlfn.XLOOKUP(DZ$9,ROLLUP!$B$2:$B$34,ROLLUP!$C$2:$C$34,"",0)</f>
        <v>GSW</v>
      </c>
      <c r="EA2" s="62" t="str">
        <f>_xlfn.XLOOKUP(EA$9,ROLLUP!$B$2:$B$34,ROLLUP!$C$2:$C$34,"",0)</f>
        <v>TOR</v>
      </c>
      <c r="EB2" s="62" t="str">
        <f>_xlfn.XLOOKUP(EB$9,ROLLUP!$B$2:$B$34,ROLLUP!$C$2:$C$34,"",0)</f>
        <v>LAL</v>
      </c>
      <c r="EC2" s="62" t="str">
        <f>_xlfn.XLOOKUP(EC$9,ROLLUP!$B$2:$B$34,ROLLUP!$C$2:$C$34,"",0)</f>
        <v>MIL</v>
      </c>
      <c r="ED2" s="62" t="str">
        <f>_xlfn.XLOOKUP(ED$9,ROLLUP!$B$2:$B$34,ROLLUP!$C$2:$C$34,"",0)</f>
        <v>GSW</v>
      </c>
      <c r="EJ2" s="57"/>
      <c r="EP2" s="56"/>
      <c r="EQ2" s="56"/>
      <c r="ER2" s="56"/>
      <c r="ES2" s="56"/>
      <c r="ET2" s="56"/>
      <c r="EU2" s="56"/>
      <c r="EV2" s="56"/>
      <c r="FI2" s="57"/>
      <c r="FM2" t="s">
        <v>1487</v>
      </c>
    </row>
    <row r="3" spans="1:169" x14ac:dyDescent="0.2">
      <c r="CV3" s="1" t="s">
        <v>1491</v>
      </c>
      <c r="CY3" s="60">
        <f>_xlfn.XLOOKUP(CY$9,ROLLUP!$B$2:$B$34,ROLLUP!$D$2:$D$34,"",0)</f>
        <v>10.039999999999999</v>
      </c>
      <c r="CZ3" s="60">
        <f>_xlfn.XLOOKUP(CZ$9,ROLLUP!$B$2:$B$34,ROLLUP!$D$2:$D$34,"",0)</f>
        <v>16.829000000000001</v>
      </c>
      <c r="DA3" s="60">
        <f>_xlfn.XLOOKUP(DA$9,ROLLUP!$B$2:$B$34,ROLLUP!$D$2:$D$34,"",0)</f>
        <v>17.536000000000001</v>
      </c>
      <c r="DB3" s="60">
        <f>_xlfn.XLOOKUP(DB$9,ROLLUP!$B$2:$B$34,ROLLUP!$D$2:$D$34,"",0)</f>
        <v>16.757000000000001</v>
      </c>
      <c r="DC3" s="60">
        <f>_xlfn.XLOOKUP(DC$9,ROLLUP!$B$2:$B$34,ROLLUP!$D$2:$D$34,"",0)</f>
        <v>17.578600000000002</v>
      </c>
      <c r="DD3" s="60">
        <f>_xlfn.XLOOKUP(DD$9,ROLLUP!$B$2:$B$34,ROLLUP!$D$2:$D$34,"",0)</f>
        <v>23.177</v>
      </c>
      <c r="DE3" s="60">
        <f>_xlfn.XLOOKUP(DE$9,ROLLUP!$B$2:$B$34,ROLLUP!$D$2:$D$34,"",0)</f>
        <v>58.27</v>
      </c>
      <c r="DF3" s="60">
        <f>_xlfn.XLOOKUP(DF$9,ROLLUP!$B$2:$B$34,ROLLUP!$D$2:$D$34,"",0)</f>
        <v>61.330669999999998</v>
      </c>
      <c r="DG3" s="60">
        <f>_xlfn.XLOOKUP(DG$9,ROLLUP!$B$2:$B$34,ROLLUP!$D$2:$D$34,"",0)</f>
        <v>43.681142999999999</v>
      </c>
      <c r="DH3" s="60">
        <f>_xlfn.XLOOKUP(DH$9,ROLLUP!$B$2:$B$34,ROLLUP!$D$2:$D$34,"",0)</f>
        <v>54.118532999999999</v>
      </c>
      <c r="DI3" s="60">
        <f>_xlfn.XLOOKUP(DI$9,ROLLUP!$B$2:$B$34,ROLLUP!$D$2:$D$34,"",0)</f>
        <v>57.498213</v>
      </c>
      <c r="DJ3" s="60">
        <f>_xlfn.XLOOKUP(DJ$9,ROLLUP!$B$2:$B$34,ROLLUP!$D$2:$D$34,"",0)</f>
        <v>54.262017</v>
      </c>
      <c r="DK3" s="60">
        <f>_xlfn.XLOOKUP(DK$9,ROLLUP!$B$2:$B$34,ROLLUP!$D$2:$D$34,"",0)</f>
        <v>53.182558999999998</v>
      </c>
      <c r="DL3" s="60">
        <f>_xlfn.XLOOKUP(DL$9,ROLLUP!$B$2:$B$34,ROLLUP!$D$2:$D$34,"",0)</f>
        <v>53.442833999999998</v>
      </c>
      <c r="DM3" s="60">
        <f>_xlfn.XLOOKUP(DM$9,ROLLUP!$B$2:$B$34,ROLLUP!$D$2:$D$34,"",0)</f>
        <v>47.504123</v>
      </c>
      <c r="DN3" s="60">
        <f>_xlfn.XLOOKUP(DN$9,ROLLUP!$B$2:$B$34,ROLLUP!$D$2:$D$34,"",0)</f>
        <v>60.732452000000002</v>
      </c>
      <c r="DO3" s="60">
        <f>_xlfn.XLOOKUP(DO$9,ROLLUP!$B$2:$B$34,ROLLUP!$D$2:$D$34,"",0)</f>
        <v>65.654319999999998</v>
      </c>
      <c r="DP3" s="60">
        <f>_xlfn.XLOOKUP(DP$9,ROLLUP!$B$2:$B$34,ROLLUP!$D$2:$D$34,"",0)</f>
        <v>74.378636</v>
      </c>
      <c r="DQ3" s="60">
        <f>_xlfn.XLOOKUP(DQ$9,ROLLUP!$B$2:$B$34,ROLLUP!$D$2:$D$34,"",0)</f>
        <v>78.245793000000006</v>
      </c>
      <c r="DR3" s="60">
        <f>_xlfn.XLOOKUP(DR$9,ROLLUP!$B$2:$B$34,ROLLUP!$D$2:$D$34,"",0)</f>
        <v>91.378063999999995</v>
      </c>
      <c r="DS3" s="60">
        <f>_xlfn.XLOOKUP(DS$9,ROLLUP!$B$2:$B$34,ROLLUP!$D$2:$D$34,"",0)</f>
        <v>85.409890000000004</v>
      </c>
      <c r="DT3" s="60">
        <f>_xlfn.XLOOKUP(DT$9,ROLLUP!$B$2:$B$34,ROLLUP!$D$2:$D$34,"",0)</f>
        <v>74.117457999999999</v>
      </c>
      <c r="DU3" s="60">
        <f>_xlfn.XLOOKUP(DU$9,ROLLUP!$B$2:$B$34,ROLLUP!$D$2:$D$34,"",0)</f>
        <v>81.558311000000003</v>
      </c>
      <c r="DV3" s="60">
        <f>_xlfn.XLOOKUP(DV$9,ROLLUP!$B$2:$B$34,ROLLUP!$D$2:$D$34,"",0)</f>
        <v>63.666027999999997</v>
      </c>
      <c r="DW3" s="60">
        <f>_xlfn.XLOOKUP(DW$9,ROLLUP!$B$2:$B$34,ROLLUP!$D$2:$D$34,"",0)</f>
        <v>72.414413999999994</v>
      </c>
      <c r="DX3" s="60">
        <f>_xlfn.XLOOKUP(DX$9,ROLLUP!$B$2:$B$34,ROLLUP!$D$2:$D$34,"",0)</f>
        <v>105.96252</v>
      </c>
      <c r="DY3" s="60">
        <f>_xlfn.XLOOKUP(DY$9,ROLLUP!$B$2:$B$34,ROLLUP!$D$2:$D$34,"",0)</f>
        <v>101.540589</v>
      </c>
      <c r="DZ3" s="60">
        <f>_xlfn.XLOOKUP(DZ$9,ROLLUP!$B$2:$B$34,ROLLUP!$D$2:$D$34,"",0)</f>
        <v>135.371746</v>
      </c>
      <c r="EA3" s="60">
        <f>_xlfn.XLOOKUP(EA$9,ROLLUP!$B$2:$B$34,ROLLUP!$D$2:$D$34,"",0)</f>
        <v>135.24247800000001</v>
      </c>
      <c r="EB3" s="60">
        <f>_xlfn.XLOOKUP(EB$9,ROLLUP!$B$2:$B$34,ROLLUP!$D$2:$D$34,"",0)</f>
        <v>120.409527</v>
      </c>
      <c r="EC3" s="60">
        <f>_xlfn.XLOOKUP(EC$9,ROLLUP!$B$2:$B$34,ROLLUP!$D$2:$D$34,"",0)</f>
        <v>132.66365200000001</v>
      </c>
      <c r="ED3" s="60">
        <f>_xlfn.XLOOKUP(ED$9,ROLLUP!$B$2:$B$34,ROLLUP!$D$2:$D$34,"",0)</f>
        <v>177.67155299999999</v>
      </c>
      <c r="EJ3" s="57"/>
      <c r="EP3" s="56"/>
      <c r="EQ3" s="56"/>
      <c r="ER3" s="56"/>
      <c r="ES3" s="56"/>
      <c r="ET3" s="56"/>
      <c r="EU3" s="56"/>
      <c r="EV3" s="56"/>
      <c r="FI3" s="57"/>
      <c r="FM3" t="s">
        <v>1487</v>
      </c>
    </row>
    <row r="4" spans="1:169" x14ac:dyDescent="0.2">
      <c r="CV4" s="1" t="s">
        <v>1492</v>
      </c>
      <c r="CY4" s="60">
        <f>SUMIFS(TEAMS!$AA$1:$AA$850,TEAMS!$D$1:$D$850,CY$2,TEAMS!$C$1:$C$850,CY$9)</f>
        <v>10040000</v>
      </c>
      <c r="CZ4" s="60">
        <f>SUMIFS(TEAMS!$AA$1:$AA$850,TEAMS!$D$1:$D$850,CZ$2,TEAMS!$C$1:$C$850,CZ$9)</f>
        <v>16829000</v>
      </c>
      <c r="DA4" s="60">
        <f>SUMIFS(TEAMS!$AA$1:$AA$850,TEAMS!$D$1:$D$850,DA$2,TEAMS!$C$1:$C$850,DA$9)</f>
        <v>17536000</v>
      </c>
      <c r="DB4" s="60">
        <f>SUMIFS(TEAMS!$AA$1:$AA$850,TEAMS!$D$1:$D$850,DB$2,TEAMS!$C$1:$C$850,DB$9)</f>
        <v>16757000</v>
      </c>
      <c r="DC4" s="60">
        <f>SUMIFS(TEAMS!$AA$1:$AA$850,TEAMS!$D$1:$D$850,DC$2,TEAMS!$C$1:$C$850,DC$9)</f>
        <v>17578600</v>
      </c>
      <c r="DD4" s="60">
        <f>SUMIFS(TEAMS!$AA$1:$AA$850,TEAMS!$D$1:$D$850,DD$2,TEAMS!$C$1:$C$850,DD$9)</f>
        <v>23177000</v>
      </c>
      <c r="DE4" s="60">
        <f>SUMIFS(TEAMS!$AA$1:$AA$850,TEAMS!$D$1:$D$850,DE$2,TEAMS!$C$1:$C$850,DE$9)</f>
        <v>58270000</v>
      </c>
      <c r="DF4" s="60">
        <f>SUMIFS(TEAMS!$AA$1:$AA$850,TEAMS!$D$1:$D$850,DF$2,TEAMS!$C$1:$C$850,DF$9)</f>
        <v>61330670</v>
      </c>
      <c r="DG4" s="60">
        <f>SUMIFS(TEAMS!$AA$1:$AA$850,TEAMS!$D$1:$D$850,DG$2,TEAMS!$C$1:$C$850,DG$9)</f>
        <v>43681143</v>
      </c>
      <c r="DH4" s="60">
        <f>SUMIFS(TEAMS!$AA$1:$AA$850,TEAMS!$D$1:$D$850,DH$2,TEAMS!$C$1:$C$850,DH$9)</f>
        <v>54118533</v>
      </c>
      <c r="DI4" s="60">
        <f>SUMIFS(TEAMS!$AA$1:$AA$850,TEAMS!$D$1:$D$850,DI$2,TEAMS!$C$1:$C$850,DI$9)</f>
        <v>57498213</v>
      </c>
      <c r="DJ4" s="60">
        <f>SUMIFS(TEAMS!$AA$1:$AA$850,TEAMS!$D$1:$D$850,DJ$2,TEAMS!$C$1:$C$850,DJ$9)</f>
        <v>54262017</v>
      </c>
      <c r="DK4" s="60">
        <f>SUMIFS(TEAMS!$AA$1:$AA$850,TEAMS!$D$1:$D$850,DK$2,TEAMS!$C$1:$C$850,DK$9)</f>
        <v>53182559</v>
      </c>
      <c r="DL4" s="60">
        <f>SUMIFS(TEAMS!$AA$1:$AA$850,TEAMS!$D$1:$D$850,DL$2,TEAMS!$C$1:$C$850,DL$9)</f>
        <v>53442834</v>
      </c>
      <c r="DM4" s="60">
        <f>SUMIFS(TEAMS!$AA$1:$AA$850,TEAMS!$D$1:$D$850,DM$2,TEAMS!$C$1:$C$850,DM$9)</f>
        <v>47504123</v>
      </c>
      <c r="DN4" s="60">
        <f>SUMIFS(TEAMS!$AA$1:$AA$850,TEAMS!$D$1:$D$850,DN$2,TEAMS!$C$1:$C$850,DN$9)</f>
        <v>60732452</v>
      </c>
      <c r="DO4" s="60">
        <f>SUMIFS(TEAMS!$AA$1:$AA$850,TEAMS!$D$1:$D$850,DO$2,TEAMS!$C$1:$C$850,DO$9)</f>
        <v>65654320</v>
      </c>
      <c r="DP4" s="60">
        <f>SUMIFS(TEAMS!$AA$1:$AA$850,TEAMS!$D$1:$D$850,DP$2,TEAMS!$C$1:$C$850,DP$9)</f>
        <v>74378636</v>
      </c>
      <c r="DQ4" s="60">
        <f>SUMIFS(TEAMS!$AA$1:$AA$850,TEAMS!$D$1:$D$850,DQ$2,TEAMS!$C$1:$C$850,DQ$9)</f>
        <v>78245793</v>
      </c>
      <c r="DR4" s="60">
        <f>SUMIFS(TEAMS!$AA$1:$AA$850,TEAMS!$D$1:$D$850,DR$2,TEAMS!$C$1:$C$850,DR$9)</f>
        <v>91378064</v>
      </c>
      <c r="DS4" s="60">
        <f>SUMIFS(TEAMS!$AA$1:$AA$850,TEAMS!$D$1:$D$850,DS$2,TEAMS!$C$1:$C$850,DS$9)</f>
        <v>85409890</v>
      </c>
      <c r="DT4" s="60">
        <f>SUMIFS(TEAMS!$AA$1:$AA$850,TEAMS!$D$1:$D$850,DT$2,TEAMS!$C$1:$C$850,DT$9)</f>
        <v>74117458</v>
      </c>
      <c r="DU4" s="60">
        <f>SUMIFS(TEAMS!$AA$1:$AA$850,TEAMS!$D$1:$D$850,DU$2,TEAMS!$C$1:$C$850,DU$9)</f>
        <v>81558311</v>
      </c>
      <c r="DV4" s="60">
        <f>SUMIFS(TEAMS!$AA$1:$AA$850,TEAMS!$D$1:$D$850,DV$2,TEAMS!$C$1:$C$850,DV$9)</f>
        <v>63666028</v>
      </c>
      <c r="DW4" s="60">
        <f>SUMIFS(TEAMS!$AA$1:$AA$850,TEAMS!$D$1:$D$850,DW$2,TEAMS!$C$1:$C$850,DW$9)</f>
        <v>72414414</v>
      </c>
      <c r="DX4" s="60">
        <f>SUMIFS(TEAMS!$AA$1:$AA$850,TEAMS!$D$1:$D$850,DX$2,TEAMS!$C$1:$C$850,DX$9)</f>
        <v>105962520</v>
      </c>
      <c r="DY4" s="60">
        <f>SUMIFS(TEAMS!$AA$1:$AA$850,TEAMS!$D$1:$D$850,DY$2,TEAMS!$C$1:$C$850,DY$9)</f>
        <v>101540589</v>
      </c>
      <c r="DZ4" s="60">
        <f>SUMIFS(TEAMS!$AA$1:$AA$850,TEAMS!$D$1:$D$850,DZ$2,TEAMS!$C$1:$C$850,DZ$9)</f>
        <v>135371746</v>
      </c>
      <c r="EA4" s="60">
        <f>SUMIFS(TEAMS!$AA$1:$AA$850,TEAMS!$D$1:$D$850,EA$2,TEAMS!$C$1:$C$850,EA$9)</f>
        <v>135242478</v>
      </c>
      <c r="EB4" s="60">
        <f>SUMIFS(TEAMS!$AA$1:$AA$850,TEAMS!$D$1:$D$850,EB$2,TEAMS!$C$1:$C$850,EB$9)</f>
        <v>120409527</v>
      </c>
      <c r="EC4" s="60">
        <f>SUMIFS(TEAMS!$AA$1:$AA$850,TEAMS!$D$1:$D$850,EC$2,TEAMS!$C$1:$C$850,EC$9)</f>
        <v>132663652</v>
      </c>
      <c r="ED4" s="60">
        <f>SUMIFS(TEAMS!$AA$1:$AA$850,TEAMS!$D$1:$D$850,ED$2,TEAMS!$C$1:$C$850,ED$9)</f>
        <v>177671553</v>
      </c>
      <c r="EJ4" s="57"/>
      <c r="EP4" s="56"/>
      <c r="EQ4" s="56"/>
      <c r="ER4" s="56"/>
      <c r="ES4" s="56"/>
      <c r="ET4" s="56"/>
      <c r="EU4" s="56"/>
      <c r="EV4" s="56"/>
      <c r="FI4" s="57"/>
      <c r="FM4" t="s">
        <v>1487</v>
      </c>
    </row>
    <row r="5" spans="1:169" x14ac:dyDescent="0.2">
      <c r="A5" s="1" t="s">
        <v>542</v>
      </c>
      <c r="B5" s="1">
        <v>1991</v>
      </c>
      <c r="C5" s="1">
        <f>B5+1</f>
        <v>1992</v>
      </c>
      <c r="D5" s="1">
        <f>C5+1</f>
        <v>1993</v>
      </c>
      <c r="E5" s="1">
        <f>D5+1</f>
        <v>1994</v>
      </c>
      <c r="F5" s="1">
        <f>E5+1</f>
        <v>1995</v>
      </c>
      <c r="G5" s="1">
        <f>F5+1</f>
        <v>1996</v>
      </c>
      <c r="H5" s="1">
        <f>G5+1</f>
        <v>1997</v>
      </c>
      <c r="I5" s="1">
        <f>H5+1</f>
        <v>1998</v>
      </c>
      <c r="J5" s="1">
        <f>I5+1</f>
        <v>1999</v>
      </c>
      <c r="K5" s="1">
        <f>J5+1</f>
        <v>2000</v>
      </c>
      <c r="L5" s="1">
        <f>K5+1</f>
        <v>2001</v>
      </c>
      <c r="M5" s="1">
        <f>L5+1</f>
        <v>2002</v>
      </c>
      <c r="N5" s="1">
        <f>M5+1</f>
        <v>2003</v>
      </c>
      <c r="O5" s="1">
        <f>N5+1</f>
        <v>2004</v>
      </c>
      <c r="P5" s="1">
        <f>O5+1</f>
        <v>2005</v>
      </c>
      <c r="Q5" s="1">
        <f>P5+1</f>
        <v>2006</v>
      </c>
      <c r="R5" s="1">
        <f>Q5+1</f>
        <v>2007</v>
      </c>
      <c r="S5" s="1">
        <f>R5+1</f>
        <v>2008</v>
      </c>
      <c r="T5" s="1">
        <f>S5+1</f>
        <v>2009</v>
      </c>
      <c r="U5" s="1">
        <f>T5+1</f>
        <v>2010</v>
      </c>
      <c r="V5" s="1">
        <f>U5+1</f>
        <v>2011</v>
      </c>
      <c r="W5" s="1">
        <f>V5+1</f>
        <v>2012</v>
      </c>
      <c r="X5" s="1">
        <f>W5+1</f>
        <v>2013</v>
      </c>
      <c r="Y5" s="1">
        <f>X5+1</f>
        <v>2014</v>
      </c>
      <c r="Z5" s="1">
        <f>Y5+1</f>
        <v>2015</v>
      </c>
      <c r="AA5" s="1">
        <f>Z5+1</f>
        <v>2016</v>
      </c>
      <c r="AB5" s="1">
        <f>AA5+1</f>
        <v>2017</v>
      </c>
      <c r="AC5" s="1">
        <f>AB5+1</f>
        <v>2018</v>
      </c>
      <c r="AD5" s="1">
        <f>AC5+1</f>
        <v>2019</v>
      </c>
      <c r="AE5" s="1">
        <f>AD5+1</f>
        <v>2020</v>
      </c>
      <c r="AF5" s="1">
        <f>AE5+1</f>
        <v>2021</v>
      </c>
      <c r="AG5" s="1">
        <f>AF5+1</f>
        <v>2022</v>
      </c>
      <c r="AH5" s="1">
        <f>B5</f>
        <v>1991</v>
      </c>
      <c r="AI5" s="1">
        <f t="shared" ref="AI5:BM5" si="0">C5</f>
        <v>1992</v>
      </c>
      <c r="AJ5" s="1">
        <f t="shared" si="0"/>
        <v>1993</v>
      </c>
      <c r="AK5" s="1">
        <f t="shared" si="0"/>
        <v>1994</v>
      </c>
      <c r="AL5" s="1">
        <f t="shared" si="0"/>
        <v>1995</v>
      </c>
      <c r="AM5" s="1">
        <f t="shared" si="0"/>
        <v>1996</v>
      </c>
      <c r="AN5" s="1">
        <f t="shared" si="0"/>
        <v>1997</v>
      </c>
      <c r="AO5" s="1">
        <f t="shared" si="0"/>
        <v>1998</v>
      </c>
      <c r="AP5" s="1">
        <f t="shared" si="0"/>
        <v>1999</v>
      </c>
      <c r="AQ5" s="1">
        <f t="shared" si="0"/>
        <v>2000</v>
      </c>
      <c r="AR5" s="1">
        <f t="shared" si="0"/>
        <v>2001</v>
      </c>
      <c r="AS5" s="1">
        <f t="shared" si="0"/>
        <v>2002</v>
      </c>
      <c r="AT5" s="1">
        <f t="shared" si="0"/>
        <v>2003</v>
      </c>
      <c r="AU5" s="1">
        <f t="shared" si="0"/>
        <v>2004</v>
      </c>
      <c r="AV5" s="1">
        <f t="shared" si="0"/>
        <v>2005</v>
      </c>
      <c r="AW5" s="1">
        <f t="shared" si="0"/>
        <v>2006</v>
      </c>
      <c r="AX5" s="1">
        <f t="shared" si="0"/>
        <v>2007</v>
      </c>
      <c r="AY5" s="1">
        <f t="shared" si="0"/>
        <v>2008</v>
      </c>
      <c r="AZ5" s="1">
        <f t="shared" si="0"/>
        <v>2009</v>
      </c>
      <c r="BA5" s="1">
        <f t="shared" si="0"/>
        <v>2010</v>
      </c>
      <c r="BB5" s="1">
        <f t="shared" si="0"/>
        <v>2011</v>
      </c>
      <c r="BC5" s="1">
        <f t="shared" si="0"/>
        <v>2012</v>
      </c>
      <c r="BD5" s="1">
        <f t="shared" si="0"/>
        <v>2013</v>
      </c>
      <c r="BE5" s="1">
        <f t="shared" si="0"/>
        <v>2014</v>
      </c>
      <c r="BF5" s="1">
        <f t="shared" si="0"/>
        <v>2015</v>
      </c>
      <c r="BG5" s="1">
        <f t="shared" si="0"/>
        <v>2016</v>
      </c>
      <c r="BH5" s="1">
        <f t="shared" si="0"/>
        <v>2017</v>
      </c>
      <c r="BI5" s="1">
        <f t="shared" si="0"/>
        <v>2018</v>
      </c>
      <c r="BJ5" s="1">
        <f t="shared" si="0"/>
        <v>2019</v>
      </c>
      <c r="BK5" s="1">
        <f t="shared" si="0"/>
        <v>2020</v>
      </c>
      <c r="BL5" s="1">
        <f t="shared" si="0"/>
        <v>2021</v>
      </c>
      <c r="BM5" s="1">
        <f t="shared" si="0"/>
        <v>2022</v>
      </c>
      <c r="BN5" s="1">
        <f>AH5</f>
        <v>1991</v>
      </c>
      <c r="BO5" s="1">
        <f t="shared" ref="BO5" si="1">AI5</f>
        <v>1992</v>
      </c>
      <c r="BP5" s="1">
        <f t="shared" ref="BP5" si="2">AJ5</f>
        <v>1993</v>
      </c>
      <c r="BQ5" s="1">
        <f t="shared" ref="BQ5" si="3">AK5</f>
        <v>1994</v>
      </c>
      <c r="BR5" s="1">
        <f t="shared" ref="BR5" si="4">AL5</f>
        <v>1995</v>
      </c>
      <c r="BS5" s="1">
        <f t="shared" ref="BS5" si="5">AM5</f>
        <v>1996</v>
      </c>
      <c r="BT5" s="1">
        <f t="shared" ref="BT5" si="6">AN5</f>
        <v>1997</v>
      </c>
      <c r="BU5" s="1">
        <f t="shared" ref="BU5" si="7">AO5</f>
        <v>1998</v>
      </c>
      <c r="BV5" s="1">
        <f t="shared" ref="BV5" si="8">AP5</f>
        <v>1999</v>
      </c>
      <c r="BW5" s="1">
        <f t="shared" ref="BW5" si="9">AQ5</f>
        <v>2000</v>
      </c>
      <c r="BX5" s="1">
        <f t="shared" ref="BX5" si="10">AR5</f>
        <v>2001</v>
      </c>
      <c r="BY5" s="1">
        <f t="shared" ref="BY5" si="11">AS5</f>
        <v>2002</v>
      </c>
      <c r="BZ5" s="1">
        <f t="shared" ref="BZ5" si="12">AT5</f>
        <v>2003</v>
      </c>
      <c r="CA5" s="1">
        <f t="shared" ref="CA5" si="13">AU5</f>
        <v>2004</v>
      </c>
      <c r="CB5" s="1">
        <f t="shared" ref="CB5" si="14">AV5</f>
        <v>2005</v>
      </c>
      <c r="CC5" s="1">
        <f t="shared" ref="CC5" si="15">AW5</f>
        <v>2006</v>
      </c>
      <c r="CD5" s="1">
        <f t="shared" ref="CD5" si="16">AX5</f>
        <v>2007</v>
      </c>
      <c r="CE5" s="1">
        <f t="shared" ref="CE5" si="17">AY5</f>
        <v>2008</v>
      </c>
      <c r="CF5" s="1">
        <f t="shared" ref="CF5" si="18">AZ5</f>
        <v>2009</v>
      </c>
      <c r="CG5" s="1">
        <f t="shared" ref="CG5" si="19">BA5</f>
        <v>2010</v>
      </c>
      <c r="CH5" s="1">
        <f t="shared" ref="CH5" si="20">BB5</f>
        <v>2011</v>
      </c>
      <c r="CI5" s="1">
        <f t="shared" ref="CI5" si="21">BC5</f>
        <v>2012</v>
      </c>
      <c r="CJ5" s="1">
        <f t="shared" ref="CJ5" si="22">BD5</f>
        <v>2013</v>
      </c>
      <c r="CK5" s="1">
        <f t="shared" ref="CK5" si="23">BE5</f>
        <v>2014</v>
      </c>
      <c r="CL5" s="1">
        <f t="shared" ref="CL5" si="24">BF5</f>
        <v>2015</v>
      </c>
      <c r="CM5" s="1">
        <f t="shared" ref="CM5" si="25">BG5</f>
        <v>2016</v>
      </c>
      <c r="CN5" s="1">
        <f t="shared" ref="CN5" si="26">BH5</f>
        <v>2017</v>
      </c>
      <c r="CO5" s="1">
        <f t="shared" ref="CO5" si="27">BI5</f>
        <v>2018</v>
      </c>
      <c r="CP5" s="1">
        <f t="shared" ref="CP5" si="28">BJ5</f>
        <v>2019</v>
      </c>
      <c r="CQ5" s="1">
        <f t="shared" ref="CQ5" si="29">BK5</f>
        <v>2020</v>
      </c>
      <c r="CR5" s="1">
        <f t="shared" ref="CR5" si="30">BL5</f>
        <v>2021</v>
      </c>
      <c r="CS5" s="1">
        <f t="shared" ref="CS5" si="31">BM5</f>
        <v>2022</v>
      </c>
      <c r="CT5" s="1"/>
      <c r="CV5" s="1" t="s">
        <v>1493</v>
      </c>
      <c r="CY5" s="60">
        <f>SUMIFS(CY$10:CY$369,B$10:B$369,CY$2)</f>
        <v>10040000</v>
      </c>
      <c r="CZ5" s="60">
        <f>SUMIFS(CZ$10:CZ$369,C$10:C$369,CZ$2)</f>
        <v>16755000</v>
      </c>
      <c r="DA5" s="60">
        <f>SUMIFS(DA$10:DA$369,D$10:D$369,DA$2)</f>
        <v>19071000</v>
      </c>
      <c r="DB5" s="60">
        <f>SUMIFS(DB$10:DB$369,E$10:E$369,DB$2)</f>
        <v>14277000</v>
      </c>
      <c r="DC5" s="60">
        <f>SUMIFS(DC$10:DC$369,F$10:F$369,DC$2)</f>
        <v>13706200</v>
      </c>
      <c r="DD5" s="60">
        <f>SUMIFS(DD$10:DD$369,G$10:G$369,DD$2)</f>
        <v>23177000</v>
      </c>
      <c r="DE5" s="60">
        <f>SUMIFS(DE$10:DE$369,H$10:H$369,DE$2)</f>
        <v>58270000</v>
      </c>
      <c r="DF5" s="60">
        <f>SUMIFS(DF$10:DF$369,I$10:I$369,DF$2)</f>
        <v>59329750</v>
      </c>
      <c r="DG5" s="60">
        <f>SUMIFS(DG$10:DG$369,J$10:J$369,DG$2)</f>
        <v>43681143</v>
      </c>
      <c r="DH5" s="60">
        <f>SUMIFS(DH$10:DH$369,K$10:K$369,DH$2)</f>
        <v>36844595</v>
      </c>
      <c r="DI5" s="60">
        <f>SUMIFS(DI$10:DI$369,L$10:L$369,DI$2)</f>
        <v>38212498</v>
      </c>
      <c r="DJ5" s="60">
        <f>SUMIFS(DJ$10:DJ$369,M$10:M$369,DJ$2)</f>
        <v>41784740</v>
      </c>
      <c r="DK5" s="60">
        <f>SUMIFS(DK$10:DK$369,N$10:N$369,DK$2)</f>
        <v>52495235</v>
      </c>
      <c r="DL5" s="60">
        <f>SUMIFS(DL$10:DL$369,O$10:O$369,DL$2)</f>
        <v>53119918</v>
      </c>
      <c r="DM5" s="60">
        <f>SUMIFS(DM$10:DM$369,P$10:P$369,DM$2)</f>
        <v>58955327</v>
      </c>
      <c r="DN5" s="60">
        <f>SUMIFS(DN$10:DN$369,Q$10:Q$369,DN$2)</f>
        <v>67619538</v>
      </c>
      <c r="DO5" s="60">
        <f>SUMIFS(DO$10:DO$369,R$10:R$369,DO$2)</f>
        <v>65654320</v>
      </c>
      <c r="DP5" s="60">
        <f>SUMIFS(DP$10:DP$369,S$10:S$369,DP$2)</f>
        <v>74378636</v>
      </c>
      <c r="DQ5" s="60">
        <f>SUMIFS(DQ$10:DQ$369,T$10:T$369,DQ$2)</f>
        <v>76438181</v>
      </c>
      <c r="DR5" s="60">
        <f>SUMIFS(DR$10:DR$369,U$10:U$369,DR$2)</f>
        <v>85524064</v>
      </c>
      <c r="DS5" s="60">
        <f>SUMIFS(DS$10:DS$369,V$10:V$369,DS$2)</f>
        <v>82438941</v>
      </c>
      <c r="DT5" s="60">
        <f>SUMIFS(DT$10:DT$369,W$10:W$369,DT$2)</f>
        <v>73869195</v>
      </c>
      <c r="DU5" s="60">
        <f>SUMIFS(DU$10:DU$369,X$10:X$369,DU$2)</f>
        <v>97456373</v>
      </c>
      <c r="DV5" s="60">
        <f>SUMIFS(DV$10:DV$369,Y$10:Y$369,DV$2)</f>
        <v>61069078</v>
      </c>
      <c r="DW5" s="60">
        <f>SUMIFS(DW$10:DW$369,Z$10:Z$369,DW$2)</f>
        <v>72247292</v>
      </c>
      <c r="DX5" s="60">
        <f>SUMIFS(DX$10:DX$369,AA$10:AA$369,DX$2)</f>
        <v>98827028</v>
      </c>
      <c r="DY5" s="60">
        <f>SUMIFS(DY$10:DY$369,AB$10:AB$369,DY$2)</f>
        <v>99311129</v>
      </c>
      <c r="DZ5" s="60">
        <f>SUMIFS(DZ$10:DZ$369,AC$10:AC$369,DZ$2)</f>
        <v>136649719</v>
      </c>
      <c r="EA5" s="60">
        <f>SUMIFS(EA$10:EA$369,AD$10:AD$369,EA$2)</f>
        <v>114238188</v>
      </c>
      <c r="EB5" s="60">
        <f>SUMIFS(EB$10:EB$369,AE$10:AE$369,EB$2)</f>
        <v>0</v>
      </c>
      <c r="EC5" s="60">
        <f>SUMIFS(EC$10:EC$369,AF$10:AF$369,EC$2)</f>
        <v>0</v>
      </c>
      <c r="ED5" s="60">
        <f>SUMIFS(ED$10:ED$369,AG$10:AG$369,ED$2)</f>
        <v>0</v>
      </c>
      <c r="EJ5" s="57"/>
      <c r="EP5" s="56"/>
      <c r="EQ5" s="56"/>
      <c r="ER5" s="56"/>
      <c r="ES5" s="56"/>
      <c r="ET5" s="56"/>
      <c r="EU5" s="56"/>
      <c r="EV5" s="56"/>
      <c r="FI5" s="57"/>
      <c r="FM5" t="s">
        <v>1487</v>
      </c>
    </row>
    <row r="6" spans="1:169" x14ac:dyDescent="0.2">
      <c r="CV6" s="1" t="s">
        <v>1490</v>
      </c>
      <c r="CY6" s="60">
        <f>CY5-CY4</f>
        <v>0</v>
      </c>
      <c r="CZ6" s="60">
        <f t="shared" ref="CZ6:ED6" si="32">CZ5-CZ4</f>
        <v>-74000</v>
      </c>
      <c r="DA6" s="60">
        <f t="shared" si="32"/>
        <v>1535000</v>
      </c>
      <c r="DB6" s="60">
        <f t="shared" si="32"/>
        <v>-2480000</v>
      </c>
      <c r="DC6" s="60">
        <f t="shared" si="32"/>
        <v>-3872400</v>
      </c>
      <c r="DD6" s="60">
        <f t="shared" si="32"/>
        <v>0</v>
      </c>
      <c r="DE6" s="60">
        <f t="shared" si="32"/>
        <v>0</v>
      </c>
      <c r="DF6" s="60">
        <f t="shared" si="32"/>
        <v>-2000920</v>
      </c>
      <c r="DG6" s="60">
        <f t="shared" si="32"/>
        <v>0</v>
      </c>
      <c r="DH6" s="60">
        <f t="shared" si="32"/>
        <v>-17273938</v>
      </c>
      <c r="DI6" s="60">
        <f t="shared" si="32"/>
        <v>-19285715</v>
      </c>
      <c r="DJ6" s="60">
        <f t="shared" si="32"/>
        <v>-12477277</v>
      </c>
      <c r="DK6" s="60">
        <f t="shared" si="32"/>
        <v>-687324</v>
      </c>
      <c r="DL6" s="60">
        <f t="shared" si="32"/>
        <v>-322916</v>
      </c>
      <c r="DM6" s="60">
        <f t="shared" si="32"/>
        <v>11451204</v>
      </c>
      <c r="DN6" s="60">
        <f t="shared" si="32"/>
        <v>6887086</v>
      </c>
      <c r="DO6" s="60">
        <f t="shared" si="32"/>
        <v>0</v>
      </c>
      <c r="DP6" s="60">
        <f t="shared" si="32"/>
        <v>0</v>
      </c>
      <c r="DQ6" s="60">
        <f t="shared" si="32"/>
        <v>-1807612</v>
      </c>
      <c r="DR6" s="60">
        <f t="shared" si="32"/>
        <v>-5854000</v>
      </c>
      <c r="DS6" s="60">
        <f t="shared" si="32"/>
        <v>-2970949</v>
      </c>
      <c r="DT6" s="60">
        <f t="shared" si="32"/>
        <v>-248263</v>
      </c>
      <c r="DU6" s="60">
        <f t="shared" si="32"/>
        <v>15898062</v>
      </c>
      <c r="DV6" s="60">
        <f t="shared" si="32"/>
        <v>-2596950</v>
      </c>
      <c r="DW6" s="60">
        <f t="shared" si="32"/>
        <v>-167122</v>
      </c>
      <c r="DX6" s="60">
        <f t="shared" si="32"/>
        <v>-7135492</v>
      </c>
      <c r="DY6" s="60">
        <f t="shared" si="32"/>
        <v>-2229460</v>
      </c>
      <c r="DZ6" s="60">
        <f t="shared" si="32"/>
        <v>1277973</v>
      </c>
      <c r="EA6" s="60">
        <f t="shared" si="32"/>
        <v>-21004290</v>
      </c>
      <c r="EB6" s="60"/>
      <c r="EC6" s="60"/>
      <c r="ED6" s="60"/>
      <c r="EJ6" s="57"/>
      <c r="EP6" s="56"/>
      <c r="EQ6" s="56"/>
      <c r="ER6" s="56"/>
      <c r="ES6" s="56"/>
      <c r="ET6" s="56"/>
      <c r="EU6" s="56"/>
      <c r="EV6" s="56"/>
      <c r="FI6" s="57"/>
      <c r="FM6" t="s">
        <v>1487</v>
      </c>
    </row>
    <row r="7" spans="1:169" x14ac:dyDescent="0.2">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2" t="s">
        <v>1487</v>
      </c>
      <c r="EJ7" s="57"/>
      <c r="EP7" s="56"/>
      <c r="EQ7" s="56"/>
      <c r="ER7" s="56"/>
      <c r="ES7" s="56"/>
      <c r="ET7" s="56"/>
      <c r="EU7" s="56"/>
      <c r="EV7" s="56"/>
      <c r="FI7" s="57"/>
      <c r="FM7" t="s">
        <v>1487</v>
      </c>
    </row>
    <row r="8" spans="1:169" x14ac:dyDescent="0.2">
      <c r="A8" s="63"/>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J8" s="57"/>
      <c r="EP8" s="56"/>
      <c r="EQ8" s="56"/>
      <c r="ER8" s="56"/>
      <c r="ES8" s="56"/>
      <c r="ET8" s="56"/>
      <c r="EU8" s="56"/>
      <c r="EV8" s="56"/>
      <c r="FI8" s="57"/>
    </row>
    <row r="9" spans="1:169" x14ac:dyDescent="0.2">
      <c r="A9" s="1" t="s">
        <v>544</v>
      </c>
      <c r="B9" s="1" t="str">
        <f t="shared" ref="B9:D9" si="33">CONCATENATE("TM-"&amp;RIGHT(B$5,2))</f>
        <v>TM-91</v>
      </c>
      <c r="C9" s="1" t="str">
        <f t="shared" si="33"/>
        <v>TM-92</v>
      </c>
      <c r="D9" s="1" t="str">
        <f t="shared" si="33"/>
        <v>TM-93</v>
      </c>
      <c r="E9" s="1" t="str">
        <f>CONCATENATE("TM-"&amp;RIGHT(E$5,2))</f>
        <v>TM-94</v>
      </c>
      <c r="F9" s="1" t="str">
        <f>CONCATENATE("TM-"&amp;RIGHT(F$5,2))</f>
        <v>TM-95</v>
      </c>
      <c r="G9" s="1" t="str">
        <f t="shared" ref="G9" si="34">CONCATENATE("TM-"&amp;RIGHT(G$5,2))</f>
        <v>TM-96</v>
      </c>
      <c r="H9" s="1" t="str">
        <f>CONCATENATE("TM-"&amp;RIGHT(H$5,2))</f>
        <v>TM-97</v>
      </c>
      <c r="I9" s="1" t="str">
        <f>CONCATENATE("TM-"&amp;RIGHT(I$5,2))</f>
        <v>TM-98</v>
      </c>
      <c r="J9" s="1" t="str">
        <f>CONCATENATE("TM-"&amp;RIGHT(J$5,2))</f>
        <v>TM-99</v>
      </c>
      <c r="K9" s="1" t="str">
        <f>CONCATENATE("TM-"&amp;RIGHT(K$5,2))</f>
        <v>TM-00</v>
      </c>
      <c r="L9" s="1" t="str">
        <f t="shared" ref="L9:M9" si="35">CONCATENATE("TM-"&amp;RIGHT(L$5,2))</f>
        <v>TM-01</v>
      </c>
      <c r="M9" s="1" t="str">
        <f t="shared" si="35"/>
        <v>TM-02</v>
      </c>
      <c r="N9" s="1" t="str">
        <f>CONCATENATE("TM-"&amp;RIGHT(N$5,2))</f>
        <v>TM-03</v>
      </c>
      <c r="O9" s="1" t="str">
        <f>CONCATENATE("TM-"&amp;RIGHT(O$5,2))</f>
        <v>TM-04</v>
      </c>
      <c r="P9" s="1" t="str">
        <f t="shared" ref="P9" si="36">CONCATENATE("TM-"&amp;RIGHT(P$5,2))</f>
        <v>TM-05</v>
      </c>
      <c r="Q9" s="1" t="str">
        <f>CONCATENATE("TM-"&amp;RIGHT(Q$5,2))</f>
        <v>TM-06</v>
      </c>
      <c r="R9" s="1" t="str">
        <f>CONCATENATE("TM-"&amp;RIGHT(R$5,2))</f>
        <v>TM-07</v>
      </c>
      <c r="S9" s="1" t="str">
        <f>CONCATENATE("TM-"&amp;RIGHT(S$5,2))</f>
        <v>TM-08</v>
      </c>
      <c r="T9" s="1" t="str">
        <f>CONCATENATE("TM-"&amp;RIGHT(T$5,2))</f>
        <v>TM-09</v>
      </c>
      <c r="U9" s="1" t="str">
        <f>CONCATENATE("TM-"&amp;RIGHT(U$5,2))</f>
        <v>TM-10</v>
      </c>
      <c r="V9" s="1" t="str">
        <f t="shared" ref="V9:W9" si="37">CONCATENATE("TM-"&amp;RIGHT(V$5,2))</f>
        <v>TM-11</v>
      </c>
      <c r="W9" s="1" t="str">
        <f t="shared" si="37"/>
        <v>TM-12</v>
      </c>
      <c r="X9" s="1" t="str">
        <f>CONCATENATE("TM-"&amp;RIGHT(X$5,2))</f>
        <v>TM-13</v>
      </c>
      <c r="Y9" s="1" t="str">
        <f>CONCATENATE("TM-"&amp;RIGHT(Y$5,2))</f>
        <v>TM-14</v>
      </c>
      <c r="Z9" s="1" t="str">
        <f t="shared" ref="Z9" si="38">CONCATENATE("TM-"&amp;RIGHT(Z$5,2))</f>
        <v>TM-15</v>
      </c>
      <c r="AA9" s="1" t="str">
        <f>CONCATENATE("TM-"&amp;RIGHT(AA$5,2))</f>
        <v>TM-16</v>
      </c>
      <c r="AB9" s="1" t="str">
        <f>CONCATENATE("TM-"&amp;RIGHT(AB$5,2))</f>
        <v>TM-17</v>
      </c>
      <c r="AC9" s="1" t="str">
        <f>CONCATENATE("TM-"&amp;RIGHT(AC$5,2))</f>
        <v>TM-18</v>
      </c>
      <c r="AD9" s="1" t="str">
        <f>CONCATENATE("TM-"&amp;RIGHT(AD$5,2))</f>
        <v>TM-19</v>
      </c>
      <c r="AE9" s="1" t="str">
        <f>CONCATENATE("TM-"&amp;RIGHT(AE$5,2))</f>
        <v>TM-20</v>
      </c>
      <c r="AF9" s="1" t="str">
        <f>CONCATENATE("TM-"&amp;RIGHT(AF$5,2))</f>
        <v>TM-21</v>
      </c>
      <c r="AG9" s="1" t="str">
        <f>CONCATENATE("TM-"&amp;RIGHT(AG$5,2))</f>
        <v>TM-22</v>
      </c>
      <c r="AH9" s="1" t="str">
        <f>CONCATENATE("MIN-"&amp;RIGHT(AH$5,2))</f>
        <v>MIN-91</v>
      </c>
      <c r="AI9" s="1" t="str">
        <f t="shared" ref="AI9:CS9" si="39">CONCATENATE("MIN-"&amp;RIGHT(AI$5,2))</f>
        <v>MIN-92</v>
      </c>
      <c r="AJ9" s="1" t="str">
        <f t="shared" si="39"/>
        <v>MIN-93</v>
      </c>
      <c r="AK9" s="1" t="str">
        <f t="shared" si="39"/>
        <v>MIN-94</v>
      </c>
      <c r="AL9" s="1" t="str">
        <f t="shared" si="39"/>
        <v>MIN-95</v>
      </c>
      <c r="AM9" s="1" t="str">
        <f t="shared" si="39"/>
        <v>MIN-96</v>
      </c>
      <c r="AN9" s="1" t="str">
        <f t="shared" si="39"/>
        <v>MIN-97</v>
      </c>
      <c r="AO9" s="1" t="str">
        <f t="shared" si="39"/>
        <v>MIN-98</v>
      </c>
      <c r="AP9" s="1" t="str">
        <f t="shared" si="39"/>
        <v>MIN-99</v>
      </c>
      <c r="AQ9" s="1" t="str">
        <f t="shared" si="39"/>
        <v>MIN-00</v>
      </c>
      <c r="AR9" s="1" t="str">
        <f t="shared" si="39"/>
        <v>MIN-01</v>
      </c>
      <c r="AS9" s="1" t="str">
        <f t="shared" si="39"/>
        <v>MIN-02</v>
      </c>
      <c r="AT9" s="1" t="str">
        <f t="shared" si="39"/>
        <v>MIN-03</v>
      </c>
      <c r="AU9" s="1" t="str">
        <f t="shared" si="39"/>
        <v>MIN-04</v>
      </c>
      <c r="AV9" s="1" t="str">
        <f t="shared" si="39"/>
        <v>MIN-05</v>
      </c>
      <c r="AW9" s="1" t="str">
        <f t="shared" si="39"/>
        <v>MIN-06</v>
      </c>
      <c r="AX9" s="1" t="str">
        <f t="shared" si="39"/>
        <v>MIN-07</v>
      </c>
      <c r="AY9" s="1" t="str">
        <f t="shared" si="39"/>
        <v>MIN-08</v>
      </c>
      <c r="AZ9" s="1" t="str">
        <f t="shared" si="39"/>
        <v>MIN-09</v>
      </c>
      <c r="BA9" s="1" t="str">
        <f t="shared" si="39"/>
        <v>MIN-10</v>
      </c>
      <c r="BB9" s="1" t="str">
        <f t="shared" si="39"/>
        <v>MIN-11</v>
      </c>
      <c r="BC9" s="1" t="str">
        <f t="shared" si="39"/>
        <v>MIN-12</v>
      </c>
      <c r="BD9" s="1" t="str">
        <f t="shared" si="39"/>
        <v>MIN-13</v>
      </c>
      <c r="BE9" s="1" t="str">
        <f t="shared" si="39"/>
        <v>MIN-14</v>
      </c>
      <c r="BF9" s="1" t="str">
        <f t="shared" si="39"/>
        <v>MIN-15</v>
      </c>
      <c r="BG9" s="1" t="str">
        <f t="shared" si="39"/>
        <v>MIN-16</v>
      </c>
      <c r="BH9" s="1" t="str">
        <f t="shared" si="39"/>
        <v>MIN-17</v>
      </c>
      <c r="BI9" s="1" t="str">
        <f t="shared" si="39"/>
        <v>MIN-18</v>
      </c>
      <c r="BJ9" s="1" t="str">
        <f t="shared" si="39"/>
        <v>MIN-19</v>
      </c>
      <c r="BK9" s="1" t="str">
        <f t="shared" si="39"/>
        <v>MIN-20</v>
      </c>
      <c r="BL9" s="1" t="str">
        <f t="shared" si="39"/>
        <v>MIN-21</v>
      </c>
      <c r="BM9" s="1" t="str">
        <f t="shared" si="39"/>
        <v>MIN-22</v>
      </c>
      <c r="BN9" s="1" t="str">
        <f>CONCATENATE("PER-"&amp;RIGHT(BN$5,2))</f>
        <v>PER-91</v>
      </c>
      <c r="BO9" s="1" t="str">
        <f t="shared" ref="BO9:CS9" si="40">CONCATENATE("PER-"&amp;RIGHT(BO$5,2))</f>
        <v>PER-92</v>
      </c>
      <c r="BP9" s="1" t="str">
        <f t="shared" si="40"/>
        <v>PER-93</v>
      </c>
      <c r="BQ9" s="1" t="str">
        <f t="shared" si="40"/>
        <v>PER-94</v>
      </c>
      <c r="BR9" s="1" t="str">
        <f t="shared" si="40"/>
        <v>PER-95</v>
      </c>
      <c r="BS9" s="1" t="str">
        <f t="shared" si="40"/>
        <v>PER-96</v>
      </c>
      <c r="BT9" s="1" t="str">
        <f t="shared" si="40"/>
        <v>PER-97</v>
      </c>
      <c r="BU9" s="1" t="str">
        <f t="shared" si="40"/>
        <v>PER-98</v>
      </c>
      <c r="BV9" s="1" t="str">
        <f t="shared" si="40"/>
        <v>PER-99</v>
      </c>
      <c r="BW9" s="1" t="str">
        <f t="shared" si="40"/>
        <v>PER-00</v>
      </c>
      <c r="BX9" s="1" t="str">
        <f t="shared" si="40"/>
        <v>PER-01</v>
      </c>
      <c r="BY9" s="1" t="str">
        <f t="shared" si="40"/>
        <v>PER-02</v>
      </c>
      <c r="BZ9" s="1" t="str">
        <f t="shared" si="40"/>
        <v>PER-03</v>
      </c>
      <c r="CA9" s="1" t="str">
        <f t="shared" si="40"/>
        <v>PER-04</v>
      </c>
      <c r="CB9" s="1" t="str">
        <f t="shared" si="40"/>
        <v>PER-05</v>
      </c>
      <c r="CC9" s="1" t="str">
        <f t="shared" si="40"/>
        <v>PER-06</v>
      </c>
      <c r="CD9" s="1" t="str">
        <f t="shared" si="40"/>
        <v>PER-07</v>
      </c>
      <c r="CE9" s="1" t="str">
        <f t="shared" si="40"/>
        <v>PER-08</v>
      </c>
      <c r="CF9" s="1" t="str">
        <f t="shared" si="40"/>
        <v>PER-09</v>
      </c>
      <c r="CG9" s="1" t="str">
        <f t="shared" si="40"/>
        <v>PER-10</v>
      </c>
      <c r="CH9" s="1" t="str">
        <f t="shared" si="40"/>
        <v>PER-11</v>
      </c>
      <c r="CI9" s="1" t="str">
        <f t="shared" si="40"/>
        <v>PER-12</v>
      </c>
      <c r="CJ9" s="1" t="str">
        <f t="shared" si="40"/>
        <v>PER-13</v>
      </c>
      <c r="CK9" s="1" t="str">
        <f t="shared" si="40"/>
        <v>PER-14</v>
      </c>
      <c r="CL9" s="1" t="str">
        <f t="shared" si="40"/>
        <v>PER-15</v>
      </c>
      <c r="CM9" s="1" t="str">
        <f t="shared" si="40"/>
        <v>PER-16</v>
      </c>
      <c r="CN9" s="1" t="str">
        <f t="shared" si="40"/>
        <v>PER-17</v>
      </c>
      <c r="CO9" s="1" t="str">
        <f t="shared" si="40"/>
        <v>PER-18</v>
      </c>
      <c r="CP9" s="1" t="str">
        <f t="shared" si="40"/>
        <v>PER-19</v>
      </c>
      <c r="CQ9" s="1" t="str">
        <f t="shared" si="40"/>
        <v>PER-20</v>
      </c>
      <c r="CR9" s="1" t="str">
        <f t="shared" si="40"/>
        <v>PER-21</v>
      </c>
      <c r="CS9" s="1" t="str">
        <f t="shared" si="40"/>
        <v>PER-22</v>
      </c>
      <c r="CT9" s="1"/>
      <c r="CU9" s="1" t="s">
        <v>545</v>
      </c>
      <c r="CV9" s="1" t="s">
        <v>1346</v>
      </c>
      <c r="CW9" s="8" t="s">
        <v>1488</v>
      </c>
      <c r="CX9" s="8" t="s">
        <v>1342</v>
      </c>
      <c r="CY9" s="1">
        <v>1991</v>
      </c>
      <c r="CZ9" s="1">
        <f>CY9+1</f>
        <v>1992</v>
      </c>
      <c r="DA9" s="1">
        <f>CZ9+1</f>
        <v>1993</v>
      </c>
      <c r="DB9" s="1">
        <f>DA9+1</f>
        <v>1994</v>
      </c>
      <c r="DC9" s="1">
        <f>DB9+1</f>
        <v>1995</v>
      </c>
      <c r="DD9" s="1">
        <f>DC9+1</f>
        <v>1996</v>
      </c>
      <c r="DE9" s="1">
        <f>DD9+1</f>
        <v>1997</v>
      </c>
      <c r="DF9" s="1">
        <f>DE9+1</f>
        <v>1998</v>
      </c>
      <c r="DG9" s="1">
        <f>DF9+1</f>
        <v>1999</v>
      </c>
      <c r="DH9" s="1">
        <f>DG9+1</f>
        <v>2000</v>
      </c>
      <c r="DI9" s="1">
        <f>DH9+1</f>
        <v>2001</v>
      </c>
      <c r="DJ9" s="1">
        <f>DI9+1</f>
        <v>2002</v>
      </c>
      <c r="DK9" s="1">
        <f>DJ9+1</f>
        <v>2003</v>
      </c>
      <c r="DL9" s="1">
        <f>DK9+1</f>
        <v>2004</v>
      </c>
      <c r="DM9" s="1">
        <f>DL9+1</f>
        <v>2005</v>
      </c>
      <c r="DN9" s="1">
        <f>DM9+1</f>
        <v>2006</v>
      </c>
      <c r="DO9" s="1">
        <f>DN9+1</f>
        <v>2007</v>
      </c>
      <c r="DP9" s="1">
        <f>DO9+1</f>
        <v>2008</v>
      </c>
      <c r="DQ9" s="1">
        <f>DP9+1</f>
        <v>2009</v>
      </c>
      <c r="DR9" s="1">
        <f>DQ9+1</f>
        <v>2010</v>
      </c>
      <c r="DS9" s="1">
        <f>DR9+1</f>
        <v>2011</v>
      </c>
      <c r="DT9" s="1">
        <f>DS9+1</f>
        <v>2012</v>
      </c>
      <c r="DU9" s="1">
        <f>DT9+1</f>
        <v>2013</v>
      </c>
      <c r="DV9" s="1">
        <f>DU9+1</f>
        <v>2014</v>
      </c>
      <c r="DW9" s="1">
        <f>DV9+1</f>
        <v>2015</v>
      </c>
      <c r="DX9" s="1">
        <f>DW9+1</f>
        <v>2016</v>
      </c>
      <c r="DY9" s="1">
        <f>DX9+1</f>
        <v>2017</v>
      </c>
      <c r="DZ9" s="1">
        <f>DY9+1</f>
        <v>2018</v>
      </c>
      <c r="EA9" s="1">
        <f>DZ9+1</f>
        <v>2019</v>
      </c>
      <c r="EB9" s="1">
        <f>EA9+1</f>
        <v>2020</v>
      </c>
      <c r="EC9" s="1">
        <f>EB9+1</f>
        <v>2021</v>
      </c>
      <c r="ED9" s="1">
        <f>EC9+1</f>
        <v>2022</v>
      </c>
      <c r="EE9" s="1"/>
      <c r="EF9" s="1" t="s">
        <v>1415</v>
      </c>
      <c r="EG9" s="1" t="s">
        <v>1416</v>
      </c>
      <c r="EH9" s="1" t="s">
        <v>1489</v>
      </c>
      <c r="EI9" s="1" t="s">
        <v>1464</v>
      </c>
      <c r="EJ9" s="1" t="s">
        <v>1326</v>
      </c>
      <c r="EK9" s="1" t="s">
        <v>1297</v>
      </c>
      <c r="EL9" s="1" t="s">
        <v>1294</v>
      </c>
      <c r="EM9" s="1" t="s">
        <v>1328</v>
      </c>
      <c r="EN9" s="1" t="s">
        <v>1327</v>
      </c>
      <c r="EO9" s="1"/>
      <c r="EP9" s="1" t="s">
        <v>1423</v>
      </c>
      <c r="EQ9" s="1" t="s">
        <v>1422</v>
      </c>
      <c r="ER9" s="1" t="s">
        <v>1417</v>
      </c>
      <c r="ES9" s="1" t="s">
        <v>1418</v>
      </c>
      <c r="ET9" s="1" t="s">
        <v>1419</v>
      </c>
      <c r="EU9" s="1" t="s">
        <v>1420</v>
      </c>
      <c r="EV9" s="1" t="s">
        <v>1421</v>
      </c>
      <c r="EW9" s="1"/>
      <c r="EX9" s="1" t="s">
        <v>1331</v>
      </c>
      <c r="EY9" s="1"/>
      <c r="EZ9" s="1" t="s">
        <v>1337</v>
      </c>
      <c r="FA9" s="1" t="s">
        <v>1349</v>
      </c>
      <c r="FB9" s="1" t="s">
        <v>1298</v>
      </c>
      <c r="FC9" s="1" t="s">
        <v>1293</v>
      </c>
      <c r="FD9" s="1" t="s">
        <v>1264</v>
      </c>
      <c r="FE9" s="1" t="s">
        <v>1264</v>
      </c>
      <c r="FF9" s="1" t="s">
        <v>1348</v>
      </c>
      <c r="FG9" s="54"/>
      <c r="FH9" s="54"/>
      <c r="FI9" s="1"/>
    </row>
    <row r="10" spans="1:169" x14ac:dyDescent="0.2">
      <c r="A10" s="2" t="s">
        <v>1032</v>
      </c>
      <c r="B10" s="2" t="s">
        <v>837</v>
      </c>
      <c r="C10" s="2" t="s">
        <v>837</v>
      </c>
      <c r="D10" s="2" t="s">
        <v>837</v>
      </c>
      <c r="E10" s="2" t="s">
        <v>1506</v>
      </c>
      <c r="F10" s="2" t="s">
        <v>1506</v>
      </c>
      <c r="G10" s="2" t="s">
        <v>1506</v>
      </c>
      <c r="H10" s="2" t="s">
        <v>1507</v>
      </c>
      <c r="I10" s="2" t="s">
        <v>843</v>
      </c>
      <c r="J10" s="2" t="s">
        <v>843</v>
      </c>
      <c r="K10" s="2" t="s">
        <v>837</v>
      </c>
      <c r="L10" s="2" t="s">
        <v>814</v>
      </c>
      <c r="M10" s="2" t="s">
        <v>1484</v>
      </c>
      <c r="N10" s="2" t="s">
        <v>1484</v>
      </c>
      <c r="O10" s="2" t="s">
        <v>1484</v>
      </c>
      <c r="P10" s="2" t="s">
        <v>1484</v>
      </c>
      <c r="Q10" s="2" t="s">
        <v>1484</v>
      </c>
      <c r="R10" s="2" t="s">
        <v>1484</v>
      </c>
      <c r="S10" s="2" t="s">
        <v>1484</v>
      </c>
      <c r="T10" s="2" t="s">
        <v>1484</v>
      </c>
      <c r="U10" s="2" t="s">
        <v>1484</v>
      </c>
      <c r="V10" s="2" t="s">
        <v>1484</v>
      </c>
      <c r="W10" s="2" t="s">
        <v>1484</v>
      </c>
      <c r="X10" s="2" t="s">
        <v>1484</v>
      </c>
      <c r="Y10" s="2" t="s">
        <v>1484</v>
      </c>
      <c r="Z10" s="2" t="s">
        <v>1484</v>
      </c>
      <c r="AA10" s="2" t="s">
        <v>1484</v>
      </c>
      <c r="AB10" s="2" t="s">
        <v>1484</v>
      </c>
      <c r="AC10" s="2" t="s">
        <v>1484</v>
      </c>
      <c r="AD10" s="2" t="s">
        <v>1484</v>
      </c>
      <c r="AE10" s="2" t="s">
        <v>1484</v>
      </c>
      <c r="AF10" s="2" t="s">
        <v>1484</v>
      </c>
      <c r="AG10" s="2" t="s">
        <v>1484</v>
      </c>
      <c r="AH10" s="2">
        <v>2164.7999999999997</v>
      </c>
      <c r="AI10" s="2">
        <v>2902.7999999999997</v>
      </c>
      <c r="AJ10" s="2">
        <v>2820.7999999999997</v>
      </c>
      <c r="AK10" s="2">
        <v>2829</v>
      </c>
      <c r="AL10" s="2">
        <v>2689.6</v>
      </c>
      <c r="AM10" s="2">
        <v>2115.6</v>
      </c>
      <c r="AN10" s="2">
        <v>2490</v>
      </c>
      <c r="AO10" s="2">
        <v>2648.6</v>
      </c>
      <c r="AP10" s="2">
        <v>925</v>
      </c>
      <c r="AQ10" s="2">
        <v>1927</v>
      </c>
      <c r="AR10" s="2">
        <v>1410.3999999999999</v>
      </c>
      <c r="AS10" s="2" t="s">
        <v>1484</v>
      </c>
      <c r="AT10" s="2" t="s">
        <v>1484</v>
      </c>
      <c r="AU10" s="2" t="s">
        <v>1484</v>
      </c>
      <c r="AV10" s="2" t="s">
        <v>1484</v>
      </c>
      <c r="AW10" s="2" t="s">
        <v>1484</v>
      </c>
      <c r="AX10" s="2" t="s">
        <v>1484</v>
      </c>
      <c r="AY10" s="2" t="s">
        <v>1484</v>
      </c>
      <c r="AZ10" s="2" t="s">
        <v>1484</v>
      </c>
      <c r="BA10" s="2" t="s">
        <v>1484</v>
      </c>
      <c r="BB10" s="2" t="s">
        <v>1484</v>
      </c>
      <c r="BC10" s="2" t="s">
        <v>1484</v>
      </c>
      <c r="BD10" s="2" t="s">
        <v>1484</v>
      </c>
      <c r="BE10" s="2" t="s">
        <v>1484</v>
      </c>
      <c r="BF10" s="2" t="s">
        <v>1484</v>
      </c>
      <c r="BG10" s="2" t="s">
        <v>1484</v>
      </c>
      <c r="BH10" s="2" t="s">
        <v>1484</v>
      </c>
      <c r="BI10" s="2" t="s">
        <v>1484</v>
      </c>
      <c r="BJ10" s="2" t="s">
        <v>1484</v>
      </c>
      <c r="BK10" s="2" t="s">
        <v>1484</v>
      </c>
      <c r="BL10" s="2" t="s">
        <v>1484</v>
      </c>
      <c r="BM10" s="2" t="s">
        <v>1484</v>
      </c>
      <c r="BN10" s="2">
        <v>13.8</v>
      </c>
      <c r="BO10" s="2">
        <v>16.7</v>
      </c>
      <c r="BP10" s="2">
        <v>16.3</v>
      </c>
      <c r="BQ10" s="2">
        <v>17</v>
      </c>
      <c r="BR10" s="2">
        <v>14.2</v>
      </c>
      <c r="BS10" s="2">
        <v>12.9</v>
      </c>
      <c r="BT10" s="2">
        <v>12.4</v>
      </c>
      <c r="BU10" s="2">
        <v>12.8</v>
      </c>
      <c r="BV10" s="2">
        <v>12.5</v>
      </c>
      <c r="BW10" s="2">
        <v>11.2</v>
      </c>
      <c r="BX10" s="2">
        <v>11.2</v>
      </c>
      <c r="BY10" s="2" t="s">
        <v>1484</v>
      </c>
      <c r="BZ10" s="2" t="s">
        <v>1484</v>
      </c>
      <c r="CA10" s="2" t="s">
        <v>1484</v>
      </c>
      <c r="CB10" s="2" t="s">
        <v>1484</v>
      </c>
      <c r="CC10" s="2" t="s">
        <v>1484</v>
      </c>
      <c r="CD10" s="2" t="s">
        <v>1484</v>
      </c>
      <c r="CE10" s="2" t="s">
        <v>1484</v>
      </c>
      <c r="CF10" s="2" t="s">
        <v>1484</v>
      </c>
      <c r="CG10" s="2" t="s">
        <v>1484</v>
      </c>
      <c r="CH10" s="2" t="s">
        <v>1484</v>
      </c>
      <c r="CI10" s="2" t="s">
        <v>1484</v>
      </c>
      <c r="CJ10" s="2" t="s">
        <v>1484</v>
      </c>
      <c r="CK10" s="2" t="s">
        <v>1484</v>
      </c>
      <c r="CL10" s="2" t="s">
        <v>1484</v>
      </c>
      <c r="CM10" s="2" t="s">
        <v>1484</v>
      </c>
      <c r="CN10" s="2" t="s">
        <v>1484</v>
      </c>
      <c r="CO10" s="2" t="s">
        <v>1484</v>
      </c>
      <c r="CP10" s="2" t="s">
        <v>1484</v>
      </c>
      <c r="CQ10" s="2" t="s">
        <v>1484</v>
      </c>
      <c r="CR10" s="2" t="s">
        <v>1484</v>
      </c>
      <c r="CS10" s="2" t="s">
        <v>1484</v>
      </c>
      <c r="CU10" s="2" t="str">
        <f>_xlfn.XLOOKUP($A10,TEAMS!$G$1:$G$844,TEAMS!$H$1:$H$844,"",0)</f>
        <v>PF</v>
      </c>
      <c r="CV10" s="2" t="str">
        <f>_xlfn.XLOOKUP($CU10,DASHBOARD!$B$22:$B$27,DASHBOARD!$C$22:$C$27,"",0)</f>
        <v>FORWARD</v>
      </c>
      <c r="CY10" s="60">
        <v>1750000</v>
      </c>
      <c r="CZ10" s="60">
        <v>1750000</v>
      </c>
      <c r="DA10" s="60">
        <v>1750000</v>
      </c>
      <c r="DB10" s="60">
        <v>1885000</v>
      </c>
      <c r="DC10" s="60">
        <v>0</v>
      </c>
      <c r="DD10" s="60">
        <v>6473000</v>
      </c>
      <c r="DE10" s="60">
        <v>4851000</v>
      </c>
      <c r="DF10" s="60">
        <v>0</v>
      </c>
      <c r="DG10" s="60">
        <v>5125088</v>
      </c>
      <c r="DH10" s="60">
        <v>1700000</v>
      </c>
      <c r="DI10" s="60">
        <v>2250000</v>
      </c>
      <c r="DJ10" s="60">
        <v>0</v>
      </c>
      <c r="DK10" s="60">
        <v>0</v>
      </c>
      <c r="DL10" s="60">
        <v>0</v>
      </c>
      <c r="DM10" s="60">
        <v>0</v>
      </c>
      <c r="DN10" s="60">
        <v>0</v>
      </c>
      <c r="DO10" s="60">
        <v>0</v>
      </c>
      <c r="DP10" s="60">
        <v>0</v>
      </c>
      <c r="DQ10" s="60">
        <v>0</v>
      </c>
      <c r="DR10" s="60">
        <v>0</v>
      </c>
      <c r="DS10" s="60">
        <v>0</v>
      </c>
      <c r="DT10" s="60">
        <v>0</v>
      </c>
      <c r="DU10" s="60">
        <v>0</v>
      </c>
      <c r="DV10" s="60">
        <v>0</v>
      </c>
      <c r="DW10" s="60">
        <v>0</v>
      </c>
      <c r="DX10" s="60">
        <v>0</v>
      </c>
      <c r="DY10" s="60">
        <v>0</v>
      </c>
      <c r="DZ10" s="60">
        <v>0</v>
      </c>
      <c r="EA10" s="60">
        <v>0</v>
      </c>
      <c r="EB10" s="60">
        <v>0</v>
      </c>
      <c r="EC10" s="60">
        <v>0</v>
      </c>
      <c r="ED10" s="60">
        <v>0</v>
      </c>
      <c r="EH10" s="2" t="s">
        <v>1478</v>
      </c>
      <c r="EI10" s="2" t="s">
        <v>1465</v>
      </c>
      <c r="EM10" s="2" t="s">
        <v>1277</v>
      </c>
      <c r="EN10" s="2" t="s">
        <v>1269</v>
      </c>
      <c r="EO10" s="2"/>
      <c r="ER10" s="2" t="s">
        <v>1306</v>
      </c>
      <c r="ES10" s="2" t="s">
        <v>1306</v>
      </c>
      <c r="ET10" s="2" t="s">
        <v>1306</v>
      </c>
      <c r="EU10" s="2" t="s">
        <v>1306</v>
      </c>
      <c r="EV10" s="2" t="s">
        <v>1306</v>
      </c>
      <c r="EW10" s="2"/>
      <c r="EX10" s="2" t="s">
        <v>1277</v>
      </c>
      <c r="EY10" s="2"/>
      <c r="EZ10" s="2" t="s">
        <v>1334</v>
      </c>
      <c r="FF10" s="53" t="s">
        <v>1278</v>
      </c>
    </row>
    <row r="11" spans="1:169" x14ac:dyDescent="0.2">
      <c r="A11" s="2" t="s">
        <v>880</v>
      </c>
      <c r="B11" s="2" t="s">
        <v>1484</v>
      </c>
      <c r="C11" s="2" t="s">
        <v>1484</v>
      </c>
      <c r="D11" s="2" t="s">
        <v>1484</v>
      </c>
      <c r="E11" s="2" t="s">
        <v>1484</v>
      </c>
      <c r="F11" s="2" t="s">
        <v>1484</v>
      </c>
      <c r="G11" s="2" t="s">
        <v>1484</v>
      </c>
      <c r="H11" s="2" t="s">
        <v>1484</v>
      </c>
      <c r="I11" s="2" t="s">
        <v>1484</v>
      </c>
      <c r="J11" s="2" t="s">
        <v>1484</v>
      </c>
      <c r="K11" s="2" t="s">
        <v>1484</v>
      </c>
      <c r="L11" s="2" t="s">
        <v>1484</v>
      </c>
      <c r="M11" s="2" t="s">
        <v>1484</v>
      </c>
      <c r="N11" s="2" t="s">
        <v>1484</v>
      </c>
      <c r="O11" s="2" t="s">
        <v>1484</v>
      </c>
      <c r="P11" s="2" t="s">
        <v>1484</v>
      </c>
      <c r="Q11" s="2" t="s">
        <v>1484</v>
      </c>
      <c r="R11" s="2" t="s">
        <v>1508</v>
      </c>
      <c r="S11" s="2" t="s">
        <v>1484</v>
      </c>
      <c r="T11" s="2" t="s">
        <v>1507</v>
      </c>
      <c r="U11" s="2" t="s">
        <v>837</v>
      </c>
      <c r="V11" s="2" t="s">
        <v>1484</v>
      </c>
      <c r="W11" s="2" t="s">
        <v>1484</v>
      </c>
      <c r="X11" s="2" t="s">
        <v>1484</v>
      </c>
      <c r="Y11" s="2" t="s">
        <v>1484</v>
      </c>
      <c r="Z11" s="2" t="s">
        <v>1484</v>
      </c>
      <c r="AA11" s="2" t="s">
        <v>1484</v>
      </c>
      <c r="AB11" s="2" t="s">
        <v>1484</v>
      </c>
      <c r="AC11" s="2" t="s">
        <v>1484</v>
      </c>
      <c r="AD11" s="2" t="s">
        <v>1484</v>
      </c>
      <c r="AE11" s="2" t="s">
        <v>1484</v>
      </c>
      <c r="AF11" s="2" t="s">
        <v>1484</v>
      </c>
      <c r="AG11" s="2" t="s">
        <v>1484</v>
      </c>
      <c r="AH11" s="2" t="s">
        <v>1484</v>
      </c>
      <c r="AI11" s="2" t="s">
        <v>1484</v>
      </c>
      <c r="AJ11" s="2" t="s">
        <v>1484</v>
      </c>
      <c r="AK11" s="2" t="s">
        <v>1484</v>
      </c>
      <c r="AL11" s="2" t="s">
        <v>1484</v>
      </c>
      <c r="AM11" s="2" t="s">
        <v>1484</v>
      </c>
      <c r="AN11" s="2" t="s">
        <v>1484</v>
      </c>
      <c r="AO11" s="2" t="s">
        <v>1484</v>
      </c>
      <c r="AP11" s="2" t="s">
        <v>1484</v>
      </c>
      <c r="AQ11" s="2" t="s">
        <v>1484</v>
      </c>
      <c r="AR11" s="2" t="s">
        <v>1484</v>
      </c>
      <c r="AS11" s="2" t="s">
        <v>1484</v>
      </c>
      <c r="AT11" s="2" t="s">
        <v>1484</v>
      </c>
      <c r="AU11" s="2" t="s">
        <v>1484</v>
      </c>
      <c r="AV11" s="2" t="s">
        <v>1484</v>
      </c>
      <c r="AW11" s="2" t="s">
        <v>1484</v>
      </c>
      <c r="AX11" s="2">
        <v>2324.4</v>
      </c>
      <c r="AY11" s="2" t="s">
        <v>1484</v>
      </c>
      <c r="AZ11" s="2">
        <v>712.4</v>
      </c>
      <c r="BA11" s="2">
        <v>241.79999999999998</v>
      </c>
      <c r="BB11" s="2" t="s">
        <v>1484</v>
      </c>
      <c r="BC11" s="2" t="s">
        <v>1484</v>
      </c>
      <c r="BD11" s="2" t="s">
        <v>1484</v>
      </c>
      <c r="BE11" s="2" t="s">
        <v>1484</v>
      </c>
      <c r="BF11" s="2" t="s">
        <v>1484</v>
      </c>
      <c r="BG11" s="2" t="s">
        <v>1484</v>
      </c>
      <c r="BH11" s="2" t="s">
        <v>1484</v>
      </c>
      <c r="BI11" s="2" t="s">
        <v>1484</v>
      </c>
      <c r="BJ11" s="2" t="s">
        <v>1484</v>
      </c>
      <c r="BK11" s="2" t="s">
        <v>1484</v>
      </c>
      <c r="BL11" s="2" t="s">
        <v>1484</v>
      </c>
      <c r="BM11" s="2" t="s">
        <v>1484</v>
      </c>
      <c r="BN11" s="2" t="s">
        <v>1484</v>
      </c>
      <c r="BO11" s="2" t="s">
        <v>1484</v>
      </c>
      <c r="BP11" s="2" t="s">
        <v>1484</v>
      </c>
      <c r="BQ11" s="2" t="s">
        <v>1484</v>
      </c>
      <c r="BR11" s="2" t="s">
        <v>1484</v>
      </c>
      <c r="BS11" s="2" t="s">
        <v>1484</v>
      </c>
      <c r="BT11" s="2" t="s">
        <v>1484</v>
      </c>
      <c r="BU11" s="2" t="s">
        <v>1484</v>
      </c>
      <c r="BV11" s="2" t="s">
        <v>1484</v>
      </c>
      <c r="BW11" s="2" t="s">
        <v>1484</v>
      </c>
      <c r="BX11" s="2" t="s">
        <v>1484</v>
      </c>
      <c r="BY11" s="2" t="s">
        <v>1484</v>
      </c>
      <c r="BZ11" s="2" t="s">
        <v>1484</v>
      </c>
      <c r="CA11" s="2" t="s">
        <v>1484</v>
      </c>
      <c r="CB11" s="2" t="s">
        <v>1484</v>
      </c>
      <c r="CC11" s="2" t="s">
        <v>1484</v>
      </c>
      <c r="CD11" s="2">
        <v>7.9</v>
      </c>
      <c r="CE11" s="2" t="s">
        <v>1484</v>
      </c>
      <c r="CF11" s="2">
        <v>5.7</v>
      </c>
      <c r="CG11" s="2">
        <v>7.4</v>
      </c>
      <c r="CH11" s="2" t="s">
        <v>1484</v>
      </c>
      <c r="CI11" s="2" t="s">
        <v>1484</v>
      </c>
      <c r="CJ11" s="2" t="s">
        <v>1484</v>
      </c>
      <c r="CK11" s="2" t="s">
        <v>1484</v>
      </c>
      <c r="CL11" s="2" t="s">
        <v>1484</v>
      </c>
      <c r="CM11" s="2" t="s">
        <v>1484</v>
      </c>
      <c r="CN11" s="2" t="s">
        <v>1484</v>
      </c>
      <c r="CO11" s="2" t="s">
        <v>1484</v>
      </c>
      <c r="CP11" s="2" t="s">
        <v>1484</v>
      </c>
      <c r="CQ11" s="2" t="s">
        <v>1484</v>
      </c>
      <c r="CR11" s="2" t="s">
        <v>1484</v>
      </c>
      <c r="CS11" s="2" t="s">
        <v>1484</v>
      </c>
      <c r="CU11" s="2" t="str">
        <f>_xlfn.XLOOKUP($A11,TEAMS!$G$1:$G$844,TEAMS!$H$1:$H$844,"",0)</f>
        <v>SF</v>
      </c>
      <c r="CV11" s="2" t="str">
        <f>_xlfn.XLOOKUP($CU11,DASHBOARD!$B$22:$B$27,DASHBOARD!$C$22:$C$27,"",0)</f>
        <v>FORWARD</v>
      </c>
      <c r="CY11" s="60">
        <v>0</v>
      </c>
      <c r="CZ11" s="60">
        <v>0</v>
      </c>
      <c r="DA11" s="60">
        <v>0</v>
      </c>
      <c r="DB11" s="60">
        <v>0</v>
      </c>
      <c r="DC11" s="60">
        <v>0</v>
      </c>
      <c r="DD11" s="60">
        <v>0</v>
      </c>
      <c r="DE11" s="60">
        <v>0</v>
      </c>
      <c r="DF11" s="60">
        <v>0</v>
      </c>
      <c r="DG11" s="60">
        <v>0</v>
      </c>
      <c r="DH11" s="60">
        <v>0</v>
      </c>
      <c r="DI11" s="60">
        <v>0</v>
      </c>
      <c r="DJ11" s="60">
        <v>0</v>
      </c>
      <c r="DK11" s="60">
        <v>0</v>
      </c>
      <c r="DL11" s="60">
        <v>0</v>
      </c>
      <c r="DM11" s="60">
        <v>0</v>
      </c>
      <c r="DN11" s="60">
        <v>0</v>
      </c>
      <c r="DO11" s="60">
        <v>0</v>
      </c>
      <c r="DP11" s="60">
        <v>0</v>
      </c>
      <c r="DQ11" s="60">
        <v>4159200</v>
      </c>
      <c r="DR11" s="60">
        <v>5257229</v>
      </c>
      <c r="DS11" s="60">
        <v>0</v>
      </c>
      <c r="DT11" s="60">
        <v>0</v>
      </c>
      <c r="DU11" s="60">
        <v>0</v>
      </c>
      <c r="DV11" s="60">
        <v>0</v>
      </c>
      <c r="DW11" s="60">
        <v>0</v>
      </c>
      <c r="DX11" s="60">
        <v>0</v>
      </c>
      <c r="DY11" s="60">
        <v>0</v>
      </c>
      <c r="DZ11" s="60">
        <v>0</v>
      </c>
      <c r="EA11" s="60">
        <v>0</v>
      </c>
      <c r="EB11" s="60">
        <v>0</v>
      </c>
      <c r="EC11" s="60">
        <v>0</v>
      </c>
      <c r="ED11" s="60">
        <v>0</v>
      </c>
      <c r="EH11" s="2" t="s">
        <v>1479</v>
      </c>
      <c r="EJ11" s="2" t="s">
        <v>1296</v>
      </c>
      <c r="EM11" s="2" t="s">
        <v>1279</v>
      </c>
      <c r="EN11" s="2" t="s">
        <v>1271</v>
      </c>
      <c r="EO11" s="2"/>
      <c r="ES11" s="2" t="s">
        <v>1321</v>
      </c>
      <c r="ET11" s="2" t="s">
        <v>1324</v>
      </c>
      <c r="EU11" s="2" t="s">
        <v>1316</v>
      </c>
      <c r="EW11" s="2"/>
      <c r="EX11" s="2" t="s">
        <v>1279</v>
      </c>
      <c r="EY11" s="2"/>
      <c r="EZ11" s="2" t="s">
        <v>1355</v>
      </c>
      <c r="FA11" s="2" t="s">
        <v>1403</v>
      </c>
      <c r="FF11" s="53" t="s">
        <v>1280</v>
      </c>
    </row>
    <row r="12" spans="1:169" x14ac:dyDescent="0.2">
      <c r="A12" s="2" t="s">
        <v>1091</v>
      </c>
      <c r="B12" s="2" t="s">
        <v>1085</v>
      </c>
      <c r="C12" s="2" t="s">
        <v>1484</v>
      </c>
      <c r="D12" s="2" t="s">
        <v>1484</v>
      </c>
      <c r="E12" s="2" t="s">
        <v>1484</v>
      </c>
      <c r="F12" s="2" t="s">
        <v>1085</v>
      </c>
      <c r="G12" s="2" t="s">
        <v>1509</v>
      </c>
      <c r="H12" s="2" t="s">
        <v>1507</v>
      </c>
      <c r="I12" s="2" t="s">
        <v>843</v>
      </c>
      <c r="J12" s="2" t="s">
        <v>1484</v>
      </c>
      <c r="K12" s="2" t="s">
        <v>1484</v>
      </c>
      <c r="L12" s="2" t="s">
        <v>1484</v>
      </c>
      <c r="M12" s="2" t="s">
        <v>1484</v>
      </c>
      <c r="N12" s="2" t="s">
        <v>1484</v>
      </c>
      <c r="O12" s="2" t="s">
        <v>1484</v>
      </c>
      <c r="P12" s="2" t="s">
        <v>1484</v>
      </c>
      <c r="Q12" s="2" t="s">
        <v>1484</v>
      </c>
      <c r="R12" s="2" t="s">
        <v>1484</v>
      </c>
      <c r="S12" s="2" t="s">
        <v>1484</v>
      </c>
      <c r="T12" s="2" t="s">
        <v>1484</v>
      </c>
      <c r="U12" s="2" t="s">
        <v>1484</v>
      </c>
      <c r="V12" s="2" t="s">
        <v>1484</v>
      </c>
      <c r="W12" s="2" t="s">
        <v>1484</v>
      </c>
      <c r="X12" s="2" t="s">
        <v>1484</v>
      </c>
      <c r="Y12" s="2" t="s">
        <v>1484</v>
      </c>
      <c r="Z12" s="2" t="s">
        <v>1484</v>
      </c>
      <c r="AA12" s="2" t="s">
        <v>1484</v>
      </c>
      <c r="AB12" s="2" t="s">
        <v>1484</v>
      </c>
      <c r="AC12" s="2" t="s">
        <v>1484</v>
      </c>
      <c r="AD12" s="2" t="s">
        <v>1484</v>
      </c>
      <c r="AE12" s="2" t="s">
        <v>1484</v>
      </c>
      <c r="AF12" s="2" t="s">
        <v>1484</v>
      </c>
      <c r="AG12" s="2" t="s">
        <v>1484</v>
      </c>
      <c r="AH12" s="2">
        <v>344.4</v>
      </c>
      <c r="AI12" s="2" t="s">
        <v>1484</v>
      </c>
      <c r="AJ12" s="2" t="s">
        <v>1484</v>
      </c>
      <c r="AK12" s="2" t="s">
        <v>1484</v>
      </c>
      <c r="AL12" s="2">
        <v>30.099999999999998</v>
      </c>
      <c r="AM12" s="2">
        <v>326.40000000000003</v>
      </c>
      <c r="AN12" s="2">
        <v>567</v>
      </c>
      <c r="AO12" s="2">
        <v>3</v>
      </c>
      <c r="AP12" s="2" t="s">
        <v>1484</v>
      </c>
      <c r="AQ12" s="2" t="s">
        <v>1484</v>
      </c>
      <c r="AR12" s="2" t="s">
        <v>1484</v>
      </c>
      <c r="AS12" s="2" t="s">
        <v>1484</v>
      </c>
      <c r="AT12" s="2" t="s">
        <v>1484</v>
      </c>
      <c r="AU12" s="2" t="s">
        <v>1484</v>
      </c>
      <c r="AV12" s="2" t="s">
        <v>1484</v>
      </c>
      <c r="AW12" s="2" t="s">
        <v>1484</v>
      </c>
      <c r="AX12" s="2" t="s">
        <v>1484</v>
      </c>
      <c r="AY12" s="2" t="s">
        <v>1484</v>
      </c>
      <c r="AZ12" s="2" t="s">
        <v>1484</v>
      </c>
      <c r="BA12" s="2" t="s">
        <v>1484</v>
      </c>
      <c r="BB12" s="2" t="s">
        <v>1484</v>
      </c>
      <c r="BC12" s="2" t="s">
        <v>1484</v>
      </c>
      <c r="BD12" s="2" t="s">
        <v>1484</v>
      </c>
      <c r="BE12" s="2" t="s">
        <v>1484</v>
      </c>
      <c r="BF12" s="2" t="s">
        <v>1484</v>
      </c>
      <c r="BG12" s="2" t="s">
        <v>1484</v>
      </c>
      <c r="BH12" s="2" t="s">
        <v>1484</v>
      </c>
      <c r="BI12" s="2" t="s">
        <v>1484</v>
      </c>
      <c r="BJ12" s="2" t="s">
        <v>1484</v>
      </c>
      <c r="BK12" s="2" t="s">
        <v>1484</v>
      </c>
      <c r="BL12" s="2" t="s">
        <v>1484</v>
      </c>
      <c r="BM12" s="2" t="s">
        <v>1484</v>
      </c>
      <c r="BN12" s="2">
        <v>8.6</v>
      </c>
      <c r="BO12" s="2" t="s">
        <v>1484</v>
      </c>
      <c r="BP12" s="2" t="s">
        <v>1484</v>
      </c>
      <c r="BQ12" s="2" t="s">
        <v>1484</v>
      </c>
      <c r="BR12" s="2">
        <v>4.4000000000000004</v>
      </c>
      <c r="BS12" s="2">
        <v>10.4</v>
      </c>
      <c r="BT12" s="2">
        <v>7.5</v>
      </c>
      <c r="BU12" s="2">
        <v>0</v>
      </c>
      <c r="BV12" s="2" t="s">
        <v>1484</v>
      </c>
      <c r="BW12" s="2" t="s">
        <v>1484</v>
      </c>
      <c r="BX12" s="2" t="s">
        <v>1484</v>
      </c>
      <c r="BY12" s="2" t="s">
        <v>1484</v>
      </c>
      <c r="BZ12" s="2" t="s">
        <v>1484</v>
      </c>
      <c r="CA12" s="2" t="s">
        <v>1484</v>
      </c>
      <c r="CB12" s="2" t="s">
        <v>1484</v>
      </c>
      <c r="CC12" s="2" t="s">
        <v>1484</v>
      </c>
      <c r="CD12" s="2" t="s">
        <v>1484</v>
      </c>
      <c r="CE12" s="2" t="s">
        <v>1484</v>
      </c>
      <c r="CF12" s="2" t="s">
        <v>1484</v>
      </c>
      <c r="CG12" s="2" t="s">
        <v>1484</v>
      </c>
      <c r="CH12" s="2" t="s">
        <v>1484</v>
      </c>
      <c r="CI12" s="2" t="s">
        <v>1484</v>
      </c>
      <c r="CJ12" s="2" t="s">
        <v>1484</v>
      </c>
      <c r="CK12" s="2" t="s">
        <v>1484</v>
      </c>
      <c r="CL12" s="2" t="s">
        <v>1484</v>
      </c>
      <c r="CM12" s="2" t="s">
        <v>1484</v>
      </c>
      <c r="CN12" s="2" t="s">
        <v>1484</v>
      </c>
      <c r="CO12" s="2" t="s">
        <v>1484</v>
      </c>
      <c r="CP12" s="2" t="s">
        <v>1484</v>
      </c>
      <c r="CQ12" s="2" t="s">
        <v>1484</v>
      </c>
      <c r="CR12" s="2" t="s">
        <v>1484</v>
      </c>
      <c r="CS12" s="2" t="s">
        <v>1484</v>
      </c>
      <c r="CU12" s="2" t="str">
        <f>_xlfn.XLOOKUP($A12,TEAMS!$G$1:$G$844,TEAMS!$H$1:$H$844,"",0)</f>
        <v>PF</v>
      </c>
      <c r="CV12" s="2" t="str">
        <f>_xlfn.XLOOKUP($CU12,DASHBOARD!$B$22:$B$27,DASHBOARD!$C$22:$C$27,"",0)</f>
        <v>FORWARD</v>
      </c>
      <c r="CY12" s="60">
        <v>275000</v>
      </c>
      <c r="CZ12" s="60">
        <v>0</v>
      </c>
      <c r="DA12" s="60">
        <v>0</v>
      </c>
      <c r="DB12" s="60">
        <v>0</v>
      </c>
      <c r="DC12" s="60">
        <v>150000</v>
      </c>
      <c r="DD12" s="60">
        <v>225000</v>
      </c>
      <c r="DE12" s="60">
        <v>0</v>
      </c>
      <c r="DF12" s="60">
        <v>40000</v>
      </c>
      <c r="DG12" s="60">
        <v>0</v>
      </c>
      <c r="DH12" s="60">
        <v>0</v>
      </c>
      <c r="DI12" s="60">
        <v>0</v>
      </c>
      <c r="DJ12" s="60">
        <v>0</v>
      </c>
      <c r="DK12" s="60">
        <v>0</v>
      </c>
      <c r="DL12" s="60">
        <v>0</v>
      </c>
      <c r="DM12" s="60">
        <v>0</v>
      </c>
      <c r="DN12" s="60">
        <v>0</v>
      </c>
      <c r="DO12" s="60">
        <v>0</v>
      </c>
      <c r="DP12" s="60">
        <v>0</v>
      </c>
      <c r="DQ12" s="60">
        <v>0</v>
      </c>
      <c r="DR12" s="60">
        <v>0</v>
      </c>
      <c r="DS12" s="60">
        <v>0</v>
      </c>
      <c r="DT12" s="60">
        <v>0</v>
      </c>
      <c r="DU12" s="60">
        <v>0</v>
      </c>
      <c r="DV12" s="60">
        <v>0</v>
      </c>
      <c r="DW12" s="60">
        <v>0</v>
      </c>
      <c r="DX12" s="60">
        <v>0</v>
      </c>
      <c r="DY12" s="60">
        <v>0</v>
      </c>
      <c r="DZ12" s="60">
        <v>0</v>
      </c>
      <c r="EA12" s="60">
        <v>0</v>
      </c>
      <c r="EB12" s="60">
        <v>0</v>
      </c>
      <c r="EC12" s="60">
        <v>0</v>
      </c>
      <c r="ED12" s="60">
        <v>0</v>
      </c>
      <c r="EH12" s="2" t="s">
        <v>1480</v>
      </c>
      <c r="EJ12" s="2" t="s">
        <v>1295</v>
      </c>
      <c r="EM12" s="2" t="s">
        <v>1281</v>
      </c>
      <c r="EN12" s="2" t="s">
        <v>1273</v>
      </c>
      <c r="EO12" s="2"/>
      <c r="ER12" s="2" t="s">
        <v>1305</v>
      </c>
      <c r="ES12" s="2" t="s">
        <v>1322</v>
      </c>
      <c r="ET12" s="2" t="s">
        <v>1322</v>
      </c>
      <c r="EU12" s="2" t="s">
        <v>1315</v>
      </c>
      <c r="EV12" s="2" t="s">
        <v>1300</v>
      </c>
      <c r="EW12" s="2"/>
      <c r="EX12" s="2" t="s">
        <v>1281</v>
      </c>
      <c r="EY12" s="2"/>
      <c r="EZ12" s="2" t="s">
        <v>1356</v>
      </c>
      <c r="FA12" s="2" t="s">
        <v>1404</v>
      </c>
      <c r="FF12" s="53" t="s">
        <v>1282</v>
      </c>
    </row>
    <row r="13" spans="1:169" x14ac:dyDescent="0.2">
      <c r="A13" s="2" t="s">
        <v>656</v>
      </c>
      <c r="B13" s="2" t="s">
        <v>1484</v>
      </c>
      <c r="C13" s="2" t="s">
        <v>1484</v>
      </c>
      <c r="D13" s="2" t="s">
        <v>1484</v>
      </c>
      <c r="E13" s="2" t="s">
        <v>1484</v>
      </c>
      <c r="F13" s="2" t="s">
        <v>1484</v>
      </c>
      <c r="G13" s="2" t="s">
        <v>1484</v>
      </c>
      <c r="H13" s="2" t="s">
        <v>1484</v>
      </c>
      <c r="I13" s="2" t="s">
        <v>1484</v>
      </c>
      <c r="J13" s="2" t="s">
        <v>1484</v>
      </c>
      <c r="K13" s="2" t="s">
        <v>1484</v>
      </c>
      <c r="L13" s="2" t="s">
        <v>1484</v>
      </c>
      <c r="M13" s="2" t="s">
        <v>1484</v>
      </c>
      <c r="N13" s="2" t="s">
        <v>1484</v>
      </c>
      <c r="O13" s="2" t="s">
        <v>1484</v>
      </c>
      <c r="P13" s="2" t="s">
        <v>1484</v>
      </c>
      <c r="Q13" s="2" t="s">
        <v>1484</v>
      </c>
      <c r="R13" s="2" t="s">
        <v>1484</v>
      </c>
      <c r="S13" s="2" t="s">
        <v>1484</v>
      </c>
      <c r="T13" s="2" t="s">
        <v>1484</v>
      </c>
      <c r="U13" s="2" t="s">
        <v>1484</v>
      </c>
      <c r="V13" s="2" t="s">
        <v>1484</v>
      </c>
      <c r="W13" s="2" t="s">
        <v>1484</v>
      </c>
      <c r="X13" s="2" t="s">
        <v>1484</v>
      </c>
      <c r="Y13" s="2" t="s">
        <v>1484</v>
      </c>
      <c r="Z13" s="2" t="s">
        <v>1484</v>
      </c>
      <c r="AA13" s="2" t="s">
        <v>1484</v>
      </c>
      <c r="AB13" s="2" t="s">
        <v>1484</v>
      </c>
      <c r="AC13" s="2" t="s">
        <v>837</v>
      </c>
      <c r="AD13" s="2" t="s">
        <v>837</v>
      </c>
      <c r="AE13" s="2" t="s">
        <v>1484</v>
      </c>
      <c r="AF13" s="2" t="s">
        <v>1484</v>
      </c>
      <c r="AG13" s="2" t="s">
        <v>1484</v>
      </c>
      <c r="AH13" s="2" t="s">
        <v>1484</v>
      </c>
      <c r="AI13" s="2" t="s">
        <v>1484</v>
      </c>
      <c r="AJ13" s="2" t="s">
        <v>1484</v>
      </c>
      <c r="AK13" s="2" t="s">
        <v>1484</v>
      </c>
      <c r="AL13" s="2" t="s">
        <v>1484</v>
      </c>
      <c r="AM13" s="2" t="s">
        <v>1484</v>
      </c>
      <c r="AN13" s="2" t="s">
        <v>1484</v>
      </c>
      <c r="AO13" s="2" t="s">
        <v>1484</v>
      </c>
      <c r="AP13" s="2" t="s">
        <v>1484</v>
      </c>
      <c r="AQ13" s="2" t="s">
        <v>1484</v>
      </c>
      <c r="AR13" s="2" t="s">
        <v>1484</v>
      </c>
      <c r="AS13" s="2" t="s">
        <v>1484</v>
      </c>
      <c r="AT13" s="2" t="s">
        <v>1484</v>
      </c>
      <c r="AU13" s="2" t="s">
        <v>1484</v>
      </c>
      <c r="AV13" s="2" t="s">
        <v>1484</v>
      </c>
      <c r="AW13" s="2" t="s">
        <v>1484</v>
      </c>
      <c r="AX13" s="2" t="s">
        <v>1484</v>
      </c>
      <c r="AY13" s="2" t="s">
        <v>1484</v>
      </c>
      <c r="AZ13" s="2" t="s">
        <v>1484</v>
      </c>
      <c r="BA13" s="2" t="s">
        <v>1484</v>
      </c>
      <c r="BB13" s="2" t="s">
        <v>1484</v>
      </c>
      <c r="BC13" s="2" t="s">
        <v>1484</v>
      </c>
      <c r="BD13" s="2" t="s">
        <v>1484</v>
      </c>
      <c r="BE13" s="2" t="s">
        <v>1484</v>
      </c>
      <c r="BF13" s="2" t="s">
        <v>1484</v>
      </c>
      <c r="BG13" s="2" t="s">
        <v>1484</v>
      </c>
      <c r="BH13" s="2" t="s">
        <v>1484</v>
      </c>
      <c r="BI13" s="2">
        <v>562.4</v>
      </c>
      <c r="BJ13" s="2">
        <v>530</v>
      </c>
      <c r="BK13" s="2" t="s">
        <v>1484</v>
      </c>
      <c r="BL13" s="2" t="s">
        <v>1484</v>
      </c>
      <c r="BM13" s="2" t="s">
        <v>1484</v>
      </c>
      <c r="BN13" s="2" t="s">
        <v>1484</v>
      </c>
      <c r="BO13" s="2" t="s">
        <v>1484</v>
      </c>
      <c r="BP13" s="2" t="s">
        <v>1484</v>
      </c>
      <c r="BQ13" s="2" t="s">
        <v>1484</v>
      </c>
      <c r="BR13" s="2" t="s">
        <v>1484</v>
      </c>
      <c r="BS13" s="2" t="s">
        <v>1484</v>
      </c>
      <c r="BT13" s="2" t="s">
        <v>1484</v>
      </c>
      <c r="BU13" s="2" t="s">
        <v>1484</v>
      </c>
      <c r="BV13" s="2" t="s">
        <v>1484</v>
      </c>
      <c r="BW13" s="2" t="s">
        <v>1484</v>
      </c>
      <c r="BX13" s="2" t="s">
        <v>1484</v>
      </c>
      <c r="BY13" s="2" t="s">
        <v>1484</v>
      </c>
      <c r="BZ13" s="2" t="s">
        <v>1484</v>
      </c>
      <c r="CA13" s="2" t="s">
        <v>1484</v>
      </c>
      <c r="CB13" s="2" t="s">
        <v>1484</v>
      </c>
      <c r="CC13" s="2" t="s">
        <v>1484</v>
      </c>
      <c r="CD13" s="2" t="s">
        <v>1484</v>
      </c>
      <c r="CE13" s="2" t="s">
        <v>1484</v>
      </c>
      <c r="CF13" s="2" t="s">
        <v>1484</v>
      </c>
      <c r="CG13" s="2" t="s">
        <v>1484</v>
      </c>
      <c r="CH13" s="2" t="s">
        <v>1484</v>
      </c>
      <c r="CI13" s="2" t="s">
        <v>1484</v>
      </c>
      <c r="CJ13" s="2" t="s">
        <v>1484</v>
      </c>
      <c r="CK13" s="2" t="s">
        <v>1484</v>
      </c>
      <c r="CL13" s="2" t="s">
        <v>1484</v>
      </c>
      <c r="CM13" s="2" t="s">
        <v>1484</v>
      </c>
      <c r="CN13" s="2" t="s">
        <v>1484</v>
      </c>
      <c r="CO13" s="2">
        <v>8.6999999999999993</v>
      </c>
      <c r="CP13" s="2">
        <v>13.9</v>
      </c>
      <c r="CQ13" s="2" t="s">
        <v>1484</v>
      </c>
      <c r="CR13" s="2" t="s">
        <v>1484</v>
      </c>
      <c r="CS13" s="2" t="s">
        <v>1484</v>
      </c>
      <c r="CU13" s="2" t="str">
        <f>_xlfn.XLOOKUP($A13,TEAMS!$G$1:$G$844,TEAMS!$H$1:$H$844,"",0)</f>
        <v>PG</v>
      </c>
      <c r="CV13" s="2" t="str">
        <f>_xlfn.XLOOKUP($CU13,DASHBOARD!$B$22:$B$27,DASHBOARD!$C$22:$C$27,"",0)</f>
        <v>GUARD</v>
      </c>
      <c r="CY13" s="60">
        <v>0</v>
      </c>
      <c r="CZ13" s="60">
        <v>0</v>
      </c>
      <c r="DA13" s="60">
        <v>0</v>
      </c>
      <c r="DB13" s="60">
        <v>0</v>
      </c>
      <c r="DC13" s="60">
        <v>0</v>
      </c>
      <c r="DD13" s="60">
        <v>0</v>
      </c>
      <c r="DE13" s="60">
        <v>0</v>
      </c>
      <c r="DF13" s="60">
        <v>0</v>
      </c>
      <c r="DG13" s="60">
        <v>0</v>
      </c>
      <c r="DH13" s="60">
        <v>0</v>
      </c>
      <c r="DI13" s="60">
        <v>0</v>
      </c>
      <c r="DJ13" s="60">
        <v>0</v>
      </c>
      <c r="DK13" s="60">
        <v>0</v>
      </c>
      <c r="DL13" s="60">
        <v>0</v>
      </c>
      <c r="DM13" s="60">
        <v>0</v>
      </c>
      <c r="DN13" s="60">
        <v>0</v>
      </c>
      <c r="DO13" s="60">
        <v>0</v>
      </c>
      <c r="DP13" s="60">
        <v>0</v>
      </c>
      <c r="DQ13" s="60">
        <v>0</v>
      </c>
      <c r="DR13" s="60">
        <v>0</v>
      </c>
      <c r="DS13" s="60">
        <v>0</v>
      </c>
      <c r="DT13" s="60">
        <v>0</v>
      </c>
      <c r="DU13" s="60">
        <v>0</v>
      </c>
      <c r="DV13" s="60">
        <v>0</v>
      </c>
      <c r="DW13" s="60">
        <v>0</v>
      </c>
      <c r="DX13" s="60">
        <v>0</v>
      </c>
      <c r="DY13" s="60">
        <v>0</v>
      </c>
      <c r="DZ13" s="60">
        <v>0</v>
      </c>
      <c r="EA13" s="60">
        <v>0</v>
      </c>
      <c r="EB13" s="60">
        <v>0</v>
      </c>
      <c r="EC13" s="60">
        <v>0</v>
      </c>
      <c r="ED13" s="60">
        <v>0</v>
      </c>
      <c r="EH13" s="2" t="s">
        <v>1481</v>
      </c>
      <c r="EI13" s="2" t="s">
        <v>1463</v>
      </c>
      <c r="EM13" s="2" t="s">
        <v>1283</v>
      </c>
      <c r="EN13" s="2" t="s">
        <v>1275</v>
      </c>
      <c r="EO13" s="2"/>
      <c r="ES13" s="2" t="s">
        <v>1303</v>
      </c>
      <c r="ET13" s="2" t="s">
        <v>1303</v>
      </c>
      <c r="EV13" s="2" t="s">
        <v>1303</v>
      </c>
      <c r="EW13" s="2"/>
      <c r="EX13" s="2" t="s">
        <v>1283</v>
      </c>
      <c r="EY13" s="2"/>
      <c r="EZ13" s="2" t="s">
        <v>1357</v>
      </c>
      <c r="FA13" s="2" t="s">
        <v>1405</v>
      </c>
      <c r="FF13" s="53" t="s">
        <v>1284</v>
      </c>
    </row>
    <row r="14" spans="1:169" x14ac:dyDescent="0.2">
      <c r="A14" s="2" t="s">
        <v>845</v>
      </c>
      <c r="B14" s="2" t="s">
        <v>1484</v>
      </c>
      <c r="C14" s="2" t="s">
        <v>1484</v>
      </c>
      <c r="D14" s="2" t="s">
        <v>1484</v>
      </c>
      <c r="E14" s="2" t="s">
        <v>1484</v>
      </c>
      <c r="F14" s="2" t="s">
        <v>1484</v>
      </c>
      <c r="G14" s="2" t="s">
        <v>1484</v>
      </c>
      <c r="H14" s="2" t="s">
        <v>1484</v>
      </c>
      <c r="I14" s="2" t="s">
        <v>1484</v>
      </c>
      <c r="J14" s="2" t="s">
        <v>1484</v>
      </c>
      <c r="K14" s="2" t="s">
        <v>1484</v>
      </c>
      <c r="L14" s="2" t="s">
        <v>1484</v>
      </c>
      <c r="M14" s="2" t="s">
        <v>1484</v>
      </c>
      <c r="N14" s="2" t="s">
        <v>1484</v>
      </c>
      <c r="O14" s="2" t="s">
        <v>1484</v>
      </c>
      <c r="P14" s="2" t="s">
        <v>1484</v>
      </c>
      <c r="Q14" s="2" t="s">
        <v>1484</v>
      </c>
      <c r="R14" s="2" t="s">
        <v>1484</v>
      </c>
      <c r="S14" s="2" t="s">
        <v>1484</v>
      </c>
      <c r="T14" s="2" t="s">
        <v>1508</v>
      </c>
      <c r="U14" s="2" t="s">
        <v>1508</v>
      </c>
      <c r="V14" s="2" t="s">
        <v>1507</v>
      </c>
      <c r="W14" s="2" t="s">
        <v>1484</v>
      </c>
      <c r="X14" s="2" t="s">
        <v>1484</v>
      </c>
      <c r="Y14" s="2" t="s">
        <v>1510</v>
      </c>
      <c r="Z14" s="2" t="s">
        <v>1510</v>
      </c>
      <c r="AA14" s="2" t="s">
        <v>1510</v>
      </c>
      <c r="AB14" s="2" t="s">
        <v>1510</v>
      </c>
      <c r="AC14" s="2" t="s">
        <v>1484</v>
      </c>
      <c r="AD14" s="2" t="s">
        <v>1484</v>
      </c>
      <c r="AE14" s="2" t="s">
        <v>1484</v>
      </c>
      <c r="AF14" s="2" t="s">
        <v>1484</v>
      </c>
      <c r="AG14" s="2" t="s">
        <v>1484</v>
      </c>
      <c r="AH14" s="2" t="s">
        <v>1484</v>
      </c>
      <c r="AI14" s="2" t="s">
        <v>1484</v>
      </c>
      <c r="AJ14" s="2" t="s">
        <v>1484</v>
      </c>
      <c r="AK14" s="2" t="s">
        <v>1484</v>
      </c>
      <c r="AL14" s="2" t="s">
        <v>1484</v>
      </c>
      <c r="AM14" s="2" t="s">
        <v>1484</v>
      </c>
      <c r="AN14" s="2" t="s">
        <v>1484</v>
      </c>
      <c r="AO14" s="2" t="s">
        <v>1484</v>
      </c>
      <c r="AP14" s="2" t="s">
        <v>1484</v>
      </c>
      <c r="AQ14" s="2" t="s">
        <v>1484</v>
      </c>
      <c r="AR14" s="2" t="s">
        <v>1484</v>
      </c>
      <c r="AS14" s="2" t="s">
        <v>1484</v>
      </c>
      <c r="AT14" s="2" t="s">
        <v>1484</v>
      </c>
      <c r="AU14" s="2" t="s">
        <v>1484</v>
      </c>
      <c r="AV14" s="2" t="s">
        <v>1484</v>
      </c>
      <c r="AW14" s="2" t="s">
        <v>1484</v>
      </c>
      <c r="AX14" s="2" t="s">
        <v>1484</v>
      </c>
      <c r="AY14" s="2" t="s">
        <v>1484</v>
      </c>
      <c r="AZ14" s="2">
        <v>182.9</v>
      </c>
      <c r="BA14" s="2">
        <v>30</v>
      </c>
      <c r="BB14" s="2">
        <v>340</v>
      </c>
      <c r="BC14" s="2" t="s">
        <v>1484</v>
      </c>
      <c r="BD14" s="2" t="s">
        <v>1484</v>
      </c>
      <c r="BE14" s="2">
        <v>952</v>
      </c>
      <c r="BF14" s="2">
        <v>958.8</v>
      </c>
      <c r="BG14" s="2">
        <v>861.4</v>
      </c>
      <c r="BH14" s="2">
        <v>585</v>
      </c>
      <c r="BI14" s="2" t="s">
        <v>1484</v>
      </c>
      <c r="BJ14" s="2" t="s">
        <v>1484</v>
      </c>
      <c r="BK14" s="2" t="s">
        <v>1484</v>
      </c>
      <c r="BL14" s="2" t="s">
        <v>1484</v>
      </c>
      <c r="BM14" s="2" t="s">
        <v>1484</v>
      </c>
      <c r="BN14" s="2" t="s">
        <v>1484</v>
      </c>
      <c r="BO14" s="2" t="s">
        <v>1484</v>
      </c>
      <c r="BP14" s="2" t="s">
        <v>1484</v>
      </c>
      <c r="BQ14" s="2" t="s">
        <v>1484</v>
      </c>
      <c r="BR14" s="2" t="s">
        <v>1484</v>
      </c>
      <c r="BS14" s="2" t="s">
        <v>1484</v>
      </c>
      <c r="BT14" s="2" t="s">
        <v>1484</v>
      </c>
      <c r="BU14" s="2" t="s">
        <v>1484</v>
      </c>
      <c r="BV14" s="2" t="s">
        <v>1484</v>
      </c>
      <c r="BW14" s="2" t="s">
        <v>1484</v>
      </c>
      <c r="BX14" s="2" t="s">
        <v>1484</v>
      </c>
      <c r="BY14" s="2" t="s">
        <v>1484</v>
      </c>
      <c r="BZ14" s="2" t="s">
        <v>1484</v>
      </c>
      <c r="CA14" s="2" t="s">
        <v>1484</v>
      </c>
      <c r="CB14" s="2" t="s">
        <v>1484</v>
      </c>
      <c r="CC14" s="2" t="s">
        <v>1484</v>
      </c>
      <c r="CD14" s="2" t="s">
        <v>1484</v>
      </c>
      <c r="CE14" s="2" t="s">
        <v>1484</v>
      </c>
      <c r="CF14" s="2">
        <v>7</v>
      </c>
      <c r="CG14" s="2">
        <v>6.3</v>
      </c>
      <c r="CH14" s="2">
        <v>12.2</v>
      </c>
      <c r="CI14" s="2" t="s">
        <v>1484</v>
      </c>
      <c r="CJ14" s="2" t="s">
        <v>1484</v>
      </c>
      <c r="CK14" s="2">
        <v>14.6</v>
      </c>
      <c r="CL14" s="2">
        <v>19.899999999999999</v>
      </c>
      <c r="CM14" s="2">
        <v>13.8</v>
      </c>
      <c r="CN14" s="2">
        <v>12.9</v>
      </c>
      <c r="CO14" s="2" t="s">
        <v>1484</v>
      </c>
      <c r="CP14" s="2" t="s">
        <v>1484</v>
      </c>
      <c r="CQ14" s="2" t="s">
        <v>1484</v>
      </c>
      <c r="CR14" s="2" t="s">
        <v>1484</v>
      </c>
      <c r="CS14" s="2" t="s">
        <v>1484</v>
      </c>
      <c r="CU14" s="2" t="str">
        <f>_xlfn.XLOOKUP($A14,TEAMS!$G$1:$G$844,TEAMS!$H$1:$H$844,"",0)</f>
        <v>C</v>
      </c>
      <c r="CV14" s="2" t="str">
        <f>_xlfn.XLOOKUP($CU14,DASHBOARD!$B$22:$B$27,DASHBOARD!$C$22:$C$27,"",0)</f>
        <v>CENTER</v>
      </c>
      <c r="CY14" s="60">
        <v>0</v>
      </c>
      <c r="CZ14" s="60">
        <v>0</v>
      </c>
      <c r="DA14" s="60">
        <v>0</v>
      </c>
      <c r="DB14" s="60">
        <v>0</v>
      </c>
      <c r="DC14" s="60">
        <v>0</v>
      </c>
      <c r="DD14" s="60">
        <v>0</v>
      </c>
      <c r="DE14" s="60">
        <v>0</v>
      </c>
      <c r="DF14" s="60">
        <v>0</v>
      </c>
      <c r="DG14" s="60">
        <v>0</v>
      </c>
      <c r="DH14" s="60">
        <v>0</v>
      </c>
      <c r="DI14" s="60">
        <v>0</v>
      </c>
      <c r="DJ14" s="60">
        <v>0</v>
      </c>
      <c r="DK14" s="60">
        <v>0</v>
      </c>
      <c r="DL14" s="60">
        <v>0</v>
      </c>
      <c r="DM14" s="60">
        <v>0</v>
      </c>
      <c r="DN14" s="60">
        <v>0</v>
      </c>
      <c r="DO14" s="60">
        <v>0</v>
      </c>
      <c r="DP14" s="60">
        <v>0</v>
      </c>
      <c r="DQ14" s="60">
        <v>0</v>
      </c>
      <c r="DR14" s="60">
        <v>0</v>
      </c>
      <c r="DS14" s="60">
        <v>1467840</v>
      </c>
      <c r="DT14" s="60">
        <v>0</v>
      </c>
      <c r="DU14" s="60">
        <v>0</v>
      </c>
      <c r="DV14" s="60">
        <v>0</v>
      </c>
      <c r="DW14" s="60">
        <v>981084</v>
      </c>
      <c r="DX14" s="60">
        <v>4300000</v>
      </c>
      <c r="DY14" s="60">
        <v>4600000</v>
      </c>
      <c r="DZ14" s="60">
        <v>0</v>
      </c>
      <c r="EA14" s="60">
        <v>0</v>
      </c>
      <c r="EB14" s="60">
        <v>0</v>
      </c>
      <c r="EC14" s="60">
        <v>0</v>
      </c>
      <c r="ED14" s="60">
        <v>0</v>
      </c>
      <c r="EH14" s="2" t="s">
        <v>1480</v>
      </c>
      <c r="EJ14" s="2" t="s">
        <v>1309</v>
      </c>
      <c r="EM14" s="2" t="s">
        <v>1285</v>
      </c>
      <c r="EO14" s="2"/>
      <c r="ET14" s="2" t="s">
        <v>1325</v>
      </c>
      <c r="EV14" s="2" t="s">
        <v>1304</v>
      </c>
      <c r="EW14" s="2"/>
      <c r="EX14" s="2" t="s">
        <v>1285</v>
      </c>
      <c r="EY14" s="2"/>
      <c r="EZ14" s="2" t="s">
        <v>1358</v>
      </c>
      <c r="FA14" s="2" t="s">
        <v>700</v>
      </c>
      <c r="FF14" s="53" t="s">
        <v>1286</v>
      </c>
    </row>
    <row r="15" spans="1:169" x14ac:dyDescent="0.2">
      <c r="A15" s="2" t="s">
        <v>939</v>
      </c>
      <c r="B15" s="2" t="s">
        <v>1484</v>
      </c>
      <c r="C15" s="2" t="s">
        <v>1484</v>
      </c>
      <c r="D15" s="2" t="s">
        <v>1511</v>
      </c>
      <c r="E15" s="2" t="s">
        <v>1511</v>
      </c>
      <c r="F15" s="2" t="s">
        <v>1511</v>
      </c>
      <c r="G15" s="2" t="s">
        <v>814</v>
      </c>
      <c r="H15" s="2" t="s">
        <v>814</v>
      </c>
      <c r="I15" s="2" t="s">
        <v>814</v>
      </c>
      <c r="J15" s="2" t="s">
        <v>814</v>
      </c>
      <c r="K15" s="2" t="s">
        <v>814</v>
      </c>
      <c r="L15" s="2" t="s">
        <v>814</v>
      </c>
      <c r="M15" s="2" t="s">
        <v>814</v>
      </c>
      <c r="N15" s="2" t="s">
        <v>1484</v>
      </c>
      <c r="O15" s="2" t="s">
        <v>1512</v>
      </c>
      <c r="P15" s="2" t="s">
        <v>1507</v>
      </c>
      <c r="Q15" s="2" t="s">
        <v>814</v>
      </c>
      <c r="R15" s="2" t="s">
        <v>814</v>
      </c>
      <c r="S15" s="2" t="s">
        <v>814</v>
      </c>
      <c r="T15" s="2" t="s">
        <v>1484</v>
      </c>
      <c r="U15" s="2" t="s">
        <v>1484</v>
      </c>
      <c r="V15" s="2" t="s">
        <v>1484</v>
      </c>
      <c r="W15" s="2" t="s">
        <v>1484</v>
      </c>
      <c r="X15" s="2" t="s">
        <v>1484</v>
      </c>
      <c r="Y15" s="2" t="s">
        <v>1484</v>
      </c>
      <c r="Z15" s="2" t="s">
        <v>1484</v>
      </c>
      <c r="AA15" s="2" t="s">
        <v>1484</v>
      </c>
      <c r="AB15" s="2" t="s">
        <v>1484</v>
      </c>
      <c r="AC15" s="2" t="s">
        <v>1484</v>
      </c>
      <c r="AD15" s="2" t="s">
        <v>1484</v>
      </c>
      <c r="AE15" s="2" t="s">
        <v>1484</v>
      </c>
      <c r="AF15" s="2" t="s">
        <v>1484</v>
      </c>
      <c r="AG15" s="2" t="s">
        <v>1484</v>
      </c>
      <c r="AH15" s="2" t="s">
        <v>1484</v>
      </c>
      <c r="AI15" s="2" t="s">
        <v>1484</v>
      </c>
      <c r="AJ15" s="2">
        <v>2644.2</v>
      </c>
      <c r="AK15" s="2">
        <v>2016</v>
      </c>
      <c r="AL15" s="2">
        <v>2941.4</v>
      </c>
      <c r="AM15" s="2">
        <v>2674</v>
      </c>
      <c r="AN15" s="2">
        <v>2323.2000000000003</v>
      </c>
      <c r="AO15" s="2">
        <v>1937.1999999999998</v>
      </c>
      <c r="AP15" s="2">
        <v>1752.6000000000001</v>
      </c>
      <c r="AQ15" s="2">
        <v>2749.2</v>
      </c>
      <c r="AR15" s="2">
        <v>305.5</v>
      </c>
      <c r="AS15" s="2">
        <v>2452.5</v>
      </c>
      <c r="AT15" s="2" t="s">
        <v>1484</v>
      </c>
      <c r="AU15" s="2">
        <v>214.79999999999998</v>
      </c>
      <c r="AV15" s="2">
        <v>703</v>
      </c>
      <c r="AW15" s="2">
        <v>1300</v>
      </c>
      <c r="AX15" s="2">
        <v>1570.8</v>
      </c>
      <c r="AY15" s="2">
        <v>390</v>
      </c>
      <c r="AZ15" s="2" t="s">
        <v>1484</v>
      </c>
      <c r="BA15" s="2" t="s">
        <v>1484</v>
      </c>
      <c r="BB15" s="2" t="s">
        <v>1484</v>
      </c>
      <c r="BC15" s="2" t="s">
        <v>1484</v>
      </c>
      <c r="BD15" s="2" t="s">
        <v>1484</v>
      </c>
      <c r="BE15" s="2" t="s">
        <v>1484</v>
      </c>
      <c r="BF15" s="2" t="s">
        <v>1484</v>
      </c>
      <c r="BG15" s="2" t="s">
        <v>1484</v>
      </c>
      <c r="BH15" s="2" t="s">
        <v>1484</v>
      </c>
      <c r="BI15" s="2" t="s">
        <v>1484</v>
      </c>
      <c r="BJ15" s="2" t="s">
        <v>1484</v>
      </c>
      <c r="BK15" s="2" t="s">
        <v>1484</v>
      </c>
      <c r="BL15" s="2" t="s">
        <v>1484</v>
      </c>
      <c r="BM15" s="2" t="s">
        <v>1484</v>
      </c>
      <c r="BN15" s="2" t="s">
        <v>1484</v>
      </c>
      <c r="BO15" s="2" t="s">
        <v>1484</v>
      </c>
      <c r="BP15" s="2">
        <v>20.8</v>
      </c>
      <c r="BQ15" s="2">
        <v>21.7</v>
      </c>
      <c r="BR15" s="2">
        <v>20.100000000000001</v>
      </c>
      <c r="BS15" s="2">
        <v>22.7</v>
      </c>
      <c r="BT15" s="2">
        <v>21.6</v>
      </c>
      <c r="BU15" s="2">
        <v>22.4</v>
      </c>
      <c r="BV15" s="2">
        <v>24.6</v>
      </c>
      <c r="BW15" s="2">
        <v>25.8</v>
      </c>
      <c r="BX15" s="2">
        <v>24.6</v>
      </c>
      <c r="BY15" s="2">
        <v>18.899999999999999</v>
      </c>
      <c r="BZ15" s="2" t="s">
        <v>1484</v>
      </c>
      <c r="CA15" s="2">
        <v>13.3</v>
      </c>
      <c r="CB15" s="2">
        <v>15.4</v>
      </c>
      <c r="CC15" s="2">
        <v>19.399999999999999</v>
      </c>
      <c r="CD15" s="2">
        <v>16.7</v>
      </c>
      <c r="CE15" s="2">
        <v>16.2</v>
      </c>
      <c r="CF15" s="2" t="s">
        <v>1484</v>
      </c>
      <c r="CG15" s="2" t="s">
        <v>1484</v>
      </c>
      <c r="CH15" s="2" t="s">
        <v>1484</v>
      </c>
      <c r="CI15" s="2" t="s">
        <v>1484</v>
      </c>
      <c r="CJ15" s="2" t="s">
        <v>1484</v>
      </c>
      <c r="CK15" s="2" t="s">
        <v>1484</v>
      </c>
      <c r="CL15" s="2" t="s">
        <v>1484</v>
      </c>
      <c r="CM15" s="2" t="s">
        <v>1484</v>
      </c>
      <c r="CN15" s="2" t="s">
        <v>1484</v>
      </c>
      <c r="CO15" s="2" t="s">
        <v>1484</v>
      </c>
      <c r="CP15" s="2" t="s">
        <v>1484</v>
      </c>
      <c r="CQ15" s="2" t="s">
        <v>1484</v>
      </c>
      <c r="CR15" s="2" t="s">
        <v>1484</v>
      </c>
      <c r="CS15" s="2" t="s">
        <v>1484</v>
      </c>
      <c r="CU15" s="2" t="str">
        <f>_xlfn.XLOOKUP($A15,TEAMS!$G$1:$G$844,TEAMS!$H$1:$H$844,"",0)</f>
        <v>C</v>
      </c>
      <c r="CV15" s="2" t="str">
        <f>_xlfn.XLOOKUP($CU15,DASHBOARD!$B$22:$B$27,DASHBOARD!$C$22:$C$27,"",0)</f>
        <v>CENTER</v>
      </c>
      <c r="CY15" s="60">
        <v>0</v>
      </c>
      <c r="CZ15" s="60">
        <v>0</v>
      </c>
      <c r="DA15" s="60">
        <v>2400000</v>
      </c>
      <c r="DB15" s="60">
        <v>3120000</v>
      </c>
      <c r="DC15" s="60">
        <v>3840000</v>
      </c>
      <c r="DD15" s="60">
        <v>4560000</v>
      </c>
      <c r="DE15" s="60">
        <v>9380000</v>
      </c>
      <c r="DF15" s="60">
        <v>0</v>
      </c>
      <c r="DG15" s="60">
        <v>13130000</v>
      </c>
      <c r="DH15" s="60">
        <v>0</v>
      </c>
      <c r="DI15" s="60">
        <v>16880000</v>
      </c>
      <c r="DJ15" s="60">
        <v>18754800</v>
      </c>
      <c r="DK15" s="60">
        <v>0</v>
      </c>
      <c r="DL15" s="60">
        <v>4917000</v>
      </c>
      <c r="DM15" s="60">
        <v>5408700</v>
      </c>
      <c r="DN15" s="60">
        <v>4000000</v>
      </c>
      <c r="DO15" s="60">
        <v>4225433</v>
      </c>
      <c r="DP15" s="60">
        <v>2762500</v>
      </c>
      <c r="DQ15" s="60">
        <v>0</v>
      </c>
      <c r="DR15" s="60">
        <v>0</v>
      </c>
      <c r="DS15" s="60">
        <v>0</v>
      </c>
      <c r="DT15" s="60">
        <v>0</v>
      </c>
      <c r="DU15" s="60">
        <v>0</v>
      </c>
      <c r="DV15" s="60">
        <v>0</v>
      </c>
      <c r="DW15" s="60">
        <v>0</v>
      </c>
      <c r="DX15" s="60">
        <v>0</v>
      </c>
      <c r="DY15" s="60">
        <v>0</v>
      </c>
      <c r="DZ15" s="60">
        <v>0</v>
      </c>
      <c r="EA15" s="60">
        <v>0</v>
      </c>
      <c r="EB15" s="60">
        <v>0</v>
      </c>
      <c r="EC15" s="60">
        <v>0</v>
      </c>
      <c r="ED15" s="60">
        <v>0</v>
      </c>
      <c r="EH15" s="2" t="s">
        <v>1482</v>
      </c>
      <c r="EJ15" s="2" t="s">
        <v>1311</v>
      </c>
      <c r="EM15" s="2" t="s">
        <v>1287</v>
      </c>
      <c r="EO15" s="2"/>
      <c r="ER15" s="2" t="s">
        <v>1308</v>
      </c>
      <c r="ES15" s="2" t="s">
        <v>1308</v>
      </c>
      <c r="ET15" s="2" t="s">
        <v>1308</v>
      </c>
      <c r="EW15" s="2"/>
      <c r="EX15" s="2" t="s">
        <v>1287</v>
      </c>
      <c r="EY15" s="2"/>
      <c r="EZ15" s="2" t="s">
        <v>1359</v>
      </c>
      <c r="FA15" s="2" t="s">
        <v>1406</v>
      </c>
      <c r="FF15" s="53" t="s">
        <v>1288</v>
      </c>
    </row>
    <row r="16" spans="1:169" x14ac:dyDescent="0.2">
      <c r="A16" s="2" t="s">
        <v>740</v>
      </c>
      <c r="B16" s="2" t="s">
        <v>1484</v>
      </c>
      <c r="C16" s="2" t="s">
        <v>1484</v>
      </c>
      <c r="D16" s="2" t="s">
        <v>1484</v>
      </c>
      <c r="E16" s="2" t="s">
        <v>1484</v>
      </c>
      <c r="F16" s="2" t="s">
        <v>1484</v>
      </c>
      <c r="G16" s="2" t="s">
        <v>1484</v>
      </c>
      <c r="H16" s="2" t="s">
        <v>1484</v>
      </c>
      <c r="I16" s="2" t="s">
        <v>1484</v>
      </c>
      <c r="J16" s="2" t="s">
        <v>1484</v>
      </c>
      <c r="K16" s="2" t="s">
        <v>1484</v>
      </c>
      <c r="L16" s="2" t="s">
        <v>1484</v>
      </c>
      <c r="M16" s="2" t="s">
        <v>1484</v>
      </c>
      <c r="N16" s="2" t="s">
        <v>1484</v>
      </c>
      <c r="O16" s="2" t="s">
        <v>1484</v>
      </c>
      <c r="P16" s="2" t="s">
        <v>788</v>
      </c>
      <c r="Q16" s="2" t="s">
        <v>788</v>
      </c>
      <c r="R16" s="2" t="s">
        <v>788</v>
      </c>
      <c r="S16" s="2" t="s">
        <v>788</v>
      </c>
      <c r="T16" s="2" t="s">
        <v>788</v>
      </c>
      <c r="U16" s="2" t="s">
        <v>788</v>
      </c>
      <c r="V16" s="2" t="s">
        <v>788</v>
      </c>
      <c r="W16" s="2" t="s">
        <v>788</v>
      </c>
      <c r="X16" s="2" t="s">
        <v>788</v>
      </c>
      <c r="Y16" s="2" t="s">
        <v>788</v>
      </c>
      <c r="Z16" s="2" t="s">
        <v>788</v>
      </c>
      <c r="AA16" s="2" t="s">
        <v>1507</v>
      </c>
      <c r="AB16" s="2" t="s">
        <v>786</v>
      </c>
      <c r="AC16" s="2" t="s">
        <v>1484</v>
      </c>
      <c r="AD16" s="2" t="s">
        <v>1484</v>
      </c>
      <c r="AE16" s="2" t="s">
        <v>1484</v>
      </c>
      <c r="AF16" s="2" t="s">
        <v>1484</v>
      </c>
      <c r="AG16" s="2" t="s">
        <v>1484</v>
      </c>
      <c r="AH16" s="2" t="s">
        <v>1484</v>
      </c>
      <c r="AI16" s="2" t="s">
        <v>1484</v>
      </c>
      <c r="AJ16" s="2" t="s">
        <v>1484</v>
      </c>
      <c r="AK16" s="2" t="s">
        <v>1484</v>
      </c>
      <c r="AL16" s="2" t="s">
        <v>1484</v>
      </c>
      <c r="AM16" s="2" t="s">
        <v>1484</v>
      </c>
      <c r="AN16" s="2" t="s">
        <v>1484</v>
      </c>
      <c r="AO16" s="2" t="s">
        <v>1484</v>
      </c>
      <c r="AP16" s="2" t="s">
        <v>1484</v>
      </c>
      <c r="AQ16" s="2" t="s">
        <v>1484</v>
      </c>
      <c r="AR16" s="2" t="s">
        <v>1484</v>
      </c>
      <c r="AS16" s="2" t="s">
        <v>1484</v>
      </c>
      <c r="AT16" s="2" t="s">
        <v>1484</v>
      </c>
      <c r="AU16" s="2" t="s">
        <v>1484</v>
      </c>
      <c r="AV16" s="2">
        <v>864</v>
      </c>
      <c r="AW16" s="2">
        <v>758.40000000000009</v>
      </c>
      <c r="AX16" s="2">
        <v>1935.8999999999999</v>
      </c>
      <c r="AY16" s="2">
        <v>1320</v>
      </c>
      <c r="AZ16" s="2">
        <v>2308.5</v>
      </c>
      <c r="BA16" s="2">
        <v>2166</v>
      </c>
      <c r="BB16" s="2">
        <v>995.1</v>
      </c>
      <c r="BC16" s="2">
        <v>785</v>
      </c>
      <c r="BD16" s="2">
        <v>900</v>
      </c>
      <c r="BE16" s="2">
        <v>1800.5</v>
      </c>
      <c r="BF16" s="2">
        <v>637</v>
      </c>
      <c r="BG16" s="2">
        <v>498.20000000000005</v>
      </c>
      <c r="BH16" s="2">
        <v>92.399999999999991</v>
      </c>
      <c r="BI16" s="2" t="s">
        <v>1484</v>
      </c>
      <c r="BJ16" s="2" t="s">
        <v>1484</v>
      </c>
      <c r="BK16" s="2" t="s">
        <v>1484</v>
      </c>
      <c r="BL16" s="2" t="s">
        <v>1484</v>
      </c>
      <c r="BM16" s="2" t="s">
        <v>1484</v>
      </c>
      <c r="BN16" s="2" t="s">
        <v>1484</v>
      </c>
      <c r="BO16" s="2" t="s">
        <v>1484</v>
      </c>
      <c r="BP16" s="2" t="s">
        <v>1484</v>
      </c>
      <c r="BQ16" s="2" t="s">
        <v>1484</v>
      </c>
      <c r="BR16" s="2" t="s">
        <v>1484</v>
      </c>
      <c r="BS16" s="2" t="s">
        <v>1484</v>
      </c>
      <c r="BT16" s="2" t="s">
        <v>1484</v>
      </c>
      <c r="BU16" s="2" t="s">
        <v>1484</v>
      </c>
      <c r="BV16" s="2" t="s">
        <v>1484</v>
      </c>
      <c r="BW16" s="2" t="s">
        <v>1484</v>
      </c>
      <c r="BX16" s="2" t="s">
        <v>1484</v>
      </c>
      <c r="BY16" s="2" t="s">
        <v>1484</v>
      </c>
      <c r="BZ16" s="2" t="s">
        <v>1484</v>
      </c>
      <c r="CA16" s="2" t="s">
        <v>1484</v>
      </c>
      <c r="CB16" s="2">
        <v>17</v>
      </c>
      <c r="CC16" s="2">
        <v>14.8</v>
      </c>
      <c r="CD16" s="2">
        <v>14.4</v>
      </c>
      <c r="CE16" s="2">
        <v>12</v>
      </c>
      <c r="CF16" s="2">
        <v>14.6</v>
      </c>
      <c r="CG16" s="2">
        <v>15.8</v>
      </c>
      <c r="CH16" s="2">
        <v>15.2</v>
      </c>
      <c r="CI16" s="2">
        <v>18.899999999999999</v>
      </c>
      <c r="CJ16" s="2">
        <v>21.7</v>
      </c>
      <c r="CK16" s="2">
        <v>17</v>
      </c>
      <c r="CL16" s="2">
        <v>17.7</v>
      </c>
      <c r="CM16" s="2">
        <v>11.1</v>
      </c>
      <c r="CN16" s="2">
        <v>9.4</v>
      </c>
      <c r="CO16" s="2" t="s">
        <v>1484</v>
      </c>
      <c r="CP16" s="2" t="s">
        <v>1484</v>
      </c>
      <c r="CQ16" s="2" t="s">
        <v>1484</v>
      </c>
      <c r="CR16" s="2" t="s">
        <v>1484</v>
      </c>
      <c r="CS16" s="2" t="s">
        <v>1484</v>
      </c>
      <c r="CU16" s="2" t="str">
        <f>_xlfn.XLOOKUP($A16,TEAMS!$G$1:$G$844,TEAMS!$H$1:$H$844,"",0)</f>
        <v>C</v>
      </c>
      <c r="CV16" s="2" t="str">
        <f>_xlfn.XLOOKUP($CU16,DASHBOARD!$B$22:$B$27,DASHBOARD!$C$22:$C$27,"",0)</f>
        <v>CENTER</v>
      </c>
      <c r="CY16" s="60">
        <v>0</v>
      </c>
      <c r="CZ16" s="60">
        <v>0</v>
      </c>
      <c r="DA16" s="60">
        <v>0</v>
      </c>
      <c r="DB16" s="60">
        <v>0</v>
      </c>
      <c r="DC16" s="60">
        <v>0</v>
      </c>
      <c r="DD16" s="60">
        <v>0</v>
      </c>
      <c r="DE16" s="60">
        <v>0</v>
      </c>
      <c r="DF16" s="60">
        <v>0</v>
      </c>
      <c r="DG16" s="60">
        <v>0</v>
      </c>
      <c r="DH16" s="60">
        <v>0</v>
      </c>
      <c r="DI16" s="60">
        <v>0</v>
      </c>
      <c r="DJ16" s="60">
        <v>0</v>
      </c>
      <c r="DK16" s="60">
        <v>0</v>
      </c>
      <c r="DL16" s="60">
        <v>0</v>
      </c>
      <c r="DM16" s="60">
        <v>788000</v>
      </c>
      <c r="DN16" s="60">
        <v>866800</v>
      </c>
      <c r="DO16" s="60">
        <v>945600</v>
      </c>
      <c r="DP16" s="60">
        <v>5356000</v>
      </c>
      <c r="DQ16" s="60">
        <v>5784480</v>
      </c>
      <c r="DR16" s="60">
        <v>6300000</v>
      </c>
      <c r="DS16" s="60">
        <v>7281818</v>
      </c>
      <c r="DT16" s="60">
        <v>7700000</v>
      </c>
      <c r="DU16" s="60">
        <v>8368182</v>
      </c>
      <c r="DV16" s="60">
        <v>9036364</v>
      </c>
      <c r="DW16" s="60">
        <v>9704595</v>
      </c>
      <c r="DX16" s="60">
        <v>9638554</v>
      </c>
      <c r="DY16" s="60">
        <v>1984005</v>
      </c>
      <c r="DZ16" s="60">
        <v>0</v>
      </c>
      <c r="EA16" s="60">
        <v>0</v>
      </c>
      <c r="EB16" s="60">
        <v>0</v>
      </c>
      <c r="EC16" s="60">
        <v>0</v>
      </c>
      <c r="ED16" s="60">
        <v>0</v>
      </c>
      <c r="EH16" s="2" t="s">
        <v>1271</v>
      </c>
      <c r="EI16" s="2" t="s">
        <v>1467</v>
      </c>
      <c r="EM16" s="2" t="s">
        <v>1289</v>
      </c>
      <c r="EO16" s="2"/>
      <c r="ER16" s="2" t="s">
        <v>1312</v>
      </c>
      <c r="ES16" s="2" t="s">
        <v>1312</v>
      </c>
      <c r="EW16" s="2"/>
      <c r="EX16" s="2" t="s">
        <v>1289</v>
      </c>
      <c r="EY16" s="2"/>
      <c r="EZ16" s="2" t="s">
        <v>1360</v>
      </c>
      <c r="FA16" s="2" t="s">
        <v>1407</v>
      </c>
      <c r="FF16" s="53" t="s">
        <v>1290</v>
      </c>
    </row>
    <row r="17" spans="1:165" x14ac:dyDescent="0.2">
      <c r="A17" s="2" t="s">
        <v>569</v>
      </c>
      <c r="B17" s="2" t="s">
        <v>1484</v>
      </c>
      <c r="C17" s="2" t="s">
        <v>1484</v>
      </c>
      <c r="D17" s="2" t="s">
        <v>1484</v>
      </c>
      <c r="E17" s="2" t="s">
        <v>1484</v>
      </c>
      <c r="F17" s="2" t="s">
        <v>1484</v>
      </c>
      <c r="G17" s="2" t="s">
        <v>1484</v>
      </c>
      <c r="H17" s="2" t="s">
        <v>1484</v>
      </c>
      <c r="I17" s="2" t="s">
        <v>1484</v>
      </c>
      <c r="J17" s="2" t="s">
        <v>1484</v>
      </c>
      <c r="K17" s="2" t="s">
        <v>1484</v>
      </c>
      <c r="L17" s="2" t="s">
        <v>1484</v>
      </c>
      <c r="M17" s="2" t="s">
        <v>1484</v>
      </c>
      <c r="N17" s="2" t="s">
        <v>1484</v>
      </c>
      <c r="O17" s="2" t="s">
        <v>1484</v>
      </c>
      <c r="P17" s="2" t="s">
        <v>1513</v>
      </c>
      <c r="Q17" s="2" t="s">
        <v>1513</v>
      </c>
      <c r="R17" s="2" t="s">
        <v>1513</v>
      </c>
      <c r="S17" s="2" t="s">
        <v>1513</v>
      </c>
      <c r="T17" s="2" t="s">
        <v>1513</v>
      </c>
      <c r="U17" s="2" t="s">
        <v>1513</v>
      </c>
      <c r="V17" s="2" t="s">
        <v>1513</v>
      </c>
      <c r="W17" s="2" t="s">
        <v>1513</v>
      </c>
      <c r="X17" s="2" t="s">
        <v>1514</v>
      </c>
      <c r="Y17" s="2" t="s">
        <v>786</v>
      </c>
      <c r="Z17" s="2" t="s">
        <v>786</v>
      </c>
      <c r="AA17" s="2" t="s">
        <v>786</v>
      </c>
      <c r="AB17" s="2" t="s">
        <v>786</v>
      </c>
      <c r="AC17" s="2" t="s">
        <v>786</v>
      </c>
      <c r="AD17" s="2" t="s">
        <v>786</v>
      </c>
      <c r="AE17" s="2" t="s">
        <v>1484</v>
      </c>
      <c r="AF17" s="2" t="s">
        <v>1484</v>
      </c>
      <c r="AG17" s="2" t="s">
        <v>1484</v>
      </c>
      <c r="AH17" s="2" t="s">
        <v>1484</v>
      </c>
      <c r="AI17" s="2" t="s">
        <v>1484</v>
      </c>
      <c r="AJ17" s="2" t="s">
        <v>1484</v>
      </c>
      <c r="AK17" s="2" t="s">
        <v>1484</v>
      </c>
      <c r="AL17" s="2" t="s">
        <v>1484</v>
      </c>
      <c r="AM17" s="2" t="s">
        <v>1484</v>
      </c>
      <c r="AN17" s="2" t="s">
        <v>1484</v>
      </c>
      <c r="AO17" s="2" t="s">
        <v>1484</v>
      </c>
      <c r="AP17" s="2" t="s">
        <v>1484</v>
      </c>
      <c r="AQ17" s="2" t="s">
        <v>1484</v>
      </c>
      <c r="AR17" s="2" t="s">
        <v>1484</v>
      </c>
      <c r="AS17" s="2" t="s">
        <v>1484</v>
      </c>
      <c r="AT17" s="2" t="s">
        <v>1484</v>
      </c>
      <c r="AU17" s="2" t="s">
        <v>1484</v>
      </c>
      <c r="AV17" s="2">
        <v>2689.6</v>
      </c>
      <c r="AW17" s="2">
        <v>3083.2000000000003</v>
      </c>
      <c r="AX17" s="2">
        <v>3062.7999999999997</v>
      </c>
      <c r="AY17" s="2">
        <v>3239</v>
      </c>
      <c r="AZ17" s="2">
        <v>3271.7999999999997</v>
      </c>
      <c r="BA17" s="2">
        <v>3189.7999999999997</v>
      </c>
      <c r="BB17" s="2">
        <v>2472.2999999999997</v>
      </c>
      <c r="BC17" s="2">
        <v>2207.2000000000003</v>
      </c>
      <c r="BD17" s="2">
        <v>2776</v>
      </c>
      <c r="BE17" s="2">
        <v>2041.1999999999998</v>
      </c>
      <c r="BF17" s="2">
        <v>2071.2999999999997</v>
      </c>
      <c r="BG17" s="2">
        <v>1729</v>
      </c>
      <c r="BH17" s="2">
        <v>1998.8</v>
      </c>
      <c r="BI17" s="2">
        <v>1619.2</v>
      </c>
      <c r="BJ17" s="2">
        <v>1577.6</v>
      </c>
      <c r="BK17" s="2" t="s">
        <v>1484</v>
      </c>
      <c r="BL17" s="2" t="s">
        <v>1484</v>
      </c>
      <c r="BM17" s="2" t="s">
        <v>1484</v>
      </c>
      <c r="BN17" s="2" t="s">
        <v>1484</v>
      </c>
      <c r="BO17" s="2" t="s">
        <v>1484</v>
      </c>
      <c r="BP17" s="2" t="s">
        <v>1484</v>
      </c>
      <c r="BQ17" s="2" t="s">
        <v>1484</v>
      </c>
      <c r="BR17" s="2" t="s">
        <v>1484</v>
      </c>
      <c r="BS17" s="2" t="s">
        <v>1484</v>
      </c>
      <c r="BT17" s="2" t="s">
        <v>1484</v>
      </c>
      <c r="BU17" s="2" t="s">
        <v>1484</v>
      </c>
      <c r="BV17" s="2" t="s">
        <v>1484</v>
      </c>
      <c r="BW17" s="2" t="s">
        <v>1484</v>
      </c>
      <c r="BX17" s="2" t="s">
        <v>1484</v>
      </c>
      <c r="BY17" s="2" t="s">
        <v>1484</v>
      </c>
      <c r="BZ17" s="2" t="s">
        <v>1484</v>
      </c>
      <c r="CA17" s="2" t="s">
        <v>1484</v>
      </c>
      <c r="CB17" s="2">
        <v>13.5</v>
      </c>
      <c r="CC17" s="2">
        <v>14.8</v>
      </c>
      <c r="CD17" s="2">
        <v>18.100000000000001</v>
      </c>
      <c r="CE17" s="2">
        <v>19</v>
      </c>
      <c r="CF17" s="2">
        <v>18.399999999999999</v>
      </c>
      <c r="CG17" s="2">
        <v>17.8</v>
      </c>
      <c r="CH17" s="2">
        <v>17.2</v>
      </c>
      <c r="CI17" s="2">
        <v>17.600000000000001</v>
      </c>
      <c r="CJ17" s="2">
        <v>15.2</v>
      </c>
      <c r="CK17" s="2">
        <v>13.7</v>
      </c>
      <c r="CL17" s="2">
        <v>12.3</v>
      </c>
      <c r="CM17" s="2">
        <v>12.2</v>
      </c>
      <c r="CN17" s="2">
        <v>14.4</v>
      </c>
      <c r="CO17" s="2">
        <v>11.2</v>
      </c>
      <c r="CP17" s="2">
        <v>13.1</v>
      </c>
      <c r="CQ17" s="2" t="s">
        <v>1484</v>
      </c>
      <c r="CR17" s="2" t="s">
        <v>1484</v>
      </c>
      <c r="CS17" s="2" t="s">
        <v>1484</v>
      </c>
      <c r="CU17" s="2" t="str">
        <f>_xlfn.XLOOKUP($A17,TEAMS!$G$1:$G$844,TEAMS!$H$1:$H$844,"",0)</f>
        <v>SF</v>
      </c>
      <c r="CV17" s="2" t="str">
        <f>_xlfn.XLOOKUP($CU17,DASHBOARD!$B$22:$B$27,DASHBOARD!$C$22:$C$27,"",0)</f>
        <v>FORWARD</v>
      </c>
      <c r="CY17" s="60">
        <v>0</v>
      </c>
      <c r="CZ17" s="60">
        <v>0</v>
      </c>
      <c r="DA17" s="60">
        <v>0</v>
      </c>
      <c r="DB17" s="60">
        <v>0</v>
      </c>
      <c r="DC17" s="60">
        <v>0</v>
      </c>
      <c r="DD17" s="60">
        <v>0</v>
      </c>
      <c r="DE17" s="60">
        <v>0</v>
      </c>
      <c r="DF17" s="60">
        <v>0</v>
      </c>
      <c r="DG17" s="60">
        <v>0</v>
      </c>
      <c r="DH17" s="60">
        <v>0</v>
      </c>
      <c r="DI17" s="60">
        <v>0</v>
      </c>
      <c r="DJ17" s="60">
        <v>0</v>
      </c>
      <c r="DK17" s="60">
        <v>0</v>
      </c>
      <c r="DL17" s="60">
        <v>0</v>
      </c>
      <c r="DM17" s="60">
        <v>1914480</v>
      </c>
      <c r="DN17" s="60">
        <v>2058000</v>
      </c>
      <c r="DO17" s="60">
        <v>2201640</v>
      </c>
      <c r="DP17" s="60">
        <v>0</v>
      </c>
      <c r="DQ17" s="60">
        <v>11300000</v>
      </c>
      <c r="DR17" s="60">
        <v>12200000</v>
      </c>
      <c r="DS17" s="60">
        <v>12345250</v>
      </c>
      <c r="DT17" s="60">
        <v>13531750</v>
      </c>
      <c r="DU17" s="60">
        <v>14968250</v>
      </c>
      <c r="DV17" s="60">
        <v>12868632</v>
      </c>
      <c r="DW17" s="60">
        <v>12289544</v>
      </c>
      <c r="DX17" s="60">
        <v>11710456</v>
      </c>
      <c r="DY17" s="60">
        <v>11131368</v>
      </c>
      <c r="DZ17" s="60">
        <v>14814815</v>
      </c>
      <c r="EA17" s="60">
        <v>16000000</v>
      </c>
      <c r="EB17" s="60">
        <v>0</v>
      </c>
      <c r="EC17" s="60">
        <v>0</v>
      </c>
      <c r="ED17" s="60">
        <v>0</v>
      </c>
      <c r="EH17" s="2" t="s">
        <v>1476</v>
      </c>
      <c r="EI17" s="2" t="s">
        <v>1466</v>
      </c>
      <c r="EM17" s="2" t="s">
        <v>1291</v>
      </c>
      <c r="EO17" s="2"/>
      <c r="ER17" s="2" t="s">
        <v>1314</v>
      </c>
      <c r="ET17" s="2" t="s">
        <v>1314</v>
      </c>
      <c r="EW17" s="2"/>
      <c r="EX17" s="2" t="s">
        <v>1291</v>
      </c>
      <c r="EY17" s="2"/>
      <c r="EZ17" s="2" t="s">
        <v>1361</v>
      </c>
      <c r="FA17" s="2" t="s">
        <v>1408</v>
      </c>
      <c r="FF17" s="53" t="s">
        <v>1292</v>
      </c>
    </row>
    <row r="18" spans="1:165" x14ac:dyDescent="0.2">
      <c r="A18" s="2" t="s">
        <v>772</v>
      </c>
      <c r="B18" s="2" t="s">
        <v>1484</v>
      </c>
      <c r="C18" s="2" t="s">
        <v>1484</v>
      </c>
      <c r="D18" s="2" t="s">
        <v>1484</v>
      </c>
      <c r="E18" s="2" t="s">
        <v>1484</v>
      </c>
      <c r="F18" s="2" t="s">
        <v>1484</v>
      </c>
      <c r="G18" s="2" t="s">
        <v>1484</v>
      </c>
      <c r="H18" s="2" t="s">
        <v>1484</v>
      </c>
      <c r="I18" s="2" t="s">
        <v>1484</v>
      </c>
      <c r="J18" s="2" t="s">
        <v>1484</v>
      </c>
      <c r="K18" s="2" t="s">
        <v>1484</v>
      </c>
      <c r="L18" s="2" t="s">
        <v>1484</v>
      </c>
      <c r="M18" s="2" t="s">
        <v>1484</v>
      </c>
      <c r="N18" s="2" t="s">
        <v>1484</v>
      </c>
      <c r="O18" s="2" t="s">
        <v>1484</v>
      </c>
      <c r="P18" s="2" t="s">
        <v>1484</v>
      </c>
      <c r="Q18" s="2" t="s">
        <v>836</v>
      </c>
      <c r="R18" s="2" t="s">
        <v>836</v>
      </c>
      <c r="S18" s="2" t="s">
        <v>836</v>
      </c>
      <c r="T18" s="2" t="s">
        <v>836</v>
      </c>
      <c r="U18" s="2" t="s">
        <v>836</v>
      </c>
      <c r="V18" s="2" t="s">
        <v>836</v>
      </c>
      <c r="W18" s="2" t="s">
        <v>836</v>
      </c>
      <c r="X18" s="2" t="s">
        <v>786</v>
      </c>
      <c r="Y18" s="2" t="s">
        <v>786</v>
      </c>
      <c r="Z18" s="2" t="s">
        <v>786</v>
      </c>
      <c r="AA18" s="2" t="s">
        <v>786</v>
      </c>
      <c r="AB18" s="2" t="s">
        <v>1507</v>
      </c>
      <c r="AC18" s="2" t="s">
        <v>837</v>
      </c>
      <c r="AD18" s="2" t="s">
        <v>786</v>
      </c>
      <c r="AE18" s="2" t="s">
        <v>1484</v>
      </c>
      <c r="AF18" s="2" t="s">
        <v>1484</v>
      </c>
      <c r="AG18" s="2" t="s">
        <v>1484</v>
      </c>
      <c r="AH18" s="2" t="s">
        <v>1484</v>
      </c>
      <c r="AI18" s="2" t="s">
        <v>1484</v>
      </c>
      <c r="AJ18" s="2" t="s">
        <v>1484</v>
      </c>
      <c r="AK18" s="2" t="s">
        <v>1484</v>
      </c>
      <c r="AL18" s="2" t="s">
        <v>1484</v>
      </c>
      <c r="AM18" s="2" t="s">
        <v>1484</v>
      </c>
      <c r="AN18" s="2" t="s">
        <v>1484</v>
      </c>
      <c r="AO18" s="2" t="s">
        <v>1484</v>
      </c>
      <c r="AP18" s="2" t="s">
        <v>1484</v>
      </c>
      <c r="AQ18" s="2" t="s">
        <v>1484</v>
      </c>
      <c r="AR18" s="2" t="s">
        <v>1484</v>
      </c>
      <c r="AS18" s="2" t="s">
        <v>1484</v>
      </c>
      <c r="AT18" s="2" t="s">
        <v>1484</v>
      </c>
      <c r="AU18" s="2" t="s">
        <v>1484</v>
      </c>
      <c r="AV18" s="2" t="s">
        <v>1484</v>
      </c>
      <c r="AW18" s="2">
        <v>2345.2000000000003</v>
      </c>
      <c r="AX18" s="2">
        <v>2257.2000000000003</v>
      </c>
      <c r="AY18" s="2">
        <v>2722.2</v>
      </c>
      <c r="AZ18" s="2">
        <v>1123.2</v>
      </c>
      <c r="BA18" s="2">
        <v>2228.6999999999998</v>
      </c>
      <c r="BB18" s="2">
        <v>2294.5</v>
      </c>
      <c r="BC18" s="2">
        <v>363.6</v>
      </c>
      <c r="BD18" s="2">
        <v>787.2</v>
      </c>
      <c r="BE18" s="2">
        <v>1768.8</v>
      </c>
      <c r="BF18" s="2">
        <v>1581.2</v>
      </c>
      <c r="BG18" s="2">
        <v>1449</v>
      </c>
      <c r="BH18" s="2">
        <v>583.20000000000005</v>
      </c>
      <c r="BI18" s="2">
        <v>216.20000000000002</v>
      </c>
      <c r="BJ18" s="2">
        <v>134.19999999999999</v>
      </c>
      <c r="BK18" s="2" t="s">
        <v>1484</v>
      </c>
      <c r="BL18" s="2" t="s">
        <v>1484</v>
      </c>
      <c r="BM18" s="2" t="s">
        <v>1484</v>
      </c>
      <c r="BN18" s="2" t="s">
        <v>1484</v>
      </c>
      <c r="BO18" s="2" t="s">
        <v>1484</v>
      </c>
      <c r="BP18" s="2" t="s">
        <v>1484</v>
      </c>
      <c r="BQ18" s="2" t="s">
        <v>1484</v>
      </c>
      <c r="BR18" s="2" t="s">
        <v>1484</v>
      </c>
      <c r="BS18" s="2" t="s">
        <v>1484</v>
      </c>
      <c r="BT18" s="2" t="s">
        <v>1484</v>
      </c>
      <c r="BU18" s="2" t="s">
        <v>1484</v>
      </c>
      <c r="BV18" s="2" t="s">
        <v>1484</v>
      </c>
      <c r="BW18" s="2" t="s">
        <v>1484</v>
      </c>
      <c r="BX18" s="2" t="s">
        <v>1484</v>
      </c>
      <c r="BY18" s="2" t="s">
        <v>1484</v>
      </c>
      <c r="BZ18" s="2" t="s">
        <v>1484</v>
      </c>
      <c r="CA18" s="2" t="s">
        <v>1484</v>
      </c>
      <c r="CB18" s="2" t="s">
        <v>1484</v>
      </c>
      <c r="CC18" s="2">
        <v>15.2</v>
      </c>
      <c r="CD18" s="2">
        <v>15.5</v>
      </c>
      <c r="CE18" s="2">
        <v>17.5</v>
      </c>
      <c r="CF18" s="2">
        <v>16.2</v>
      </c>
      <c r="CG18" s="2">
        <v>20.7</v>
      </c>
      <c r="CH18" s="2">
        <v>16.7</v>
      </c>
      <c r="CI18" s="2">
        <v>14.9</v>
      </c>
      <c r="CJ18" s="2">
        <v>13.8</v>
      </c>
      <c r="CK18" s="2">
        <v>17</v>
      </c>
      <c r="CL18" s="2">
        <v>15.8</v>
      </c>
      <c r="CM18" s="2">
        <v>15.9</v>
      </c>
      <c r="CN18" s="2">
        <v>9.3000000000000007</v>
      </c>
      <c r="CO18" s="2">
        <v>10.9</v>
      </c>
      <c r="CP18" s="2">
        <v>13.4</v>
      </c>
      <c r="CQ18" s="2" t="s">
        <v>1484</v>
      </c>
      <c r="CR18" s="2" t="s">
        <v>1484</v>
      </c>
      <c r="CS18" s="2" t="s">
        <v>1484</v>
      </c>
      <c r="CU18" s="2" t="str">
        <f>_xlfn.XLOOKUP($A18,TEAMS!$G$1:$G$844,TEAMS!$H$1:$H$844,"",0)</f>
        <v>C</v>
      </c>
      <c r="CV18" s="2" t="str">
        <f>_xlfn.XLOOKUP($CU18,DASHBOARD!$B$22:$B$27,DASHBOARD!$C$22:$C$27,"",0)</f>
        <v>CENTER</v>
      </c>
      <c r="CY18" s="60">
        <v>0</v>
      </c>
      <c r="CZ18" s="60">
        <v>0</v>
      </c>
      <c r="DA18" s="60">
        <v>0</v>
      </c>
      <c r="DB18" s="60">
        <v>0</v>
      </c>
      <c r="DC18" s="60">
        <v>0</v>
      </c>
      <c r="DD18" s="60">
        <v>0</v>
      </c>
      <c r="DE18" s="60">
        <v>0</v>
      </c>
      <c r="DF18" s="60">
        <v>0</v>
      </c>
      <c r="DG18" s="60">
        <v>0</v>
      </c>
      <c r="DH18" s="60">
        <v>0</v>
      </c>
      <c r="DI18" s="60">
        <v>0</v>
      </c>
      <c r="DJ18" s="60">
        <v>0</v>
      </c>
      <c r="DK18" s="60">
        <v>0</v>
      </c>
      <c r="DL18" s="60">
        <v>0</v>
      </c>
      <c r="DM18" s="60">
        <v>0</v>
      </c>
      <c r="DN18" s="60">
        <v>4340520</v>
      </c>
      <c r="DO18" s="60">
        <v>4665960</v>
      </c>
      <c r="DP18" s="60">
        <v>4991520</v>
      </c>
      <c r="DQ18" s="60">
        <v>6294310</v>
      </c>
      <c r="DR18" s="60">
        <v>10000000</v>
      </c>
      <c r="DS18" s="60">
        <v>11000000</v>
      </c>
      <c r="DT18" s="60">
        <v>12000000</v>
      </c>
      <c r="DU18" s="60">
        <v>13000000</v>
      </c>
      <c r="DV18" s="60">
        <v>14000000</v>
      </c>
      <c r="DW18" s="60">
        <v>12972973</v>
      </c>
      <c r="DX18" s="60">
        <v>12000000</v>
      </c>
      <c r="DY18" s="60">
        <v>11027027</v>
      </c>
      <c r="DZ18" s="60">
        <v>2328652</v>
      </c>
      <c r="EA18" s="60">
        <v>2393887</v>
      </c>
      <c r="EB18" s="60">
        <v>0</v>
      </c>
      <c r="EC18" s="60">
        <v>0</v>
      </c>
      <c r="ED18" s="60">
        <v>0</v>
      </c>
      <c r="EH18" s="2" t="s">
        <v>1478</v>
      </c>
      <c r="EI18" s="2" t="s">
        <v>1468</v>
      </c>
      <c r="ER18" s="2" t="s">
        <v>1310</v>
      </c>
      <c r="ES18" s="2" t="s">
        <v>1281</v>
      </c>
    </row>
    <row r="19" spans="1:165" x14ac:dyDescent="0.2">
      <c r="A19" s="2" t="s">
        <v>874</v>
      </c>
      <c r="B19" s="2" t="s">
        <v>1484</v>
      </c>
      <c r="C19" s="2" t="s">
        <v>1484</v>
      </c>
      <c r="D19" s="2" t="s">
        <v>1484</v>
      </c>
      <c r="E19" s="2" t="s">
        <v>1484</v>
      </c>
      <c r="F19" s="2" t="s">
        <v>1484</v>
      </c>
      <c r="G19" s="2" t="s">
        <v>1484</v>
      </c>
      <c r="H19" s="2" t="s">
        <v>1484</v>
      </c>
      <c r="I19" s="2" t="s">
        <v>1484</v>
      </c>
      <c r="J19" s="2" t="s">
        <v>1484</v>
      </c>
      <c r="K19" s="2" t="s">
        <v>1484</v>
      </c>
      <c r="L19" s="2" t="s">
        <v>1484</v>
      </c>
      <c r="M19" s="2" t="s">
        <v>1484</v>
      </c>
      <c r="N19" s="2" t="s">
        <v>1484</v>
      </c>
      <c r="O19" s="2" t="s">
        <v>1484</v>
      </c>
      <c r="P19" s="2" t="s">
        <v>1484</v>
      </c>
      <c r="Q19" s="2" t="s">
        <v>837</v>
      </c>
      <c r="R19" s="2" t="s">
        <v>837</v>
      </c>
      <c r="S19" s="2" t="s">
        <v>837</v>
      </c>
      <c r="T19" s="2" t="s">
        <v>837</v>
      </c>
      <c r="U19" s="2" t="s">
        <v>837</v>
      </c>
      <c r="V19" s="2" t="s">
        <v>837</v>
      </c>
      <c r="W19" s="2" t="s">
        <v>837</v>
      </c>
      <c r="X19" s="2" t="s">
        <v>1484</v>
      </c>
      <c r="Y19" s="2" t="s">
        <v>1507</v>
      </c>
      <c r="Z19" s="2" t="s">
        <v>1484</v>
      </c>
      <c r="AA19" s="2" t="s">
        <v>1484</v>
      </c>
      <c r="AB19" s="2" t="s">
        <v>1484</v>
      </c>
      <c r="AC19" s="2" t="s">
        <v>1484</v>
      </c>
      <c r="AD19" s="2" t="s">
        <v>1484</v>
      </c>
      <c r="AE19" s="2" t="s">
        <v>1484</v>
      </c>
      <c r="AF19" s="2" t="s">
        <v>1484</v>
      </c>
      <c r="AG19" s="2" t="s">
        <v>1484</v>
      </c>
      <c r="AH19" s="2" t="s">
        <v>1484</v>
      </c>
      <c r="AI19" s="2" t="s">
        <v>1484</v>
      </c>
      <c r="AJ19" s="2" t="s">
        <v>1484</v>
      </c>
      <c r="AK19" s="2" t="s">
        <v>1484</v>
      </c>
      <c r="AL19" s="2" t="s">
        <v>1484</v>
      </c>
      <c r="AM19" s="2" t="s">
        <v>1484</v>
      </c>
      <c r="AN19" s="2" t="s">
        <v>1484</v>
      </c>
      <c r="AO19" s="2" t="s">
        <v>1484</v>
      </c>
      <c r="AP19" s="2" t="s">
        <v>1484</v>
      </c>
      <c r="AQ19" s="2" t="s">
        <v>1484</v>
      </c>
      <c r="AR19" s="2" t="s">
        <v>1484</v>
      </c>
      <c r="AS19" s="2" t="s">
        <v>1484</v>
      </c>
      <c r="AT19" s="2" t="s">
        <v>1484</v>
      </c>
      <c r="AU19" s="2" t="s">
        <v>1484</v>
      </c>
      <c r="AV19" s="2" t="s">
        <v>1484</v>
      </c>
      <c r="AW19" s="2">
        <v>335.8</v>
      </c>
      <c r="AX19" s="2">
        <v>1795.8</v>
      </c>
      <c r="AY19" s="2">
        <v>1008</v>
      </c>
      <c r="AZ19" s="2">
        <v>1445</v>
      </c>
      <c r="BA19" s="2">
        <v>1976</v>
      </c>
      <c r="BB19" s="2">
        <v>1501.2</v>
      </c>
      <c r="BC19" s="2">
        <v>2112</v>
      </c>
      <c r="BD19" s="2" t="s">
        <v>1484</v>
      </c>
      <c r="BE19" s="2">
        <v>514.80000000000007</v>
      </c>
      <c r="BF19" s="2" t="s">
        <v>1484</v>
      </c>
      <c r="BG19" s="2" t="s">
        <v>1484</v>
      </c>
      <c r="BH19" s="2" t="s">
        <v>1484</v>
      </c>
      <c r="BI19" s="2" t="s">
        <v>1484</v>
      </c>
      <c r="BJ19" s="2" t="s">
        <v>1484</v>
      </c>
      <c r="BK19" s="2" t="s">
        <v>1484</v>
      </c>
      <c r="BL19" s="2" t="s">
        <v>1484</v>
      </c>
      <c r="BM19" s="2" t="s">
        <v>1484</v>
      </c>
      <c r="BN19" s="2" t="s">
        <v>1484</v>
      </c>
      <c r="BO19" s="2" t="s">
        <v>1484</v>
      </c>
      <c r="BP19" s="2" t="s">
        <v>1484</v>
      </c>
      <c r="BQ19" s="2" t="s">
        <v>1484</v>
      </c>
      <c r="BR19" s="2" t="s">
        <v>1484</v>
      </c>
      <c r="BS19" s="2" t="s">
        <v>1484</v>
      </c>
      <c r="BT19" s="2" t="s">
        <v>1484</v>
      </c>
      <c r="BU19" s="2" t="s">
        <v>1484</v>
      </c>
      <c r="BV19" s="2" t="s">
        <v>1484</v>
      </c>
      <c r="BW19" s="2" t="s">
        <v>1484</v>
      </c>
      <c r="BX19" s="2" t="s">
        <v>1484</v>
      </c>
      <c r="BY19" s="2" t="s">
        <v>1484</v>
      </c>
      <c r="BZ19" s="2" t="s">
        <v>1484</v>
      </c>
      <c r="CA19" s="2" t="s">
        <v>1484</v>
      </c>
      <c r="CB19" s="2" t="s">
        <v>1484</v>
      </c>
      <c r="CC19" s="2">
        <v>7.4</v>
      </c>
      <c r="CD19" s="2">
        <v>15.4</v>
      </c>
      <c r="CE19" s="2">
        <v>22.6</v>
      </c>
      <c r="CF19" s="2">
        <v>20</v>
      </c>
      <c r="CG19" s="2">
        <v>20.2</v>
      </c>
      <c r="CH19" s="2">
        <v>21.1</v>
      </c>
      <c r="CI19" s="2">
        <v>22.9</v>
      </c>
      <c r="CJ19" s="2" t="s">
        <v>1484</v>
      </c>
      <c r="CK19" s="2">
        <v>15.2</v>
      </c>
      <c r="CL19" s="2" t="s">
        <v>1484</v>
      </c>
      <c r="CM19" s="2" t="s">
        <v>1484</v>
      </c>
      <c r="CN19" s="2" t="s">
        <v>1484</v>
      </c>
      <c r="CO19" s="2" t="s">
        <v>1484</v>
      </c>
      <c r="CP19" s="2" t="s">
        <v>1484</v>
      </c>
      <c r="CQ19" s="2" t="s">
        <v>1484</v>
      </c>
      <c r="CR19" s="2" t="s">
        <v>1484</v>
      </c>
      <c r="CS19" s="2" t="s">
        <v>1484</v>
      </c>
      <c r="CU19" s="2" t="str">
        <f>_xlfn.XLOOKUP($A19,TEAMS!$G$1:$G$844,TEAMS!$H$1:$H$844,"",0)</f>
        <v>C</v>
      </c>
      <c r="CV19" s="2" t="str">
        <f>_xlfn.XLOOKUP($CU19,DASHBOARD!$B$22:$B$27,DASHBOARD!$C$22:$C$27,"",0)</f>
        <v>CENTER</v>
      </c>
      <c r="CY19" s="60">
        <v>0</v>
      </c>
      <c r="CZ19" s="60">
        <v>0</v>
      </c>
      <c r="DA19" s="60">
        <v>0</v>
      </c>
      <c r="DB19" s="60">
        <v>0</v>
      </c>
      <c r="DC19" s="60">
        <v>0</v>
      </c>
      <c r="DD19" s="60">
        <v>0</v>
      </c>
      <c r="DE19" s="60">
        <v>0</v>
      </c>
      <c r="DF19" s="60">
        <v>0</v>
      </c>
      <c r="DG19" s="60">
        <v>0</v>
      </c>
      <c r="DH19" s="60">
        <v>0</v>
      </c>
      <c r="DI19" s="60">
        <v>0</v>
      </c>
      <c r="DJ19" s="60">
        <v>0</v>
      </c>
      <c r="DK19" s="60">
        <v>0</v>
      </c>
      <c r="DL19" s="60">
        <v>0</v>
      </c>
      <c r="DM19" s="60">
        <v>0</v>
      </c>
      <c r="DN19" s="60">
        <v>1888680</v>
      </c>
      <c r="DO19" s="60">
        <v>2030280</v>
      </c>
      <c r="DP19" s="60">
        <v>2172000</v>
      </c>
      <c r="DQ19" s="60">
        <v>2769300</v>
      </c>
      <c r="DR19" s="60">
        <v>12526998</v>
      </c>
      <c r="DS19" s="60">
        <v>13700000</v>
      </c>
      <c r="DT19" s="60">
        <v>14900000</v>
      </c>
      <c r="DU19" s="60">
        <v>0</v>
      </c>
      <c r="DV19" s="60">
        <v>6000000</v>
      </c>
      <c r="DW19" s="60">
        <v>0</v>
      </c>
      <c r="DX19" s="60">
        <v>0</v>
      </c>
      <c r="DY19" s="60">
        <v>0</v>
      </c>
      <c r="DZ19" s="60">
        <v>0</v>
      </c>
      <c r="EA19" s="60">
        <v>0</v>
      </c>
      <c r="EB19" s="60">
        <v>0</v>
      </c>
      <c r="EC19" s="60">
        <v>0</v>
      </c>
      <c r="ED19" s="60">
        <v>0</v>
      </c>
      <c r="EH19" s="2" t="s">
        <v>1480</v>
      </c>
      <c r="ER19" s="2" t="s">
        <v>1313</v>
      </c>
      <c r="ES19" s="2" t="s">
        <v>1323</v>
      </c>
    </row>
    <row r="20" spans="1:165" x14ac:dyDescent="0.2">
      <c r="A20" s="2" t="s">
        <v>1044</v>
      </c>
      <c r="B20" s="2" t="s">
        <v>1484</v>
      </c>
      <c r="C20" s="2" t="s">
        <v>1484</v>
      </c>
      <c r="D20" s="2" t="s">
        <v>1484</v>
      </c>
      <c r="E20" s="2" t="s">
        <v>1515</v>
      </c>
      <c r="F20" s="2" t="s">
        <v>1484</v>
      </c>
      <c r="G20" s="2" t="s">
        <v>1484</v>
      </c>
      <c r="H20" s="2" t="s">
        <v>1484</v>
      </c>
      <c r="I20" s="2" t="s">
        <v>1484</v>
      </c>
      <c r="J20" s="2" t="s">
        <v>787</v>
      </c>
      <c r="K20" s="2" t="s">
        <v>1484</v>
      </c>
      <c r="L20" s="2" t="s">
        <v>1484</v>
      </c>
      <c r="M20" s="2" t="s">
        <v>1484</v>
      </c>
      <c r="N20" s="2" t="s">
        <v>1484</v>
      </c>
      <c r="O20" s="2" t="s">
        <v>1484</v>
      </c>
      <c r="P20" s="2" t="s">
        <v>1484</v>
      </c>
      <c r="Q20" s="2" t="s">
        <v>1484</v>
      </c>
      <c r="R20" s="2" t="s">
        <v>1484</v>
      </c>
      <c r="S20" s="2" t="s">
        <v>1484</v>
      </c>
      <c r="T20" s="2" t="s">
        <v>1484</v>
      </c>
      <c r="U20" s="2" t="s">
        <v>1484</v>
      </c>
      <c r="V20" s="2" t="s">
        <v>1484</v>
      </c>
      <c r="W20" s="2" t="s">
        <v>1484</v>
      </c>
      <c r="X20" s="2" t="s">
        <v>1484</v>
      </c>
      <c r="Y20" s="2" t="s">
        <v>1484</v>
      </c>
      <c r="Z20" s="2" t="s">
        <v>1484</v>
      </c>
      <c r="AA20" s="2" t="s">
        <v>1484</v>
      </c>
      <c r="AB20" s="2" t="s">
        <v>1484</v>
      </c>
      <c r="AC20" s="2" t="s">
        <v>1484</v>
      </c>
      <c r="AD20" s="2" t="s">
        <v>1484</v>
      </c>
      <c r="AE20" s="2" t="s">
        <v>1484</v>
      </c>
      <c r="AF20" s="2" t="s">
        <v>1484</v>
      </c>
      <c r="AG20" s="2" t="s">
        <v>1484</v>
      </c>
      <c r="AH20" s="2" t="s">
        <v>1484</v>
      </c>
      <c r="AI20" s="2" t="s">
        <v>1484</v>
      </c>
      <c r="AJ20" s="2" t="s">
        <v>1484</v>
      </c>
      <c r="AK20" s="2">
        <v>70</v>
      </c>
      <c r="AL20" s="2" t="s">
        <v>1484</v>
      </c>
      <c r="AM20" s="2" t="s">
        <v>1484</v>
      </c>
      <c r="AN20" s="2" t="s">
        <v>1484</v>
      </c>
      <c r="AO20" s="2" t="s">
        <v>1484</v>
      </c>
      <c r="AP20" s="2">
        <v>58.9</v>
      </c>
      <c r="AQ20" s="2" t="s">
        <v>1484</v>
      </c>
      <c r="AR20" s="2" t="s">
        <v>1484</v>
      </c>
      <c r="AS20" s="2" t="s">
        <v>1484</v>
      </c>
      <c r="AT20" s="2" t="s">
        <v>1484</v>
      </c>
      <c r="AU20" s="2" t="s">
        <v>1484</v>
      </c>
      <c r="AV20" s="2" t="s">
        <v>1484</v>
      </c>
      <c r="AW20" s="2" t="s">
        <v>1484</v>
      </c>
      <c r="AX20" s="2" t="s">
        <v>1484</v>
      </c>
      <c r="AY20" s="2" t="s">
        <v>1484</v>
      </c>
      <c r="AZ20" s="2" t="s">
        <v>1484</v>
      </c>
      <c r="BA20" s="2" t="s">
        <v>1484</v>
      </c>
      <c r="BB20" s="2" t="s">
        <v>1484</v>
      </c>
      <c r="BC20" s="2" t="s">
        <v>1484</v>
      </c>
      <c r="BD20" s="2" t="s">
        <v>1484</v>
      </c>
      <c r="BE20" s="2" t="s">
        <v>1484</v>
      </c>
      <c r="BF20" s="2" t="s">
        <v>1484</v>
      </c>
      <c r="BG20" s="2" t="s">
        <v>1484</v>
      </c>
      <c r="BH20" s="2" t="s">
        <v>1484</v>
      </c>
      <c r="BI20" s="2" t="s">
        <v>1484</v>
      </c>
      <c r="BJ20" s="2" t="s">
        <v>1484</v>
      </c>
      <c r="BK20" s="2" t="s">
        <v>1484</v>
      </c>
      <c r="BL20" s="2" t="s">
        <v>1484</v>
      </c>
      <c r="BM20" s="2" t="s">
        <v>1484</v>
      </c>
      <c r="BN20" s="2" t="s">
        <v>1484</v>
      </c>
      <c r="BO20" s="2" t="s">
        <v>1484</v>
      </c>
      <c r="BP20" s="2" t="s">
        <v>1484</v>
      </c>
      <c r="BQ20" s="2">
        <v>10.5</v>
      </c>
      <c r="BR20" s="2" t="s">
        <v>1484</v>
      </c>
      <c r="BS20" s="2" t="s">
        <v>1484</v>
      </c>
      <c r="BT20" s="2" t="s">
        <v>1484</v>
      </c>
      <c r="BU20" s="2" t="s">
        <v>1484</v>
      </c>
      <c r="BV20" s="2">
        <v>8.5</v>
      </c>
      <c r="BW20" s="2" t="s">
        <v>1484</v>
      </c>
      <c r="BX20" s="2" t="s">
        <v>1484</v>
      </c>
      <c r="BY20" s="2" t="s">
        <v>1484</v>
      </c>
      <c r="BZ20" s="2" t="s">
        <v>1484</v>
      </c>
      <c r="CA20" s="2" t="s">
        <v>1484</v>
      </c>
      <c r="CB20" s="2" t="s">
        <v>1484</v>
      </c>
      <c r="CC20" s="2" t="s">
        <v>1484</v>
      </c>
      <c r="CD20" s="2" t="s">
        <v>1484</v>
      </c>
      <c r="CE20" s="2" t="s">
        <v>1484</v>
      </c>
      <c r="CF20" s="2" t="s">
        <v>1484</v>
      </c>
      <c r="CG20" s="2" t="s">
        <v>1484</v>
      </c>
      <c r="CH20" s="2" t="s">
        <v>1484</v>
      </c>
      <c r="CI20" s="2" t="s">
        <v>1484</v>
      </c>
      <c r="CJ20" s="2" t="s">
        <v>1484</v>
      </c>
      <c r="CK20" s="2" t="s">
        <v>1484</v>
      </c>
      <c r="CL20" s="2" t="s">
        <v>1484</v>
      </c>
      <c r="CM20" s="2" t="s">
        <v>1484</v>
      </c>
      <c r="CN20" s="2" t="s">
        <v>1484</v>
      </c>
      <c r="CO20" s="2" t="s">
        <v>1484</v>
      </c>
      <c r="CP20" s="2" t="s">
        <v>1484</v>
      </c>
      <c r="CQ20" s="2" t="s">
        <v>1484</v>
      </c>
      <c r="CR20" s="2" t="s">
        <v>1484</v>
      </c>
      <c r="CS20" s="2" t="s">
        <v>1484</v>
      </c>
      <c r="CU20" s="2" t="str">
        <f>_xlfn.XLOOKUP($A20,TEAMS!$G$1:$G$844,TEAMS!$H$1:$H$844,"",0)</f>
        <v>SG</v>
      </c>
      <c r="CV20" s="2" t="str">
        <f>_xlfn.XLOOKUP($CU20,DASHBOARD!$B$22:$B$27,DASHBOARD!$C$22:$C$27,"",0)</f>
        <v>GUARD</v>
      </c>
      <c r="CY20" s="60">
        <v>0</v>
      </c>
      <c r="CZ20" s="60">
        <v>0</v>
      </c>
      <c r="DA20" s="60">
        <v>0</v>
      </c>
      <c r="DB20" s="60">
        <v>0</v>
      </c>
      <c r="DC20" s="60">
        <v>0</v>
      </c>
      <c r="DD20" s="60">
        <v>0</v>
      </c>
      <c r="DE20" s="60">
        <v>0</v>
      </c>
      <c r="DF20" s="60">
        <v>0</v>
      </c>
      <c r="DG20" s="60">
        <v>350000</v>
      </c>
      <c r="DH20" s="60">
        <v>0</v>
      </c>
      <c r="DI20" s="60">
        <v>0</v>
      </c>
      <c r="DJ20" s="60">
        <v>0</v>
      </c>
      <c r="DK20" s="60">
        <v>0</v>
      </c>
      <c r="DL20" s="60">
        <v>0</v>
      </c>
      <c r="DM20" s="60">
        <v>0</v>
      </c>
      <c r="DN20" s="60">
        <v>0</v>
      </c>
      <c r="DO20" s="60">
        <v>0</v>
      </c>
      <c r="DP20" s="60">
        <v>0</v>
      </c>
      <c r="DQ20" s="60">
        <v>0</v>
      </c>
      <c r="DR20" s="60">
        <v>0</v>
      </c>
      <c r="DS20" s="60">
        <v>0</v>
      </c>
      <c r="DT20" s="60">
        <v>0</v>
      </c>
      <c r="DU20" s="60">
        <v>0</v>
      </c>
      <c r="DV20" s="60">
        <v>0</v>
      </c>
      <c r="DW20" s="60">
        <v>0</v>
      </c>
      <c r="DX20" s="60">
        <v>0</v>
      </c>
      <c r="DY20" s="60">
        <v>0</v>
      </c>
      <c r="DZ20" s="60">
        <v>0</v>
      </c>
      <c r="EA20" s="60">
        <v>0</v>
      </c>
      <c r="EB20" s="60">
        <v>0</v>
      </c>
      <c r="EC20" s="60">
        <v>0</v>
      </c>
      <c r="ED20" s="60">
        <v>0</v>
      </c>
      <c r="EH20" s="2" t="s">
        <v>1480</v>
      </c>
      <c r="EZ20" s="2" t="s">
        <v>1335</v>
      </c>
      <c r="FF20" s="53" t="s">
        <v>1265</v>
      </c>
    </row>
    <row r="21" spans="1:165" x14ac:dyDescent="0.2">
      <c r="A21" s="2" t="s">
        <v>561</v>
      </c>
      <c r="B21" s="2" t="s">
        <v>1484</v>
      </c>
      <c r="C21" s="2" t="s">
        <v>1484</v>
      </c>
      <c r="D21" s="2" t="s">
        <v>1484</v>
      </c>
      <c r="E21" s="2" t="s">
        <v>1484</v>
      </c>
      <c r="F21" s="2" t="s">
        <v>1484</v>
      </c>
      <c r="G21" s="2" t="s">
        <v>1484</v>
      </c>
      <c r="H21" s="2" t="s">
        <v>1484</v>
      </c>
      <c r="I21" s="2" t="s">
        <v>1484</v>
      </c>
      <c r="J21" s="2" t="s">
        <v>1484</v>
      </c>
      <c r="K21" s="2" t="s">
        <v>1484</v>
      </c>
      <c r="L21" s="2" t="s">
        <v>1484</v>
      </c>
      <c r="M21" s="2" t="s">
        <v>1484</v>
      </c>
      <c r="N21" s="2" t="s">
        <v>1484</v>
      </c>
      <c r="O21" s="2" t="s">
        <v>1484</v>
      </c>
      <c r="P21" s="2" t="s">
        <v>1484</v>
      </c>
      <c r="Q21" s="2" t="s">
        <v>1484</v>
      </c>
      <c r="R21" s="2" t="s">
        <v>1484</v>
      </c>
      <c r="S21" s="2" t="s">
        <v>1484</v>
      </c>
      <c r="T21" s="2" t="s">
        <v>1484</v>
      </c>
      <c r="U21" s="2" t="s">
        <v>1484</v>
      </c>
      <c r="V21" s="2" t="s">
        <v>1484</v>
      </c>
      <c r="W21" s="2" t="s">
        <v>1484</v>
      </c>
      <c r="X21" s="2" t="s">
        <v>1484</v>
      </c>
      <c r="Y21" s="2" t="s">
        <v>1484</v>
      </c>
      <c r="Z21" s="2" t="s">
        <v>1516</v>
      </c>
      <c r="AA21" s="2" t="s">
        <v>1516</v>
      </c>
      <c r="AB21" s="2" t="s">
        <v>1516</v>
      </c>
      <c r="AC21" s="2" t="s">
        <v>1516</v>
      </c>
      <c r="AD21" s="2" t="s">
        <v>1516</v>
      </c>
      <c r="AE21" s="2" t="s">
        <v>1484</v>
      </c>
      <c r="AF21" s="2" t="s">
        <v>1484</v>
      </c>
      <c r="AG21" s="2" t="s">
        <v>1484</v>
      </c>
      <c r="AH21" s="2" t="s">
        <v>1484</v>
      </c>
      <c r="AI21" s="2" t="s">
        <v>1484</v>
      </c>
      <c r="AJ21" s="2" t="s">
        <v>1484</v>
      </c>
      <c r="AK21" s="2" t="s">
        <v>1484</v>
      </c>
      <c r="AL21" s="2" t="s">
        <v>1484</v>
      </c>
      <c r="AM21" s="2" t="s">
        <v>1484</v>
      </c>
      <c r="AN21" s="2" t="s">
        <v>1484</v>
      </c>
      <c r="AO21" s="2" t="s">
        <v>1484</v>
      </c>
      <c r="AP21" s="2" t="s">
        <v>1484</v>
      </c>
      <c r="AQ21" s="2" t="s">
        <v>1484</v>
      </c>
      <c r="AR21" s="2" t="s">
        <v>1484</v>
      </c>
      <c r="AS21" s="2" t="s">
        <v>1484</v>
      </c>
      <c r="AT21" s="2" t="s">
        <v>1484</v>
      </c>
      <c r="AU21" s="2" t="s">
        <v>1484</v>
      </c>
      <c r="AV21" s="2" t="s">
        <v>1484</v>
      </c>
      <c r="AW21" s="2" t="s">
        <v>1484</v>
      </c>
      <c r="AX21" s="2" t="s">
        <v>1484</v>
      </c>
      <c r="AY21" s="2" t="s">
        <v>1484</v>
      </c>
      <c r="AZ21" s="2" t="s">
        <v>1484</v>
      </c>
      <c r="BA21" s="2" t="s">
        <v>1484</v>
      </c>
      <c r="BB21" s="2" t="s">
        <v>1484</v>
      </c>
      <c r="BC21" s="2" t="s">
        <v>1484</v>
      </c>
      <c r="BD21" s="2" t="s">
        <v>1484</v>
      </c>
      <c r="BE21" s="2" t="s">
        <v>1484</v>
      </c>
      <c r="BF21" s="2">
        <v>2968.4</v>
      </c>
      <c r="BG21" s="2">
        <v>2843.1</v>
      </c>
      <c r="BH21" s="2">
        <v>3050.4</v>
      </c>
      <c r="BI21" s="2">
        <v>2976.6</v>
      </c>
      <c r="BJ21" s="2">
        <v>2540.3999999999996</v>
      </c>
      <c r="BK21" s="2" t="s">
        <v>1484</v>
      </c>
      <c r="BL21" s="2" t="s">
        <v>1484</v>
      </c>
      <c r="BM21" s="2" t="s">
        <v>1484</v>
      </c>
      <c r="BN21" s="2" t="s">
        <v>1484</v>
      </c>
      <c r="BO21" s="2" t="s">
        <v>1484</v>
      </c>
      <c r="BP21" s="2" t="s">
        <v>1484</v>
      </c>
      <c r="BQ21" s="2" t="s">
        <v>1484</v>
      </c>
      <c r="BR21" s="2" t="s">
        <v>1484</v>
      </c>
      <c r="BS21" s="2" t="s">
        <v>1484</v>
      </c>
      <c r="BT21" s="2" t="s">
        <v>1484</v>
      </c>
      <c r="BU21" s="2" t="s">
        <v>1484</v>
      </c>
      <c r="BV21" s="2" t="s">
        <v>1484</v>
      </c>
      <c r="BW21" s="2" t="s">
        <v>1484</v>
      </c>
      <c r="BX21" s="2" t="s">
        <v>1484</v>
      </c>
      <c r="BY21" s="2" t="s">
        <v>1484</v>
      </c>
      <c r="BZ21" s="2" t="s">
        <v>1484</v>
      </c>
      <c r="CA21" s="2" t="s">
        <v>1484</v>
      </c>
      <c r="CB21" s="2" t="s">
        <v>1484</v>
      </c>
      <c r="CC21" s="2" t="s">
        <v>1484</v>
      </c>
      <c r="CD21" s="2" t="s">
        <v>1484</v>
      </c>
      <c r="CE21" s="2" t="s">
        <v>1484</v>
      </c>
      <c r="CF21" s="2" t="s">
        <v>1484</v>
      </c>
      <c r="CG21" s="2" t="s">
        <v>1484</v>
      </c>
      <c r="CH21" s="2" t="s">
        <v>1484</v>
      </c>
      <c r="CI21" s="2" t="s">
        <v>1484</v>
      </c>
      <c r="CJ21" s="2" t="s">
        <v>1484</v>
      </c>
      <c r="CK21" s="2" t="s">
        <v>1484</v>
      </c>
      <c r="CL21" s="2">
        <v>13.9</v>
      </c>
      <c r="CM21" s="2">
        <v>16.5</v>
      </c>
      <c r="CN21" s="2">
        <v>16.5</v>
      </c>
      <c r="CO21" s="2">
        <v>13</v>
      </c>
      <c r="CP21" s="2">
        <v>12.4</v>
      </c>
      <c r="CQ21" s="2" t="s">
        <v>1484</v>
      </c>
      <c r="CR21" s="2" t="s">
        <v>1484</v>
      </c>
      <c r="CS21" s="2" t="s">
        <v>1484</v>
      </c>
      <c r="CU21" s="2" t="str">
        <f>_xlfn.XLOOKUP($A21,TEAMS!$G$1:$G$844,TEAMS!$H$1:$H$844,"",0)</f>
        <v>SF</v>
      </c>
      <c r="CV21" s="2" t="str">
        <f>_xlfn.XLOOKUP($CU21,DASHBOARD!$B$22:$B$27,DASHBOARD!$C$22:$C$27,"",0)</f>
        <v>FORWARD</v>
      </c>
      <c r="CY21" s="60">
        <v>0</v>
      </c>
      <c r="CZ21" s="60">
        <v>0</v>
      </c>
      <c r="DA21" s="60">
        <v>0</v>
      </c>
      <c r="DB21" s="60">
        <v>0</v>
      </c>
      <c r="DC21" s="60">
        <v>0</v>
      </c>
      <c r="DD21" s="60">
        <v>0</v>
      </c>
      <c r="DE21" s="60">
        <v>0</v>
      </c>
      <c r="DF21" s="60">
        <v>0</v>
      </c>
      <c r="DG21" s="60">
        <v>0</v>
      </c>
      <c r="DH21" s="60">
        <v>0</v>
      </c>
      <c r="DI21" s="60">
        <v>0</v>
      </c>
      <c r="DJ21" s="60">
        <v>0</v>
      </c>
      <c r="DK21" s="60">
        <v>0</v>
      </c>
      <c r="DL21" s="60">
        <v>0</v>
      </c>
      <c r="DM21" s="60">
        <v>0</v>
      </c>
      <c r="DN21" s="60">
        <v>0</v>
      </c>
      <c r="DO21" s="60">
        <v>0</v>
      </c>
      <c r="DP21" s="60">
        <v>0</v>
      </c>
      <c r="DQ21" s="60">
        <v>0</v>
      </c>
      <c r="DR21" s="60">
        <v>0</v>
      </c>
      <c r="DS21" s="60">
        <v>0</v>
      </c>
      <c r="DT21" s="60">
        <v>0</v>
      </c>
      <c r="DU21" s="60">
        <v>0</v>
      </c>
      <c r="DV21" s="60">
        <v>0</v>
      </c>
      <c r="DW21" s="60">
        <v>5510640</v>
      </c>
      <c r="DX21" s="60">
        <v>5758680</v>
      </c>
      <c r="DY21" s="60">
        <v>6006600</v>
      </c>
      <c r="DZ21" s="60">
        <v>7574322</v>
      </c>
      <c r="EA21" s="60">
        <v>25467250</v>
      </c>
      <c r="EB21" s="60">
        <v>0</v>
      </c>
      <c r="EC21" s="60">
        <v>0</v>
      </c>
      <c r="ED21" s="60">
        <v>0</v>
      </c>
      <c r="EH21" s="2" t="s">
        <v>1483</v>
      </c>
      <c r="EI21" s="2" t="s">
        <v>1469</v>
      </c>
      <c r="ER21" s="2" t="s">
        <v>1307</v>
      </c>
      <c r="EZ21" s="2" t="s">
        <v>1362</v>
      </c>
      <c r="FA21" s="2" t="s">
        <v>647</v>
      </c>
    </row>
    <row r="22" spans="1:165" x14ac:dyDescent="0.2">
      <c r="A22" s="2" t="s">
        <v>648</v>
      </c>
      <c r="B22" s="2" t="s">
        <v>1484</v>
      </c>
      <c r="C22" s="2" t="s">
        <v>1484</v>
      </c>
      <c r="D22" s="2" t="s">
        <v>1484</v>
      </c>
      <c r="E22" s="2" t="s">
        <v>1484</v>
      </c>
      <c r="F22" s="2" t="s">
        <v>1484</v>
      </c>
      <c r="G22" s="2" t="s">
        <v>1484</v>
      </c>
      <c r="H22" s="2" t="s">
        <v>1484</v>
      </c>
      <c r="I22" s="2" t="s">
        <v>1484</v>
      </c>
      <c r="J22" s="2" t="s">
        <v>1484</v>
      </c>
      <c r="K22" s="2" t="s">
        <v>1484</v>
      </c>
      <c r="L22" s="2" t="s">
        <v>1484</v>
      </c>
      <c r="M22" s="2" t="s">
        <v>1484</v>
      </c>
      <c r="N22" s="2" t="s">
        <v>1484</v>
      </c>
      <c r="O22" s="2" t="s">
        <v>1484</v>
      </c>
      <c r="P22" s="2" t="s">
        <v>1484</v>
      </c>
      <c r="Q22" s="2" t="s">
        <v>1484</v>
      </c>
      <c r="R22" s="2" t="s">
        <v>1484</v>
      </c>
      <c r="S22" s="2" t="s">
        <v>1484</v>
      </c>
      <c r="T22" s="2" t="s">
        <v>1484</v>
      </c>
      <c r="U22" s="2" t="s">
        <v>1484</v>
      </c>
      <c r="V22" s="2" t="s">
        <v>1484</v>
      </c>
      <c r="W22" s="2" t="s">
        <v>1484</v>
      </c>
      <c r="X22" s="2" t="s">
        <v>1517</v>
      </c>
      <c r="Y22" s="2" t="s">
        <v>1510</v>
      </c>
      <c r="Z22" s="2" t="s">
        <v>1510</v>
      </c>
      <c r="AA22" s="2" t="s">
        <v>1510</v>
      </c>
      <c r="AB22" s="2" t="s">
        <v>1510</v>
      </c>
      <c r="AC22" s="2" t="s">
        <v>1510</v>
      </c>
      <c r="AD22" s="2" t="s">
        <v>1510</v>
      </c>
      <c r="AE22" s="2" t="s">
        <v>1484</v>
      </c>
      <c r="AF22" s="2" t="s">
        <v>1484</v>
      </c>
      <c r="AG22" s="2" t="s">
        <v>1484</v>
      </c>
      <c r="AH22" s="2" t="s">
        <v>1484</v>
      </c>
      <c r="AI22" s="2" t="s">
        <v>1484</v>
      </c>
      <c r="AJ22" s="2" t="s">
        <v>1484</v>
      </c>
      <c r="AK22" s="2" t="s">
        <v>1484</v>
      </c>
      <c r="AL22" s="2" t="s">
        <v>1484</v>
      </c>
      <c r="AM22" s="2" t="s">
        <v>1484</v>
      </c>
      <c r="AN22" s="2" t="s">
        <v>1484</v>
      </c>
      <c r="AO22" s="2" t="s">
        <v>1484</v>
      </c>
      <c r="AP22" s="2" t="s">
        <v>1484</v>
      </c>
      <c r="AQ22" s="2" t="s">
        <v>1484</v>
      </c>
      <c r="AR22" s="2" t="s">
        <v>1484</v>
      </c>
      <c r="AS22" s="2" t="s">
        <v>1484</v>
      </c>
      <c r="AT22" s="2" t="s">
        <v>1484</v>
      </c>
      <c r="AU22" s="2" t="s">
        <v>1484</v>
      </c>
      <c r="AV22" s="2" t="s">
        <v>1484</v>
      </c>
      <c r="AW22" s="2" t="s">
        <v>1484</v>
      </c>
      <c r="AX22" s="2" t="s">
        <v>1484</v>
      </c>
      <c r="AY22" s="2" t="s">
        <v>1484</v>
      </c>
      <c r="AZ22" s="2" t="s">
        <v>1484</v>
      </c>
      <c r="BA22" s="2" t="s">
        <v>1484</v>
      </c>
      <c r="BB22" s="2" t="s">
        <v>1484</v>
      </c>
      <c r="BC22" s="2" t="s">
        <v>1484</v>
      </c>
      <c r="BD22" s="2">
        <v>1843.2</v>
      </c>
      <c r="BE22" s="2">
        <v>2358.4</v>
      </c>
      <c r="BF22" s="2">
        <v>2454.8000000000002</v>
      </c>
      <c r="BG22" s="2">
        <v>2165.5</v>
      </c>
      <c r="BH22" s="2">
        <v>2707.5</v>
      </c>
      <c r="BI22" s="2">
        <v>2730</v>
      </c>
      <c r="BJ22" s="2">
        <v>1848</v>
      </c>
      <c r="BK22" s="2" t="s">
        <v>1484</v>
      </c>
      <c r="BL22" s="2" t="s">
        <v>1484</v>
      </c>
      <c r="BM22" s="2" t="s">
        <v>1484</v>
      </c>
      <c r="BN22" s="2" t="s">
        <v>1484</v>
      </c>
      <c r="BO22" s="2" t="s">
        <v>1484</v>
      </c>
      <c r="BP22" s="2" t="s">
        <v>1484</v>
      </c>
      <c r="BQ22" s="2" t="s">
        <v>1484</v>
      </c>
      <c r="BR22" s="2" t="s">
        <v>1484</v>
      </c>
      <c r="BS22" s="2" t="s">
        <v>1484</v>
      </c>
      <c r="BT22" s="2" t="s">
        <v>1484</v>
      </c>
      <c r="BU22" s="2" t="s">
        <v>1484</v>
      </c>
      <c r="BV22" s="2" t="s">
        <v>1484</v>
      </c>
      <c r="BW22" s="2" t="s">
        <v>1484</v>
      </c>
      <c r="BX22" s="2" t="s">
        <v>1484</v>
      </c>
      <c r="BY22" s="2" t="s">
        <v>1484</v>
      </c>
      <c r="BZ22" s="2" t="s">
        <v>1484</v>
      </c>
      <c r="CA22" s="2" t="s">
        <v>1484</v>
      </c>
      <c r="CB22" s="2" t="s">
        <v>1484</v>
      </c>
      <c r="CC22" s="2" t="s">
        <v>1484</v>
      </c>
      <c r="CD22" s="2" t="s">
        <v>1484</v>
      </c>
      <c r="CE22" s="2" t="s">
        <v>1484</v>
      </c>
      <c r="CF22" s="2" t="s">
        <v>1484</v>
      </c>
      <c r="CG22" s="2" t="s">
        <v>1484</v>
      </c>
      <c r="CH22" s="2" t="s">
        <v>1484</v>
      </c>
      <c r="CI22" s="2" t="s">
        <v>1484</v>
      </c>
      <c r="CJ22" s="2">
        <v>21.7</v>
      </c>
      <c r="CK22" s="2">
        <v>26.5</v>
      </c>
      <c r="CL22" s="2">
        <v>30.8</v>
      </c>
      <c r="CM22" s="2">
        <v>25</v>
      </c>
      <c r="CN22" s="2">
        <v>27.5</v>
      </c>
      <c r="CO22" s="2">
        <v>28.9</v>
      </c>
      <c r="CP22" s="2">
        <v>30.3</v>
      </c>
      <c r="CQ22" s="2" t="s">
        <v>1484</v>
      </c>
      <c r="CR22" s="2" t="s">
        <v>1484</v>
      </c>
      <c r="CS22" s="2" t="s">
        <v>1484</v>
      </c>
      <c r="CU22" s="2" t="str">
        <f>_xlfn.XLOOKUP($A22,TEAMS!$G$1:$G$844,TEAMS!$H$1:$H$844,"",0)</f>
        <v>PF</v>
      </c>
      <c r="CV22" s="2" t="str">
        <f>_xlfn.XLOOKUP($CU22,DASHBOARD!$B$22:$B$27,DASHBOARD!$C$22:$C$27,"",0)</f>
        <v>FORWARD</v>
      </c>
      <c r="CY22" s="60">
        <v>0</v>
      </c>
      <c r="CZ22" s="60">
        <v>0</v>
      </c>
      <c r="DA22" s="60">
        <v>0</v>
      </c>
      <c r="DB22" s="60">
        <v>0</v>
      </c>
      <c r="DC22" s="60">
        <v>0</v>
      </c>
      <c r="DD22" s="60">
        <v>0</v>
      </c>
      <c r="DE22" s="60">
        <v>0</v>
      </c>
      <c r="DF22" s="60">
        <v>0</v>
      </c>
      <c r="DG22" s="60">
        <v>0</v>
      </c>
      <c r="DH22" s="60">
        <v>0</v>
      </c>
      <c r="DI22" s="60">
        <v>0</v>
      </c>
      <c r="DJ22" s="60">
        <v>0</v>
      </c>
      <c r="DK22" s="60">
        <v>0</v>
      </c>
      <c r="DL22" s="60">
        <v>0</v>
      </c>
      <c r="DM22" s="60">
        <v>0</v>
      </c>
      <c r="DN22" s="60">
        <v>0</v>
      </c>
      <c r="DO22" s="60">
        <v>0</v>
      </c>
      <c r="DP22" s="60">
        <v>0</v>
      </c>
      <c r="DQ22" s="60">
        <v>0</v>
      </c>
      <c r="DR22" s="60">
        <v>0</v>
      </c>
      <c r="DS22" s="60">
        <v>0</v>
      </c>
      <c r="DT22" s="60">
        <v>0</v>
      </c>
      <c r="DU22" s="60">
        <v>5144280</v>
      </c>
      <c r="DV22" s="60">
        <v>5375760</v>
      </c>
      <c r="DW22" s="60">
        <v>5607240</v>
      </c>
      <c r="DX22" s="60">
        <v>7070730</v>
      </c>
      <c r="DY22" s="60">
        <v>22116750</v>
      </c>
      <c r="DZ22" s="60">
        <v>23775506</v>
      </c>
      <c r="EA22" s="60">
        <v>25434263</v>
      </c>
      <c r="EB22" s="60">
        <v>0</v>
      </c>
      <c r="EC22" s="60">
        <v>0</v>
      </c>
      <c r="ED22" s="60">
        <v>0</v>
      </c>
      <c r="EH22" s="2" t="s">
        <v>1482</v>
      </c>
      <c r="EU22" s="2" t="s">
        <v>1302</v>
      </c>
      <c r="EV22" s="2" t="s">
        <v>1302</v>
      </c>
      <c r="EZ22" s="2" t="s">
        <v>1363</v>
      </c>
      <c r="FA22" s="2" t="s">
        <v>726</v>
      </c>
      <c r="FF22" s="53" t="s">
        <v>1270</v>
      </c>
    </row>
    <row r="23" spans="1:165" x14ac:dyDescent="0.2">
      <c r="A23" s="2" t="s">
        <v>995</v>
      </c>
      <c r="B23" s="2" t="s">
        <v>1484</v>
      </c>
      <c r="C23" s="2" t="s">
        <v>1484</v>
      </c>
      <c r="D23" s="2" t="s">
        <v>1484</v>
      </c>
      <c r="E23" s="2" t="s">
        <v>1484</v>
      </c>
      <c r="F23" s="2" t="s">
        <v>1484</v>
      </c>
      <c r="G23" s="2" t="s">
        <v>1511</v>
      </c>
      <c r="H23" s="2" t="s">
        <v>1507</v>
      </c>
      <c r="I23" s="2" t="s">
        <v>1514</v>
      </c>
      <c r="J23" s="2" t="s">
        <v>1484</v>
      </c>
      <c r="K23" s="2" t="s">
        <v>1484</v>
      </c>
      <c r="L23" s="2" t="s">
        <v>1514</v>
      </c>
      <c r="M23" s="2" t="s">
        <v>1484</v>
      </c>
      <c r="N23" s="2" t="s">
        <v>1507</v>
      </c>
      <c r="O23" s="2" t="s">
        <v>1507</v>
      </c>
      <c r="P23" s="2" t="s">
        <v>1507</v>
      </c>
      <c r="Q23" s="2" t="s">
        <v>1484</v>
      </c>
      <c r="R23" s="2" t="s">
        <v>1484</v>
      </c>
      <c r="S23" s="2" t="s">
        <v>1484</v>
      </c>
      <c r="T23" s="2" t="s">
        <v>1484</v>
      </c>
      <c r="U23" s="2" t="s">
        <v>1484</v>
      </c>
      <c r="V23" s="2" t="s">
        <v>1484</v>
      </c>
      <c r="W23" s="2" t="s">
        <v>1484</v>
      </c>
      <c r="X23" s="2" t="s">
        <v>1484</v>
      </c>
      <c r="Y23" s="2" t="s">
        <v>1484</v>
      </c>
      <c r="Z23" s="2" t="s">
        <v>1484</v>
      </c>
      <c r="AA23" s="2" t="s">
        <v>1484</v>
      </c>
      <c r="AB23" s="2" t="s">
        <v>1484</v>
      </c>
      <c r="AC23" s="2" t="s">
        <v>1484</v>
      </c>
      <c r="AD23" s="2" t="s">
        <v>1484</v>
      </c>
      <c r="AE23" s="2" t="s">
        <v>1484</v>
      </c>
      <c r="AF23" s="2" t="s">
        <v>1484</v>
      </c>
      <c r="AG23" s="2" t="s">
        <v>1484</v>
      </c>
      <c r="AH23" s="2" t="s">
        <v>1484</v>
      </c>
      <c r="AI23" s="2" t="s">
        <v>1484</v>
      </c>
      <c r="AJ23" s="2" t="s">
        <v>1484</v>
      </c>
      <c r="AK23" s="2" t="s">
        <v>1484</v>
      </c>
      <c r="AL23" s="2" t="s">
        <v>1484</v>
      </c>
      <c r="AM23" s="2">
        <v>621.6</v>
      </c>
      <c r="AN23" s="2">
        <v>1188</v>
      </c>
      <c r="AO23" s="2">
        <v>2214</v>
      </c>
      <c r="AP23" s="2" t="s">
        <v>1484</v>
      </c>
      <c r="AQ23" s="2" t="s">
        <v>1484</v>
      </c>
      <c r="AR23" s="2">
        <v>202</v>
      </c>
      <c r="AS23" s="2" t="s">
        <v>1484</v>
      </c>
      <c r="AT23" s="2">
        <v>85.5</v>
      </c>
      <c r="AU23" s="2">
        <v>84.7</v>
      </c>
      <c r="AV23" s="2">
        <v>537.9</v>
      </c>
      <c r="AW23" s="2" t="s">
        <v>1484</v>
      </c>
      <c r="AX23" s="2" t="s">
        <v>1484</v>
      </c>
      <c r="AY23" s="2" t="s">
        <v>1484</v>
      </c>
      <c r="AZ23" s="2" t="s">
        <v>1484</v>
      </c>
      <c r="BA23" s="2" t="s">
        <v>1484</v>
      </c>
      <c r="BB23" s="2" t="s">
        <v>1484</v>
      </c>
      <c r="BC23" s="2" t="s">
        <v>1484</v>
      </c>
      <c r="BD23" s="2" t="s">
        <v>1484</v>
      </c>
      <c r="BE23" s="2" t="s">
        <v>1484</v>
      </c>
      <c r="BF23" s="2" t="s">
        <v>1484</v>
      </c>
      <c r="BG23" s="2" t="s">
        <v>1484</v>
      </c>
      <c r="BH23" s="2" t="s">
        <v>1484</v>
      </c>
      <c r="BI23" s="2" t="s">
        <v>1484</v>
      </c>
      <c r="BJ23" s="2" t="s">
        <v>1484</v>
      </c>
      <c r="BK23" s="2" t="s">
        <v>1484</v>
      </c>
      <c r="BL23" s="2" t="s">
        <v>1484</v>
      </c>
      <c r="BM23" s="2" t="s">
        <v>1484</v>
      </c>
      <c r="BN23" s="2" t="s">
        <v>1484</v>
      </c>
      <c r="BO23" s="2" t="s">
        <v>1484</v>
      </c>
      <c r="BP23" s="2" t="s">
        <v>1484</v>
      </c>
      <c r="BQ23" s="2" t="s">
        <v>1484</v>
      </c>
      <c r="BR23" s="2" t="s">
        <v>1484</v>
      </c>
      <c r="BS23" s="2">
        <v>10.4</v>
      </c>
      <c r="BT23" s="2">
        <v>12.1</v>
      </c>
      <c r="BU23" s="2">
        <v>13.6</v>
      </c>
      <c r="BV23" s="2" t="s">
        <v>1484</v>
      </c>
      <c r="BW23" s="2" t="s">
        <v>1484</v>
      </c>
      <c r="BX23" s="2">
        <v>12.6</v>
      </c>
      <c r="BY23" s="2" t="s">
        <v>1484</v>
      </c>
      <c r="BZ23" s="2">
        <v>5.4</v>
      </c>
      <c r="CA23" s="2">
        <v>8.8000000000000007</v>
      </c>
      <c r="CB23" s="2">
        <v>15.1</v>
      </c>
      <c r="CC23" s="2" t="s">
        <v>1484</v>
      </c>
      <c r="CD23" s="2" t="s">
        <v>1484</v>
      </c>
      <c r="CE23" s="2" t="s">
        <v>1484</v>
      </c>
      <c r="CF23" s="2" t="s">
        <v>1484</v>
      </c>
      <c r="CG23" s="2" t="s">
        <v>1484</v>
      </c>
      <c r="CH23" s="2" t="s">
        <v>1484</v>
      </c>
      <c r="CI23" s="2" t="s">
        <v>1484</v>
      </c>
      <c r="CJ23" s="2" t="s">
        <v>1484</v>
      </c>
      <c r="CK23" s="2" t="s">
        <v>1484</v>
      </c>
      <c r="CL23" s="2" t="s">
        <v>1484</v>
      </c>
      <c r="CM23" s="2" t="s">
        <v>1484</v>
      </c>
      <c r="CN23" s="2" t="s">
        <v>1484</v>
      </c>
      <c r="CO23" s="2" t="s">
        <v>1484</v>
      </c>
      <c r="CP23" s="2" t="s">
        <v>1484</v>
      </c>
      <c r="CQ23" s="2" t="s">
        <v>1484</v>
      </c>
      <c r="CR23" s="2" t="s">
        <v>1484</v>
      </c>
      <c r="CS23" s="2" t="s">
        <v>1484</v>
      </c>
      <c r="CU23" s="2" t="str">
        <f>_xlfn.XLOOKUP($A23,TEAMS!$G$1:$G$844,TEAMS!$H$1:$H$844,"",0)</f>
        <v>PG</v>
      </c>
      <c r="CV23" s="2" t="str">
        <f>_xlfn.XLOOKUP($CU23,DASHBOARD!$B$22:$B$27,DASHBOARD!$C$22:$C$27,"",0)</f>
        <v>GUARD</v>
      </c>
      <c r="CY23" s="60">
        <v>0</v>
      </c>
      <c r="CZ23" s="60">
        <v>0</v>
      </c>
      <c r="DA23" s="60">
        <v>0</v>
      </c>
      <c r="DB23" s="60">
        <v>0</v>
      </c>
      <c r="DC23" s="60">
        <v>0</v>
      </c>
      <c r="DD23" s="60">
        <v>0</v>
      </c>
      <c r="DE23" s="60">
        <v>0</v>
      </c>
      <c r="DF23" s="60">
        <v>330000</v>
      </c>
      <c r="DG23" s="60">
        <v>0</v>
      </c>
      <c r="DH23" s="60">
        <v>0</v>
      </c>
      <c r="DI23" s="60">
        <v>0</v>
      </c>
      <c r="DJ23" s="60">
        <v>0</v>
      </c>
      <c r="DK23" s="60">
        <v>139925</v>
      </c>
      <c r="DL23" s="60">
        <v>0</v>
      </c>
      <c r="DM23" s="60">
        <v>116713</v>
      </c>
      <c r="DN23" s="60">
        <v>0</v>
      </c>
      <c r="DO23" s="60">
        <v>0</v>
      </c>
      <c r="DP23" s="60">
        <v>0</v>
      </c>
      <c r="DQ23" s="60">
        <v>0</v>
      </c>
      <c r="DR23" s="60">
        <v>0</v>
      </c>
      <c r="DS23" s="60">
        <v>0</v>
      </c>
      <c r="DT23" s="60">
        <v>0</v>
      </c>
      <c r="DU23" s="60">
        <v>0</v>
      </c>
      <c r="DV23" s="60">
        <v>0</v>
      </c>
      <c r="DW23" s="60">
        <v>0</v>
      </c>
      <c r="DX23" s="60">
        <v>0</v>
      </c>
      <c r="DY23" s="60">
        <v>0</v>
      </c>
      <c r="DZ23" s="60">
        <v>0</v>
      </c>
      <c r="EA23" s="60">
        <v>0</v>
      </c>
      <c r="EB23" s="60">
        <v>0</v>
      </c>
      <c r="EC23" s="60">
        <v>0</v>
      </c>
      <c r="ED23" s="60">
        <v>0</v>
      </c>
      <c r="EH23" s="2" t="s">
        <v>1481</v>
      </c>
      <c r="EU23" s="2" t="s">
        <v>1318</v>
      </c>
      <c r="EZ23" s="2" t="s">
        <v>1364</v>
      </c>
      <c r="FA23" s="2" t="s">
        <v>1409</v>
      </c>
      <c r="FF23" s="53" t="s">
        <v>1272</v>
      </c>
    </row>
    <row r="24" spans="1:165" x14ac:dyDescent="0.2">
      <c r="A24" s="2" t="s">
        <v>943</v>
      </c>
      <c r="B24" s="2" t="s">
        <v>1484</v>
      </c>
      <c r="C24" s="2" t="s">
        <v>1484</v>
      </c>
      <c r="D24" s="2" t="s">
        <v>1484</v>
      </c>
      <c r="E24" s="2" t="s">
        <v>1484</v>
      </c>
      <c r="F24" s="2" t="s">
        <v>1484</v>
      </c>
      <c r="G24" s="2" t="s">
        <v>1484</v>
      </c>
      <c r="H24" s="2" t="s">
        <v>844</v>
      </c>
      <c r="I24" s="2" t="s">
        <v>844</v>
      </c>
      <c r="J24" s="2" t="s">
        <v>844</v>
      </c>
      <c r="K24" s="2" t="s">
        <v>844</v>
      </c>
      <c r="L24" s="2" t="s">
        <v>844</v>
      </c>
      <c r="M24" s="2" t="s">
        <v>844</v>
      </c>
      <c r="N24" s="2" t="s">
        <v>844</v>
      </c>
      <c r="O24" s="2" t="s">
        <v>843</v>
      </c>
      <c r="P24" s="2" t="s">
        <v>1507</v>
      </c>
      <c r="Q24" s="2" t="s">
        <v>814</v>
      </c>
      <c r="R24" s="2" t="s">
        <v>814</v>
      </c>
      <c r="S24" s="2" t="s">
        <v>1516</v>
      </c>
      <c r="T24" s="2" t="s">
        <v>1484</v>
      </c>
      <c r="U24" s="2" t="s">
        <v>1484</v>
      </c>
      <c r="V24" s="2" t="s">
        <v>1484</v>
      </c>
      <c r="W24" s="2" t="s">
        <v>1484</v>
      </c>
      <c r="X24" s="2" t="s">
        <v>1484</v>
      </c>
      <c r="Y24" s="2" t="s">
        <v>1484</v>
      </c>
      <c r="Z24" s="2" t="s">
        <v>1484</v>
      </c>
      <c r="AA24" s="2" t="s">
        <v>1484</v>
      </c>
      <c r="AB24" s="2" t="s">
        <v>1484</v>
      </c>
      <c r="AC24" s="2" t="s">
        <v>1484</v>
      </c>
      <c r="AD24" s="2" t="s">
        <v>1484</v>
      </c>
      <c r="AE24" s="2" t="s">
        <v>1484</v>
      </c>
      <c r="AF24" s="2" t="s">
        <v>1484</v>
      </c>
      <c r="AG24" s="2" t="s">
        <v>1484</v>
      </c>
      <c r="AH24" s="2" t="s">
        <v>1484</v>
      </c>
      <c r="AI24" s="2" t="s">
        <v>1484</v>
      </c>
      <c r="AJ24" s="2" t="s">
        <v>1484</v>
      </c>
      <c r="AK24" s="2" t="s">
        <v>1484</v>
      </c>
      <c r="AL24" s="2" t="s">
        <v>1484</v>
      </c>
      <c r="AM24" s="2" t="s">
        <v>1484</v>
      </c>
      <c r="AN24" s="2">
        <v>2968.4</v>
      </c>
      <c r="AO24" s="2">
        <v>3271.7999999999997</v>
      </c>
      <c r="AP24" s="2">
        <v>1549.8</v>
      </c>
      <c r="AQ24" s="2">
        <v>3001.2000000000003</v>
      </c>
      <c r="AR24" s="2">
        <v>3393.9</v>
      </c>
      <c r="AS24" s="2">
        <v>3402</v>
      </c>
      <c r="AT24" s="2">
        <v>3237</v>
      </c>
      <c r="AU24" s="2">
        <v>2837.2000000000003</v>
      </c>
      <c r="AV24" s="2">
        <v>2956.7999999999997</v>
      </c>
      <c r="AW24" s="2">
        <v>2197.6</v>
      </c>
      <c r="AX24" s="2">
        <v>1817.4</v>
      </c>
      <c r="AY24" s="2">
        <v>892.4</v>
      </c>
      <c r="AZ24" s="2" t="s">
        <v>1484</v>
      </c>
      <c r="BA24" s="2" t="s">
        <v>1484</v>
      </c>
      <c r="BB24" s="2" t="s">
        <v>1484</v>
      </c>
      <c r="BC24" s="2" t="s">
        <v>1484</v>
      </c>
      <c r="BD24" s="2" t="s">
        <v>1484</v>
      </c>
      <c r="BE24" s="2" t="s">
        <v>1484</v>
      </c>
      <c r="BF24" s="2" t="s">
        <v>1484</v>
      </c>
      <c r="BG24" s="2" t="s">
        <v>1484</v>
      </c>
      <c r="BH24" s="2" t="s">
        <v>1484</v>
      </c>
      <c r="BI24" s="2" t="s">
        <v>1484</v>
      </c>
      <c r="BJ24" s="2" t="s">
        <v>1484</v>
      </c>
      <c r="BK24" s="2" t="s">
        <v>1484</v>
      </c>
      <c r="BL24" s="2" t="s">
        <v>1484</v>
      </c>
      <c r="BM24" s="2" t="s">
        <v>1484</v>
      </c>
      <c r="BN24" s="2" t="s">
        <v>1484</v>
      </c>
      <c r="BO24" s="2" t="s">
        <v>1484</v>
      </c>
      <c r="BP24" s="2" t="s">
        <v>1484</v>
      </c>
      <c r="BQ24" s="2" t="s">
        <v>1484</v>
      </c>
      <c r="BR24" s="2" t="s">
        <v>1484</v>
      </c>
      <c r="BS24" s="2" t="s">
        <v>1484</v>
      </c>
      <c r="BT24" s="2">
        <v>15.5</v>
      </c>
      <c r="BU24" s="2">
        <v>17.8</v>
      </c>
      <c r="BV24" s="2">
        <v>17</v>
      </c>
      <c r="BW24" s="2">
        <v>17.8</v>
      </c>
      <c r="BX24" s="2">
        <v>18.899999999999999</v>
      </c>
      <c r="BY24" s="2">
        <v>17.100000000000001</v>
      </c>
      <c r="BZ24" s="2">
        <v>14.6</v>
      </c>
      <c r="CA24" s="2">
        <v>15.8</v>
      </c>
      <c r="CB24" s="2">
        <v>15.5</v>
      </c>
      <c r="CC24" s="2">
        <v>14.4</v>
      </c>
      <c r="CD24" s="2">
        <v>9.6</v>
      </c>
      <c r="CE24" s="2">
        <v>11.4</v>
      </c>
      <c r="CF24" s="2" t="s">
        <v>1484</v>
      </c>
      <c r="CG24" s="2" t="s">
        <v>1484</v>
      </c>
      <c r="CH24" s="2" t="s">
        <v>1484</v>
      </c>
      <c r="CI24" s="2" t="s">
        <v>1484</v>
      </c>
      <c r="CJ24" s="2" t="s">
        <v>1484</v>
      </c>
      <c r="CK24" s="2" t="s">
        <v>1484</v>
      </c>
      <c r="CL24" s="2" t="s">
        <v>1484</v>
      </c>
      <c r="CM24" s="2" t="s">
        <v>1484</v>
      </c>
      <c r="CN24" s="2" t="s">
        <v>1484</v>
      </c>
      <c r="CO24" s="2" t="s">
        <v>1484</v>
      </c>
      <c r="CP24" s="2" t="s">
        <v>1484</v>
      </c>
      <c r="CQ24" s="2" t="s">
        <v>1484</v>
      </c>
      <c r="CR24" s="2" t="s">
        <v>1484</v>
      </c>
      <c r="CS24" s="2" t="s">
        <v>1484</v>
      </c>
      <c r="CU24" s="2" t="str">
        <f>_xlfn.XLOOKUP($A24,TEAMS!$G$1:$G$844,TEAMS!$H$1:$H$844,"",0)</f>
        <v>PF</v>
      </c>
      <c r="CV24" s="2" t="str">
        <f>_xlfn.XLOOKUP($CU24,DASHBOARD!$B$22:$B$27,DASHBOARD!$C$22:$C$27,"",0)</f>
        <v>FORWARD</v>
      </c>
      <c r="CY24" s="60">
        <v>0</v>
      </c>
      <c r="CZ24" s="60">
        <v>0</v>
      </c>
      <c r="DA24" s="60">
        <v>0</v>
      </c>
      <c r="DB24" s="60">
        <v>0</v>
      </c>
      <c r="DC24" s="60">
        <v>0</v>
      </c>
      <c r="DD24" s="60">
        <v>0</v>
      </c>
      <c r="DE24" s="60">
        <v>1620000</v>
      </c>
      <c r="DF24" s="60">
        <v>1864080</v>
      </c>
      <c r="DG24" s="60">
        <v>2107000</v>
      </c>
      <c r="DH24" s="60">
        <v>9000000</v>
      </c>
      <c r="DI24" s="60">
        <v>10130000</v>
      </c>
      <c r="DJ24" s="60">
        <v>11250000</v>
      </c>
      <c r="DK24" s="60">
        <v>12375000</v>
      </c>
      <c r="DL24" s="60">
        <v>0</v>
      </c>
      <c r="DM24" s="60">
        <v>14625000</v>
      </c>
      <c r="DN24" s="60">
        <v>6880000</v>
      </c>
      <c r="DO24" s="60">
        <v>0</v>
      </c>
      <c r="DP24" s="60">
        <v>8329640</v>
      </c>
      <c r="DQ24" s="60">
        <v>0</v>
      </c>
      <c r="DR24" s="60">
        <v>0</v>
      </c>
      <c r="DS24" s="60">
        <v>0</v>
      </c>
      <c r="DT24" s="60">
        <v>0</v>
      </c>
      <c r="DU24" s="60">
        <v>0</v>
      </c>
      <c r="DV24" s="60">
        <v>0</v>
      </c>
      <c r="DW24" s="60">
        <v>0</v>
      </c>
      <c r="DX24" s="60">
        <v>0</v>
      </c>
      <c r="DY24" s="60">
        <v>0</v>
      </c>
      <c r="DZ24" s="60">
        <v>0</v>
      </c>
      <c r="EA24" s="60">
        <v>0</v>
      </c>
      <c r="EB24" s="60">
        <v>0</v>
      </c>
      <c r="EC24" s="60">
        <v>0</v>
      </c>
      <c r="ED24" s="60">
        <v>0</v>
      </c>
      <c r="EH24" s="2" t="s">
        <v>1483</v>
      </c>
      <c r="EZ24" s="2" t="s">
        <v>1365</v>
      </c>
      <c r="FA24" s="2" t="s">
        <v>559</v>
      </c>
      <c r="FF24" s="53" t="s">
        <v>1274</v>
      </c>
    </row>
    <row r="25" spans="1:165" x14ac:dyDescent="0.2">
      <c r="A25" s="2" t="s">
        <v>1039</v>
      </c>
      <c r="B25" s="2" t="s">
        <v>1484</v>
      </c>
      <c r="C25" s="2" t="s">
        <v>1484</v>
      </c>
      <c r="D25" s="2" t="s">
        <v>1484</v>
      </c>
      <c r="E25" s="2" t="s">
        <v>1484</v>
      </c>
      <c r="F25" s="2" t="s">
        <v>1484</v>
      </c>
      <c r="G25" s="2" t="s">
        <v>1484</v>
      </c>
      <c r="H25" s="2" t="s">
        <v>1484</v>
      </c>
      <c r="I25" s="2" t="s">
        <v>1518</v>
      </c>
      <c r="J25" s="2" t="s">
        <v>787</v>
      </c>
      <c r="K25" s="2" t="s">
        <v>787</v>
      </c>
      <c r="L25" s="2" t="s">
        <v>787</v>
      </c>
      <c r="M25" s="2" t="s">
        <v>787</v>
      </c>
      <c r="N25" s="2" t="s">
        <v>1519</v>
      </c>
      <c r="O25" s="2" t="s">
        <v>1520</v>
      </c>
      <c r="P25" s="2" t="s">
        <v>1520</v>
      </c>
      <c r="Q25" s="2" t="s">
        <v>1521</v>
      </c>
      <c r="R25" s="2" t="s">
        <v>1521</v>
      </c>
      <c r="S25" s="2" t="s">
        <v>1521</v>
      </c>
      <c r="T25" s="2" t="s">
        <v>1507</v>
      </c>
      <c r="U25" s="2" t="s">
        <v>1484</v>
      </c>
      <c r="V25" s="2" t="s">
        <v>1513</v>
      </c>
      <c r="W25" s="2" t="s">
        <v>1484</v>
      </c>
      <c r="X25" s="2" t="s">
        <v>1484</v>
      </c>
      <c r="Y25" s="2" t="s">
        <v>1484</v>
      </c>
      <c r="Z25" s="2" t="s">
        <v>1484</v>
      </c>
      <c r="AA25" s="2" t="s">
        <v>1484</v>
      </c>
      <c r="AB25" s="2" t="s">
        <v>1484</v>
      </c>
      <c r="AC25" s="2" t="s">
        <v>1484</v>
      </c>
      <c r="AD25" s="2" t="s">
        <v>1484</v>
      </c>
      <c r="AE25" s="2" t="s">
        <v>1484</v>
      </c>
      <c r="AF25" s="2" t="s">
        <v>1484</v>
      </c>
      <c r="AG25" s="2" t="s">
        <v>1484</v>
      </c>
      <c r="AH25" s="2" t="s">
        <v>1484</v>
      </c>
      <c r="AI25" s="2" t="s">
        <v>1484</v>
      </c>
      <c r="AJ25" s="2" t="s">
        <v>1484</v>
      </c>
      <c r="AK25" s="2" t="s">
        <v>1484</v>
      </c>
      <c r="AL25" s="2" t="s">
        <v>1484</v>
      </c>
      <c r="AM25" s="2" t="s">
        <v>1484</v>
      </c>
      <c r="AN25" s="2" t="s">
        <v>1484</v>
      </c>
      <c r="AO25" s="2">
        <v>1953.6</v>
      </c>
      <c r="AP25" s="2">
        <v>615.69999999999993</v>
      </c>
      <c r="AQ25" s="2">
        <v>1196.8000000000002</v>
      </c>
      <c r="AR25" s="2">
        <v>2061.9</v>
      </c>
      <c r="AS25" s="2">
        <v>2173</v>
      </c>
      <c r="AT25" s="2">
        <v>871</v>
      </c>
      <c r="AU25" s="2">
        <v>1512.3</v>
      </c>
      <c r="AV25" s="2">
        <v>2025</v>
      </c>
      <c r="AW25" s="2">
        <v>2280</v>
      </c>
      <c r="AX25" s="2">
        <v>1760</v>
      </c>
      <c r="AY25" s="2">
        <v>2158.4</v>
      </c>
      <c r="AZ25" s="2">
        <v>1021.2</v>
      </c>
      <c r="BA25" s="2" t="s">
        <v>1484</v>
      </c>
      <c r="BB25" s="2">
        <v>35.200000000000003</v>
      </c>
      <c r="BC25" s="2" t="s">
        <v>1484</v>
      </c>
      <c r="BD25" s="2" t="s">
        <v>1484</v>
      </c>
      <c r="BE25" s="2" t="s">
        <v>1484</v>
      </c>
      <c r="BF25" s="2" t="s">
        <v>1484</v>
      </c>
      <c r="BG25" s="2" t="s">
        <v>1484</v>
      </c>
      <c r="BH25" s="2" t="s">
        <v>1484</v>
      </c>
      <c r="BI25" s="2" t="s">
        <v>1484</v>
      </c>
      <c r="BJ25" s="2" t="s">
        <v>1484</v>
      </c>
      <c r="BK25" s="2" t="s">
        <v>1484</v>
      </c>
      <c r="BL25" s="2" t="s">
        <v>1484</v>
      </c>
      <c r="BM25" s="2" t="s">
        <v>1484</v>
      </c>
      <c r="BN25" s="2" t="s">
        <v>1484</v>
      </c>
      <c r="BO25" s="2" t="s">
        <v>1484</v>
      </c>
      <c r="BP25" s="2" t="s">
        <v>1484</v>
      </c>
      <c r="BQ25" s="2" t="s">
        <v>1484</v>
      </c>
      <c r="BR25" s="2" t="s">
        <v>1484</v>
      </c>
      <c r="BS25" s="2" t="s">
        <v>1484</v>
      </c>
      <c r="BT25" s="2" t="s">
        <v>1484</v>
      </c>
      <c r="BU25" s="2">
        <v>9.9</v>
      </c>
      <c r="BV25" s="2">
        <v>16.100000000000001</v>
      </c>
      <c r="BW25" s="2">
        <v>15.2</v>
      </c>
      <c r="BX25" s="2">
        <v>15.5</v>
      </c>
      <c r="BY25" s="2">
        <v>13.4</v>
      </c>
      <c r="BZ25" s="2">
        <v>13.3</v>
      </c>
      <c r="CA25" s="2">
        <v>19.7</v>
      </c>
      <c r="CB25" s="2">
        <v>18</v>
      </c>
      <c r="CC25" s="2">
        <v>13.7</v>
      </c>
      <c r="CD25" s="2">
        <v>15</v>
      </c>
      <c r="CE25" s="2">
        <v>13.7</v>
      </c>
      <c r="CF25" s="2">
        <v>12.1</v>
      </c>
      <c r="CG25" s="2" t="s">
        <v>1484</v>
      </c>
      <c r="CH25" s="2">
        <v>6.7</v>
      </c>
      <c r="CI25" s="2" t="s">
        <v>1484</v>
      </c>
      <c r="CJ25" s="2" t="s">
        <v>1484</v>
      </c>
      <c r="CK25" s="2" t="s">
        <v>1484</v>
      </c>
      <c r="CL25" s="2" t="s">
        <v>1484</v>
      </c>
      <c r="CM25" s="2" t="s">
        <v>1484</v>
      </c>
      <c r="CN25" s="2" t="s">
        <v>1484</v>
      </c>
      <c r="CO25" s="2" t="s">
        <v>1484</v>
      </c>
      <c r="CP25" s="2" t="s">
        <v>1484</v>
      </c>
      <c r="CQ25" s="2" t="s">
        <v>1484</v>
      </c>
      <c r="CR25" s="2" t="s">
        <v>1484</v>
      </c>
      <c r="CS25" s="2" t="s">
        <v>1484</v>
      </c>
      <c r="CU25" s="2" t="str">
        <f>_xlfn.XLOOKUP($A25,TEAMS!$G$1:$G$844,TEAMS!$H$1:$H$844,"",0)</f>
        <v>PG</v>
      </c>
      <c r="CV25" s="2" t="str">
        <f>_xlfn.XLOOKUP($CU25,DASHBOARD!$B$22:$B$27,DASHBOARD!$C$22:$C$27,"",0)</f>
        <v>GUARD</v>
      </c>
      <c r="CY25" s="60">
        <v>0</v>
      </c>
      <c r="CZ25" s="60">
        <v>0</v>
      </c>
      <c r="DA25" s="60">
        <v>0</v>
      </c>
      <c r="DB25" s="60">
        <v>0</v>
      </c>
      <c r="DC25" s="60">
        <v>0</v>
      </c>
      <c r="DD25" s="60">
        <v>0</v>
      </c>
      <c r="DE25" s="60">
        <v>0</v>
      </c>
      <c r="DF25" s="60">
        <v>2149920</v>
      </c>
      <c r="DG25" s="60">
        <v>2472000</v>
      </c>
      <c r="DH25" s="60">
        <v>2794920</v>
      </c>
      <c r="DI25" s="60">
        <v>0</v>
      </c>
      <c r="DJ25" s="60">
        <v>3000000</v>
      </c>
      <c r="DK25" s="60">
        <v>3375000</v>
      </c>
      <c r="DL25" s="60">
        <v>2200000</v>
      </c>
      <c r="DM25" s="60">
        <v>2200000</v>
      </c>
      <c r="DN25" s="60">
        <v>5000000</v>
      </c>
      <c r="DO25" s="60">
        <v>5400000</v>
      </c>
      <c r="DP25" s="60">
        <v>5800000</v>
      </c>
      <c r="DQ25" s="60">
        <v>6200000</v>
      </c>
      <c r="DR25" s="60">
        <v>0</v>
      </c>
      <c r="DS25" s="60">
        <v>0</v>
      </c>
      <c r="DT25" s="60">
        <v>0</v>
      </c>
      <c r="DU25" s="60">
        <v>0</v>
      </c>
      <c r="DV25" s="60">
        <v>0</v>
      </c>
      <c r="DW25" s="60">
        <v>0</v>
      </c>
      <c r="DX25" s="60">
        <v>0</v>
      </c>
      <c r="DY25" s="60">
        <v>0</v>
      </c>
      <c r="DZ25" s="60">
        <v>0</v>
      </c>
      <c r="EA25" s="60">
        <v>0</v>
      </c>
      <c r="EB25" s="60">
        <v>0</v>
      </c>
      <c r="EC25" s="60">
        <v>0</v>
      </c>
      <c r="ED25" s="60">
        <v>0</v>
      </c>
      <c r="EH25" s="2" t="s">
        <v>1476</v>
      </c>
      <c r="EU25" s="2" t="s">
        <v>1317</v>
      </c>
      <c r="EV25" s="2" t="s">
        <v>1330</v>
      </c>
      <c r="EZ25" s="2" t="s">
        <v>1366</v>
      </c>
      <c r="FA25" s="2" t="s">
        <v>1410</v>
      </c>
      <c r="FF25" s="53" t="s">
        <v>1276</v>
      </c>
    </row>
    <row r="26" spans="1:165" x14ac:dyDescent="0.2">
      <c r="A26" s="2" t="s">
        <v>791</v>
      </c>
      <c r="B26" s="2" t="s">
        <v>1484</v>
      </c>
      <c r="C26" s="2" t="s">
        <v>1484</v>
      </c>
      <c r="D26" s="2" t="s">
        <v>1484</v>
      </c>
      <c r="E26" s="2" t="s">
        <v>1484</v>
      </c>
      <c r="F26" s="2" t="s">
        <v>1484</v>
      </c>
      <c r="G26" s="2" t="s">
        <v>1484</v>
      </c>
      <c r="H26" s="2" t="s">
        <v>1484</v>
      </c>
      <c r="I26" s="2" t="s">
        <v>1484</v>
      </c>
      <c r="J26" s="2" t="s">
        <v>1484</v>
      </c>
      <c r="K26" s="2" t="s">
        <v>1484</v>
      </c>
      <c r="L26" s="2" t="s">
        <v>1484</v>
      </c>
      <c r="M26" s="2" t="s">
        <v>1484</v>
      </c>
      <c r="N26" s="2" t="s">
        <v>1484</v>
      </c>
      <c r="O26" s="2" t="s">
        <v>1484</v>
      </c>
      <c r="P26" s="2" t="s">
        <v>1484</v>
      </c>
      <c r="Q26" s="2" t="s">
        <v>1484</v>
      </c>
      <c r="R26" s="2" t="s">
        <v>1484</v>
      </c>
      <c r="S26" s="2" t="s">
        <v>1484</v>
      </c>
      <c r="T26" s="2" t="s">
        <v>1484</v>
      </c>
      <c r="U26" s="2" t="s">
        <v>1484</v>
      </c>
      <c r="V26" s="2" t="s">
        <v>1484</v>
      </c>
      <c r="W26" s="2" t="s">
        <v>1484</v>
      </c>
      <c r="X26" s="2" t="s">
        <v>787</v>
      </c>
      <c r="Y26" s="2" t="s">
        <v>787</v>
      </c>
      <c r="Z26" s="2" t="s">
        <v>787</v>
      </c>
      <c r="AA26" s="2" t="s">
        <v>930</v>
      </c>
      <c r="AB26" s="2" t="s">
        <v>930</v>
      </c>
      <c r="AC26" s="2" t="s">
        <v>844</v>
      </c>
      <c r="AD26" s="2" t="s">
        <v>844</v>
      </c>
      <c r="AE26" s="2" t="s">
        <v>1484</v>
      </c>
      <c r="AF26" s="2" t="s">
        <v>1484</v>
      </c>
      <c r="AG26" s="2" t="s">
        <v>1484</v>
      </c>
      <c r="AH26" s="2" t="s">
        <v>1484</v>
      </c>
      <c r="AI26" s="2" t="s">
        <v>1484</v>
      </c>
      <c r="AJ26" s="2" t="s">
        <v>1484</v>
      </c>
      <c r="AK26" s="2" t="s">
        <v>1484</v>
      </c>
      <c r="AL26" s="2" t="s">
        <v>1484</v>
      </c>
      <c r="AM26" s="2" t="s">
        <v>1484</v>
      </c>
      <c r="AN26" s="2" t="s">
        <v>1484</v>
      </c>
      <c r="AO26" s="2" t="s">
        <v>1484</v>
      </c>
      <c r="AP26" s="2" t="s">
        <v>1484</v>
      </c>
      <c r="AQ26" s="2" t="s">
        <v>1484</v>
      </c>
      <c r="AR26" s="2" t="s">
        <v>1484</v>
      </c>
      <c r="AS26" s="2" t="s">
        <v>1484</v>
      </c>
      <c r="AT26" s="2" t="s">
        <v>1484</v>
      </c>
      <c r="AU26" s="2" t="s">
        <v>1484</v>
      </c>
      <c r="AV26" s="2" t="s">
        <v>1484</v>
      </c>
      <c r="AW26" s="2" t="s">
        <v>1484</v>
      </c>
      <c r="AX26" s="2" t="s">
        <v>1484</v>
      </c>
      <c r="AY26" s="2" t="s">
        <v>1484</v>
      </c>
      <c r="AZ26" s="2" t="s">
        <v>1484</v>
      </c>
      <c r="BA26" s="2" t="s">
        <v>1484</v>
      </c>
      <c r="BB26" s="2" t="s">
        <v>1484</v>
      </c>
      <c r="BC26" s="2" t="s">
        <v>1484</v>
      </c>
      <c r="BD26" s="2">
        <v>140.80000000000001</v>
      </c>
      <c r="BE26" s="2">
        <v>492.90000000000003</v>
      </c>
      <c r="BF26" s="2">
        <v>1120</v>
      </c>
      <c r="BG26" s="2">
        <v>1231.2</v>
      </c>
      <c r="BH26" s="2">
        <v>1162.5</v>
      </c>
      <c r="BI26" s="2">
        <v>1482.3</v>
      </c>
      <c r="BJ26" s="2">
        <v>821.1</v>
      </c>
      <c r="BK26" s="2" t="s">
        <v>1484</v>
      </c>
      <c r="BL26" s="2" t="s">
        <v>1484</v>
      </c>
      <c r="BM26" s="2" t="s">
        <v>1484</v>
      </c>
      <c r="BN26" s="2" t="s">
        <v>1484</v>
      </c>
      <c r="BO26" s="2" t="s">
        <v>1484</v>
      </c>
      <c r="BP26" s="2" t="s">
        <v>1484</v>
      </c>
      <c r="BQ26" s="2" t="s">
        <v>1484</v>
      </c>
      <c r="BR26" s="2" t="s">
        <v>1484</v>
      </c>
      <c r="BS26" s="2" t="s">
        <v>1484</v>
      </c>
      <c r="BT26" s="2" t="s">
        <v>1484</v>
      </c>
      <c r="BU26" s="2" t="s">
        <v>1484</v>
      </c>
      <c r="BV26" s="2" t="s">
        <v>1484</v>
      </c>
      <c r="BW26" s="2" t="s">
        <v>1484</v>
      </c>
      <c r="BX26" s="2" t="s">
        <v>1484</v>
      </c>
      <c r="BY26" s="2" t="s">
        <v>1484</v>
      </c>
      <c r="BZ26" s="2" t="s">
        <v>1484</v>
      </c>
      <c r="CA26" s="2" t="s">
        <v>1484</v>
      </c>
      <c r="CB26" s="2" t="s">
        <v>1484</v>
      </c>
      <c r="CC26" s="2" t="s">
        <v>1484</v>
      </c>
      <c r="CD26" s="2" t="s">
        <v>1484</v>
      </c>
      <c r="CE26" s="2" t="s">
        <v>1484</v>
      </c>
      <c r="CF26" s="2" t="s">
        <v>1484</v>
      </c>
      <c r="CG26" s="2" t="s">
        <v>1484</v>
      </c>
      <c r="CH26" s="2" t="s">
        <v>1484</v>
      </c>
      <c r="CI26" s="2" t="s">
        <v>1484</v>
      </c>
      <c r="CJ26" s="2">
        <v>8.8000000000000007</v>
      </c>
      <c r="CK26" s="2">
        <v>9.6999999999999993</v>
      </c>
      <c r="CL26" s="2">
        <v>15.9</v>
      </c>
      <c r="CM26" s="2">
        <v>17.8</v>
      </c>
      <c r="CN26" s="2">
        <v>13.1</v>
      </c>
      <c r="CO26" s="2">
        <v>12.1</v>
      </c>
      <c r="CP26" s="2">
        <v>14</v>
      </c>
      <c r="CQ26" s="2" t="s">
        <v>1484</v>
      </c>
      <c r="CR26" s="2" t="s">
        <v>1484</v>
      </c>
      <c r="CS26" s="2" t="s">
        <v>1484</v>
      </c>
      <c r="CU26" s="2" t="str">
        <f>_xlfn.XLOOKUP($A26,TEAMS!$G$1:$G$844,TEAMS!$H$1:$H$844,"",0)</f>
        <v>C</v>
      </c>
      <c r="CV26" s="2" t="str">
        <f>_xlfn.XLOOKUP($CU26,DASHBOARD!$B$22:$B$27,DASHBOARD!$C$22:$C$27,"",0)</f>
        <v>CENTER</v>
      </c>
      <c r="CY26" s="60">
        <v>0</v>
      </c>
      <c r="CZ26" s="60">
        <v>0</v>
      </c>
      <c r="DA26" s="60">
        <v>0</v>
      </c>
      <c r="DB26" s="60">
        <v>0</v>
      </c>
      <c r="DC26" s="60">
        <v>0</v>
      </c>
      <c r="DD26" s="60">
        <v>0</v>
      </c>
      <c r="DE26" s="60">
        <v>0</v>
      </c>
      <c r="DF26" s="60">
        <v>0</v>
      </c>
      <c r="DG26" s="60">
        <v>0</v>
      </c>
      <c r="DH26" s="60">
        <v>0</v>
      </c>
      <c r="DI26" s="60">
        <v>0</v>
      </c>
      <c r="DJ26" s="60">
        <v>0</v>
      </c>
      <c r="DK26" s="60">
        <v>0</v>
      </c>
      <c r="DL26" s="60">
        <v>0</v>
      </c>
      <c r="DM26" s="60">
        <v>0</v>
      </c>
      <c r="DN26" s="60">
        <v>0</v>
      </c>
      <c r="DO26" s="60">
        <v>0</v>
      </c>
      <c r="DP26" s="60">
        <v>0</v>
      </c>
      <c r="DQ26" s="60">
        <v>0</v>
      </c>
      <c r="DR26" s="60">
        <v>0</v>
      </c>
      <c r="DS26" s="60">
        <v>0</v>
      </c>
      <c r="DT26" s="60">
        <v>0</v>
      </c>
      <c r="DU26" s="60">
        <v>401170</v>
      </c>
      <c r="DV26" s="60">
        <v>788872</v>
      </c>
      <c r="DW26" s="60">
        <v>2077000</v>
      </c>
      <c r="DX26" s="60">
        <v>6500000</v>
      </c>
      <c r="DY26" s="60">
        <v>6500000</v>
      </c>
      <c r="DZ26" s="60">
        <v>4328000</v>
      </c>
      <c r="EA26" s="60">
        <v>5193600</v>
      </c>
      <c r="EB26" s="60">
        <v>0</v>
      </c>
      <c r="EC26" s="60">
        <v>0</v>
      </c>
      <c r="ED26" s="60">
        <v>0</v>
      </c>
      <c r="EH26" s="2" t="s">
        <v>1480</v>
      </c>
      <c r="EU26" s="2" t="s">
        <v>1319</v>
      </c>
      <c r="EV26" s="2" t="s">
        <v>1301</v>
      </c>
      <c r="EZ26" s="2" t="s">
        <v>1367</v>
      </c>
      <c r="FA26" s="2" t="s">
        <v>649</v>
      </c>
    </row>
    <row r="27" spans="1:165" x14ac:dyDescent="0.2">
      <c r="A27" s="2" t="s">
        <v>797</v>
      </c>
      <c r="B27" s="2" t="s">
        <v>1484</v>
      </c>
      <c r="C27" s="2" t="s">
        <v>1484</v>
      </c>
      <c r="D27" s="2" t="s">
        <v>1484</v>
      </c>
      <c r="E27" s="2" t="s">
        <v>1484</v>
      </c>
      <c r="F27" s="2" t="s">
        <v>1484</v>
      </c>
      <c r="G27" s="2" t="s">
        <v>1484</v>
      </c>
      <c r="H27" s="2" t="s">
        <v>1484</v>
      </c>
      <c r="I27" s="2" t="s">
        <v>1484</v>
      </c>
      <c r="J27" s="2" t="s">
        <v>1484</v>
      </c>
      <c r="K27" s="2" t="s">
        <v>1484</v>
      </c>
      <c r="L27" s="2" t="s">
        <v>1484</v>
      </c>
      <c r="M27" s="2" t="s">
        <v>1484</v>
      </c>
      <c r="N27" s="2" t="s">
        <v>1484</v>
      </c>
      <c r="O27" s="2" t="s">
        <v>1484</v>
      </c>
      <c r="P27" s="2" t="s">
        <v>1484</v>
      </c>
      <c r="Q27" s="2" t="s">
        <v>1484</v>
      </c>
      <c r="R27" s="2" t="s">
        <v>1484</v>
      </c>
      <c r="S27" s="2" t="s">
        <v>1484</v>
      </c>
      <c r="T27" s="2" t="s">
        <v>1484</v>
      </c>
      <c r="U27" s="2" t="s">
        <v>930</v>
      </c>
      <c r="V27" s="2" t="s">
        <v>930</v>
      </c>
      <c r="W27" s="2" t="s">
        <v>930</v>
      </c>
      <c r="X27" s="2" t="s">
        <v>1507</v>
      </c>
      <c r="Y27" s="2" t="s">
        <v>1507</v>
      </c>
      <c r="Z27" s="2" t="s">
        <v>1507</v>
      </c>
      <c r="AA27" s="2" t="s">
        <v>1484</v>
      </c>
      <c r="AB27" s="2" t="s">
        <v>1484</v>
      </c>
      <c r="AC27" s="2" t="s">
        <v>1484</v>
      </c>
      <c r="AD27" s="2" t="s">
        <v>1484</v>
      </c>
      <c r="AE27" s="2" t="s">
        <v>1484</v>
      </c>
      <c r="AF27" s="2" t="s">
        <v>1484</v>
      </c>
      <c r="AG27" s="2" t="s">
        <v>1484</v>
      </c>
      <c r="AH27" s="2" t="s">
        <v>1484</v>
      </c>
      <c r="AI27" s="2" t="s">
        <v>1484</v>
      </c>
      <c r="AJ27" s="2" t="s">
        <v>1484</v>
      </c>
      <c r="AK27" s="2" t="s">
        <v>1484</v>
      </c>
      <c r="AL27" s="2" t="s">
        <v>1484</v>
      </c>
      <c r="AM27" s="2" t="s">
        <v>1484</v>
      </c>
      <c r="AN27" s="2" t="s">
        <v>1484</v>
      </c>
      <c r="AO27" s="2" t="s">
        <v>1484</v>
      </c>
      <c r="AP27" s="2" t="s">
        <v>1484</v>
      </c>
      <c r="AQ27" s="2" t="s">
        <v>1484</v>
      </c>
      <c r="AR27" s="2" t="s">
        <v>1484</v>
      </c>
      <c r="AS27" s="2" t="s">
        <v>1484</v>
      </c>
      <c r="AT27" s="2" t="s">
        <v>1484</v>
      </c>
      <c r="AU27" s="2" t="s">
        <v>1484</v>
      </c>
      <c r="AV27" s="2" t="s">
        <v>1484</v>
      </c>
      <c r="AW27" s="2" t="s">
        <v>1484</v>
      </c>
      <c r="AX27" s="2" t="s">
        <v>1484</v>
      </c>
      <c r="AY27" s="2" t="s">
        <v>1484</v>
      </c>
      <c r="AZ27" s="2" t="s">
        <v>1484</v>
      </c>
      <c r="BA27" s="2">
        <v>917.7</v>
      </c>
      <c r="BB27" s="2">
        <v>1447.2</v>
      </c>
      <c r="BC27" s="2">
        <v>602.69999999999993</v>
      </c>
      <c r="BD27" s="2">
        <v>676.5</v>
      </c>
      <c r="BE27" s="2">
        <v>147.4</v>
      </c>
      <c r="BF27" s="2">
        <v>343.4</v>
      </c>
      <c r="BG27" s="2" t="s">
        <v>1484</v>
      </c>
      <c r="BH27" s="2" t="s">
        <v>1484</v>
      </c>
      <c r="BI27" s="2" t="s">
        <v>1484</v>
      </c>
      <c r="BJ27" s="2" t="s">
        <v>1484</v>
      </c>
      <c r="BK27" s="2" t="s">
        <v>1484</v>
      </c>
      <c r="BL27" s="2" t="s">
        <v>1484</v>
      </c>
      <c r="BM27" s="2" t="s">
        <v>1484</v>
      </c>
      <c r="BN27" s="2" t="s">
        <v>1484</v>
      </c>
      <c r="BO27" s="2" t="s">
        <v>1484</v>
      </c>
      <c r="BP27" s="2" t="s">
        <v>1484</v>
      </c>
      <c r="BQ27" s="2" t="s">
        <v>1484</v>
      </c>
      <c r="BR27" s="2" t="s">
        <v>1484</v>
      </c>
      <c r="BS27" s="2" t="s">
        <v>1484</v>
      </c>
      <c r="BT27" s="2" t="s">
        <v>1484</v>
      </c>
      <c r="BU27" s="2" t="s">
        <v>1484</v>
      </c>
      <c r="BV27" s="2" t="s">
        <v>1484</v>
      </c>
      <c r="BW27" s="2" t="s">
        <v>1484</v>
      </c>
      <c r="BX27" s="2" t="s">
        <v>1484</v>
      </c>
      <c r="BY27" s="2" t="s">
        <v>1484</v>
      </c>
      <c r="BZ27" s="2" t="s">
        <v>1484</v>
      </c>
      <c r="CA27" s="2" t="s">
        <v>1484</v>
      </c>
      <c r="CB27" s="2" t="s">
        <v>1484</v>
      </c>
      <c r="CC27" s="2" t="s">
        <v>1484</v>
      </c>
      <c r="CD27" s="2" t="s">
        <v>1484</v>
      </c>
      <c r="CE27" s="2" t="s">
        <v>1484</v>
      </c>
      <c r="CF27" s="2" t="s">
        <v>1484</v>
      </c>
      <c r="CG27" s="2">
        <v>12.8</v>
      </c>
      <c r="CH27" s="2">
        <v>13</v>
      </c>
      <c r="CI27" s="2">
        <v>7.1</v>
      </c>
      <c r="CJ27" s="2">
        <v>12.9</v>
      </c>
      <c r="CK27" s="2">
        <v>11</v>
      </c>
      <c r="CL27" s="2">
        <v>8.1999999999999993</v>
      </c>
      <c r="CM27" s="2" t="s">
        <v>1484</v>
      </c>
      <c r="CN27" s="2" t="s">
        <v>1484</v>
      </c>
      <c r="CO27" s="2" t="s">
        <v>1484</v>
      </c>
      <c r="CP27" s="2" t="s">
        <v>1484</v>
      </c>
      <c r="CQ27" s="2" t="s">
        <v>1484</v>
      </c>
      <c r="CR27" s="2" t="s">
        <v>1484</v>
      </c>
      <c r="CS27" s="2" t="s">
        <v>1484</v>
      </c>
      <c r="CU27" s="2" t="str">
        <f>_xlfn.XLOOKUP($A27,TEAMS!$G$1:$G$844,TEAMS!$H$1:$H$844,"",0)</f>
        <v>SF</v>
      </c>
      <c r="CV27" s="2" t="str">
        <f>_xlfn.XLOOKUP($CU27,DASHBOARD!$B$22:$B$27,DASHBOARD!$C$22:$C$27,"",0)</f>
        <v>FORWARD</v>
      </c>
      <c r="CY27" s="60">
        <v>0</v>
      </c>
      <c r="CZ27" s="60">
        <v>0</v>
      </c>
      <c r="DA27" s="60">
        <v>0</v>
      </c>
      <c r="DB27" s="60">
        <v>0</v>
      </c>
      <c r="DC27" s="60">
        <v>0</v>
      </c>
      <c r="DD27" s="60">
        <v>0</v>
      </c>
      <c r="DE27" s="60">
        <v>0</v>
      </c>
      <c r="DF27" s="60">
        <v>0</v>
      </c>
      <c r="DG27" s="60">
        <v>0</v>
      </c>
      <c r="DH27" s="60">
        <v>0</v>
      </c>
      <c r="DI27" s="60">
        <v>0</v>
      </c>
      <c r="DJ27" s="60">
        <v>0</v>
      </c>
      <c r="DK27" s="60">
        <v>0</v>
      </c>
      <c r="DL27" s="60">
        <v>0</v>
      </c>
      <c r="DM27" s="60">
        <v>0</v>
      </c>
      <c r="DN27" s="60">
        <v>0</v>
      </c>
      <c r="DO27" s="60">
        <v>0</v>
      </c>
      <c r="DP27" s="60">
        <v>0</v>
      </c>
      <c r="DQ27" s="60">
        <v>0</v>
      </c>
      <c r="DR27" s="60">
        <v>1677840</v>
      </c>
      <c r="DS27" s="60">
        <v>0</v>
      </c>
      <c r="DT27" s="60">
        <v>1929600</v>
      </c>
      <c r="DU27" s="60">
        <v>2958077</v>
      </c>
      <c r="DV27" s="60">
        <v>947907</v>
      </c>
      <c r="DW27" s="60">
        <v>1063384</v>
      </c>
      <c r="DX27" s="60">
        <v>0</v>
      </c>
      <c r="DY27" s="60">
        <v>0</v>
      </c>
      <c r="DZ27" s="60">
        <v>0</v>
      </c>
      <c r="EA27" s="60">
        <v>0</v>
      </c>
      <c r="EB27" s="60">
        <v>0</v>
      </c>
      <c r="EC27" s="60">
        <v>0</v>
      </c>
      <c r="ED27" s="60">
        <v>0</v>
      </c>
      <c r="EH27" s="2" t="s">
        <v>1271</v>
      </c>
      <c r="EU27" s="2" t="s">
        <v>1320</v>
      </c>
      <c r="EV27" s="2" t="s">
        <v>1329</v>
      </c>
      <c r="EZ27" s="2" t="s">
        <v>1368</v>
      </c>
      <c r="FA27" s="2" t="s">
        <v>652</v>
      </c>
      <c r="FF27" s="53" t="s">
        <v>1266</v>
      </c>
    </row>
    <row r="28" spans="1:165" x14ac:dyDescent="0.2">
      <c r="A28" s="2" t="s">
        <v>652</v>
      </c>
      <c r="B28" s="2" t="s">
        <v>1484</v>
      </c>
      <c r="C28" s="2" t="s">
        <v>1484</v>
      </c>
      <c r="D28" s="2" t="s">
        <v>1484</v>
      </c>
      <c r="E28" s="2" t="s">
        <v>1484</v>
      </c>
      <c r="F28" s="2" t="s">
        <v>1484</v>
      </c>
      <c r="G28" s="2" t="s">
        <v>1484</v>
      </c>
      <c r="H28" s="2" t="s">
        <v>1484</v>
      </c>
      <c r="I28" s="2" t="s">
        <v>1484</v>
      </c>
      <c r="J28" s="2" t="s">
        <v>1484</v>
      </c>
      <c r="K28" s="2" t="s">
        <v>1484</v>
      </c>
      <c r="L28" s="2" t="s">
        <v>1484</v>
      </c>
      <c r="M28" s="2" t="s">
        <v>1484</v>
      </c>
      <c r="N28" s="2" t="s">
        <v>1484</v>
      </c>
      <c r="O28" s="2" t="s">
        <v>1484</v>
      </c>
      <c r="P28" s="2" t="s">
        <v>1484</v>
      </c>
      <c r="Q28" s="2" t="s">
        <v>1484</v>
      </c>
      <c r="R28" s="2" t="s">
        <v>1484</v>
      </c>
      <c r="S28" s="2" t="s">
        <v>1484</v>
      </c>
      <c r="T28" s="2" t="s">
        <v>1484</v>
      </c>
      <c r="U28" s="2" t="s">
        <v>1484</v>
      </c>
      <c r="V28" s="2" t="s">
        <v>844</v>
      </c>
      <c r="W28" s="2" t="s">
        <v>844</v>
      </c>
      <c r="X28" s="2" t="s">
        <v>844</v>
      </c>
      <c r="Y28" s="2" t="s">
        <v>844</v>
      </c>
      <c r="Z28" s="2" t="s">
        <v>844</v>
      </c>
      <c r="AA28" s="2" t="s">
        <v>844</v>
      </c>
      <c r="AB28" s="2" t="s">
        <v>844</v>
      </c>
      <c r="AC28" s="2" t="s">
        <v>1507</v>
      </c>
      <c r="AD28" s="2" t="s">
        <v>1507</v>
      </c>
      <c r="AE28" s="2" t="s">
        <v>1484</v>
      </c>
      <c r="AF28" s="2" t="s">
        <v>1484</v>
      </c>
      <c r="AG28" s="2" t="s">
        <v>1484</v>
      </c>
      <c r="AH28" s="2" t="s">
        <v>1484</v>
      </c>
      <c r="AI28" s="2" t="s">
        <v>1484</v>
      </c>
      <c r="AJ28" s="2" t="s">
        <v>1484</v>
      </c>
      <c r="AK28" s="2" t="s">
        <v>1484</v>
      </c>
      <c r="AL28" s="2" t="s">
        <v>1484</v>
      </c>
      <c r="AM28" s="2" t="s">
        <v>1484</v>
      </c>
      <c r="AN28" s="2" t="s">
        <v>1484</v>
      </c>
      <c r="AO28" s="2" t="s">
        <v>1484</v>
      </c>
      <c r="AP28" s="2" t="s">
        <v>1484</v>
      </c>
      <c r="AQ28" s="2" t="s">
        <v>1484</v>
      </c>
      <c r="AR28" s="2" t="s">
        <v>1484</v>
      </c>
      <c r="AS28" s="2" t="s">
        <v>1484</v>
      </c>
      <c r="AT28" s="2" t="s">
        <v>1484</v>
      </c>
      <c r="AU28" s="2" t="s">
        <v>1484</v>
      </c>
      <c r="AV28" s="2" t="s">
        <v>1484</v>
      </c>
      <c r="AW28" s="2" t="s">
        <v>1484</v>
      </c>
      <c r="AX28" s="2" t="s">
        <v>1484</v>
      </c>
      <c r="AY28" s="2" t="s">
        <v>1484</v>
      </c>
      <c r="AZ28" s="2" t="s">
        <v>1484</v>
      </c>
      <c r="BA28" s="2" t="s">
        <v>1484</v>
      </c>
      <c r="BB28" s="2">
        <v>161.20000000000002</v>
      </c>
      <c r="BC28" s="2">
        <v>1369.6</v>
      </c>
      <c r="BD28" s="2">
        <v>1435</v>
      </c>
      <c r="BE28" s="2">
        <v>1854</v>
      </c>
      <c r="BF28" s="2">
        <v>2425.5</v>
      </c>
      <c r="BG28" s="2">
        <v>2538.4</v>
      </c>
      <c r="BH28" s="2">
        <v>1837</v>
      </c>
      <c r="BI28" s="2">
        <v>1435.2</v>
      </c>
      <c r="BJ28" s="2">
        <v>1902.6</v>
      </c>
      <c r="BK28" s="2" t="s">
        <v>1484</v>
      </c>
      <c r="BL28" s="2" t="s">
        <v>1484</v>
      </c>
      <c r="BM28" s="2" t="s">
        <v>1484</v>
      </c>
      <c r="BN28" s="2" t="s">
        <v>1484</v>
      </c>
      <c r="BO28" s="2" t="s">
        <v>1484</v>
      </c>
      <c r="BP28" s="2" t="s">
        <v>1484</v>
      </c>
      <c r="BQ28" s="2" t="s">
        <v>1484</v>
      </c>
      <c r="BR28" s="2" t="s">
        <v>1484</v>
      </c>
      <c r="BS28" s="2" t="s">
        <v>1484</v>
      </c>
      <c r="BT28" s="2" t="s">
        <v>1484</v>
      </c>
      <c r="BU28" s="2" t="s">
        <v>1484</v>
      </c>
      <c r="BV28" s="2" t="s">
        <v>1484</v>
      </c>
      <c r="BW28" s="2" t="s">
        <v>1484</v>
      </c>
      <c r="BX28" s="2" t="s">
        <v>1484</v>
      </c>
      <c r="BY28" s="2" t="s">
        <v>1484</v>
      </c>
      <c r="BZ28" s="2" t="s">
        <v>1484</v>
      </c>
      <c r="CA28" s="2" t="s">
        <v>1484</v>
      </c>
      <c r="CB28" s="2" t="s">
        <v>1484</v>
      </c>
      <c r="CC28" s="2" t="s">
        <v>1484</v>
      </c>
      <c r="CD28" s="2" t="s">
        <v>1484</v>
      </c>
      <c r="CE28" s="2" t="s">
        <v>1484</v>
      </c>
      <c r="CF28" s="2" t="s">
        <v>1484</v>
      </c>
      <c r="CG28" s="2" t="s">
        <v>1484</v>
      </c>
      <c r="CH28" s="2">
        <v>2.2000000000000002</v>
      </c>
      <c r="CI28" s="2">
        <v>11.3</v>
      </c>
      <c r="CJ28" s="2">
        <v>8.8000000000000007</v>
      </c>
      <c r="CK28" s="2">
        <v>12.7</v>
      </c>
      <c r="CL28" s="2">
        <v>11.5</v>
      </c>
      <c r="CM28" s="2">
        <v>13.2</v>
      </c>
      <c r="CN28" s="2">
        <v>14.4</v>
      </c>
      <c r="CO28" s="2">
        <v>9.6</v>
      </c>
      <c r="CP28" s="2">
        <v>7.6</v>
      </c>
      <c r="CQ28" s="2" t="s">
        <v>1484</v>
      </c>
      <c r="CR28" s="2" t="s">
        <v>1484</v>
      </c>
      <c r="CS28" s="2" t="s">
        <v>1484</v>
      </c>
      <c r="CU28" s="2" t="str">
        <f>_xlfn.XLOOKUP($A28,TEAMS!$G$1:$G$844,TEAMS!$H$1:$H$844,"",0)</f>
        <v>SG</v>
      </c>
      <c r="CV28" s="2" t="str">
        <f>_xlfn.XLOOKUP($CU28,DASHBOARD!$B$22:$B$27,DASHBOARD!$C$22:$C$27,"",0)</f>
        <v>GUARD</v>
      </c>
      <c r="CY28" s="60">
        <v>0</v>
      </c>
      <c r="CZ28" s="60">
        <v>0</v>
      </c>
      <c r="DA28" s="60">
        <v>0</v>
      </c>
      <c r="DB28" s="60">
        <v>0</v>
      </c>
      <c r="DC28" s="60">
        <v>0</v>
      </c>
      <c r="DD28" s="60">
        <v>0</v>
      </c>
      <c r="DE28" s="60">
        <v>0</v>
      </c>
      <c r="DF28" s="60">
        <v>0</v>
      </c>
      <c r="DG28" s="60">
        <v>0</v>
      </c>
      <c r="DH28" s="60">
        <v>0</v>
      </c>
      <c r="DI28" s="60">
        <v>0</v>
      </c>
      <c r="DJ28" s="60">
        <v>0</v>
      </c>
      <c r="DK28" s="60">
        <v>0</v>
      </c>
      <c r="DL28" s="60">
        <v>0</v>
      </c>
      <c r="DM28" s="60">
        <v>0</v>
      </c>
      <c r="DN28" s="60">
        <v>0</v>
      </c>
      <c r="DO28" s="60">
        <v>0</v>
      </c>
      <c r="DP28" s="60">
        <v>0</v>
      </c>
      <c r="DQ28" s="60">
        <v>0</v>
      </c>
      <c r="DR28" s="60">
        <v>0</v>
      </c>
      <c r="DS28" s="60">
        <v>1418160</v>
      </c>
      <c r="DT28" s="60">
        <v>1524480</v>
      </c>
      <c r="DU28" s="60">
        <v>0</v>
      </c>
      <c r="DV28" s="60">
        <v>2511432</v>
      </c>
      <c r="DW28" s="60">
        <v>7191011</v>
      </c>
      <c r="DX28" s="60">
        <v>7730337</v>
      </c>
      <c r="DY28" s="60">
        <v>8269663</v>
      </c>
      <c r="DZ28" s="60">
        <v>8808989</v>
      </c>
      <c r="EA28" s="60">
        <v>12000000</v>
      </c>
      <c r="EB28" s="60">
        <v>0</v>
      </c>
      <c r="EC28" s="60">
        <v>0</v>
      </c>
      <c r="ED28" s="60">
        <v>0</v>
      </c>
      <c r="EH28" s="2" t="s">
        <v>1480</v>
      </c>
      <c r="EZ28" s="2" t="s">
        <v>1369</v>
      </c>
      <c r="FA28" s="2" t="s">
        <v>1411</v>
      </c>
      <c r="FF28" s="53" t="s">
        <v>1267</v>
      </c>
    </row>
    <row r="29" spans="1:165" x14ac:dyDescent="0.2">
      <c r="A29" s="2" t="s">
        <v>1047</v>
      </c>
      <c r="B29" s="2" t="s">
        <v>1507</v>
      </c>
      <c r="C29" s="2" t="s">
        <v>1507</v>
      </c>
      <c r="D29" s="2" t="s">
        <v>787</v>
      </c>
      <c r="E29" s="2" t="s">
        <v>786</v>
      </c>
      <c r="F29" s="2" t="s">
        <v>787</v>
      </c>
      <c r="G29" s="2" t="s">
        <v>787</v>
      </c>
      <c r="H29" s="2" t="s">
        <v>787</v>
      </c>
      <c r="I29" s="2" t="s">
        <v>787</v>
      </c>
      <c r="J29" s="2" t="s">
        <v>787</v>
      </c>
      <c r="K29" s="2" t="s">
        <v>787</v>
      </c>
      <c r="L29" s="2" t="s">
        <v>787</v>
      </c>
      <c r="M29" s="2" t="s">
        <v>1507</v>
      </c>
      <c r="N29" s="2" t="s">
        <v>843</v>
      </c>
      <c r="O29" s="2" t="s">
        <v>786</v>
      </c>
      <c r="P29" s="2" t="s">
        <v>1484</v>
      </c>
      <c r="Q29" s="2" t="s">
        <v>1484</v>
      </c>
      <c r="R29" s="2" t="s">
        <v>1484</v>
      </c>
      <c r="S29" s="2" t="s">
        <v>1484</v>
      </c>
      <c r="T29" s="2" t="s">
        <v>1484</v>
      </c>
      <c r="U29" s="2" t="s">
        <v>1484</v>
      </c>
      <c r="V29" s="2" t="s">
        <v>1484</v>
      </c>
      <c r="W29" s="2" t="s">
        <v>1484</v>
      </c>
      <c r="X29" s="2" t="s">
        <v>1484</v>
      </c>
      <c r="Y29" s="2" t="s">
        <v>1484</v>
      </c>
      <c r="Z29" s="2" t="s">
        <v>1484</v>
      </c>
      <c r="AA29" s="2" t="s">
        <v>1484</v>
      </c>
      <c r="AB29" s="2" t="s">
        <v>1484</v>
      </c>
      <c r="AC29" s="2" t="s">
        <v>1484</v>
      </c>
      <c r="AD29" s="2" t="s">
        <v>1484</v>
      </c>
      <c r="AE29" s="2" t="s">
        <v>1484</v>
      </c>
      <c r="AF29" s="2" t="s">
        <v>1484</v>
      </c>
      <c r="AG29" s="2" t="s">
        <v>1484</v>
      </c>
      <c r="AH29" s="2">
        <v>958.8</v>
      </c>
      <c r="AI29" s="2">
        <v>1235.0999999999999</v>
      </c>
      <c r="AJ29" s="2">
        <v>2032.5</v>
      </c>
      <c r="AK29" s="2">
        <v>2328.7999999999997</v>
      </c>
      <c r="AL29" s="2">
        <v>3009.4</v>
      </c>
      <c r="AM29" s="2">
        <v>3083.2000000000003</v>
      </c>
      <c r="AN29" s="2">
        <v>2470</v>
      </c>
      <c r="AO29" s="2">
        <v>2677.5</v>
      </c>
      <c r="AP29" s="2">
        <v>1670</v>
      </c>
      <c r="AQ29" s="2">
        <v>2574.7999999999997</v>
      </c>
      <c r="AR29" s="2">
        <v>1292.5</v>
      </c>
      <c r="AS29" s="2">
        <v>1353.1999999999998</v>
      </c>
      <c r="AT29" s="2">
        <v>432</v>
      </c>
      <c r="AU29" s="2">
        <v>634.80000000000007</v>
      </c>
      <c r="AV29" s="2" t="s">
        <v>1484</v>
      </c>
      <c r="AW29" s="2" t="s">
        <v>1484</v>
      </c>
      <c r="AX29" s="2" t="s">
        <v>1484</v>
      </c>
      <c r="AY29" s="2" t="s">
        <v>1484</v>
      </c>
      <c r="AZ29" s="2" t="s">
        <v>1484</v>
      </c>
      <c r="BA29" s="2" t="s">
        <v>1484</v>
      </c>
      <c r="BB29" s="2" t="s">
        <v>1484</v>
      </c>
      <c r="BC29" s="2" t="s">
        <v>1484</v>
      </c>
      <c r="BD29" s="2" t="s">
        <v>1484</v>
      </c>
      <c r="BE29" s="2" t="s">
        <v>1484</v>
      </c>
      <c r="BF29" s="2" t="s">
        <v>1484</v>
      </c>
      <c r="BG29" s="2" t="s">
        <v>1484</v>
      </c>
      <c r="BH29" s="2" t="s">
        <v>1484</v>
      </c>
      <c r="BI29" s="2" t="s">
        <v>1484</v>
      </c>
      <c r="BJ29" s="2" t="s">
        <v>1484</v>
      </c>
      <c r="BK29" s="2" t="s">
        <v>1484</v>
      </c>
      <c r="BL29" s="2" t="s">
        <v>1484</v>
      </c>
      <c r="BM29" s="2" t="s">
        <v>1484</v>
      </c>
      <c r="BN29" s="2">
        <v>13.4</v>
      </c>
      <c r="BO29" s="2">
        <v>11.9</v>
      </c>
      <c r="BP29" s="2">
        <v>15.8</v>
      </c>
      <c r="BQ29" s="2">
        <v>13.9</v>
      </c>
      <c r="BR29" s="2">
        <v>15.7</v>
      </c>
      <c r="BS29" s="2">
        <v>16.3</v>
      </c>
      <c r="BT29" s="2">
        <v>15</v>
      </c>
      <c r="BU29" s="2">
        <v>14.1</v>
      </c>
      <c r="BV29" s="2">
        <v>14</v>
      </c>
      <c r="BW29" s="2">
        <v>14.8</v>
      </c>
      <c r="BX29" s="2">
        <v>11.5</v>
      </c>
      <c r="BY29" s="2">
        <v>16.600000000000001</v>
      </c>
      <c r="BZ29" s="2">
        <v>12.2</v>
      </c>
      <c r="CA29" s="2">
        <v>11.7</v>
      </c>
      <c r="CB29" s="2" t="s">
        <v>1484</v>
      </c>
      <c r="CC29" s="2" t="s">
        <v>1484</v>
      </c>
      <c r="CD29" s="2" t="s">
        <v>1484</v>
      </c>
      <c r="CE29" s="2" t="s">
        <v>1484</v>
      </c>
      <c r="CF29" s="2" t="s">
        <v>1484</v>
      </c>
      <c r="CG29" s="2" t="s">
        <v>1484</v>
      </c>
      <c r="CH29" s="2" t="s">
        <v>1484</v>
      </c>
      <c r="CI29" s="2" t="s">
        <v>1484</v>
      </c>
      <c r="CJ29" s="2" t="s">
        <v>1484</v>
      </c>
      <c r="CK29" s="2" t="s">
        <v>1484</v>
      </c>
      <c r="CL29" s="2" t="s">
        <v>1484</v>
      </c>
      <c r="CM29" s="2" t="s">
        <v>1484</v>
      </c>
      <c r="CN29" s="2" t="s">
        <v>1484</v>
      </c>
      <c r="CO29" s="2" t="s">
        <v>1484</v>
      </c>
      <c r="CP29" s="2" t="s">
        <v>1484</v>
      </c>
      <c r="CQ29" s="2" t="s">
        <v>1484</v>
      </c>
      <c r="CR29" s="2" t="s">
        <v>1484</v>
      </c>
      <c r="CS29" s="2" t="s">
        <v>1484</v>
      </c>
      <c r="CU29" s="2" t="str">
        <f>_xlfn.XLOOKUP($A29,TEAMS!$G$1:$G$844,TEAMS!$H$1:$H$844,"",0)</f>
        <v>PG</v>
      </c>
      <c r="CV29" s="2" t="str">
        <f>_xlfn.XLOOKUP($CU29,DASHBOARD!$B$22:$B$27,DASHBOARD!$C$22:$C$27,"",0)</f>
        <v>GUARD</v>
      </c>
      <c r="CY29" s="60">
        <v>50000</v>
      </c>
      <c r="CZ29" s="60">
        <v>0</v>
      </c>
      <c r="DA29" s="60">
        <v>140000</v>
      </c>
      <c r="DB29" s="60">
        <v>300000</v>
      </c>
      <c r="DC29" s="60">
        <v>650000</v>
      </c>
      <c r="DD29" s="60">
        <v>845000</v>
      </c>
      <c r="DE29" s="60">
        <v>1040000</v>
      </c>
      <c r="DF29" s="60">
        <v>3000000</v>
      </c>
      <c r="DG29" s="60">
        <v>3000000</v>
      </c>
      <c r="DH29" s="60">
        <v>3200000</v>
      </c>
      <c r="DI29" s="60">
        <v>0</v>
      </c>
      <c r="DJ29" s="60">
        <v>4538000</v>
      </c>
      <c r="DK29" s="60">
        <v>4991800</v>
      </c>
      <c r="DL29" s="60">
        <v>5445600</v>
      </c>
      <c r="DM29" s="60">
        <v>0</v>
      </c>
      <c r="DN29" s="60">
        <v>0</v>
      </c>
      <c r="DO29" s="60">
        <v>0</v>
      </c>
      <c r="DP29" s="60">
        <v>0</v>
      </c>
      <c r="DQ29" s="60">
        <v>0</v>
      </c>
      <c r="DR29" s="60">
        <v>0</v>
      </c>
      <c r="DS29" s="60">
        <v>0</v>
      </c>
      <c r="DT29" s="60">
        <v>0</v>
      </c>
      <c r="DU29" s="60">
        <v>0</v>
      </c>
      <c r="DV29" s="60">
        <v>0</v>
      </c>
      <c r="DW29" s="60">
        <v>0</v>
      </c>
      <c r="DX29" s="60">
        <v>0</v>
      </c>
      <c r="DY29" s="60">
        <v>0</v>
      </c>
      <c r="DZ29" s="60">
        <v>0</v>
      </c>
      <c r="EA29" s="60">
        <v>0</v>
      </c>
      <c r="EB29" s="60">
        <v>0</v>
      </c>
      <c r="EC29" s="60">
        <v>0</v>
      </c>
      <c r="ED29" s="60">
        <v>0</v>
      </c>
      <c r="EH29" s="2" t="s">
        <v>1480</v>
      </c>
      <c r="EZ29" s="2" t="s">
        <v>1370</v>
      </c>
      <c r="FA29" s="2" t="s">
        <v>1412</v>
      </c>
      <c r="FF29" s="53" t="s">
        <v>1268</v>
      </c>
    </row>
    <row r="30" spans="1:165" x14ac:dyDescent="0.2">
      <c r="A30" s="2" t="s">
        <v>624</v>
      </c>
      <c r="B30" s="2" t="s">
        <v>1484</v>
      </c>
      <c r="C30" s="2" t="s">
        <v>1484</v>
      </c>
      <c r="D30" s="2" t="s">
        <v>1484</v>
      </c>
      <c r="E30" s="2" t="s">
        <v>1484</v>
      </c>
      <c r="F30" s="2" t="s">
        <v>1484</v>
      </c>
      <c r="G30" s="2" t="s">
        <v>1484</v>
      </c>
      <c r="H30" s="2" t="s">
        <v>1484</v>
      </c>
      <c r="I30" s="2" t="s">
        <v>1484</v>
      </c>
      <c r="J30" s="2" t="s">
        <v>1484</v>
      </c>
      <c r="K30" s="2" t="s">
        <v>1484</v>
      </c>
      <c r="L30" s="2" t="s">
        <v>1484</v>
      </c>
      <c r="M30" s="2" t="s">
        <v>1484</v>
      </c>
      <c r="N30" s="2" t="s">
        <v>1484</v>
      </c>
      <c r="O30" s="2" t="s">
        <v>1484</v>
      </c>
      <c r="P30" s="2" t="s">
        <v>1484</v>
      </c>
      <c r="Q30" s="2" t="s">
        <v>1484</v>
      </c>
      <c r="R30" s="2" t="s">
        <v>1484</v>
      </c>
      <c r="S30" s="2" t="s">
        <v>1484</v>
      </c>
      <c r="T30" s="2" t="s">
        <v>1484</v>
      </c>
      <c r="U30" s="2" t="s">
        <v>1484</v>
      </c>
      <c r="V30" s="2" t="s">
        <v>1484</v>
      </c>
      <c r="W30" s="2" t="s">
        <v>1484</v>
      </c>
      <c r="X30" s="2" t="s">
        <v>1484</v>
      </c>
      <c r="Y30" s="2" t="s">
        <v>1484</v>
      </c>
      <c r="Z30" s="2" t="s">
        <v>1484</v>
      </c>
      <c r="AA30" s="2" t="s">
        <v>1514</v>
      </c>
      <c r="AB30" s="2" t="s">
        <v>1507</v>
      </c>
      <c r="AC30" s="2" t="s">
        <v>1484</v>
      </c>
      <c r="AD30" s="2" t="s">
        <v>1484</v>
      </c>
      <c r="AE30" s="2" t="s">
        <v>1484</v>
      </c>
      <c r="AF30" s="2" t="s">
        <v>1484</v>
      </c>
      <c r="AG30" s="2" t="s">
        <v>1484</v>
      </c>
      <c r="AH30" s="2" t="s">
        <v>1484</v>
      </c>
      <c r="AI30" s="2" t="s">
        <v>1484</v>
      </c>
      <c r="AJ30" s="2" t="s">
        <v>1484</v>
      </c>
      <c r="AK30" s="2" t="s">
        <v>1484</v>
      </c>
      <c r="AL30" s="2" t="s">
        <v>1484</v>
      </c>
      <c r="AM30" s="2" t="s">
        <v>1484</v>
      </c>
      <c r="AN30" s="2" t="s">
        <v>1484</v>
      </c>
      <c r="AO30" s="2" t="s">
        <v>1484</v>
      </c>
      <c r="AP30" s="2" t="s">
        <v>1484</v>
      </c>
      <c r="AQ30" s="2" t="s">
        <v>1484</v>
      </c>
      <c r="AR30" s="2" t="s">
        <v>1484</v>
      </c>
      <c r="AS30" s="2" t="s">
        <v>1484</v>
      </c>
      <c r="AT30" s="2" t="s">
        <v>1484</v>
      </c>
      <c r="AU30" s="2" t="s">
        <v>1484</v>
      </c>
      <c r="AV30" s="2" t="s">
        <v>1484</v>
      </c>
      <c r="AW30" s="2" t="s">
        <v>1484</v>
      </c>
      <c r="AX30" s="2" t="s">
        <v>1484</v>
      </c>
      <c r="AY30" s="2" t="s">
        <v>1484</v>
      </c>
      <c r="AZ30" s="2" t="s">
        <v>1484</v>
      </c>
      <c r="BA30" s="2" t="s">
        <v>1484</v>
      </c>
      <c r="BB30" s="2" t="s">
        <v>1484</v>
      </c>
      <c r="BC30" s="2" t="s">
        <v>1484</v>
      </c>
      <c r="BD30" s="2" t="s">
        <v>1484</v>
      </c>
      <c r="BE30" s="2" t="s">
        <v>1484</v>
      </c>
      <c r="BF30" s="2" t="s">
        <v>1484</v>
      </c>
      <c r="BG30" s="2">
        <v>304.5</v>
      </c>
      <c r="BH30" s="2">
        <v>47.2</v>
      </c>
      <c r="BI30" s="2" t="s">
        <v>1484</v>
      </c>
      <c r="BJ30" s="2" t="s">
        <v>1484</v>
      </c>
      <c r="BK30" s="2" t="s">
        <v>1484</v>
      </c>
      <c r="BL30" s="2" t="s">
        <v>1484</v>
      </c>
      <c r="BM30" s="2" t="s">
        <v>1484</v>
      </c>
      <c r="BN30" s="2" t="s">
        <v>1484</v>
      </c>
      <c r="BO30" s="2" t="s">
        <v>1484</v>
      </c>
      <c r="BP30" s="2" t="s">
        <v>1484</v>
      </c>
      <c r="BQ30" s="2" t="s">
        <v>1484</v>
      </c>
      <c r="BR30" s="2" t="s">
        <v>1484</v>
      </c>
      <c r="BS30" s="2" t="s">
        <v>1484</v>
      </c>
      <c r="BT30" s="2" t="s">
        <v>1484</v>
      </c>
      <c r="BU30" s="2" t="s">
        <v>1484</v>
      </c>
      <c r="BV30" s="2" t="s">
        <v>1484</v>
      </c>
      <c r="BW30" s="2" t="s">
        <v>1484</v>
      </c>
      <c r="BX30" s="2" t="s">
        <v>1484</v>
      </c>
      <c r="BY30" s="2" t="s">
        <v>1484</v>
      </c>
      <c r="BZ30" s="2" t="s">
        <v>1484</v>
      </c>
      <c r="CA30" s="2" t="s">
        <v>1484</v>
      </c>
      <c r="CB30" s="2" t="s">
        <v>1484</v>
      </c>
      <c r="CC30" s="2" t="s">
        <v>1484</v>
      </c>
      <c r="CD30" s="2" t="s">
        <v>1484</v>
      </c>
      <c r="CE30" s="2" t="s">
        <v>1484</v>
      </c>
      <c r="CF30" s="2" t="s">
        <v>1484</v>
      </c>
      <c r="CG30" s="2" t="s">
        <v>1484</v>
      </c>
      <c r="CH30" s="2" t="s">
        <v>1484</v>
      </c>
      <c r="CI30" s="2" t="s">
        <v>1484</v>
      </c>
      <c r="CJ30" s="2" t="s">
        <v>1484</v>
      </c>
      <c r="CK30" s="2" t="s">
        <v>1484</v>
      </c>
      <c r="CL30" s="2" t="s">
        <v>1484</v>
      </c>
      <c r="CM30" s="2">
        <v>7.1</v>
      </c>
      <c r="CN30" s="2">
        <v>6.2</v>
      </c>
      <c r="CO30" s="2" t="s">
        <v>1484</v>
      </c>
      <c r="CP30" s="2" t="s">
        <v>1484</v>
      </c>
      <c r="CQ30" s="2" t="s">
        <v>1484</v>
      </c>
      <c r="CR30" s="2" t="s">
        <v>1484</v>
      </c>
      <c r="CS30" s="2" t="s">
        <v>1484</v>
      </c>
      <c r="CU30" s="2" t="str">
        <f>_xlfn.XLOOKUP($A30,TEAMS!$G$1:$G$844,TEAMS!$H$1:$H$844,"",0)</f>
        <v>SF</v>
      </c>
      <c r="CV30" s="2" t="str">
        <f>_xlfn.XLOOKUP($CU30,DASHBOARD!$B$22:$B$27,DASHBOARD!$C$22:$C$27,"",0)</f>
        <v>FORWARD</v>
      </c>
      <c r="CY30" s="60">
        <v>0</v>
      </c>
      <c r="CZ30" s="60">
        <v>0</v>
      </c>
      <c r="DA30" s="60">
        <v>0</v>
      </c>
      <c r="DB30" s="60">
        <v>0</v>
      </c>
      <c r="DC30" s="60">
        <v>0</v>
      </c>
      <c r="DD30" s="60">
        <v>0</v>
      </c>
      <c r="DE30" s="60">
        <v>0</v>
      </c>
      <c r="DF30" s="60">
        <v>0</v>
      </c>
      <c r="DG30" s="60">
        <v>0</v>
      </c>
      <c r="DH30" s="60">
        <v>0</v>
      </c>
      <c r="DI30" s="60">
        <v>0</v>
      </c>
      <c r="DJ30" s="60">
        <v>0</v>
      </c>
      <c r="DK30" s="60">
        <v>0</v>
      </c>
      <c r="DL30" s="60">
        <v>0</v>
      </c>
      <c r="DM30" s="60">
        <v>0</v>
      </c>
      <c r="DN30" s="60">
        <v>0</v>
      </c>
      <c r="DO30" s="60">
        <v>0</v>
      </c>
      <c r="DP30" s="60">
        <v>0</v>
      </c>
      <c r="DQ30" s="60">
        <v>0</v>
      </c>
      <c r="DR30" s="60">
        <v>0</v>
      </c>
      <c r="DS30" s="60">
        <v>0</v>
      </c>
      <c r="DT30" s="60">
        <v>0</v>
      </c>
      <c r="DU30" s="60">
        <v>0</v>
      </c>
      <c r="DV30" s="60">
        <v>0</v>
      </c>
      <c r="DW30" s="60">
        <v>0</v>
      </c>
      <c r="DX30" s="60">
        <v>123552</v>
      </c>
      <c r="DY30" s="60">
        <v>51449</v>
      </c>
      <c r="DZ30" s="60">
        <v>0</v>
      </c>
      <c r="EA30" s="60">
        <v>0</v>
      </c>
      <c r="EB30" s="60">
        <v>0</v>
      </c>
      <c r="EC30" s="60">
        <v>0</v>
      </c>
      <c r="ED30" s="60">
        <v>0</v>
      </c>
      <c r="EH30" s="2" t="s">
        <v>1271</v>
      </c>
      <c r="EZ30" s="2" t="s">
        <v>1371</v>
      </c>
      <c r="FA30" s="2" t="s">
        <v>1413</v>
      </c>
    </row>
    <row r="31" spans="1:165" x14ac:dyDescent="0.2">
      <c r="A31" s="2" t="s">
        <v>1120</v>
      </c>
      <c r="B31" s="2" t="s">
        <v>1077</v>
      </c>
      <c r="C31" s="2" t="s">
        <v>1077</v>
      </c>
      <c r="D31" s="2" t="s">
        <v>1077</v>
      </c>
      <c r="E31" s="2" t="s">
        <v>1077</v>
      </c>
      <c r="F31" s="2" t="s">
        <v>1077</v>
      </c>
      <c r="G31" s="2" t="s">
        <v>786</v>
      </c>
      <c r="H31" s="2" t="s">
        <v>786</v>
      </c>
      <c r="I31" s="2" t="s">
        <v>1507</v>
      </c>
      <c r="J31" s="2" t="s">
        <v>1507</v>
      </c>
      <c r="K31" s="2" t="s">
        <v>1077</v>
      </c>
      <c r="L31" s="2" t="s">
        <v>1484</v>
      </c>
      <c r="M31" s="2" t="s">
        <v>1484</v>
      </c>
      <c r="N31" s="2" t="s">
        <v>1484</v>
      </c>
      <c r="O31" s="2" t="s">
        <v>1484</v>
      </c>
      <c r="P31" s="2" t="s">
        <v>1484</v>
      </c>
      <c r="Q31" s="2" t="s">
        <v>1484</v>
      </c>
      <c r="R31" s="2" t="s">
        <v>1484</v>
      </c>
      <c r="S31" s="2" t="s">
        <v>1484</v>
      </c>
      <c r="T31" s="2" t="s">
        <v>1484</v>
      </c>
      <c r="U31" s="2" t="s">
        <v>1484</v>
      </c>
      <c r="V31" s="2" t="s">
        <v>1484</v>
      </c>
      <c r="W31" s="2" t="s">
        <v>1484</v>
      </c>
      <c r="X31" s="2" t="s">
        <v>1484</v>
      </c>
      <c r="Y31" s="2" t="s">
        <v>1484</v>
      </c>
      <c r="Z31" s="2" t="s">
        <v>1484</v>
      </c>
      <c r="AA31" s="2" t="s">
        <v>1484</v>
      </c>
      <c r="AB31" s="2" t="s">
        <v>1484</v>
      </c>
      <c r="AC31" s="2" t="s">
        <v>1484</v>
      </c>
      <c r="AD31" s="2" t="s">
        <v>1484</v>
      </c>
      <c r="AE31" s="2" t="s">
        <v>1484</v>
      </c>
      <c r="AF31" s="2" t="s">
        <v>1484</v>
      </c>
      <c r="AG31" s="2" t="s">
        <v>1484</v>
      </c>
      <c r="AH31" s="2">
        <v>1730.2</v>
      </c>
      <c r="AI31" s="2">
        <v>1877.8</v>
      </c>
      <c r="AJ31" s="2">
        <v>2492.7999999999997</v>
      </c>
      <c r="AK31" s="2">
        <v>2771.6</v>
      </c>
      <c r="AL31" s="2">
        <v>2574.7999999999997</v>
      </c>
      <c r="AM31" s="2">
        <v>2263.2000000000003</v>
      </c>
      <c r="AN31" s="2">
        <v>1019.2</v>
      </c>
      <c r="AO31" s="2">
        <v>831.6</v>
      </c>
      <c r="AP31" s="2">
        <v>358.4</v>
      </c>
      <c r="AQ31" s="2">
        <v>583.20000000000005</v>
      </c>
      <c r="AR31" s="2" t="s">
        <v>1484</v>
      </c>
      <c r="AS31" s="2" t="s">
        <v>1484</v>
      </c>
      <c r="AT31" s="2" t="s">
        <v>1484</v>
      </c>
      <c r="AU31" s="2" t="s">
        <v>1484</v>
      </c>
      <c r="AV31" s="2" t="s">
        <v>1484</v>
      </c>
      <c r="AW31" s="2" t="s">
        <v>1484</v>
      </c>
      <c r="AX31" s="2" t="s">
        <v>1484</v>
      </c>
      <c r="AY31" s="2" t="s">
        <v>1484</v>
      </c>
      <c r="AZ31" s="2" t="s">
        <v>1484</v>
      </c>
      <c r="BA31" s="2" t="s">
        <v>1484</v>
      </c>
      <c r="BB31" s="2" t="s">
        <v>1484</v>
      </c>
      <c r="BC31" s="2" t="s">
        <v>1484</v>
      </c>
      <c r="BD31" s="2" t="s">
        <v>1484</v>
      </c>
      <c r="BE31" s="2" t="s">
        <v>1484</v>
      </c>
      <c r="BF31" s="2" t="s">
        <v>1484</v>
      </c>
      <c r="BG31" s="2" t="s">
        <v>1484</v>
      </c>
      <c r="BH31" s="2" t="s">
        <v>1484</v>
      </c>
      <c r="BI31" s="2" t="s">
        <v>1484</v>
      </c>
      <c r="BJ31" s="2" t="s">
        <v>1484</v>
      </c>
      <c r="BK31" s="2" t="s">
        <v>1484</v>
      </c>
      <c r="BL31" s="2" t="s">
        <v>1484</v>
      </c>
      <c r="BM31" s="2" t="s">
        <v>1484</v>
      </c>
      <c r="BN31" s="2">
        <v>14.8</v>
      </c>
      <c r="BO31" s="2">
        <v>14.1</v>
      </c>
      <c r="BP31" s="2">
        <v>14.7</v>
      </c>
      <c r="BQ31" s="2">
        <v>14.5</v>
      </c>
      <c r="BR31" s="2">
        <v>15.1</v>
      </c>
      <c r="BS31" s="2">
        <v>17.3</v>
      </c>
      <c r="BT31" s="2">
        <v>12.9</v>
      </c>
      <c r="BU31" s="2">
        <v>14.6</v>
      </c>
      <c r="BV31" s="2">
        <v>12.9</v>
      </c>
      <c r="BW31" s="2">
        <v>10.7</v>
      </c>
      <c r="BX31" s="2" t="s">
        <v>1484</v>
      </c>
      <c r="BY31" s="2" t="s">
        <v>1484</v>
      </c>
      <c r="BZ31" s="2" t="s">
        <v>1484</v>
      </c>
      <c r="CA31" s="2" t="s">
        <v>1484</v>
      </c>
      <c r="CB31" s="2" t="s">
        <v>1484</v>
      </c>
      <c r="CC31" s="2" t="s">
        <v>1484</v>
      </c>
      <c r="CD31" s="2" t="s">
        <v>1484</v>
      </c>
      <c r="CE31" s="2" t="s">
        <v>1484</v>
      </c>
      <c r="CF31" s="2" t="s">
        <v>1484</v>
      </c>
      <c r="CG31" s="2" t="s">
        <v>1484</v>
      </c>
      <c r="CH31" s="2" t="s">
        <v>1484</v>
      </c>
      <c r="CI31" s="2" t="s">
        <v>1484</v>
      </c>
      <c r="CJ31" s="2" t="s">
        <v>1484</v>
      </c>
      <c r="CK31" s="2" t="s">
        <v>1484</v>
      </c>
      <c r="CL31" s="2" t="s">
        <v>1484</v>
      </c>
      <c r="CM31" s="2" t="s">
        <v>1484</v>
      </c>
      <c r="CN31" s="2" t="s">
        <v>1484</v>
      </c>
      <c r="CO31" s="2" t="s">
        <v>1484</v>
      </c>
      <c r="CP31" s="2" t="s">
        <v>1484</v>
      </c>
      <c r="CQ31" s="2" t="s">
        <v>1484</v>
      </c>
      <c r="CR31" s="2" t="s">
        <v>1484</v>
      </c>
      <c r="CS31" s="2" t="s">
        <v>1484</v>
      </c>
      <c r="CU31" s="2" t="str">
        <f>_xlfn.XLOOKUP($A31,TEAMS!$G$1:$G$844,TEAMS!$H$1:$H$844,"",0)</f>
        <v>PG</v>
      </c>
      <c r="CV31" s="2" t="str">
        <f>_xlfn.XLOOKUP($CU31,DASHBOARD!$B$22:$B$27,DASHBOARD!$C$22:$C$27,"",0)</f>
        <v>GUARD</v>
      </c>
      <c r="CY31" s="60">
        <v>425000</v>
      </c>
      <c r="CZ31" s="60">
        <v>435000</v>
      </c>
      <c r="DA31" s="60">
        <v>540000</v>
      </c>
      <c r="DB31" s="60">
        <v>620000</v>
      </c>
      <c r="DC31" s="60">
        <v>0</v>
      </c>
      <c r="DD31" s="60">
        <v>2400000</v>
      </c>
      <c r="DE31" s="60">
        <v>2400000</v>
      </c>
      <c r="DF31" s="60">
        <v>2600000</v>
      </c>
      <c r="DG31" s="60">
        <v>2800000</v>
      </c>
      <c r="DH31" s="60">
        <v>0</v>
      </c>
      <c r="DI31" s="60">
        <v>0</v>
      </c>
      <c r="DJ31" s="60">
        <v>0</v>
      </c>
      <c r="DK31" s="60">
        <v>0</v>
      </c>
      <c r="DL31" s="60">
        <v>0</v>
      </c>
      <c r="DM31" s="60">
        <v>0</v>
      </c>
      <c r="DN31" s="60">
        <v>0</v>
      </c>
      <c r="DO31" s="60">
        <v>0</v>
      </c>
      <c r="DP31" s="60">
        <v>0</v>
      </c>
      <c r="DQ31" s="60">
        <v>0</v>
      </c>
      <c r="DR31" s="60">
        <v>0</v>
      </c>
      <c r="DS31" s="60">
        <v>0</v>
      </c>
      <c r="DT31" s="60">
        <v>0</v>
      </c>
      <c r="DU31" s="60">
        <v>0</v>
      </c>
      <c r="DV31" s="60">
        <v>0</v>
      </c>
      <c r="DW31" s="60">
        <v>0</v>
      </c>
      <c r="DX31" s="60">
        <v>0</v>
      </c>
      <c r="DY31" s="60">
        <v>0</v>
      </c>
      <c r="DZ31" s="60">
        <v>0</v>
      </c>
      <c r="EA31" s="60">
        <v>0</v>
      </c>
      <c r="EB31" s="60">
        <v>0</v>
      </c>
      <c r="EC31" s="60">
        <v>0</v>
      </c>
      <c r="ED31" s="60">
        <v>0</v>
      </c>
      <c r="EH31" s="2" t="s">
        <v>1481</v>
      </c>
      <c r="EI31" s="2" t="s">
        <v>1473</v>
      </c>
      <c r="EZ31" s="2" t="s">
        <v>1372</v>
      </c>
      <c r="FA31" s="2" t="s">
        <v>771</v>
      </c>
    </row>
    <row r="32" spans="1:165" x14ac:dyDescent="0.2">
      <c r="A32" s="2" t="s">
        <v>987</v>
      </c>
      <c r="B32" s="2" t="s">
        <v>1484</v>
      </c>
      <c r="C32" s="2" t="s">
        <v>1484</v>
      </c>
      <c r="D32" s="2" t="s">
        <v>1484</v>
      </c>
      <c r="E32" s="2" t="s">
        <v>1484</v>
      </c>
      <c r="F32" s="2" t="s">
        <v>1484</v>
      </c>
      <c r="G32" s="2" t="s">
        <v>1484</v>
      </c>
      <c r="H32" s="2" t="s">
        <v>1515</v>
      </c>
      <c r="I32" s="2" t="s">
        <v>1521</v>
      </c>
      <c r="J32" s="2" t="s">
        <v>1521</v>
      </c>
      <c r="K32" s="2" t="s">
        <v>1522</v>
      </c>
      <c r="L32" s="2" t="s">
        <v>930</v>
      </c>
      <c r="M32" s="2" t="s">
        <v>930</v>
      </c>
      <c r="N32" s="2" t="s">
        <v>930</v>
      </c>
      <c r="O32" s="2" t="s">
        <v>930</v>
      </c>
      <c r="P32" s="2" t="s">
        <v>930</v>
      </c>
      <c r="Q32" s="2" t="s">
        <v>930</v>
      </c>
      <c r="R32" s="2" t="s">
        <v>1077</v>
      </c>
      <c r="S32" s="2" t="s">
        <v>1507</v>
      </c>
      <c r="T32" s="2" t="s">
        <v>788</v>
      </c>
      <c r="U32" s="2" t="s">
        <v>930</v>
      </c>
      <c r="V32" s="2" t="s">
        <v>930</v>
      </c>
      <c r="W32" s="2" t="s">
        <v>930</v>
      </c>
      <c r="X32" s="2" t="s">
        <v>1484</v>
      </c>
      <c r="Y32" s="2" t="s">
        <v>1484</v>
      </c>
      <c r="Z32" s="2" t="s">
        <v>1484</v>
      </c>
      <c r="AA32" s="2" t="s">
        <v>1484</v>
      </c>
      <c r="AB32" s="2" t="s">
        <v>1484</v>
      </c>
      <c r="AC32" s="2" t="s">
        <v>1484</v>
      </c>
      <c r="AD32" s="2" t="s">
        <v>1484</v>
      </c>
      <c r="AE32" s="2" t="s">
        <v>1484</v>
      </c>
      <c r="AF32" s="2" t="s">
        <v>1484</v>
      </c>
      <c r="AG32" s="2" t="s">
        <v>1484</v>
      </c>
      <c r="AH32" s="2" t="s">
        <v>1484</v>
      </c>
      <c r="AI32" s="2" t="s">
        <v>1484</v>
      </c>
      <c r="AJ32" s="2" t="s">
        <v>1484</v>
      </c>
      <c r="AK32" s="2" t="s">
        <v>1484</v>
      </c>
      <c r="AL32" s="2" t="s">
        <v>1484</v>
      </c>
      <c r="AM32" s="2" t="s">
        <v>1484</v>
      </c>
      <c r="AN32" s="2">
        <v>197.2</v>
      </c>
      <c r="AO32" s="2">
        <v>1125.6000000000001</v>
      </c>
      <c r="AP32" s="2">
        <v>1232.8</v>
      </c>
      <c r="AQ32" s="2">
        <v>1960.2</v>
      </c>
      <c r="AR32" s="2">
        <v>2760</v>
      </c>
      <c r="AS32" s="2">
        <v>2920</v>
      </c>
      <c r="AT32" s="2">
        <v>2876.2</v>
      </c>
      <c r="AU32" s="2">
        <v>3053.7000000000003</v>
      </c>
      <c r="AV32" s="2">
        <v>2671.4</v>
      </c>
      <c r="AW32" s="2">
        <v>2886.4</v>
      </c>
      <c r="AX32" s="2">
        <v>2695</v>
      </c>
      <c r="AY32" s="2">
        <v>2203.2000000000003</v>
      </c>
      <c r="AZ32" s="2">
        <v>1316</v>
      </c>
      <c r="BA32" s="2">
        <v>1973.4</v>
      </c>
      <c r="BB32" s="2">
        <v>1236.5999999999999</v>
      </c>
      <c r="BC32" s="2">
        <v>979.6</v>
      </c>
      <c r="BD32" s="2" t="s">
        <v>1484</v>
      </c>
      <c r="BE32" s="2" t="s">
        <v>1484</v>
      </c>
      <c r="BF32" s="2" t="s">
        <v>1484</v>
      </c>
      <c r="BG32" s="2" t="s">
        <v>1484</v>
      </c>
      <c r="BH32" s="2" t="s">
        <v>1484</v>
      </c>
      <c r="BI32" s="2" t="s">
        <v>1484</v>
      </c>
      <c r="BJ32" s="2" t="s">
        <v>1484</v>
      </c>
      <c r="BK32" s="2" t="s">
        <v>1484</v>
      </c>
      <c r="BL32" s="2" t="s">
        <v>1484</v>
      </c>
      <c r="BM32" s="2" t="s">
        <v>1484</v>
      </c>
      <c r="BN32" s="2" t="s">
        <v>1484</v>
      </c>
      <c r="BO32" s="2" t="s">
        <v>1484</v>
      </c>
      <c r="BP32" s="2" t="s">
        <v>1484</v>
      </c>
      <c r="BQ32" s="2" t="s">
        <v>1484</v>
      </c>
      <c r="BR32" s="2" t="s">
        <v>1484</v>
      </c>
      <c r="BS32" s="2" t="s">
        <v>1484</v>
      </c>
      <c r="BT32" s="2">
        <v>6</v>
      </c>
      <c r="BU32" s="2">
        <v>13.4</v>
      </c>
      <c r="BV32" s="2">
        <v>16.2</v>
      </c>
      <c r="BW32" s="2">
        <v>14.4</v>
      </c>
      <c r="BX32" s="2">
        <v>14.8</v>
      </c>
      <c r="BY32" s="2">
        <v>18.600000000000001</v>
      </c>
      <c r="BZ32" s="2">
        <v>17.2</v>
      </c>
      <c r="CA32" s="2">
        <v>17.3</v>
      </c>
      <c r="CB32" s="2">
        <v>17.399999999999999</v>
      </c>
      <c r="CC32" s="2">
        <v>17.5</v>
      </c>
      <c r="CD32" s="2">
        <v>14.6</v>
      </c>
      <c r="CE32" s="2">
        <v>12</v>
      </c>
      <c r="CF32" s="2">
        <v>12.2</v>
      </c>
      <c r="CG32" s="2">
        <v>15.8</v>
      </c>
      <c r="CH32" s="2">
        <v>12.3</v>
      </c>
      <c r="CI32" s="2">
        <v>10.7</v>
      </c>
      <c r="CJ32" s="2" t="s">
        <v>1484</v>
      </c>
      <c r="CK32" s="2" t="s">
        <v>1484</v>
      </c>
      <c r="CL32" s="2" t="s">
        <v>1484</v>
      </c>
      <c r="CM32" s="2" t="s">
        <v>1484</v>
      </c>
      <c r="CN32" s="2" t="s">
        <v>1484</v>
      </c>
      <c r="CO32" s="2" t="s">
        <v>1484</v>
      </c>
      <c r="CP32" s="2" t="s">
        <v>1484</v>
      </c>
      <c r="CQ32" s="2" t="s">
        <v>1484</v>
      </c>
      <c r="CR32" s="2" t="s">
        <v>1484</v>
      </c>
      <c r="CS32" s="2" t="s">
        <v>1484</v>
      </c>
      <c r="CU32" s="2" t="str">
        <f>_xlfn.XLOOKUP($A32,TEAMS!$G$1:$G$844,TEAMS!$H$1:$H$844,"",0)</f>
        <v>C</v>
      </c>
      <c r="CV32" s="2" t="str">
        <f>_xlfn.XLOOKUP($CU32,DASHBOARD!$B$22:$B$27,DASHBOARD!$C$22:$C$27,"",0)</f>
        <v>CENTER</v>
      </c>
      <c r="CY32" s="60">
        <v>0</v>
      </c>
      <c r="CZ32" s="60">
        <v>0</v>
      </c>
      <c r="DA32" s="60">
        <v>0</v>
      </c>
      <c r="DB32" s="60">
        <v>0</v>
      </c>
      <c r="DC32" s="60">
        <v>0</v>
      </c>
      <c r="DD32" s="60">
        <v>0</v>
      </c>
      <c r="DE32" s="60">
        <v>247500</v>
      </c>
      <c r="DF32" s="60">
        <v>326700</v>
      </c>
      <c r="DG32" s="60">
        <v>800000</v>
      </c>
      <c r="DH32" s="60">
        <v>0</v>
      </c>
      <c r="DI32" s="60">
        <v>4000000</v>
      </c>
      <c r="DJ32" s="60">
        <v>4700000</v>
      </c>
      <c r="DK32" s="60">
        <v>5200000</v>
      </c>
      <c r="DL32" s="60">
        <v>5500000</v>
      </c>
      <c r="DM32" s="60">
        <v>7000000</v>
      </c>
      <c r="DN32" s="60">
        <v>7500000</v>
      </c>
      <c r="DO32" s="60">
        <v>16000000</v>
      </c>
      <c r="DP32" s="60">
        <v>15500000</v>
      </c>
      <c r="DQ32" s="60">
        <v>14500000</v>
      </c>
      <c r="DR32" s="60">
        <v>1306445</v>
      </c>
      <c r="DS32" s="60">
        <v>0</v>
      </c>
      <c r="DT32" s="60">
        <v>2246400</v>
      </c>
      <c r="DU32" s="60">
        <v>0</v>
      </c>
      <c r="DV32" s="60">
        <v>0</v>
      </c>
      <c r="DW32" s="60">
        <v>0</v>
      </c>
      <c r="DX32" s="60">
        <v>0</v>
      </c>
      <c r="DY32" s="60">
        <v>0</v>
      </c>
      <c r="DZ32" s="60">
        <v>0</v>
      </c>
      <c r="EA32" s="60">
        <v>0</v>
      </c>
      <c r="EB32" s="60">
        <v>0</v>
      </c>
      <c r="EC32" s="60">
        <v>0</v>
      </c>
      <c r="ED32" s="60">
        <v>0</v>
      </c>
      <c r="EF32" s="1"/>
      <c r="EG32" s="1"/>
      <c r="EH32" s="2" t="s">
        <v>1480</v>
      </c>
      <c r="EI32" s="1"/>
      <c r="EJ32" s="1"/>
      <c r="EK32" s="1"/>
      <c r="EL32" s="1"/>
      <c r="EM32" s="1"/>
      <c r="EN32" s="1"/>
      <c r="EZ32" s="2" t="s">
        <v>1373</v>
      </c>
      <c r="FA32" s="2" t="s">
        <v>1414</v>
      </c>
      <c r="FF32" s="54"/>
      <c r="FG32" s="54"/>
      <c r="FH32" s="54"/>
      <c r="FI32" s="1"/>
    </row>
    <row r="33" spans="1:165" x14ac:dyDescent="0.2">
      <c r="A33" s="2" t="s">
        <v>924</v>
      </c>
      <c r="B33" s="2" t="s">
        <v>1484</v>
      </c>
      <c r="C33" s="2" t="s">
        <v>1484</v>
      </c>
      <c r="D33" s="2" t="s">
        <v>1484</v>
      </c>
      <c r="E33" s="2" t="s">
        <v>1484</v>
      </c>
      <c r="F33" s="2" t="s">
        <v>1484</v>
      </c>
      <c r="G33" s="2" t="s">
        <v>1484</v>
      </c>
      <c r="H33" s="2" t="s">
        <v>1484</v>
      </c>
      <c r="I33" s="2" t="s">
        <v>1484</v>
      </c>
      <c r="J33" s="2" t="s">
        <v>1484</v>
      </c>
      <c r="K33" s="2" t="s">
        <v>1484</v>
      </c>
      <c r="L33" s="2" t="s">
        <v>1484</v>
      </c>
      <c r="M33" s="2" t="s">
        <v>1484</v>
      </c>
      <c r="N33" s="2" t="s">
        <v>1484</v>
      </c>
      <c r="O33" s="2" t="s">
        <v>1484</v>
      </c>
      <c r="P33" s="2" t="s">
        <v>787</v>
      </c>
      <c r="Q33" s="2" t="s">
        <v>787</v>
      </c>
      <c r="R33" s="2" t="s">
        <v>787</v>
      </c>
      <c r="S33" s="2" t="s">
        <v>1523</v>
      </c>
      <c r="T33" s="2" t="s">
        <v>1523</v>
      </c>
      <c r="U33" s="2" t="s">
        <v>1523</v>
      </c>
      <c r="V33" s="2" t="s">
        <v>1523</v>
      </c>
      <c r="W33" s="2" t="s">
        <v>836</v>
      </c>
      <c r="X33" s="2" t="s">
        <v>1507</v>
      </c>
      <c r="Y33" s="2" t="s">
        <v>1507</v>
      </c>
      <c r="Z33" s="2" t="s">
        <v>1524</v>
      </c>
      <c r="AA33" s="2" t="s">
        <v>1507</v>
      </c>
      <c r="AB33" s="2" t="s">
        <v>930</v>
      </c>
      <c r="AC33" s="2" t="s">
        <v>1484</v>
      </c>
      <c r="AD33" s="2" t="s">
        <v>1484</v>
      </c>
      <c r="AE33" s="2" t="s">
        <v>1484</v>
      </c>
      <c r="AF33" s="2" t="s">
        <v>1484</v>
      </c>
      <c r="AG33" s="2" t="s">
        <v>1484</v>
      </c>
      <c r="AH33" s="2" t="s">
        <v>1484</v>
      </c>
      <c r="AI33" s="2" t="s">
        <v>1484</v>
      </c>
      <c r="AJ33" s="2" t="s">
        <v>1484</v>
      </c>
      <c r="AK33" s="2" t="s">
        <v>1484</v>
      </c>
      <c r="AL33" s="2" t="s">
        <v>1484</v>
      </c>
      <c r="AM33" s="2" t="s">
        <v>1484</v>
      </c>
      <c r="AN33" s="2" t="s">
        <v>1484</v>
      </c>
      <c r="AO33" s="2" t="s">
        <v>1484</v>
      </c>
      <c r="AP33" s="2" t="s">
        <v>1484</v>
      </c>
      <c r="AQ33" s="2" t="s">
        <v>1484</v>
      </c>
      <c r="AR33" s="2" t="s">
        <v>1484</v>
      </c>
      <c r="AS33" s="2" t="s">
        <v>1484</v>
      </c>
      <c r="AT33" s="2" t="s">
        <v>1484</v>
      </c>
      <c r="AU33" s="2" t="s">
        <v>1484</v>
      </c>
      <c r="AV33" s="2">
        <v>1152</v>
      </c>
      <c r="AW33" s="2">
        <v>588.6</v>
      </c>
      <c r="AX33" s="2">
        <v>949</v>
      </c>
      <c r="AY33" s="2">
        <v>2080</v>
      </c>
      <c r="AZ33" s="2">
        <v>2270.3000000000002</v>
      </c>
      <c r="BA33" s="2">
        <v>2480.6</v>
      </c>
      <c r="BB33" s="2">
        <v>2733.4</v>
      </c>
      <c r="BC33" s="2">
        <v>1079.7</v>
      </c>
      <c r="BD33" s="2">
        <v>1458.6000000000001</v>
      </c>
      <c r="BE33" s="2">
        <v>643.69999999999993</v>
      </c>
      <c r="BF33" s="2">
        <v>1493.1</v>
      </c>
      <c r="BG33" s="2">
        <v>708.40000000000009</v>
      </c>
      <c r="BH33" s="2">
        <v>561.6</v>
      </c>
      <c r="BI33" s="2" t="s">
        <v>1484</v>
      </c>
      <c r="BJ33" s="2" t="s">
        <v>1484</v>
      </c>
      <c r="BK33" s="2" t="s">
        <v>1484</v>
      </c>
      <c r="BL33" s="2" t="s">
        <v>1484</v>
      </c>
      <c r="BM33" s="2" t="s">
        <v>1484</v>
      </c>
      <c r="BN33" s="2" t="s">
        <v>1484</v>
      </c>
      <c r="BO33" s="2" t="s">
        <v>1484</v>
      </c>
      <c r="BP33" s="2" t="s">
        <v>1484</v>
      </c>
      <c r="BQ33" s="2" t="s">
        <v>1484</v>
      </c>
      <c r="BR33" s="2" t="s">
        <v>1484</v>
      </c>
      <c r="BS33" s="2" t="s">
        <v>1484</v>
      </c>
      <c r="BT33" s="2" t="s">
        <v>1484</v>
      </c>
      <c r="BU33" s="2" t="s">
        <v>1484</v>
      </c>
      <c r="BV33" s="2" t="s">
        <v>1484</v>
      </c>
      <c r="BW33" s="2" t="s">
        <v>1484</v>
      </c>
      <c r="BX33" s="2" t="s">
        <v>1484</v>
      </c>
      <c r="BY33" s="2" t="s">
        <v>1484</v>
      </c>
      <c r="BZ33" s="2" t="s">
        <v>1484</v>
      </c>
      <c r="CA33" s="2" t="s">
        <v>1484</v>
      </c>
      <c r="CB33" s="2">
        <v>14.3</v>
      </c>
      <c r="CC33" s="2">
        <v>15.3</v>
      </c>
      <c r="CD33" s="2">
        <v>10.3</v>
      </c>
      <c r="CE33" s="2">
        <v>13.3</v>
      </c>
      <c r="CF33" s="2">
        <v>12.3</v>
      </c>
      <c r="CG33" s="2">
        <v>15.7</v>
      </c>
      <c r="CH33" s="2">
        <v>15.7</v>
      </c>
      <c r="CI33" s="2">
        <v>13.1</v>
      </c>
      <c r="CJ33" s="2">
        <v>14.2</v>
      </c>
      <c r="CK33" s="2">
        <v>12.7</v>
      </c>
      <c r="CL33" s="2">
        <v>15.4</v>
      </c>
      <c r="CM33" s="2">
        <v>9.5</v>
      </c>
      <c r="CN33" s="2">
        <v>16.100000000000001</v>
      </c>
      <c r="CO33" s="2" t="s">
        <v>1484</v>
      </c>
      <c r="CP33" s="2" t="s">
        <v>1484</v>
      </c>
      <c r="CQ33" s="2" t="s">
        <v>1484</v>
      </c>
      <c r="CR33" s="2" t="s">
        <v>1484</v>
      </c>
      <c r="CS33" s="2" t="s">
        <v>1484</v>
      </c>
      <c r="CU33" s="2" t="str">
        <f>_xlfn.XLOOKUP($A33,TEAMS!$G$1:$G$844,TEAMS!$H$1:$H$844,"",0)</f>
        <v>PG</v>
      </c>
      <c r="CV33" s="2" t="str">
        <f>_xlfn.XLOOKUP($CU33,DASHBOARD!$B$22:$B$27,DASHBOARD!$C$22:$C$27,"",0)</f>
        <v>GUARD</v>
      </c>
      <c r="CY33" s="60">
        <v>0</v>
      </c>
      <c r="CZ33" s="60">
        <v>0</v>
      </c>
      <c r="DA33" s="60">
        <v>0</v>
      </c>
      <c r="DB33" s="60">
        <v>0</v>
      </c>
      <c r="DC33" s="60">
        <v>0</v>
      </c>
      <c r="DD33" s="60">
        <v>0</v>
      </c>
      <c r="DE33" s="60">
        <v>0</v>
      </c>
      <c r="DF33" s="60">
        <v>0</v>
      </c>
      <c r="DG33" s="60">
        <v>0</v>
      </c>
      <c r="DH33" s="60">
        <v>0</v>
      </c>
      <c r="DI33" s="60">
        <v>0</v>
      </c>
      <c r="DJ33" s="60">
        <v>0</v>
      </c>
      <c r="DK33" s="60">
        <v>0</v>
      </c>
      <c r="DL33" s="60">
        <v>0</v>
      </c>
      <c r="DM33" s="60">
        <v>841680</v>
      </c>
      <c r="DN33" s="60">
        <v>0</v>
      </c>
      <c r="DO33" s="60">
        <v>967920</v>
      </c>
      <c r="DP33" s="60">
        <v>1747096</v>
      </c>
      <c r="DQ33" s="60">
        <v>5585000</v>
      </c>
      <c r="DR33" s="60">
        <v>6031800</v>
      </c>
      <c r="DS33" s="60">
        <v>6478600</v>
      </c>
      <c r="DT33" s="60">
        <v>6925400</v>
      </c>
      <c r="DU33" s="60">
        <v>7372000</v>
      </c>
      <c r="DV33" s="60">
        <v>1272279</v>
      </c>
      <c r="DW33" s="60">
        <v>2077000</v>
      </c>
      <c r="DX33" s="60">
        <v>2170465</v>
      </c>
      <c r="DY33" s="60">
        <v>1551659</v>
      </c>
      <c r="DZ33" s="60">
        <v>0</v>
      </c>
      <c r="EA33" s="60">
        <v>0</v>
      </c>
      <c r="EB33" s="60">
        <v>0</v>
      </c>
      <c r="EC33" s="60">
        <v>0</v>
      </c>
      <c r="ED33" s="60">
        <v>0</v>
      </c>
      <c r="EH33" s="2" t="s">
        <v>1481</v>
      </c>
    </row>
    <row r="34" spans="1:165" x14ac:dyDescent="0.2">
      <c r="A34" s="2" t="s">
        <v>1123</v>
      </c>
      <c r="B34" s="2" t="s">
        <v>1077</v>
      </c>
      <c r="C34" s="2" t="s">
        <v>1077</v>
      </c>
      <c r="D34" s="2" t="s">
        <v>1077</v>
      </c>
      <c r="E34" s="2" t="s">
        <v>1077</v>
      </c>
      <c r="F34" s="2" t="s">
        <v>1520</v>
      </c>
      <c r="G34" s="2" t="s">
        <v>1484</v>
      </c>
      <c r="H34" s="2" t="s">
        <v>1484</v>
      </c>
      <c r="I34" s="2" t="s">
        <v>1484</v>
      </c>
      <c r="J34" s="2" t="s">
        <v>1484</v>
      </c>
      <c r="K34" s="2" t="s">
        <v>1484</v>
      </c>
      <c r="L34" s="2" t="s">
        <v>1484</v>
      </c>
      <c r="M34" s="2" t="s">
        <v>1484</v>
      </c>
      <c r="N34" s="2" t="s">
        <v>1484</v>
      </c>
      <c r="O34" s="2" t="s">
        <v>1484</v>
      </c>
      <c r="P34" s="2" t="s">
        <v>1484</v>
      </c>
      <c r="Q34" s="2" t="s">
        <v>1484</v>
      </c>
      <c r="R34" s="2" t="s">
        <v>1484</v>
      </c>
      <c r="S34" s="2" t="s">
        <v>1484</v>
      </c>
      <c r="T34" s="2" t="s">
        <v>1484</v>
      </c>
      <c r="U34" s="2" t="s">
        <v>1484</v>
      </c>
      <c r="V34" s="2" t="s">
        <v>1484</v>
      </c>
      <c r="W34" s="2" t="s">
        <v>1484</v>
      </c>
      <c r="X34" s="2" t="s">
        <v>1484</v>
      </c>
      <c r="Y34" s="2" t="s">
        <v>1484</v>
      </c>
      <c r="Z34" s="2" t="s">
        <v>1484</v>
      </c>
      <c r="AA34" s="2" t="s">
        <v>1484</v>
      </c>
      <c r="AB34" s="2" t="s">
        <v>1484</v>
      </c>
      <c r="AC34" s="2" t="s">
        <v>1484</v>
      </c>
      <c r="AD34" s="2" t="s">
        <v>1484</v>
      </c>
      <c r="AE34" s="2" t="s">
        <v>1484</v>
      </c>
      <c r="AF34" s="2" t="s">
        <v>1484</v>
      </c>
      <c r="AG34" s="2" t="s">
        <v>1484</v>
      </c>
      <c r="AH34" s="2">
        <v>2275.2000000000003</v>
      </c>
      <c r="AI34" s="2">
        <v>1472</v>
      </c>
      <c r="AJ34" s="2">
        <v>1253.6999999999998</v>
      </c>
      <c r="AK34" s="2">
        <v>781.2</v>
      </c>
      <c r="AL34" s="2">
        <v>429.20000000000005</v>
      </c>
      <c r="AM34" s="2" t="s">
        <v>1484</v>
      </c>
      <c r="AN34" s="2" t="s">
        <v>1484</v>
      </c>
      <c r="AO34" s="2" t="s">
        <v>1484</v>
      </c>
      <c r="AP34" s="2" t="s">
        <v>1484</v>
      </c>
      <c r="AQ34" s="2" t="s">
        <v>1484</v>
      </c>
      <c r="AR34" s="2" t="s">
        <v>1484</v>
      </c>
      <c r="AS34" s="2" t="s">
        <v>1484</v>
      </c>
      <c r="AT34" s="2" t="s">
        <v>1484</v>
      </c>
      <c r="AU34" s="2" t="s">
        <v>1484</v>
      </c>
      <c r="AV34" s="2" t="s">
        <v>1484</v>
      </c>
      <c r="AW34" s="2" t="s">
        <v>1484</v>
      </c>
      <c r="AX34" s="2" t="s">
        <v>1484</v>
      </c>
      <c r="AY34" s="2" t="s">
        <v>1484</v>
      </c>
      <c r="AZ34" s="2" t="s">
        <v>1484</v>
      </c>
      <c r="BA34" s="2" t="s">
        <v>1484</v>
      </c>
      <c r="BB34" s="2" t="s">
        <v>1484</v>
      </c>
      <c r="BC34" s="2" t="s">
        <v>1484</v>
      </c>
      <c r="BD34" s="2" t="s">
        <v>1484</v>
      </c>
      <c r="BE34" s="2" t="s">
        <v>1484</v>
      </c>
      <c r="BF34" s="2" t="s">
        <v>1484</v>
      </c>
      <c r="BG34" s="2" t="s">
        <v>1484</v>
      </c>
      <c r="BH34" s="2" t="s">
        <v>1484</v>
      </c>
      <c r="BI34" s="2" t="s">
        <v>1484</v>
      </c>
      <c r="BJ34" s="2" t="s">
        <v>1484</v>
      </c>
      <c r="BK34" s="2" t="s">
        <v>1484</v>
      </c>
      <c r="BL34" s="2" t="s">
        <v>1484</v>
      </c>
      <c r="BM34" s="2" t="s">
        <v>1484</v>
      </c>
      <c r="BN34" s="2">
        <v>11.5</v>
      </c>
      <c r="BO34" s="2">
        <v>10.9</v>
      </c>
      <c r="BP34" s="2">
        <v>8.3000000000000007</v>
      </c>
      <c r="BQ34" s="2">
        <v>10.1</v>
      </c>
      <c r="BR34" s="2">
        <v>4</v>
      </c>
      <c r="BS34" s="2" t="s">
        <v>1484</v>
      </c>
      <c r="BT34" s="2" t="s">
        <v>1484</v>
      </c>
      <c r="BU34" s="2" t="s">
        <v>1484</v>
      </c>
      <c r="BV34" s="2" t="s">
        <v>1484</v>
      </c>
      <c r="BW34" s="2" t="s">
        <v>1484</v>
      </c>
      <c r="BX34" s="2" t="s">
        <v>1484</v>
      </c>
      <c r="BY34" s="2" t="s">
        <v>1484</v>
      </c>
      <c r="BZ34" s="2" t="s">
        <v>1484</v>
      </c>
      <c r="CA34" s="2" t="s">
        <v>1484</v>
      </c>
      <c r="CB34" s="2" t="s">
        <v>1484</v>
      </c>
      <c r="CC34" s="2" t="s">
        <v>1484</v>
      </c>
      <c r="CD34" s="2" t="s">
        <v>1484</v>
      </c>
      <c r="CE34" s="2" t="s">
        <v>1484</v>
      </c>
      <c r="CF34" s="2" t="s">
        <v>1484</v>
      </c>
      <c r="CG34" s="2" t="s">
        <v>1484</v>
      </c>
      <c r="CH34" s="2" t="s">
        <v>1484</v>
      </c>
      <c r="CI34" s="2" t="s">
        <v>1484</v>
      </c>
      <c r="CJ34" s="2" t="s">
        <v>1484</v>
      </c>
      <c r="CK34" s="2" t="s">
        <v>1484</v>
      </c>
      <c r="CL34" s="2" t="s">
        <v>1484</v>
      </c>
      <c r="CM34" s="2" t="s">
        <v>1484</v>
      </c>
      <c r="CN34" s="2" t="s">
        <v>1484</v>
      </c>
      <c r="CO34" s="2" t="s">
        <v>1484</v>
      </c>
      <c r="CP34" s="2" t="s">
        <v>1484</v>
      </c>
      <c r="CQ34" s="2" t="s">
        <v>1484</v>
      </c>
      <c r="CR34" s="2" t="s">
        <v>1484</v>
      </c>
      <c r="CS34" s="2" t="s">
        <v>1484</v>
      </c>
      <c r="CU34" s="2" t="str">
        <f>_xlfn.XLOOKUP($A34,TEAMS!$G$1:$G$844,TEAMS!$H$1:$H$844,"",0)</f>
        <v>C</v>
      </c>
      <c r="CV34" s="2" t="str">
        <f>_xlfn.XLOOKUP($CU34,DASHBOARD!$B$22:$B$27,DASHBOARD!$C$22:$C$27,"",0)</f>
        <v>CENTER</v>
      </c>
      <c r="CY34" s="60">
        <v>1100000</v>
      </c>
      <c r="CZ34" s="60">
        <v>2000000</v>
      </c>
      <c r="DA34" s="60">
        <v>2200000</v>
      </c>
      <c r="DB34" s="60">
        <v>2400000</v>
      </c>
      <c r="DC34" s="60">
        <v>1502000</v>
      </c>
      <c r="DD34" s="60">
        <v>0</v>
      </c>
      <c r="DE34" s="60">
        <v>0</v>
      </c>
      <c r="DF34" s="60">
        <v>0</v>
      </c>
      <c r="DG34" s="60">
        <v>0</v>
      </c>
      <c r="DH34" s="60">
        <v>0</v>
      </c>
      <c r="DI34" s="60">
        <v>0</v>
      </c>
      <c r="DJ34" s="60">
        <v>0</v>
      </c>
      <c r="DK34" s="60">
        <v>0</v>
      </c>
      <c r="DL34" s="60">
        <v>0</v>
      </c>
      <c r="DM34" s="60">
        <v>0</v>
      </c>
      <c r="DN34" s="60">
        <v>0</v>
      </c>
      <c r="DO34" s="60">
        <v>0</v>
      </c>
      <c r="DP34" s="60">
        <v>0</v>
      </c>
      <c r="DQ34" s="60">
        <v>0</v>
      </c>
      <c r="DR34" s="60">
        <v>0</v>
      </c>
      <c r="DS34" s="60">
        <v>0</v>
      </c>
      <c r="DT34" s="60">
        <v>0</v>
      </c>
      <c r="DU34" s="60">
        <v>0</v>
      </c>
      <c r="DV34" s="60">
        <v>0</v>
      </c>
      <c r="DW34" s="60">
        <v>0</v>
      </c>
      <c r="DX34" s="60">
        <v>0</v>
      </c>
      <c r="DY34" s="60">
        <v>0</v>
      </c>
      <c r="DZ34" s="60">
        <v>0</v>
      </c>
      <c r="EA34" s="60">
        <v>0</v>
      </c>
      <c r="EB34" s="60">
        <v>0</v>
      </c>
      <c r="EC34" s="60">
        <v>0</v>
      </c>
      <c r="ED34" s="60">
        <v>0</v>
      </c>
      <c r="EF34" s="1"/>
      <c r="EG34" s="1"/>
      <c r="EH34" s="2" t="s">
        <v>1482</v>
      </c>
      <c r="EI34" s="2" t="s">
        <v>1474</v>
      </c>
      <c r="EJ34" s="1"/>
      <c r="EK34" s="1"/>
      <c r="EL34" s="1"/>
      <c r="EM34" s="1"/>
      <c r="EN34" s="1"/>
      <c r="FF34" s="54"/>
      <c r="FG34" s="54"/>
      <c r="FH34" s="54"/>
      <c r="FI34" s="1"/>
    </row>
    <row r="35" spans="1:165" x14ac:dyDescent="0.2">
      <c r="A35" s="2" t="s">
        <v>1076</v>
      </c>
      <c r="B35" s="2" t="s">
        <v>1523</v>
      </c>
      <c r="C35" s="2" t="s">
        <v>1484</v>
      </c>
      <c r="D35" s="2" t="s">
        <v>1484</v>
      </c>
      <c r="E35" s="2" t="s">
        <v>1077</v>
      </c>
      <c r="F35" s="2" t="s">
        <v>1077</v>
      </c>
      <c r="G35" s="2" t="s">
        <v>1077</v>
      </c>
      <c r="H35" s="2" t="s">
        <v>1077</v>
      </c>
      <c r="I35" s="2" t="s">
        <v>1077</v>
      </c>
      <c r="J35" s="2" t="s">
        <v>1077</v>
      </c>
      <c r="K35" s="2" t="s">
        <v>1523</v>
      </c>
      <c r="L35" s="2" t="s">
        <v>1484</v>
      </c>
      <c r="M35" s="2" t="s">
        <v>1484</v>
      </c>
      <c r="N35" s="2" t="s">
        <v>1484</v>
      </c>
      <c r="O35" s="2" t="s">
        <v>1484</v>
      </c>
      <c r="P35" s="2" t="s">
        <v>1484</v>
      </c>
      <c r="Q35" s="2" t="s">
        <v>1484</v>
      </c>
      <c r="R35" s="2" t="s">
        <v>1484</v>
      </c>
      <c r="S35" s="2" t="s">
        <v>1484</v>
      </c>
      <c r="T35" s="2" t="s">
        <v>1484</v>
      </c>
      <c r="U35" s="2" t="s">
        <v>1484</v>
      </c>
      <c r="V35" s="2" t="s">
        <v>1484</v>
      </c>
      <c r="W35" s="2" t="s">
        <v>1484</v>
      </c>
      <c r="X35" s="2" t="s">
        <v>1484</v>
      </c>
      <c r="Y35" s="2" t="s">
        <v>1484</v>
      </c>
      <c r="Z35" s="2" t="s">
        <v>1484</v>
      </c>
      <c r="AA35" s="2" t="s">
        <v>1484</v>
      </c>
      <c r="AB35" s="2" t="s">
        <v>1484</v>
      </c>
      <c r="AC35" s="2" t="s">
        <v>1484</v>
      </c>
      <c r="AD35" s="2" t="s">
        <v>1484</v>
      </c>
      <c r="AE35" s="2" t="s">
        <v>1484</v>
      </c>
      <c r="AF35" s="2" t="s">
        <v>1484</v>
      </c>
      <c r="AG35" s="2" t="s">
        <v>1484</v>
      </c>
      <c r="AH35" s="2">
        <v>1455.3</v>
      </c>
      <c r="AI35" s="2" t="s">
        <v>1484</v>
      </c>
      <c r="AJ35" s="2" t="s">
        <v>1484</v>
      </c>
      <c r="AK35" s="2">
        <v>1368</v>
      </c>
      <c r="AL35" s="2">
        <v>956.3</v>
      </c>
      <c r="AM35" s="2">
        <v>1065</v>
      </c>
      <c r="AN35" s="2">
        <v>780.80000000000007</v>
      </c>
      <c r="AO35" s="2">
        <v>465.59999999999997</v>
      </c>
      <c r="AP35" s="2">
        <v>452.2</v>
      </c>
      <c r="AQ35" s="2">
        <v>56.699999999999996</v>
      </c>
      <c r="AR35" s="2" t="s">
        <v>1484</v>
      </c>
      <c r="AS35" s="2" t="s">
        <v>1484</v>
      </c>
      <c r="AT35" s="2" t="s">
        <v>1484</v>
      </c>
      <c r="AU35" s="2" t="s">
        <v>1484</v>
      </c>
      <c r="AV35" s="2" t="s">
        <v>1484</v>
      </c>
      <c r="AW35" s="2" t="s">
        <v>1484</v>
      </c>
      <c r="AX35" s="2" t="s">
        <v>1484</v>
      </c>
      <c r="AY35" s="2" t="s">
        <v>1484</v>
      </c>
      <c r="AZ35" s="2" t="s">
        <v>1484</v>
      </c>
      <c r="BA35" s="2" t="s">
        <v>1484</v>
      </c>
      <c r="BB35" s="2" t="s">
        <v>1484</v>
      </c>
      <c r="BC35" s="2" t="s">
        <v>1484</v>
      </c>
      <c r="BD35" s="2" t="s">
        <v>1484</v>
      </c>
      <c r="BE35" s="2" t="s">
        <v>1484</v>
      </c>
      <c r="BF35" s="2" t="s">
        <v>1484</v>
      </c>
      <c r="BG35" s="2" t="s">
        <v>1484</v>
      </c>
      <c r="BH35" s="2" t="s">
        <v>1484</v>
      </c>
      <c r="BI35" s="2" t="s">
        <v>1484</v>
      </c>
      <c r="BJ35" s="2" t="s">
        <v>1484</v>
      </c>
      <c r="BK35" s="2" t="s">
        <v>1484</v>
      </c>
      <c r="BL35" s="2" t="s">
        <v>1484</v>
      </c>
      <c r="BM35" s="2" t="s">
        <v>1484</v>
      </c>
      <c r="BN35" s="2">
        <v>11</v>
      </c>
      <c r="BO35" s="2" t="s">
        <v>1484</v>
      </c>
      <c r="BP35" s="2" t="s">
        <v>1484</v>
      </c>
      <c r="BQ35" s="2">
        <v>14</v>
      </c>
      <c r="BR35" s="2">
        <v>11.6</v>
      </c>
      <c r="BS35" s="2">
        <v>11</v>
      </c>
      <c r="BT35" s="2">
        <v>11.2</v>
      </c>
      <c r="BU35" s="2">
        <v>9.4</v>
      </c>
      <c r="BV35" s="2">
        <v>7</v>
      </c>
      <c r="BW35" s="2">
        <v>7.6</v>
      </c>
      <c r="BX35" s="2" t="s">
        <v>1484</v>
      </c>
      <c r="BY35" s="2" t="s">
        <v>1484</v>
      </c>
      <c r="BZ35" s="2" t="s">
        <v>1484</v>
      </c>
      <c r="CA35" s="2" t="s">
        <v>1484</v>
      </c>
      <c r="CB35" s="2" t="s">
        <v>1484</v>
      </c>
      <c r="CC35" s="2" t="s">
        <v>1484</v>
      </c>
      <c r="CD35" s="2" t="s">
        <v>1484</v>
      </c>
      <c r="CE35" s="2" t="s">
        <v>1484</v>
      </c>
      <c r="CF35" s="2" t="s">
        <v>1484</v>
      </c>
      <c r="CG35" s="2" t="s">
        <v>1484</v>
      </c>
      <c r="CH35" s="2" t="s">
        <v>1484</v>
      </c>
      <c r="CI35" s="2" t="s">
        <v>1484</v>
      </c>
      <c r="CJ35" s="2" t="s">
        <v>1484</v>
      </c>
      <c r="CK35" s="2" t="s">
        <v>1484</v>
      </c>
      <c r="CL35" s="2" t="s">
        <v>1484</v>
      </c>
      <c r="CM35" s="2" t="s">
        <v>1484</v>
      </c>
      <c r="CN35" s="2" t="s">
        <v>1484</v>
      </c>
      <c r="CO35" s="2" t="s">
        <v>1484</v>
      </c>
      <c r="CP35" s="2" t="s">
        <v>1484</v>
      </c>
      <c r="CQ35" s="2" t="s">
        <v>1484</v>
      </c>
      <c r="CR35" s="2" t="s">
        <v>1484</v>
      </c>
      <c r="CS35" s="2" t="s">
        <v>1484</v>
      </c>
      <c r="CU35" s="2" t="str">
        <f>_xlfn.XLOOKUP($A35,TEAMS!$G$1:$G$844,TEAMS!$H$1:$H$844,"",0)</f>
        <v>C</v>
      </c>
      <c r="CV35" s="2" t="str">
        <f>_xlfn.XLOOKUP($CU35,DASHBOARD!$B$22:$B$27,DASHBOARD!$C$22:$C$27,"",0)</f>
        <v>CENTER</v>
      </c>
      <c r="CY35" s="60">
        <v>700000</v>
      </c>
      <c r="CZ35" s="60">
        <v>0</v>
      </c>
      <c r="DA35" s="60">
        <v>0</v>
      </c>
      <c r="DB35" s="60">
        <v>150000</v>
      </c>
      <c r="DC35" s="60">
        <v>0</v>
      </c>
      <c r="DD35" s="60">
        <v>1000000</v>
      </c>
      <c r="DE35" s="60">
        <v>1000000</v>
      </c>
      <c r="DF35" s="60">
        <v>1800000</v>
      </c>
      <c r="DG35" s="60">
        <v>1000000</v>
      </c>
      <c r="DH35" s="60">
        <v>510000</v>
      </c>
      <c r="DI35" s="60">
        <v>0</v>
      </c>
      <c r="DJ35" s="60">
        <v>0</v>
      </c>
      <c r="DK35" s="60">
        <v>0</v>
      </c>
      <c r="DL35" s="60">
        <v>0</v>
      </c>
      <c r="DM35" s="60">
        <v>0</v>
      </c>
      <c r="DN35" s="60">
        <v>0</v>
      </c>
      <c r="DO35" s="60">
        <v>0</v>
      </c>
      <c r="DP35" s="60">
        <v>0</v>
      </c>
      <c r="DQ35" s="60">
        <v>0</v>
      </c>
      <c r="DR35" s="60">
        <v>0</v>
      </c>
      <c r="DS35" s="60">
        <v>0</v>
      </c>
      <c r="DT35" s="60">
        <v>0</v>
      </c>
      <c r="DU35" s="60">
        <v>0</v>
      </c>
      <c r="DV35" s="60">
        <v>0</v>
      </c>
      <c r="DW35" s="60">
        <v>0</v>
      </c>
      <c r="DX35" s="60">
        <v>0</v>
      </c>
      <c r="DY35" s="60">
        <v>0</v>
      </c>
      <c r="DZ35" s="60">
        <v>0</v>
      </c>
      <c r="EA35" s="60">
        <v>0</v>
      </c>
      <c r="EB35" s="60">
        <v>0</v>
      </c>
      <c r="EC35" s="60">
        <v>0</v>
      </c>
      <c r="ED35" s="60">
        <v>0</v>
      </c>
      <c r="EH35" s="2" t="s">
        <v>1480</v>
      </c>
      <c r="EZ35" s="13" t="s">
        <v>1336</v>
      </c>
    </row>
    <row r="36" spans="1:165" x14ac:dyDescent="0.2">
      <c r="A36" s="2" t="s">
        <v>1079</v>
      </c>
      <c r="B36" s="2" t="s">
        <v>1484</v>
      </c>
      <c r="C36" s="2" t="s">
        <v>1522</v>
      </c>
      <c r="D36" s="2" t="s">
        <v>1522</v>
      </c>
      <c r="E36" s="2" t="s">
        <v>1514</v>
      </c>
      <c r="F36" s="2" t="s">
        <v>1514</v>
      </c>
      <c r="G36" s="2" t="s">
        <v>1525</v>
      </c>
      <c r="H36" s="2" t="s">
        <v>1077</v>
      </c>
      <c r="I36" s="2" t="s">
        <v>930</v>
      </c>
      <c r="J36" s="2" t="s">
        <v>930</v>
      </c>
      <c r="K36" s="2" t="s">
        <v>1484</v>
      </c>
      <c r="L36" s="2" t="s">
        <v>1484</v>
      </c>
      <c r="M36" s="2" t="s">
        <v>1484</v>
      </c>
      <c r="N36" s="2" t="s">
        <v>1484</v>
      </c>
      <c r="O36" s="2" t="s">
        <v>1484</v>
      </c>
      <c r="P36" s="2" t="s">
        <v>1484</v>
      </c>
      <c r="Q36" s="2" t="s">
        <v>1484</v>
      </c>
      <c r="R36" s="2" t="s">
        <v>1484</v>
      </c>
      <c r="S36" s="2" t="s">
        <v>1484</v>
      </c>
      <c r="T36" s="2" t="s">
        <v>1484</v>
      </c>
      <c r="U36" s="2" t="s">
        <v>1484</v>
      </c>
      <c r="V36" s="2" t="s">
        <v>1484</v>
      </c>
      <c r="W36" s="2" t="s">
        <v>1484</v>
      </c>
      <c r="X36" s="2" t="s">
        <v>1484</v>
      </c>
      <c r="Y36" s="2" t="s">
        <v>1484</v>
      </c>
      <c r="Z36" s="2" t="s">
        <v>1484</v>
      </c>
      <c r="AA36" s="2" t="s">
        <v>1484</v>
      </c>
      <c r="AB36" s="2" t="s">
        <v>1484</v>
      </c>
      <c r="AC36" s="2" t="s">
        <v>1484</v>
      </c>
      <c r="AD36" s="2" t="s">
        <v>1484</v>
      </c>
      <c r="AE36" s="2" t="s">
        <v>1484</v>
      </c>
      <c r="AF36" s="2" t="s">
        <v>1484</v>
      </c>
      <c r="AG36" s="2" t="s">
        <v>1484</v>
      </c>
      <c r="AH36" s="2" t="s">
        <v>1484</v>
      </c>
      <c r="AI36" s="2">
        <v>907.19999999999993</v>
      </c>
      <c r="AJ36" s="2">
        <v>239.4</v>
      </c>
      <c r="AK36" s="2">
        <v>1504</v>
      </c>
      <c r="AL36" s="2">
        <v>1260</v>
      </c>
      <c r="AM36" s="2">
        <v>2158</v>
      </c>
      <c r="AN36" s="2">
        <v>137.70000000000002</v>
      </c>
      <c r="AO36" s="2">
        <v>2620.8000000000002</v>
      </c>
      <c r="AP36" s="2">
        <v>1176</v>
      </c>
      <c r="AQ36" s="2" t="s">
        <v>1484</v>
      </c>
      <c r="AR36" s="2" t="s">
        <v>1484</v>
      </c>
      <c r="AS36" s="2" t="s">
        <v>1484</v>
      </c>
      <c r="AT36" s="2" t="s">
        <v>1484</v>
      </c>
      <c r="AU36" s="2" t="s">
        <v>1484</v>
      </c>
      <c r="AV36" s="2" t="s">
        <v>1484</v>
      </c>
      <c r="AW36" s="2" t="s">
        <v>1484</v>
      </c>
      <c r="AX36" s="2" t="s">
        <v>1484</v>
      </c>
      <c r="AY36" s="2" t="s">
        <v>1484</v>
      </c>
      <c r="AZ36" s="2" t="s">
        <v>1484</v>
      </c>
      <c r="BA36" s="2" t="s">
        <v>1484</v>
      </c>
      <c r="BB36" s="2" t="s">
        <v>1484</v>
      </c>
      <c r="BC36" s="2" t="s">
        <v>1484</v>
      </c>
      <c r="BD36" s="2" t="s">
        <v>1484</v>
      </c>
      <c r="BE36" s="2" t="s">
        <v>1484</v>
      </c>
      <c r="BF36" s="2" t="s">
        <v>1484</v>
      </c>
      <c r="BG36" s="2" t="s">
        <v>1484</v>
      </c>
      <c r="BH36" s="2" t="s">
        <v>1484</v>
      </c>
      <c r="BI36" s="2" t="s">
        <v>1484</v>
      </c>
      <c r="BJ36" s="2" t="s">
        <v>1484</v>
      </c>
      <c r="BK36" s="2" t="s">
        <v>1484</v>
      </c>
      <c r="BL36" s="2" t="s">
        <v>1484</v>
      </c>
      <c r="BM36" s="2" t="s">
        <v>1484</v>
      </c>
      <c r="BN36" s="2" t="s">
        <v>1484</v>
      </c>
      <c r="BO36" s="2">
        <v>17.100000000000001</v>
      </c>
      <c r="BP36" s="2">
        <v>12.9</v>
      </c>
      <c r="BQ36" s="2">
        <v>16.5</v>
      </c>
      <c r="BR36" s="2">
        <v>13.9</v>
      </c>
      <c r="BS36" s="2">
        <v>17</v>
      </c>
      <c r="BT36" s="2">
        <v>13.7</v>
      </c>
      <c r="BU36" s="2">
        <v>18.100000000000001</v>
      </c>
      <c r="BV36" s="2">
        <v>15.8</v>
      </c>
      <c r="BW36" s="2" t="s">
        <v>1484</v>
      </c>
      <c r="BX36" s="2" t="s">
        <v>1484</v>
      </c>
      <c r="BY36" s="2" t="s">
        <v>1484</v>
      </c>
      <c r="BZ36" s="2" t="s">
        <v>1484</v>
      </c>
      <c r="CA36" s="2" t="s">
        <v>1484</v>
      </c>
      <c r="CB36" s="2" t="s">
        <v>1484</v>
      </c>
      <c r="CC36" s="2" t="s">
        <v>1484</v>
      </c>
      <c r="CD36" s="2" t="s">
        <v>1484</v>
      </c>
      <c r="CE36" s="2" t="s">
        <v>1484</v>
      </c>
      <c r="CF36" s="2" t="s">
        <v>1484</v>
      </c>
      <c r="CG36" s="2" t="s">
        <v>1484</v>
      </c>
      <c r="CH36" s="2" t="s">
        <v>1484</v>
      </c>
      <c r="CI36" s="2" t="s">
        <v>1484</v>
      </c>
      <c r="CJ36" s="2" t="s">
        <v>1484</v>
      </c>
      <c r="CK36" s="2" t="s">
        <v>1484</v>
      </c>
      <c r="CL36" s="2" t="s">
        <v>1484</v>
      </c>
      <c r="CM36" s="2" t="s">
        <v>1484</v>
      </c>
      <c r="CN36" s="2" t="s">
        <v>1484</v>
      </c>
      <c r="CO36" s="2" t="s">
        <v>1484</v>
      </c>
      <c r="CP36" s="2" t="s">
        <v>1484</v>
      </c>
      <c r="CQ36" s="2" t="s">
        <v>1484</v>
      </c>
      <c r="CR36" s="2" t="s">
        <v>1484</v>
      </c>
      <c r="CS36" s="2" t="s">
        <v>1484</v>
      </c>
      <c r="CU36" s="2" t="str">
        <f>_xlfn.XLOOKUP($A36,TEAMS!$G$1:$G$844,TEAMS!$H$1:$H$844,"",0)</f>
        <v>C</v>
      </c>
      <c r="CV36" s="2" t="str">
        <f>_xlfn.XLOOKUP($CU36,DASHBOARD!$B$22:$B$27,DASHBOARD!$C$22:$C$27,"",0)</f>
        <v>CENTER</v>
      </c>
      <c r="CY36" s="60">
        <v>0</v>
      </c>
      <c r="CZ36" s="60">
        <v>777000</v>
      </c>
      <c r="DA36" s="60">
        <v>1011000</v>
      </c>
      <c r="DB36" s="60">
        <v>1244000</v>
      </c>
      <c r="DC36" s="60">
        <v>2000000</v>
      </c>
      <c r="DD36" s="60">
        <v>2200000</v>
      </c>
      <c r="DE36" s="60">
        <v>0</v>
      </c>
      <c r="DF36" s="60">
        <v>4050000</v>
      </c>
      <c r="DG36" s="60">
        <v>4860000</v>
      </c>
      <c r="DH36" s="60">
        <v>0</v>
      </c>
      <c r="DI36" s="60">
        <v>0</v>
      </c>
      <c r="DJ36" s="60">
        <v>0</v>
      </c>
      <c r="DK36" s="60">
        <v>0</v>
      </c>
      <c r="DL36" s="60">
        <v>0</v>
      </c>
      <c r="DM36" s="60">
        <v>0</v>
      </c>
      <c r="DN36" s="60">
        <v>0</v>
      </c>
      <c r="DO36" s="60">
        <v>0</v>
      </c>
      <c r="DP36" s="60">
        <v>0</v>
      </c>
      <c r="DQ36" s="60">
        <v>0</v>
      </c>
      <c r="DR36" s="60">
        <v>0</v>
      </c>
      <c r="DS36" s="60">
        <v>0</v>
      </c>
      <c r="DT36" s="60">
        <v>0</v>
      </c>
      <c r="DU36" s="60">
        <v>0</v>
      </c>
      <c r="DV36" s="60">
        <v>0</v>
      </c>
      <c r="DW36" s="60">
        <v>0</v>
      </c>
      <c r="DX36" s="60">
        <v>0</v>
      </c>
      <c r="DY36" s="60">
        <v>0</v>
      </c>
      <c r="DZ36" s="60">
        <v>0</v>
      </c>
      <c r="EA36" s="60">
        <v>0</v>
      </c>
      <c r="EB36" s="60">
        <v>0</v>
      </c>
      <c r="EC36" s="60">
        <v>0</v>
      </c>
      <c r="ED36" s="60">
        <v>0</v>
      </c>
      <c r="EH36" s="2" t="s">
        <v>1478</v>
      </c>
      <c r="EZ36" s="13" t="s">
        <v>1374</v>
      </c>
      <c r="FA36" s="2" t="s">
        <v>1350</v>
      </c>
    </row>
    <row r="37" spans="1:165" x14ac:dyDescent="0.2">
      <c r="A37" s="2" t="s">
        <v>1138</v>
      </c>
      <c r="B37" s="2" t="s">
        <v>1523</v>
      </c>
      <c r="C37" s="2" t="s">
        <v>1507</v>
      </c>
      <c r="D37" s="2" t="s">
        <v>1484</v>
      </c>
      <c r="E37" s="2" t="s">
        <v>1484</v>
      </c>
      <c r="F37" s="2" t="s">
        <v>1484</v>
      </c>
      <c r="G37" s="2" t="s">
        <v>1484</v>
      </c>
      <c r="H37" s="2" t="s">
        <v>1484</v>
      </c>
      <c r="I37" s="2" t="s">
        <v>1484</v>
      </c>
      <c r="J37" s="2" t="s">
        <v>1484</v>
      </c>
      <c r="K37" s="2" t="s">
        <v>1484</v>
      </c>
      <c r="L37" s="2" t="s">
        <v>1484</v>
      </c>
      <c r="M37" s="2" t="s">
        <v>1484</v>
      </c>
      <c r="N37" s="2" t="s">
        <v>1484</v>
      </c>
      <c r="O37" s="2" t="s">
        <v>1484</v>
      </c>
      <c r="P37" s="2" t="s">
        <v>1484</v>
      </c>
      <c r="Q37" s="2" t="s">
        <v>1484</v>
      </c>
      <c r="R37" s="2" t="s">
        <v>1484</v>
      </c>
      <c r="S37" s="2" t="s">
        <v>1484</v>
      </c>
      <c r="T37" s="2" t="s">
        <v>1484</v>
      </c>
      <c r="U37" s="2" t="s">
        <v>1484</v>
      </c>
      <c r="V37" s="2" t="s">
        <v>1484</v>
      </c>
      <c r="W37" s="2" t="s">
        <v>1484</v>
      </c>
      <c r="X37" s="2" t="s">
        <v>1484</v>
      </c>
      <c r="Y37" s="2" t="s">
        <v>1484</v>
      </c>
      <c r="Z37" s="2" t="s">
        <v>1484</v>
      </c>
      <c r="AA37" s="2" t="s">
        <v>1484</v>
      </c>
      <c r="AB37" s="2" t="s">
        <v>1484</v>
      </c>
      <c r="AC37" s="2" t="s">
        <v>1484</v>
      </c>
      <c r="AD37" s="2" t="s">
        <v>1484</v>
      </c>
      <c r="AE37" s="2" t="s">
        <v>1484</v>
      </c>
      <c r="AF37" s="2" t="s">
        <v>1484</v>
      </c>
      <c r="AG37" s="2" t="s">
        <v>1484</v>
      </c>
      <c r="AH37" s="2">
        <v>810</v>
      </c>
      <c r="AI37" s="2">
        <v>809.2</v>
      </c>
      <c r="AJ37" s="2" t="s">
        <v>1484</v>
      </c>
      <c r="AK37" s="2" t="s">
        <v>1484</v>
      </c>
      <c r="AL37" s="2" t="s">
        <v>1484</v>
      </c>
      <c r="AM37" s="2" t="s">
        <v>1484</v>
      </c>
      <c r="AN37" s="2" t="s">
        <v>1484</v>
      </c>
      <c r="AO37" s="2" t="s">
        <v>1484</v>
      </c>
      <c r="AP37" s="2" t="s">
        <v>1484</v>
      </c>
      <c r="AQ37" s="2" t="s">
        <v>1484</v>
      </c>
      <c r="AR37" s="2" t="s">
        <v>1484</v>
      </c>
      <c r="AS37" s="2" t="s">
        <v>1484</v>
      </c>
      <c r="AT37" s="2" t="s">
        <v>1484</v>
      </c>
      <c r="AU37" s="2" t="s">
        <v>1484</v>
      </c>
      <c r="AV37" s="2" t="s">
        <v>1484</v>
      </c>
      <c r="AW37" s="2" t="s">
        <v>1484</v>
      </c>
      <c r="AX37" s="2" t="s">
        <v>1484</v>
      </c>
      <c r="AY37" s="2" t="s">
        <v>1484</v>
      </c>
      <c r="AZ37" s="2" t="s">
        <v>1484</v>
      </c>
      <c r="BA37" s="2" t="s">
        <v>1484</v>
      </c>
      <c r="BB37" s="2" t="s">
        <v>1484</v>
      </c>
      <c r="BC37" s="2" t="s">
        <v>1484</v>
      </c>
      <c r="BD37" s="2" t="s">
        <v>1484</v>
      </c>
      <c r="BE37" s="2" t="s">
        <v>1484</v>
      </c>
      <c r="BF37" s="2" t="s">
        <v>1484</v>
      </c>
      <c r="BG37" s="2" t="s">
        <v>1484</v>
      </c>
      <c r="BH37" s="2" t="s">
        <v>1484</v>
      </c>
      <c r="BI37" s="2" t="s">
        <v>1484</v>
      </c>
      <c r="BJ37" s="2" t="s">
        <v>1484</v>
      </c>
      <c r="BK37" s="2" t="s">
        <v>1484</v>
      </c>
      <c r="BL37" s="2" t="s">
        <v>1484</v>
      </c>
      <c r="BM37" s="2" t="s">
        <v>1484</v>
      </c>
      <c r="BN37" s="2">
        <v>8.1</v>
      </c>
      <c r="BO37" s="2">
        <v>5.7</v>
      </c>
      <c r="BP37" s="2" t="s">
        <v>1484</v>
      </c>
      <c r="BQ37" s="2" t="s">
        <v>1484</v>
      </c>
      <c r="BR37" s="2" t="s">
        <v>1484</v>
      </c>
      <c r="BS37" s="2" t="s">
        <v>1484</v>
      </c>
      <c r="BT37" s="2" t="s">
        <v>1484</v>
      </c>
      <c r="BU37" s="2" t="s">
        <v>1484</v>
      </c>
      <c r="BV37" s="2" t="s">
        <v>1484</v>
      </c>
      <c r="BW37" s="2" t="s">
        <v>1484</v>
      </c>
      <c r="BX37" s="2" t="s">
        <v>1484</v>
      </c>
      <c r="BY37" s="2" t="s">
        <v>1484</v>
      </c>
      <c r="BZ37" s="2" t="s">
        <v>1484</v>
      </c>
      <c r="CA37" s="2" t="s">
        <v>1484</v>
      </c>
      <c r="CB37" s="2" t="s">
        <v>1484</v>
      </c>
      <c r="CC37" s="2" t="s">
        <v>1484</v>
      </c>
      <c r="CD37" s="2" t="s">
        <v>1484</v>
      </c>
      <c r="CE37" s="2" t="s">
        <v>1484</v>
      </c>
      <c r="CF37" s="2" t="s">
        <v>1484</v>
      </c>
      <c r="CG37" s="2" t="s">
        <v>1484</v>
      </c>
      <c r="CH37" s="2" t="s">
        <v>1484</v>
      </c>
      <c r="CI37" s="2" t="s">
        <v>1484</v>
      </c>
      <c r="CJ37" s="2" t="s">
        <v>1484</v>
      </c>
      <c r="CK37" s="2" t="s">
        <v>1484</v>
      </c>
      <c r="CL37" s="2" t="s">
        <v>1484</v>
      </c>
      <c r="CM37" s="2" t="s">
        <v>1484</v>
      </c>
      <c r="CN37" s="2" t="s">
        <v>1484</v>
      </c>
      <c r="CO37" s="2" t="s">
        <v>1484</v>
      </c>
      <c r="CP37" s="2" t="s">
        <v>1484</v>
      </c>
      <c r="CQ37" s="2" t="s">
        <v>1484</v>
      </c>
      <c r="CR37" s="2" t="s">
        <v>1484</v>
      </c>
      <c r="CS37" s="2" t="s">
        <v>1484</v>
      </c>
      <c r="CU37" s="2" t="str">
        <f>_xlfn.XLOOKUP($A37,TEAMS!$G$1:$G$844,TEAMS!$H$1:$H$844,"",0)</f>
        <v>SG</v>
      </c>
      <c r="CV37" s="2" t="str">
        <f>_xlfn.XLOOKUP($CU37,DASHBOARD!$B$22:$B$27,DASHBOARD!$C$22:$C$27,"",0)</f>
        <v>GUARD</v>
      </c>
      <c r="CY37" s="60">
        <v>550000</v>
      </c>
      <c r="CZ37" s="60">
        <v>600000</v>
      </c>
      <c r="DA37" s="60">
        <v>0</v>
      </c>
      <c r="DB37" s="60">
        <v>0</v>
      </c>
      <c r="DC37" s="60">
        <v>0</v>
      </c>
      <c r="DD37" s="60">
        <v>0</v>
      </c>
      <c r="DE37" s="60">
        <v>0</v>
      </c>
      <c r="DF37" s="60">
        <v>0</v>
      </c>
      <c r="DG37" s="60">
        <v>0</v>
      </c>
      <c r="DH37" s="60">
        <v>0</v>
      </c>
      <c r="DI37" s="60">
        <v>0</v>
      </c>
      <c r="DJ37" s="60">
        <v>0</v>
      </c>
      <c r="DK37" s="60">
        <v>0</v>
      </c>
      <c r="DL37" s="60">
        <v>0</v>
      </c>
      <c r="DM37" s="60">
        <v>0</v>
      </c>
      <c r="DN37" s="60">
        <v>0</v>
      </c>
      <c r="DO37" s="60">
        <v>0</v>
      </c>
      <c r="DP37" s="60">
        <v>0</v>
      </c>
      <c r="DQ37" s="60">
        <v>0</v>
      </c>
      <c r="DR37" s="60">
        <v>0</v>
      </c>
      <c r="DS37" s="60">
        <v>0</v>
      </c>
      <c r="DT37" s="60">
        <v>0</v>
      </c>
      <c r="DU37" s="60">
        <v>0</v>
      </c>
      <c r="DV37" s="60">
        <v>0</v>
      </c>
      <c r="DW37" s="60">
        <v>0</v>
      </c>
      <c r="DX37" s="60">
        <v>0</v>
      </c>
      <c r="DY37" s="60">
        <v>0</v>
      </c>
      <c r="DZ37" s="60">
        <v>0</v>
      </c>
      <c r="EA37" s="60">
        <v>0</v>
      </c>
      <c r="EB37" s="60">
        <v>0</v>
      </c>
      <c r="EC37" s="60">
        <v>0</v>
      </c>
      <c r="ED37" s="60">
        <v>0</v>
      </c>
      <c r="EH37" s="2" t="s">
        <v>1480</v>
      </c>
      <c r="EZ37" s="13" t="s">
        <v>1375</v>
      </c>
      <c r="FA37" s="2" t="s">
        <v>1351</v>
      </c>
    </row>
    <row r="38" spans="1:165" x14ac:dyDescent="0.2">
      <c r="A38" s="2" t="s">
        <v>986</v>
      </c>
      <c r="B38" s="2" t="s">
        <v>1484</v>
      </c>
      <c r="C38" s="2" t="s">
        <v>1484</v>
      </c>
      <c r="D38" s="2" t="s">
        <v>1484</v>
      </c>
      <c r="E38" s="2" t="s">
        <v>1484</v>
      </c>
      <c r="F38" s="2" t="s">
        <v>1484</v>
      </c>
      <c r="G38" s="2" t="s">
        <v>788</v>
      </c>
      <c r="H38" s="2" t="s">
        <v>788</v>
      </c>
      <c r="I38" s="2" t="s">
        <v>788</v>
      </c>
      <c r="J38" s="2" t="s">
        <v>788</v>
      </c>
      <c r="K38" s="2" t="s">
        <v>788</v>
      </c>
      <c r="L38" s="2" t="s">
        <v>786</v>
      </c>
      <c r="M38" s="2" t="s">
        <v>786</v>
      </c>
      <c r="N38" s="2" t="s">
        <v>786</v>
      </c>
      <c r="O38" s="2" t="s">
        <v>1507</v>
      </c>
      <c r="P38" s="2" t="s">
        <v>1085</v>
      </c>
      <c r="Q38" s="2" t="s">
        <v>1484</v>
      </c>
      <c r="R38" s="2" t="s">
        <v>1484</v>
      </c>
      <c r="S38" s="2" t="s">
        <v>1484</v>
      </c>
      <c r="T38" s="2" t="s">
        <v>1484</v>
      </c>
      <c r="U38" s="2" t="s">
        <v>1484</v>
      </c>
      <c r="V38" s="2" t="s">
        <v>1484</v>
      </c>
      <c r="W38" s="2" t="s">
        <v>1484</v>
      </c>
      <c r="X38" s="2" t="s">
        <v>1484</v>
      </c>
      <c r="Y38" s="2" t="s">
        <v>1484</v>
      </c>
      <c r="Z38" s="2" t="s">
        <v>1484</v>
      </c>
      <c r="AA38" s="2" t="s">
        <v>1484</v>
      </c>
      <c r="AB38" s="2" t="s">
        <v>1484</v>
      </c>
      <c r="AC38" s="2" t="s">
        <v>1484</v>
      </c>
      <c r="AD38" s="2" t="s">
        <v>1484</v>
      </c>
      <c r="AE38" s="2" t="s">
        <v>1484</v>
      </c>
      <c r="AF38" s="2" t="s">
        <v>1484</v>
      </c>
      <c r="AG38" s="2" t="s">
        <v>1484</v>
      </c>
      <c r="AH38" s="2" t="s">
        <v>1484</v>
      </c>
      <c r="AI38" s="2" t="s">
        <v>1484</v>
      </c>
      <c r="AJ38" s="2" t="s">
        <v>1484</v>
      </c>
      <c r="AK38" s="2" t="s">
        <v>1484</v>
      </c>
      <c r="AL38" s="2" t="s">
        <v>1484</v>
      </c>
      <c r="AM38" s="2">
        <v>1153.3999999999999</v>
      </c>
      <c r="AN38" s="2">
        <v>2271.4</v>
      </c>
      <c r="AO38" s="2">
        <v>943</v>
      </c>
      <c r="AP38" s="2">
        <v>840</v>
      </c>
      <c r="AQ38" s="2">
        <v>2219.1999999999998</v>
      </c>
      <c r="AR38" s="2">
        <v>1685.4</v>
      </c>
      <c r="AS38" s="2">
        <v>1778.4</v>
      </c>
      <c r="AT38" s="2">
        <v>1127.5</v>
      </c>
      <c r="AU38" s="2">
        <v>1664</v>
      </c>
      <c r="AV38" s="2">
        <v>1921.5</v>
      </c>
      <c r="AW38" s="2" t="s">
        <v>1484</v>
      </c>
      <c r="AX38" s="2" t="s">
        <v>1484</v>
      </c>
      <c r="AY38" s="2" t="s">
        <v>1484</v>
      </c>
      <c r="AZ38" s="2" t="s">
        <v>1484</v>
      </c>
      <c r="BA38" s="2" t="s">
        <v>1484</v>
      </c>
      <c r="BB38" s="2" t="s">
        <v>1484</v>
      </c>
      <c r="BC38" s="2" t="s">
        <v>1484</v>
      </c>
      <c r="BD38" s="2" t="s">
        <v>1484</v>
      </c>
      <c r="BE38" s="2" t="s">
        <v>1484</v>
      </c>
      <c r="BF38" s="2" t="s">
        <v>1484</v>
      </c>
      <c r="BG38" s="2" t="s">
        <v>1484</v>
      </c>
      <c r="BH38" s="2" t="s">
        <v>1484</v>
      </c>
      <c r="BI38" s="2" t="s">
        <v>1484</v>
      </c>
      <c r="BJ38" s="2" t="s">
        <v>1484</v>
      </c>
      <c r="BK38" s="2" t="s">
        <v>1484</v>
      </c>
      <c r="BL38" s="2" t="s">
        <v>1484</v>
      </c>
      <c r="BM38" s="2" t="s">
        <v>1484</v>
      </c>
      <c r="BN38" s="2" t="s">
        <v>1484</v>
      </c>
      <c r="BO38" s="2" t="s">
        <v>1484</v>
      </c>
      <c r="BP38" s="2" t="s">
        <v>1484</v>
      </c>
      <c r="BQ38" s="2" t="s">
        <v>1484</v>
      </c>
      <c r="BR38" s="2" t="s">
        <v>1484</v>
      </c>
      <c r="BS38" s="2">
        <v>15</v>
      </c>
      <c r="BT38" s="2">
        <v>14.8</v>
      </c>
      <c r="BU38" s="2">
        <v>9.6</v>
      </c>
      <c r="BV38" s="2">
        <v>11</v>
      </c>
      <c r="BW38" s="2">
        <v>15.6</v>
      </c>
      <c r="BX38" s="2">
        <v>11.2</v>
      </c>
      <c r="BY38" s="2">
        <v>17.100000000000001</v>
      </c>
      <c r="BZ38" s="2">
        <v>14.2</v>
      </c>
      <c r="CA38" s="2">
        <v>16.2</v>
      </c>
      <c r="CB38" s="2">
        <v>14.4</v>
      </c>
      <c r="CC38" s="2" t="s">
        <v>1484</v>
      </c>
      <c r="CD38" s="2" t="s">
        <v>1484</v>
      </c>
      <c r="CE38" s="2" t="s">
        <v>1484</v>
      </c>
      <c r="CF38" s="2" t="s">
        <v>1484</v>
      </c>
      <c r="CG38" s="2" t="s">
        <v>1484</v>
      </c>
      <c r="CH38" s="2" t="s">
        <v>1484</v>
      </c>
      <c r="CI38" s="2" t="s">
        <v>1484</v>
      </c>
      <c r="CJ38" s="2" t="s">
        <v>1484</v>
      </c>
      <c r="CK38" s="2" t="s">
        <v>1484</v>
      </c>
      <c r="CL38" s="2" t="s">
        <v>1484</v>
      </c>
      <c r="CM38" s="2" t="s">
        <v>1484</v>
      </c>
      <c r="CN38" s="2" t="s">
        <v>1484</v>
      </c>
      <c r="CO38" s="2" t="s">
        <v>1484</v>
      </c>
      <c r="CP38" s="2" t="s">
        <v>1484</v>
      </c>
      <c r="CQ38" s="2" t="s">
        <v>1484</v>
      </c>
      <c r="CR38" s="2" t="s">
        <v>1484</v>
      </c>
      <c r="CS38" s="2" t="s">
        <v>1484</v>
      </c>
      <c r="CU38" s="2" t="str">
        <f>_xlfn.XLOOKUP($A38,TEAMS!$G$1:$G$844,TEAMS!$H$1:$H$844,"",0)</f>
        <v>SG</v>
      </c>
      <c r="CV38" s="2" t="str">
        <f>_xlfn.XLOOKUP($CU38,DASHBOARD!$B$22:$B$27,DASHBOARD!$C$22:$C$27,"",0)</f>
        <v>GUARD</v>
      </c>
      <c r="CY38" s="60">
        <v>0</v>
      </c>
      <c r="CZ38" s="60">
        <v>0</v>
      </c>
      <c r="DA38" s="60">
        <v>0</v>
      </c>
      <c r="DB38" s="60">
        <v>0</v>
      </c>
      <c r="DC38" s="60">
        <v>0</v>
      </c>
      <c r="DD38" s="60">
        <v>752000</v>
      </c>
      <c r="DE38" s="60">
        <v>864000</v>
      </c>
      <c r="DF38" s="60">
        <v>976920</v>
      </c>
      <c r="DG38" s="60">
        <v>3133000</v>
      </c>
      <c r="DH38" s="60">
        <v>3760000</v>
      </c>
      <c r="DI38" s="60">
        <v>4390000</v>
      </c>
      <c r="DJ38" s="60">
        <v>5213333</v>
      </c>
      <c r="DK38" s="60">
        <v>5639999</v>
      </c>
      <c r="DL38" s="60">
        <v>6266666</v>
      </c>
      <c r="DM38" s="60">
        <v>3200000</v>
      </c>
      <c r="DN38" s="60">
        <v>0</v>
      </c>
      <c r="DO38" s="60">
        <v>0</v>
      </c>
      <c r="DP38" s="60">
        <v>0</v>
      </c>
      <c r="DQ38" s="60">
        <v>0</v>
      </c>
      <c r="DR38" s="60">
        <v>0</v>
      </c>
      <c r="DS38" s="60">
        <v>0</v>
      </c>
      <c r="DT38" s="60">
        <v>0</v>
      </c>
      <c r="DU38" s="60">
        <v>0</v>
      </c>
      <c r="DV38" s="60">
        <v>0</v>
      </c>
      <c r="DW38" s="60">
        <v>0</v>
      </c>
      <c r="DX38" s="60">
        <v>0</v>
      </c>
      <c r="DY38" s="60">
        <v>0</v>
      </c>
      <c r="DZ38" s="60">
        <v>0</v>
      </c>
      <c r="EA38" s="60">
        <v>0</v>
      </c>
      <c r="EB38" s="60">
        <v>0</v>
      </c>
      <c r="EC38" s="60">
        <v>0</v>
      </c>
      <c r="ED38" s="60">
        <v>0</v>
      </c>
      <c r="EH38" s="2" t="s">
        <v>1481</v>
      </c>
      <c r="EZ38" s="13" t="s">
        <v>1394</v>
      </c>
      <c r="FA38" s="2" t="s">
        <v>1352</v>
      </c>
    </row>
    <row r="39" spans="1:165" x14ac:dyDescent="0.2">
      <c r="A39" s="2" t="s">
        <v>613</v>
      </c>
      <c r="B39" s="2" t="s">
        <v>1484</v>
      </c>
      <c r="C39" s="2" t="s">
        <v>1484</v>
      </c>
      <c r="D39" s="2" t="s">
        <v>1484</v>
      </c>
      <c r="E39" s="2" t="s">
        <v>1484</v>
      </c>
      <c r="F39" s="2" t="s">
        <v>1484</v>
      </c>
      <c r="G39" s="2" t="s">
        <v>1484</v>
      </c>
      <c r="H39" s="2" t="s">
        <v>1484</v>
      </c>
      <c r="I39" s="2" t="s">
        <v>1484</v>
      </c>
      <c r="J39" s="2" t="s">
        <v>1484</v>
      </c>
      <c r="K39" s="2" t="s">
        <v>1484</v>
      </c>
      <c r="L39" s="2" t="s">
        <v>1484</v>
      </c>
      <c r="M39" s="2" t="s">
        <v>1484</v>
      </c>
      <c r="N39" s="2" t="s">
        <v>1484</v>
      </c>
      <c r="O39" s="2" t="s">
        <v>1484</v>
      </c>
      <c r="P39" s="2" t="s">
        <v>1484</v>
      </c>
      <c r="Q39" s="2" t="s">
        <v>1484</v>
      </c>
      <c r="R39" s="2" t="s">
        <v>1484</v>
      </c>
      <c r="S39" s="2" t="s">
        <v>1484</v>
      </c>
      <c r="T39" s="2" t="s">
        <v>1484</v>
      </c>
      <c r="U39" s="2" t="s">
        <v>1484</v>
      </c>
      <c r="V39" s="2" t="s">
        <v>1484</v>
      </c>
      <c r="W39" s="2" t="s">
        <v>1484</v>
      </c>
      <c r="X39" s="2" t="s">
        <v>1484</v>
      </c>
      <c r="Y39" s="2" t="s">
        <v>1484</v>
      </c>
      <c r="Z39" s="2" t="s">
        <v>1484</v>
      </c>
      <c r="AA39" s="2" t="s">
        <v>1077</v>
      </c>
      <c r="AB39" s="2" t="s">
        <v>1077</v>
      </c>
      <c r="AC39" s="2" t="s">
        <v>1077</v>
      </c>
      <c r="AD39" s="2" t="s">
        <v>1507</v>
      </c>
      <c r="AE39" s="2" t="s">
        <v>1484</v>
      </c>
      <c r="AF39" s="2" t="s">
        <v>1484</v>
      </c>
      <c r="AG39" s="2" t="s">
        <v>1484</v>
      </c>
      <c r="AH39" s="2" t="s">
        <v>1484</v>
      </c>
      <c r="AI39" s="2" t="s">
        <v>1484</v>
      </c>
      <c r="AJ39" s="2" t="s">
        <v>1484</v>
      </c>
      <c r="AK39" s="2" t="s">
        <v>1484</v>
      </c>
      <c r="AL39" s="2" t="s">
        <v>1484</v>
      </c>
      <c r="AM39" s="2" t="s">
        <v>1484</v>
      </c>
      <c r="AN39" s="2" t="s">
        <v>1484</v>
      </c>
      <c r="AO39" s="2" t="s">
        <v>1484</v>
      </c>
      <c r="AP39" s="2" t="s">
        <v>1484</v>
      </c>
      <c r="AQ39" s="2" t="s">
        <v>1484</v>
      </c>
      <c r="AR39" s="2" t="s">
        <v>1484</v>
      </c>
      <c r="AS39" s="2" t="s">
        <v>1484</v>
      </c>
      <c r="AT39" s="2" t="s">
        <v>1484</v>
      </c>
      <c r="AU39" s="2" t="s">
        <v>1484</v>
      </c>
      <c r="AV39" s="2" t="s">
        <v>1484</v>
      </c>
      <c r="AW39" s="2" t="s">
        <v>1484</v>
      </c>
      <c r="AX39" s="2" t="s">
        <v>1484</v>
      </c>
      <c r="AY39" s="2" t="s">
        <v>1484</v>
      </c>
      <c r="AZ39" s="2" t="s">
        <v>1484</v>
      </c>
      <c r="BA39" s="2" t="s">
        <v>1484</v>
      </c>
      <c r="BB39" s="2" t="s">
        <v>1484</v>
      </c>
      <c r="BC39" s="2" t="s">
        <v>1484</v>
      </c>
      <c r="BD39" s="2" t="s">
        <v>1484</v>
      </c>
      <c r="BE39" s="2" t="s">
        <v>1484</v>
      </c>
      <c r="BF39" s="2" t="s">
        <v>1484</v>
      </c>
      <c r="BG39" s="2">
        <v>1103.6000000000001</v>
      </c>
      <c r="BH39" s="2">
        <v>998.4</v>
      </c>
      <c r="BI39" s="2">
        <v>1642.5</v>
      </c>
      <c r="BJ39" s="2">
        <v>1300</v>
      </c>
      <c r="BK39" s="2" t="s">
        <v>1484</v>
      </c>
      <c r="BL39" s="2" t="s">
        <v>1484</v>
      </c>
      <c r="BM39" s="2" t="s">
        <v>1484</v>
      </c>
      <c r="BN39" s="2" t="s">
        <v>1484</v>
      </c>
      <c r="BO39" s="2" t="s">
        <v>1484</v>
      </c>
      <c r="BP39" s="2" t="s">
        <v>1484</v>
      </c>
      <c r="BQ39" s="2" t="s">
        <v>1484</v>
      </c>
      <c r="BR39" s="2" t="s">
        <v>1484</v>
      </c>
      <c r="BS39" s="2" t="s">
        <v>1484</v>
      </c>
      <c r="BT39" s="2" t="s">
        <v>1484</v>
      </c>
      <c r="BU39" s="2" t="s">
        <v>1484</v>
      </c>
      <c r="BV39" s="2" t="s">
        <v>1484</v>
      </c>
      <c r="BW39" s="2" t="s">
        <v>1484</v>
      </c>
      <c r="BX39" s="2" t="s">
        <v>1484</v>
      </c>
      <c r="BY39" s="2" t="s">
        <v>1484</v>
      </c>
      <c r="BZ39" s="2" t="s">
        <v>1484</v>
      </c>
      <c r="CA39" s="2" t="s">
        <v>1484</v>
      </c>
      <c r="CB39" s="2" t="s">
        <v>1484</v>
      </c>
      <c r="CC39" s="2" t="s">
        <v>1484</v>
      </c>
      <c r="CD39" s="2" t="s">
        <v>1484</v>
      </c>
      <c r="CE39" s="2" t="s">
        <v>1484</v>
      </c>
      <c r="CF39" s="2" t="s">
        <v>1484</v>
      </c>
      <c r="CG39" s="2" t="s">
        <v>1484</v>
      </c>
      <c r="CH39" s="2" t="s">
        <v>1484</v>
      </c>
      <c r="CI39" s="2" t="s">
        <v>1484</v>
      </c>
      <c r="CJ39" s="2" t="s">
        <v>1484</v>
      </c>
      <c r="CK39" s="2" t="s">
        <v>1484</v>
      </c>
      <c r="CL39" s="2" t="s">
        <v>1484</v>
      </c>
      <c r="CM39" s="2">
        <v>13.8</v>
      </c>
      <c r="CN39" s="2">
        <v>14.9</v>
      </c>
      <c r="CO39" s="2">
        <v>19.7</v>
      </c>
      <c r="CP39" s="2">
        <v>16.100000000000001</v>
      </c>
      <c r="CQ39" s="2" t="s">
        <v>1484</v>
      </c>
      <c r="CR39" s="2" t="s">
        <v>1484</v>
      </c>
      <c r="CS39" s="2" t="s">
        <v>1484</v>
      </c>
      <c r="CU39" s="2" t="str">
        <f>_xlfn.XLOOKUP($A39,TEAMS!$G$1:$G$844,TEAMS!$H$1:$H$844,"",0)</f>
        <v>C</v>
      </c>
      <c r="CV39" s="2" t="str">
        <f>_xlfn.XLOOKUP($CU39,DASHBOARD!$B$22:$B$27,DASHBOARD!$C$22:$C$27,"",0)</f>
        <v>CENTER</v>
      </c>
      <c r="CY39" s="60">
        <v>0</v>
      </c>
      <c r="CZ39" s="60">
        <v>0</v>
      </c>
      <c r="DA39" s="60">
        <v>0</v>
      </c>
      <c r="DB39" s="60">
        <v>0</v>
      </c>
      <c r="DC39" s="60">
        <v>0</v>
      </c>
      <c r="DD39" s="60">
        <v>0</v>
      </c>
      <c r="DE39" s="60">
        <v>0</v>
      </c>
      <c r="DF39" s="60">
        <v>0</v>
      </c>
      <c r="DG39" s="60">
        <v>0</v>
      </c>
      <c r="DH39" s="60">
        <v>0</v>
      </c>
      <c r="DI39" s="60">
        <v>0</v>
      </c>
      <c r="DJ39" s="60">
        <v>0</v>
      </c>
      <c r="DK39" s="60">
        <v>0</v>
      </c>
      <c r="DL39" s="60">
        <v>0</v>
      </c>
      <c r="DM39" s="60">
        <v>0</v>
      </c>
      <c r="DN39" s="60">
        <v>0</v>
      </c>
      <c r="DO39" s="60">
        <v>0</v>
      </c>
      <c r="DP39" s="60">
        <v>0</v>
      </c>
      <c r="DQ39" s="60">
        <v>0</v>
      </c>
      <c r="DR39" s="60">
        <v>0</v>
      </c>
      <c r="DS39" s="60">
        <v>0</v>
      </c>
      <c r="DT39" s="60">
        <v>0</v>
      </c>
      <c r="DU39" s="60">
        <v>0</v>
      </c>
      <c r="DV39" s="60">
        <v>0</v>
      </c>
      <c r="DW39" s="60">
        <v>0</v>
      </c>
      <c r="DX39" s="60">
        <v>1391160</v>
      </c>
      <c r="DY39" s="60">
        <v>1453680</v>
      </c>
      <c r="DZ39" s="60">
        <v>1516320</v>
      </c>
      <c r="EA39" s="60">
        <v>2494346</v>
      </c>
      <c r="EB39" s="60">
        <v>0</v>
      </c>
      <c r="EC39" s="60">
        <v>0</v>
      </c>
      <c r="ED39" s="60">
        <v>0</v>
      </c>
      <c r="EH39" s="2" t="s">
        <v>1271</v>
      </c>
      <c r="EZ39" s="13" t="s">
        <v>1395</v>
      </c>
      <c r="FA39" s="2" t="s">
        <v>1353</v>
      </c>
    </row>
    <row r="40" spans="1:165" x14ac:dyDescent="0.2">
      <c r="A40" s="2" t="s">
        <v>799</v>
      </c>
      <c r="B40" s="2" t="s">
        <v>1484</v>
      </c>
      <c r="C40" s="2" t="s">
        <v>1484</v>
      </c>
      <c r="D40" s="2" t="s">
        <v>1484</v>
      </c>
      <c r="E40" s="2" t="s">
        <v>1484</v>
      </c>
      <c r="F40" s="2" t="s">
        <v>1484</v>
      </c>
      <c r="G40" s="2" t="s">
        <v>1484</v>
      </c>
      <c r="H40" s="2" t="s">
        <v>1484</v>
      </c>
      <c r="I40" s="2" t="s">
        <v>1484</v>
      </c>
      <c r="J40" s="2" t="s">
        <v>1484</v>
      </c>
      <c r="K40" s="2" t="s">
        <v>1484</v>
      </c>
      <c r="L40" s="2" t="s">
        <v>1484</v>
      </c>
      <c r="M40" s="2" t="s">
        <v>1484</v>
      </c>
      <c r="N40" s="2" t="s">
        <v>1484</v>
      </c>
      <c r="O40" s="2" t="s">
        <v>1526</v>
      </c>
      <c r="P40" s="2" t="s">
        <v>1526</v>
      </c>
      <c r="Q40" s="2" t="s">
        <v>1506</v>
      </c>
      <c r="R40" s="2" t="s">
        <v>1506</v>
      </c>
      <c r="S40" s="2" t="s">
        <v>1506</v>
      </c>
      <c r="T40" s="2" t="s">
        <v>1507</v>
      </c>
      <c r="U40" s="2" t="s">
        <v>1508</v>
      </c>
      <c r="V40" s="2" t="s">
        <v>1508</v>
      </c>
      <c r="W40" s="2" t="s">
        <v>1507</v>
      </c>
      <c r="X40" s="2" t="s">
        <v>787</v>
      </c>
      <c r="Y40" s="2" t="s">
        <v>787</v>
      </c>
      <c r="Z40" s="2" t="s">
        <v>787</v>
      </c>
      <c r="AA40" s="2" t="s">
        <v>787</v>
      </c>
      <c r="AB40" s="2" t="s">
        <v>1527</v>
      </c>
      <c r="AC40" s="2" t="s">
        <v>1484</v>
      </c>
      <c r="AD40" s="2" t="s">
        <v>1484</v>
      </c>
      <c r="AE40" s="2" t="s">
        <v>1484</v>
      </c>
      <c r="AF40" s="2" t="s">
        <v>1484</v>
      </c>
      <c r="AG40" s="2" t="s">
        <v>1484</v>
      </c>
      <c r="AH40" s="2" t="s">
        <v>1484</v>
      </c>
      <c r="AI40" s="2" t="s">
        <v>1484</v>
      </c>
      <c r="AJ40" s="2" t="s">
        <v>1484</v>
      </c>
      <c r="AK40" s="2" t="s">
        <v>1484</v>
      </c>
      <c r="AL40" s="2" t="s">
        <v>1484</v>
      </c>
      <c r="AM40" s="2" t="s">
        <v>1484</v>
      </c>
      <c r="AN40" s="2" t="s">
        <v>1484</v>
      </c>
      <c r="AO40" s="2" t="s">
        <v>1484</v>
      </c>
      <c r="AP40" s="2" t="s">
        <v>1484</v>
      </c>
      <c r="AQ40" s="2" t="s">
        <v>1484</v>
      </c>
      <c r="AR40" s="2" t="s">
        <v>1484</v>
      </c>
      <c r="AS40" s="2" t="s">
        <v>1484</v>
      </c>
      <c r="AT40" s="2" t="s">
        <v>1484</v>
      </c>
      <c r="AU40" s="2">
        <v>1922.8</v>
      </c>
      <c r="AV40" s="2">
        <v>1201.2</v>
      </c>
      <c r="AW40" s="2">
        <v>2875.5</v>
      </c>
      <c r="AX40" s="2">
        <v>2270.3000000000002</v>
      </c>
      <c r="AY40" s="2">
        <v>2304.2000000000003</v>
      </c>
      <c r="AZ40" s="2">
        <v>2754</v>
      </c>
      <c r="BA40" s="2">
        <v>2902.7999999999997</v>
      </c>
      <c r="BB40" s="2">
        <v>2779.7999999999997</v>
      </c>
      <c r="BC40" s="2">
        <v>1425</v>
      </c>
      <c r="BD40" s="2">
        <v>1710</v>
      </c>
      <c r="BE40" s="2">
        <v>1975</v>
      </c>
      <c r="BF40" s="2">
        <v>1984.5</v>
      </c>
      <c r="BG40" s="2">
        <v>1383.2</v>
      </c>
      <c r="BH40" s="2">
        <v>1284.8000000000002</v>
      </c>
      <c r="BI40" s="2" t="s">
        <v>1484</v>
      </c>
      <c r="BJ40" s="2" t="s">
        <v>1484</v>
      </c>
      <c r="BK40" s="2" t="s">
        <v>1484</v>
      </c>
      <c r="BL40" s="2" t="s">
        <v>1484</v>
      </c>
      <c r="BM40" s="2" t="s">
        <v>1484</v>
      </c>
      <c r="BN40" s="2" t="s">
        <v>1484</v>
      </c>
      <c r="BO40" s="2" t="s">
        <v>1484</v>
      </c>
      <c r="BP40" s="2" t="s">
        <v>1484</v>
      </c>
      <c r="BQ40" s="2" t="s">
        <v>1484</v>
      </c>
      <c r="BR40" s="2" t="s">
        <v>1484</v>
      </c>
      <c r="BS40" s="2" t="s">
        <v>1484</v>
      </c>
      <c r="BT40" s="2" t="s">
        <v>1484</v>
      </c>
      <c r="BU40" s="2" t="s">
        <v>1484</v>
      </c>
      <c r="BV40" s="2" t="s">
        <v>1484</v>
      </c>
      <c r="BW40" s="2" t="s">
        <v>1484</v>
      </c>
      <c r="BX40" s="2" t="s">
        <v>1484</v>
      </c>
      <c r="BY40" s="2" t="s">
        <v>1484</v>
      </c>
      <c r="BZ40" s="2" t="s">
        <v>1484</v>
      </c>
      <c r="CA40" s="2">
        <v>8.8000000000000007</v>
      </c>
      <c r="CB40" s="2">
        <v>10</v>
      </c>
      <c r="CC40" s="2">
        <v>17.3</v>
      </c>
      <c r="CD40" s="2">
        <v>13</v>
      </c>
      <c r="CE40" s="2">
        <v>12</v>
      </c>
      <c r="CF40" s="2">
        <v>14.4</v>
      </c>
      <c r="CG40" s="2">
        <v>12.8</v>
      </c>
      <c r="CH40" s="2">
        <v>13.9</v>
      </c>
      <c r="CI40" s="2">
        <v>11.2</v>
      </c>
      <c r="CJ40" s="2">
        <v>11.9</v>
      </c>
      <c r="CK40" s="2">
        <v>14.1</v>
      </c>
      <c r="CL40" s="2">
        <v>12.7</v>
      </c>
      <c r="CM40" s="2">
        <v>14</v>
      </c>
      <c r="CN40" s="2">
        <v>9</v>
      </c>
      <c r="CO40" s="2" t="s">
        <v>1484</v>
      </c>
      <c r="CP40" s="2" t="s">
        <v>1484</v>
      </c>
      <c r="CQ40" s="2" t="s">
        <v>1484</v>
      </c>
      <c r="CR40" s="2" t="s">
        <v>1484</v>
      </c>
      <c r="CS40" s="2" t="s">
        <v>1484</v>
      </c>
      <c r="CU40" s="2" t="str">
        <f>_xlfn.XLOOKUP($A40,TEAMS!$G$1:$G$844,TEAMS!$H$1:$H$844,"",0)</f>
        <v>PF</v>
      </c>
      <c r="CV40" s="2" t="str">
        <f>_xlfn.XLOOKUP($CU40,DASHBOARD!$B$22:$B$27,DASHBOARD!$C$22:$C$27,"",0)</f>
        <v>FORWARD</v>
      </c>
      <c r="CY40" s="60">
        <v>0</v>
      </c>
      <c r="CZ40" s="60">
        <v>0</v>
      </c>
      <c r="DA40" s="60">
        <v>0</v>
      </c>
      <c r="DB40" s="60">
        <v>0</v>
      </c>
      <c r="DC40" s="60">
        <v>0</v>
      </c>
      <c r="DD40" s="60">
        <v>0</v>
      </c>
      <c r="DE40" s="60">
        <v>0</v>
      </c>
      <c r="DF40" s="60">
        <v>0</v>
      </c>
      <c r="DG40" s="60">
        <v>0</v>
      </c>
      <c r="DH40" s="60">
        <v>0</v>
      </c>
      <c r="DI40" s="60">
        <v>0</v>
      </c>
      <c r="DJ40" s="60">
        <v>0</v>
      </c>
      <c r="DK40" s="60">
        <v>0</v>
      </c>
      <c r="DL40" s="60">
        <v>1021080</v>
      </c>
      <c r="DM40" s="60">
        <v>1097640</v>
      </c>
      <c r="DN40" s="60">
        <v>0</v>
      </c>
      <c r="DO40" s="60">
        <v>1870501</v>
      </c>
      <c r="DP40" s="60">
        <v>9000000</v>
      </c>
      <c r="DQ40" s="60">
        <v>0</v>
      </c>
      <c r="DR40" s="60">
        <v>0</v>
      </c>
      <c r="DS40" s="60">
        <v>0</v>
      </c>
      <c r="DT40" s="60">
        <v>0</v>
      </c>
      <c r="DU40" s="60">
        <v>4500000</v>
      </c>
      <c r="DV40" s="60">
        <v>4702500</v>
      </c>
      <c r="DW40" s="60">
        <v>7500000</v>
      </c>
      <c r="DX40" s="60">
        <v>7000000</v>
      </c>
      <c r="DY40" s="60">
        <v>7000000</v>
      </c>
      <c r="DZ40" s="60">
        <v>0</v>
      </c>
      <c r="EA40" s="60">
        <v>0</v>
      </c>
      <c r="EB40" s="60">
        <v>0</v>
      </c>
      <c r="EC40" s="60">
        <v>0</v>
      </c>
      <c r="ED40" s="60">
        <v>0</v>
      </c>
      <c r="EH40" s="2" t="s">
        <v>1476</v>
      </c>
      <c r="EZ40" s="13" t="s">
        <v>1396</v>
      </c>
      <c r="FA40" s="2" t="s">
        <v>1354</v>
      </c>
    </row>
    <row r="41" spans="1:165" x14ac:dyDescent="0.2">
      <c r="A41" s="2" t="s">
        <v>780</v>
      </c>
      <c r="B41" s="2" t="s">
        <v>1484</v>
      </c>
      <c r="C41" s="2" t="s">
        <v>1484</v>
      </c>
      <c r="D41" s="2" t="s">
        <v>1484</v>
      </c>
      <c r="E41" s="2" t="s">
        <v>1484</v>
      </c>
      <c r="F41" s="2" t="s">
        <v>1484</v>
      </c>
      <c r="G41" s="2" t="s">
        <v>1484</v>
      </c>
      <c r="H41" s="2" t="s">
        <v>1484</v>
      </c>
      <c r="I41" s="2" t="s">
        <v>1484</v>
      </c>
      <c r="J41" s="2" t="s">
        <v>1484</v>
      </c>
      <c r="K41" s="2" t="s">
        <v>1484</v>
      </c>
      <c r="L41" s="2" t="s">
        <v>1484</v>
      </c>
      <c r="M41" s="2" t="s">
        <v>1484</v>
      </c>
      <c r="N41" s="2" t="s">
        <v>1484</v>
      </c>
      <c r="O41" s="2" t="s">
        <v>1484</v>
      </c>
      <c r="P41" s="2" t="s">
        <v>1484</v>
      </c>
      <c r="Q41" s="2" t="s">
        <v>1484</v>
      </c>
      <c r="R41" s="2" t="s">
        <v>1484</v>
      </c>
      <c r="S41" s="2" t="s">
        <v>1484</v>
      </c>
      <c r="T41" s="2" t="s">
        <v>1509</v>
      </c>
      <c r="U41" s="2" t="s">
        <v>1509</v>
      </c>
      <c r="V41" s="2" t="s">
        <v>1509</v>
      </c>
      <c r="W41" s="2" t="s">
        <v>786</v>
      </c>
      <c r="X41" s="2" t="s">
        <v>786</v>
      </c>
      <c r="Y41" s="2" t="s">
        <v>1527</v>
      </c>
      <c r="Z41" s="2" t="s">
        <v>786</v>
      </c>
      <c r="AA41" s="2" t="s">
        <v>786</v>
      </c>
      <c r="AB41" s="2" t="s">
        <v>1516</v>
      </c>
      <c r="AC41" s="2" t="s">
        <v>1484</v>
      </c>
      <c r="AD41" s="2" t="s">
        <v>1484</v>
      </c>
      <c r="AE41" s="2" t="s">
        <v>1484</v>
      </c>
      <c r="AF41" s="2" t="s">
        <v>1484</v>
      </c>
      <c r="AG41" s="2" t="s">
        <v>1484</v>
      </c>
      <c r="AH41" s="2" t="s">
        <v>1484</v>
      </c>
      <c r="AI41" s="2" t="s">
        <v>1484</v>
      </c>
      <c r="AJ41" s="2" t="s">
        <v>1484</v>
      </c>
      <c r="AK41" s="2" t="s">
        <v>1484</v>
      </c>
      <c r="AL41" s="2" t="s">
        <v>1484</v>
      </c>
      <c r="AM41" s="2" t="s">
        <v>1484</v>
      </c>
      <c r="AN41" s="2" t="s">
        <v>1484</v>
      </c>
      <c r="AO41" s="2" t="s">
        <v>1484</v>
      </c>
      <c r="AP41" s="2" t="s">
        <v>1484</v>
      </c>
      <c r="AQ41" s="2" t="s">
        <v>1484</v>
      </c>
      <c r="AR41" s="2" t="s">
        <v>1484</v>
      </c>
      <c r="AS41" s="2" t="s">
        <v>1484</v>
      </c>
      <c r="AT41" s="2" t="s">
        <v>1484</v>
      </c>
      <c r="AU41" s="2" t="s">
        <v>1484</v>
      </c>
      <c r="AV41" s="2" t="s">
        <v>1484</v>
      </c>
      <c r="AW41" s="2" t="s">
        <v>1484</v>
      </c>
      <c r="AX41" s="2" t="s">
        <v>1484</v>
      </c>
      <c r="AY41" s="2" t="s">
        <v>1484</v>
      </c>
      <c r="AZ41" s="2">
        <v>1800</v>
      </c>
      <c r="BA41" s="2">
        <v>2492.7999999999997</v>
      </c>
      <c r="BB41" s="2">
        <v>1755.3999999999999</v>
      </c>
      <c r="BC41" s="2">
        <v>1716</v>
      </c>
      <c r="BD41" s="2">
        <v>25</v>
      </c>
      <c r="BE41" s="2">
        <v>418</v>
      </c>
      <c r="BF41" s="2">
        <v>270.59999999999997</v>
      </c>
      <c r="BG41" s="2">
        <v>1058.3999999999999</v>
      </c>
      <c r="BH41" s="2">
        <v>1029.3</v>
      </c>
      <c r="BI41" s="2" t="s">
        <v>1484</v>
      </c>
      <c r="BJ41" s="2" t="s">
        <v>1484</v>
      </c>
      <c r="BK41" s="2" t="s">
        <v>1484</v>
      </c>
      <c r="BL41" s="2" t="s">
        <v>1484</v>
      </c>
      <c r="BM41" s="2" t="s">
        <v>1484</v>
      </c>
      <c r="BN41" s="2" t="s">
        <v>1484</v>
      </c>
      <c r="BO41" s="2" t="s">
        <v>1484</v>
      </c>
      <c r="BP41" s="2" t="s">
        <v>1484</v>
      </c>
      <c r="BQ41" s="2" t="s">
        <v>1484</v>
      </c>
      <c r="BR41" s="2" t="s">
        <v>1484</v>
      </c>
      <c r="BS41" s="2" t="s">
        <v>1484</v>
      </c>
      <c r="BT41" s="2" t="s">
        <v>1484</v>
      </c>
      <c r="BU41" s="2" t="s">
        <v>1484</v>
      </c>
      <c r="BV41" s="2" t="s">
        <v>1484</v>
      </c>
      <c r="BW41" s="2" t="s">
        <v>1484</v>
      </c>
      <c r="BX41" s="2" t="s">
        <v>1484</v>
      </c>
      <c r="BY41" s="2" t="s">
        <v>1484</v>
      </c>
      <c r="BZ41" s="2" t="s">
        <v>1484</v>
      </c>
      <c r="CA41" s="2" t="s">
        <v>1484</v>
      </c>
      <c r="CB41" s="2" t="s">
        <v>1484</v>
      </c>
      <c r="CC41" s="2" t="s">
        <v>1484</v>
      </c>
      <c r="CD41" s="2" t="s">
        <v>1484</v>
      </c>
      <c r="CE41" s="2" t="s">
        <v>1484</v>
      </c>
      <c r="CF41" s="2">
        <v>9</v>
      </c>
      <c r="CG41" s="2">
        <v>9.6</v>
      </c>
      <c r="CH41" s="2">
        <v>10.6</v>
      </c>
      <c r="CI41" s="2">
        <v>15.2</v>
      </c>
      <c r="CJ41" s="2">
        <v>11.9</v>
      </c>
      <c r="CK41" s="2">
        <v>4.0999999999999996</v>
      </c>
      <c r="CL41" s="2">
        <v>0.8</v>
      </c>
      <c r="CM41" s="2">
        <v>10.1</v>
      </c>
      <c r="CN41" s="2">
        <v>6.6</v>
      </c>
      <c r="CO41" s="2" t="s">
        <v>1484</v>
      </c>
      <c r="CP41" s="2" t="s">
        <v>1484</v>
      </c>
      <c r="CQ41" s="2" t="s">
        <v>1484</v>
      </c>
      <c r="CR41" s="2" t="s">
        <v>1484</v>
      </c>
      <c r="CS41" s="2" t="s">
        <v>1484</v>
      </c>
      <c r="CU41" s="2" t="str">
        <f>_xlfn.XLOOKUP($A41,TEAMS!$G$1:$G$844,TEAMS!$H$1:$H$844,"",0)</f>
        <v>SG</v>
      </c>
      <c r="CV41" s="2" t="str">
        <f>_xlfn.XLOOKUP($CU41,DASHBOARD!$B$22:$B$27,DASHBOARD!$C$22:$C$27,"",0)</f>
        <v>GUARD</v>
      </c>
      <c r="CY41" s="60">
        <v>0</v>
      </c>
      <c r="CZ41" s="60">
        <v>0</v>
      </c>
      <c r="DA41" s="60">
        <v>0</v>
      </c>
      <c r="DB41" s="60">
        <v>0</v>
      </c>
      <c r="DC41" s="60">
        <v>0</v>
      </c>
      <c r="DD41" s="60">
        <v>0</v>
      </c>
      <c r="DE41" s="60">
        <v>0</v>
      </c>
      <c r="DF41" s="60">
        <v>0</v>
      </c>
      <c r="DG41" s="60">
        <v>0</v>
      </c>
      <c r="DH41" s="60">
        <v>0</v>
      </c>
      <c r="DI41" s="60">
        <v>0</v>
      </c>
      <c r="DJ41" s="60">
        <v>0</v>
      </c>
      <c r="DK41" s="60">
        <v>0</v>
      </c>
      <c r="DL41" s="60">
        <v>0</v>
      </c>
      <c r="DM41" s="60">
        <v>0</v>
      </c>
      <c r="DN41" s="60">
        <v>0</v>
      </c>
      <c r="DO41" s="60">
        <v>0</v>
      </c>
      <c r="DP41" s="60">
        <v>0</v>
      </c>
      <c r="DQ41" s="60">
        <v>1799160</v>
      </c>
      <c r="DR41" s="60">
        <v>1934160</v>
      </c>
      <c r="DS41" s="60">
        <v>2069049</v>
      </c>
      <c r="DT41" s="60">
        <v>2956658</v>
      </c>
      <c r="DU41" s="60">
        <v>4000000</v>
      </c>
      <c r="DV41" s="60">
        <v>4000000</v>
      </c>
      <c r="DW41" s="60">
        <v>1145685</v>
      </c>
      <c r="DX41" s="60">
        <v>1270964</v>
      </c>
      <c r="DY41" s="60">
        <v>3500000</v>
      </c>
      <c r="DZ41" s="60">
        <v>0</v>
      </c>
      <c r="EA41" s="60">
        <v>0</v>
      </c>
      <c r="EB41" s="60">
        <v>0</v>
      </c>
      <c r="EC41" s="60">
        <v>0</v>
      </c>
      <c r="ED41" s="60">
        <v>0</v>
      </c>
      <c r="EH41" s="2" t="s">
        <v>1481</v>
      </c>
    </row>
    <row r="42" spans="1:165" x14ac:dyDescent="0.2">
      <c r="A42" s="2" t="s">
        <v>1054</v>
      </c>
      <c r="B42" s="2" t="s">
        <v>1484</v>
      </c>
      <c r="C42" s="2" t="s">
        <v>1484</v>
      </c>
      <c r="D42" s="2" t="s">
        <v>1484</v>
      </c>
      <c r="E42" s="2" t="s">
        <v>1484</v>
      </c>
      <c r="F42" s="2" t="s">
        <v>1484</v>
      </c>
      <c r="G42" s="2" t="s">
        <v>1484</v>
      </c>
      <c r="H42" s="2" t="s">
        <v>1484</v>
      </c>
      <c r="I42" s="2" t="s">
        <v>786</v>
      </c>
      <c r="J42" s="2" t="s">
        <v>787</v>
      </c>
      <c r="K42" s="2" t="s">
        <v>1484</v>
      </c>
      <c r="L42" s="2" t="s">
        <v>1484</v>
      </c>
      <c r="M42" s="2" t="s">
        <v>1484</v>
      </c>
      <c r="N42" s="2" t="s">
        <v>1484</v>
      </c>
      <c r="O42" s="2" t="s">
        <v>1484</v>
      </c>
      <c r="P42" s="2" t="s">
        <v>1484</v>
      </c>
      <c r="Q42" s="2" t="s">
        <v>1484</v>
      </c>
      <c r="R42" s="2" t="s">
        <v>1484</v>
      </c>
      <c r="S42" s="2" t="s">
        <v>1484</v>
      </c>
      <c r="T42" s="2" t="s">
        <v>1484</v>
      </c>
      <c r="U42" s="2" t="s">
        <v>1484</v>
      </c>
      <c r="V42" s="2" t="s">
        <v>1484</v>
      </c>
      <c r="W42" s="2" t="s">
        <v>1484</v>
      </c>
      <c r="X42" s="2" t="s">
        <v>1484</v>
      </c>
      <c r="Y42" s="2" t="s">
        <v>1484</v>
      </c>
      <c r="Z42" s="2" t="s">
        <v>1484</v>
      </c>
      <c r="AA42" s="2" t="s">
        <v>1484</v>
      </c>
      <c r="AB42" s="2" t="s">
        <v>1484</v>
      </c>
      <c r="AC42" s="2" t="s">
        <v>1484</v>
      </c>
      <c r="AD42" s="2" t="s">
        <v>1484</v>
      </c>
      <c r="AE42" s="2" t="s">
        <v>1484</v>
      </c>
      <c r="AF42" s="2" t="s">
        <v>1484</v>
      </c>
      <c r="AG42" s="2" t="s">
        <v>1484</v>
      </c>
      <c r="AH42" s="2" t="s">
        <v>1484</v>
      </c>
      <c r="AI42" s="2" t="s">
        <v>1484</v>
      </c>
      <c r="AJ42" s="2" t="s">
        <v>1484</v>
      </c>
      <c r="AK42" s="2" t="s">
        <v>1484</v>
      </c>
      <c r="AL42" s="2" t="s">
        <v>1484</v>
      </c>
      <c r="AM42" s="2" t="s">
        <v>1484</v>
      </c>
      <c r="AN42" s="2" t="s">
        <v>1484</v>
      </c>
      <c r="AO42" s="2">
        <v>140.4</v>
      </c>
      <c r="AP42" s="2">
        <v>3.9000000000000004</v>
      </c>
      <c r="AQ42" s="2" t="s">
        <v>1484</v>
      </c>
      <c r="AR42" s="2" t="s">
        <v>1484</v>
      </c>
      <c r="AS42" s="2" t="s">
        <v>1484</v>
      </c>
      <c r="AT42" s="2" t="s">
        <v>1484</v>
      </c>
      <c r="AU42" s="2" t="s">
        <v>1484</v>
      </c>
      <c r="AV42" s="2" t="s">
        <v>1484</v>
      </c>
      <c r="AW42" s="2" t="s">
        <v>1484</v>
      </c>
      <c r="AX42" s="2" t="s">
        <v>1484</v>
      </c>
      <c r="AY42" s="2" t="s">
        <v>1484</v>
      </c>
      <c r="AZ42" s="2" t="s">
        <v>1484</v>
      </c>
      <c r="BA42" s="2" t="s">
        <v>1484</v>
      </c>
      <c r="BB42" s="2" t="s">
        <v>1484</v>
      </c>
      <c r="BC42" s="2" t="s">
        <v>1484</v>
      </c>
      <c r="BD42" s="2" t="s">
        <v>1484</v>
      </c>
      <c r="BE42" s="2" t="s">
        <v>1484</v>
      </c>
      <c r="BF42" s="2" t="s">
        <v>1484</v>
      </c>
      <c r="BG42" s="2" t="s">
        <v>1484</v>
      </c>
      <c r="BH42" s="2" t="s">
        <v>1484</v>
      </c>
      <c r="BI42" s="2" t="s">
        <v>1484</v>
      </c>
      <c r="BJ42" s="2" t="s">
        <v>1484</v>
      </c>
      <c r="BK42" s="2" t="s">
        <v>1484</v>
      </c>
      <c r="BL42" s="2" t="s">
        <v>1484</v>
      </c>
      <c r="BM42" s="2" t="s">
        <v>1484</v>
      </c>
      <c r="BN42" s="2" t="s">
        <v>1484</v>
      </c>
      <c r="BO42" s="2" t="s">
        <v>1484</v>
      </c>
      <c r="BP42" s="2" t="s">
        <v>1484</v>
      </c>
      <c r="BQ42" s="2" t="s">
        <v>1484</v>
      </c>
      <c r="BR42" s="2" t="s">
        <v>1484</v>
      </c>
      <c r="BS42" s="2" t="s">
        <v>1484</v>
      </c>
      <c r="BT42" s="2" t="s">
        <v>1484</v>
      </c>
      <c r="BU42" s="2">
        <v>2.9</v>
      </c>
      <c r="BV42" s="2">
        <v>24.4</v>
      </c>
      <c r="BW42" s="2" t="s">
        <v>1484</v>
      </c>
      <c r="BX42" s="2" t="s">
        <v>1484</v>
      </c>
      <c r="BY42" s="2" t="s">
        <v>1484</v>
      </c>
      <c r="BZ42" s="2" t="s">
        <v>1484</v>
      </c>
      <c r="CA42" s="2" t="s">
        <v>1484</v>
      </c>
      <c r="CB42" s="2" t="s">
        <v>1484</v>
      </c>
      <c r="CC42" s="2" t="s">
        <v>1484</v>
      </c>
      <c r="CD42" s="2" t="s">
        <v>1484</v>
      </c>
      <c r="CE42" s="2" t="s">
        <v>1484</v>
      </c>
      <c r="CF42" s="2" t="s">
        <v>1484</v>
      </c>
      <c r="CG42" s="2" t="s">
        <v>1484</v>
      </c>
      <c r="CH42" s="2" t="s">
        <v>1484</v>
      </c>
      <c r="CI42" s="2" t="s">
        <v>1484</v>
      </c>
      <c r="CJ42" s="2" t="s">
        <v>1484</v>
      </c>
      <c r="CK42" s="2" t="s">
        <v>1484</v>
      </c>
      <c r="CL42" s="2" t="s">
        <v>1484</v>
      </c>
      <c r="CM42" s="2" t="s">
        <v>1484</v>
      </c>
      <c r="CN42" s="2" t="s">
        <v>1484</v>
      </c>
      <c r="CO42" s="2" t="s">
        <v>1484</v>
      </c>
      <c r="CP42" s="2" t="s">
        <v>1484</v>
      </c>
      <c r="CQ42" s="2" t="s">
        <v>1484</v>
      </c>
      <c r="CR42" s="2" t="s">
        <v>1484</v>
      </c>
      <c r="CS42" s="2" t="s">
        <v>1484</v>
      </c>
      <c r="CU42" s="2" t="str">
        <f>_xlfn.XLOOKUP($A42,TEAMS!$G$1:$G$844,TEAMS!$H$1:$H$844,"",0)</f>
        <v>SG</v>
      </c>
      <c r="CV42" s="2" t="str">
        <f>_xlfn.XLOOKUP($CU42,DASHBOARD!$B$22:$B$27,DASHBOARD!$C$22:$C$27,"",0)</f>
        <v>GUARD</v>
      </c>
      <c r="CY42" s="60">
        <v>0</v>
      </c>
      <c r="CZ42" s="60">
        <v>0</v>
      </c>
      <c r="DA42" s="60">
        <v>0</v>
      </c>
      <c r="DB42" s="60">
        <v>0</v>
      </c>
      <c r="DC42" s="60">
        <v>0</v>
      </c>
      <c r="DD42" s="60">
        <v>0</v>
      </c>
      <c r="DE42" s="60">
        <v>0</v>
      </c>
      <c r="DF42" s="60">
        <v>0</v>
      </c>
      <c r="DG42" s="60">
        <v>287500</v>
      </c>
      <c r="DH42" s="60">
        <v>0</v>
      </c>
      <c r="DI42" s="60">
        <v>0</v>
      </c>
      <c r="DJ42" s="60">
        <v>0</v>
      </c>
      <c r="DK42" s="60">
        <v>0</v>
      </c>
      <c r="DL42" s="60">
        <v>0</v>
      </c>
      <c r="DM42" s="60">
        <v>0</v>
      </c>
      <c r="DN42" s="60">
        <v>0</v>
      </c>
      <c r="DO42" s="60">
        <v>0</v>
      </c>
      <c r="DP42" s="60">
        <v>0</v>
      </c>
      <c r="DQ42" s="60">
        <v>0</v>
      </c>
      <c r="DR42" s="60">
        <v>0</v>
      </c>
      <c r="DS42" s="60">
        <v>0</v>
      </c>
      <c r="DT42" s="60">
        <v>0</v>
      </c>
      <c r="DU42" s="60">
        <v>0</v>
      </c>
      <c r="DV42" s="60">
        <v>0</v>
      </c>
      <c r="DW42" s="60">
        <v>0</v>
      </c>
      <c r="DX42" s="60">
        <v>0</v>
      </c>
      <c r="DY42" s="60">
        <v>0</v>
      </c>
      <c r="DZ42" s="60">
        <v>0</v>
      </c>
      <c r="EA42" s="60">
        <v>0</v>
      </c>
      <c r="EB42" s="60">
        <v>0</v>
      </c>
      <c r="EC42" s="60">
        <v>0</v>
      </c>
      <c r="ED42" s="60">
        <v>0</v>
      </c>
      <c r="EH42" s="2" t="s">
        <v>1271</v>
      </c>
      <c r="EZ42" s="13" t="s">
        <v>1397</v>
      </c>
    </row>
    <row r="43" spans="1:165" x14ac:dyDescent="0.2">
      <c r="A43" s="2" t="s">
        <v>856</v>
      </c>
      <c r="B43" s="2" t="s">
        <v>1484</v>
      </c>
      <c r="C43" s="2" t="s">
        <v>1484</v>
      </c>
      <c r="D43" s="2" t="s">
        <v>1484</v>
      </c>
      <c r="E43" s="2" t="s">
        <v>1484</v>
      </c>
      <c r="F43" s="2" t="s">
        <v>1484</v>
      </c>
      <c r="G43" s="2" t="s">
        <v>1484</v>
      </c>
      <c r="H43" s="2" t="s">
        <v>1484</v>
      </c>
      <c r="I43" s="2" t="s">
        <v>1484</v>
      </c>
      <c r="J43" s="2" t="s">
        <v>1484</v>
      </c>
      <c r="K43" s="2" t="s">
        <v>1484</v>
      </c>
      <c r="L43" s="2" t="s">
        <v>1484</v>
      </c>
      <c r="M43" s="2" t="s">
        <v>1521</v>
      </c>
      <c r="N43" s="2" t="s">
        <v>1521</v>
      </c>
      <c r="O43" s="2" t="s">
        <v>1521</v>
      </c>
      <c r="P43" s="2" t="s">
        <v>1521</v>
      </c>
      <c r="Q43" s="2" t="s">
        <v>1521</v>
      </c>
      <c r="R43" s="2" t="s">
        <v>1521</v>
      </c>
      <c r="S43" s="2" t="s">
        <v>1521</v>
      </c>
      <c r="T43" s="2" t="s">
        <v>1521</v>
      </c>
      <c r="U43" s="2" t="s">
        <v>1507</v>
      </c>
      <c r="V43" s="2" t="s">
        <v>843</v>
      </c>
      <c r="W43" s="2" t="s">
        <v>843</v>
      </c>
      <c r="X43" s="2" t="s">
        <v>1508</v>
      </c>
      <c r="Y43" s="2" t="s">
        <v>1484</v>
      </c>
      <c r="Z43" s="2" t="s">
        <v>788</v>
      </c>
      <c r="AA43" s="2" t="s">
        <v>1484</v>
      </c>
      <c r="AB43" s="2" t="s">
        <v>1484</v>
      </c>
      <c r="AC43" s="2" t="s">
        <v>1484</v>
      </c>
      <c r="AD43" s="2" t="s">
        <v>1484</v>
      </c>
      <c r="AE43" s="2" t="s">
        <v>1484</v>
      </c>
      <c r="AF43" s="2" t="s">
        <v>1484</v>
      </c>
      <c r="AG43" s="2" t="s">
        <v>1484</v>
      </c>
      <c r="AH43" s="2" t="s">
        <v>1484</v>
      </c>
      <c r="AI43" s="2" t="s">
        <v>1484</v>
      </c>
      <c r="AJ43" s="2" t="s">
        <v>1484</v>
      </c>
      <c r="AK43" s="2" t="s">
        <v>1484</v>
      </c>
      <c r="AL43" s="2" t="s">
        <v>1484</v>
      </c>
      <c r="AM43" s="2" t="s">
        <v>1484</v>
      </c>
      <c r="AN43" s="2" t="s">
        <v>1484</v>
      </c>
      <c r="AO43" s="2" t="s">
        <v>1484</v>
      </c>
      <c r="AP43" s="2" t="s">
        <v>1484</v>
      </c>
      <c r="AQ43" s="2" t="s">
        <v>1484</v>
      </c>
      <c r="AR43" s="2" t="s">
        <v>1484</v>
      </c>
      <c r="AS43" s="2">
        <v>1264.8</v>
      </c>
      <c r="AT43" s="2">
        <v>1927.8</v>
      </c>
      <c r="AU43" s="2">
        <v>1486.1000000000001</v>
      </c>
      <c r="AV43" s="2">
        <v>1863.1999999999998</v>
      </c>
      <c r="AW43" s="2">
        <v>1880.2</v>
      </c>
      <c r="AX43" s="2">
        <v>1740.2</v>
      </c>
      <c r="AY43" s="2">
        <v>2232</v>
      </c>
      <c r="AZ43" s="2">
        <v>175.2</v>
      </c>
      <c r="BA43" s="2">
        <v>2356.2000000000003</v>
      </c>
      <c r="BB43" s="2">
        <v>1332</v>
      </c>
      <c r="BC43" s="2">
        <v>1144.8</v>
      </c>
      <c r="BD43" s="2">
        <v>1159</v>
      </c>
      <c r="BE43" s="2" t="s">
        <v>1484</v>
      </c>
      <c r="BF43" s="2">
        <v>118.80000000000001</v>
      </c>
      <c r="BG43" s="2" t="s">
        <v>1484</v>
      </c>
      <c r="BH43" s="2" t="s">
        <v>1484</v>
      </c>
      <c r="BI43" s="2" t="s">
        <v>1484</v>
      </c>
      <c r="BJ43" s="2" t="s">
        <v>1484</v>
      </c>
      <c r="BK43" s="2" t="s">
        <v>1484</v>
      </c>
      <c r="BL43" s="2" t="s">
        <v>1484</v>
      </c>
      <c r="BM43" s="2" t="s">
        <v>1484</v>
      </c>
      <c r="BN43" s="2" t="s">
        <v>1484</v>
      </c>
      <c r="BO43" s="2" t="s">
        <v>1484</v>
      </c>
      <c r="BP43" s="2" t="s">
        <v>1484</v>
      </c>
      <c r="BQ43" s="2" t="s">
        <v>1484</v>
      </c>
      <c r="BR43" s="2" t="s">
        <v>1484</v>
      </c>
      <c r="BS43" s="2" t="s">
        <v>1484</v>
      </c>
      <c r="BT43" s="2" t="s">
        <v>1484</v>
      </c>
      <c r="BU43" s="2" t="s">
        <v>1484</v>
      </c>
      <c r="BV43" s="2" t="s">
        <v>1484</v>
      </c>
      <c r="BW43" s="2" t="s">
        <v>1484</v>
      </c>
      <c r="BX43" s="2" t="s">
        <v>1484</v>
      </c>
      <c r="BY43" s="2">
        <v>13.7</v>
      </c>
      <c r="BZ43" s="2">
        <v>13.5</v>
      </c>
      <c r="CA43" s="2">
        <v>17.2</v>
      </c>
      <c r="CB43" s="2">
        <v>16.5</v>
      </c>
      <c r="CC43" s="2">
        <v>13.8</v>
      </c>
      <c r="CD43" s="2">
        <v>14.2</v>
      </c>
      <c r="CE43" s="2">
        <v>18.3</v>
      </c>
      <c r="CF43" s="2">
        <v>14.9</v>
      </c>
      <c r="CG43" s="2">
        <v>16.100000000000001</v>
      </c>
      <c r="CH43" s="2">
        <v>11.7</v>
      </c>
      <c r="CI43" s="2">
        <v>12.9</v>
      </c>
      <c r="CJ43" s="2">
        <v>8.6999999999999993</v>
      </c>
      <c r="CK43" s="2" t="s">
        <v>1484</v>
      </c>
      <c r="CL43" s="2">
        <v>9.1</v>
      </c>
      <c r="CM43" s="2" t="s">
        <v>1484</v>
      </c>
      <c r="CN43" s="2" t="s">
        <v>1484</v>
      </c>
      <c r="CO43" s="2" t="s">
        <v>1484</v>
      </c>
      <c r="CP43" s="2" t="s">
        <v>1484</v>
      </c>
      <c r="CQ43" s="2" t="s">
        <v>1484</v>
      </c>
      <c r="CR43" s="2" t="s">
        <v>1484</v>
      </c>
      <c r="CS43" s="2" t="s">
        <v>1484</v>
      </c>
      <c r="CU43" s="2" t="str">
        <f>_xlfn.XLOOKUP($A43,TEAMS!$G$1:$G$844,TEAMS!$H$1:$H$844,"",0)</f>
        <v>C</v>
      </c>
      <c r="CV43" s="2" t="str">
        <f>_xlfn.XLOOKUP($CU43,DASHBOARD!$B$22:$B$27,DASHBOARD!$C$22:$C$27,"",0)</f>
        <v>CENTER</v>
      </c>
      <c r="CY43" s="60">
        <v>0</v>
      </c>
      <c r="CZ43" s="60">
        <v>0</v>
      </c>
      <c r="DA43" s="60">
        <v>0</v>
      </c>
      <c r="DB43" s="60">
        <v>0</v>
      </c>
      <c r="DC43" s="60">
        <v>0</v>
      </c>
      <c r="DD43" s="60">
        <v>0</v>
      </c>
      <c r="DE43" s="60">
        <v>0</v>
      </c>
      <c r="DF43" s="60">
        <v>0</v>
      </c>
      <c r="DG43" s="60">
        <v>0</v>
      </c>
      <c r="DH43" s="60">
        <v>0</v>
      </c>
      <c r="DI43" s="60">
        <v>0</v>
      </c>
      <c r="DJ43" s="60">
        <v>978600</v>
      </c>
      <c r="DK43" s="60">
        <v>1051920</v>
      </c>
      <c r="DL43" s="60">
        <v>1125360</v>
      </c>
      <c r="DM43" s="60">
        <v>1735305</v>
      </c>
      <c r="DN43" s="60">
        <v>4000000</v>
      </c>
      <c r="DO43" s="60">
        <v>4500000</v>
      </c>
      <c r="DP43" s="60">
        <v>5000000</v>
      </c>
      <c r="DQ43" s="60">
        <v>5500000</v>
      </c>
      <c r="DR43" s="60">
        <v>6000000</v>
      </c>
      <c r="DS43" s="60">
        <v>6900000</v>
      </c>
      <c r="DT43" s="60">
        <v>7624500</v>
      </c>
      <c r="DU43" s="60">
        <v>6299000</v>
      </c>
      <c r="DV43" s="60">
        <v>0</v>
      </c>
      <c r="DW43" s="60">
        <v>7798000</v>
      </c>
      <c r="DX43" s="60">
        <v>0</v>
      </c>
      <c r="DY43" s="60">
        <v>0</v>
      </c>
      <c r="DZ43" s="60">
        <v>0</v>
      </c>
      <c r="EA43" s="60">
        <v>0</v>
      </c>
      <c r="EB43" s="60">
        <v>0</v>
      </c>
      <c r="EC43" s="60">
        <v>0</v>
      </c>
      <c r="ED43" s="60">
        <v>0</v>
      </c>
      <c r="EH43" s="2" t="s">
        <v>1478</v>
      </c>
      <c r="EZ43" s="13" t="s">
        <v>1398</v>
      </c>
    </row>
    <row r="44" spans="1:165" x14ac:dyDescent="0.2">
      <c r="A44" s="2" t="s">
        <v>912</v>
      </c>
      <c r="B44" s="2" t="s">
        <v>1484</v>
      </c>
      <c r="C44" s="2" t="s">
        <v>1484</v>
      </c>
      <c r="D44" s="2" t="s">
        <v>1484</v>
      </c>
      <c r="E44" s="2" t="s">
        <v>1484</v>
      </c>
      <c r="F44" s="2" t="s">
        <v>1484</v>
      </c>
      <c r="G44" s="2" t="s">
        <v>1525</v>
      </c>
      <c r="H44" s="2" t="s">
        <v>1525</v>
      </c>
      <c r="I44" s="2" t="s">
        <v>1507</v>
      </c>
      <c r="J44" s="2" t="s">
        <v>1077</v>
      </c>
      <c r="K44" s="2" t="s">
        <v>1520</v>
      </c>
      <c r="L44" s="2" t="s">
        <v>1520</v>
      </c>
      <c r="M44" s="2" t="s">
        <v>1520</v>
      </c>
      <c r="N44" s="2" t="s">
        <v>1520</v>
      </c>
      <c r="O44" s="2" t="s">
        <v>1520</v>
      </c>
      <c r="P44" s="2" t="s">
        <v>787</v>
      </c>
      <c r="Q44" s="2" t="s">
        <v>787</v>
      </c>
      <c r="R44" s="2" t="s">
        <v>787</v>
      </c>
      <c r="S44" s="2" t="s">
        <v>787</v>
      </c>
      <c r="T44" s="2" t="s">
        <v>1085</v>
      </c>
      <c r="U44" s="2" t="s">
        <v>1484</v>
      </c>
      <c r="V44" s="2" t="s">
        <v>1484</v>
      </c>
      <c r="W44" s="2" t="s">
        <v>1484</v>
      </c>
      <c r="X44" s="2" t="s">
        <v>1484</v>
      </c>
      <c r="Y44" s="2" t="s">
        <v>1484</v>
      </c>
      <c r="Z44" s="2" t="s">
        <v>1484</v>
      </c>
      <c r="AA44" s="2" t="s">
        <v>1484</v>
      </c>
      <c r="AB44" s="2" t="s">
        <v>1484</v>
      </c>
      <c r="AC44" s="2" t="s">
        <v>1484</v>
      </c>
      <c r="AD44" s="2" t="s">
        <v>1484</v>
      </c>
      <c r="AE44" s="2" t="s">
        <v>1484</v>
      </c>
      <c r="AF44" s="2" t="s">
        <v>1484</v>
      </c>
      <c r="AG44" s="2" t="s">
        <v>1484</v>
      </c>
      <c r="AH44" s="2" t="s">
        <v>1484</v>
      </c>
      <c r="AI44" s="2" t="s">
        <v>1484</v>
      </c>
      <c r="AJ44" s="2" t="s">
        <v>1484</v>
      </c>
      <c r="AK44" s="2" t="s">
        <v>1484</v>
      </c>
      <c r="AL44" s="2" t="s">
        <v>1484</v>
      </c>
      <c r="AM44" s="2">
        <v>1896</v>
      </c>
      <c r="AN44" s="2">
        <v>1091.5</v>
      </c>
      <c r="AO44" s="2">
        <v>1600.8000000000002</v>
      </c>
      <c r="AP44" s="2">
        <v>1180.3</v>
      </c>
      <c r="AQ44" s="2">
        <v>2728</v>
      </c>
      <c r="AR44" s="2">
        <v>1775.5</v>
      </c>
      <c r="AS44" s="2">
        <v>3037.5</v>
      </c>
      <c r="AT44" s="2">
        <v>2482.5</v>
      </c>
      <c r="AU44" s="2">
        <v>1805.4</v>
      </c>
      <c r="AV44" s="2">
        <v>1741.5</v>
      </c>
      <c r="AW44" s="2">
        <v>1258</v>
      </c>
      <c r="AX44" s="2">
        <v>1627.5</v>
      </c>
      <c r="AY44" s="2">
        <v>554.9</v>
      </c>
      <c r="AZ44" s="2">
        <v>856.80000000000007</v>
      </c>
      <c r="BA44" s="2" t="s">
        <v>1484</v>
      </c>
      <c r="BB44" s="2" t="s">
        <v>1484</v>
      </c>
      <c r="BC44" s="2" t="s">
        <v>1484</v>
      </c>
      <c r="BD44" s="2" t="s">
        <v>1484</v>
      </c>
      <c r="BE44" s="2" t="s">
        <v>1484</v>
      </c>
      <c r="BF44" s="2" t="s">
        <v>1484</v>
      </c>
      <c r="BG44" s="2" t="s">
        <v>1484</v>
      </c>
      <c r="BH44" s="2" t="s">
        <v>1484</v>
      </c>
      <c r="BI44" s="2" t="s">
        <v>1484</v>
      </c>
      <c r="BJ44" s="2" t="s">
        <v>1484</v>
      </c>
      <c r="BK44" s="2" t="s">
        <v>1484</v>
      </c>
      <c r="BL44" s="2" t="s">
        <v>1484</v>
      </c>
      <c r="BM44" s="2" t="s">
        <v>1484</v>
      </c>
      <c r="BN44" s="2" t="s">
        <v>1484</v>
      </c>
      <c r="BO44" s="2" t="s">
        <v>1484</v>
      </c>
      <c r="BP44" s="2" t="s">
        <v>1484</v>
      </c>
      <c r="BQ44" s="2" t="s">
        <v>1484</v>
      </c>
      <c r="BR44" s="2" t="s">
        <v>1484</v>
      </c>
      <c r="BS44" s="2">
        <v>15.9</v>
      </c>
      <c r="BT44" s="2">
        <v>15</v>
      </c>
      <c r="BU44" s="2">
        <v>14.3</v>
      </c>
      <c r="BV44" s="2">
        <v>12.9</v>
      </c>
      <c r="BW44" s="2">
        <v>14.6</v>
      </c>
      <c r="BX44" s="2">
        <v>16.600000000000001</v>
      </c>
      <c r="BY44" s="2">
        <v>19.3</v>
      </c>
      <c r="BZ44" s="2">
        <v>15.8</v>
      </c>
      <c r="CA44" s="2">
        <v>18.3</v>
      </c>
      <c r="CB44" s="2">
        <v>14</v>
      </c>
      <c r="CC44" s="2">
        <v>14.8</v>
      </c>
      <c r="CD44" s="2">
        <v>16.600000000000001</v>
      </c>
      <c r="CE44" s="2">
        <v>16.7</v>
      </c>
      <c r="CF44" s="2">
        <v>9.1999999999999993</v>
      </c>
      <c r="CG44" s="2" t="s">
        <v>1484</v>
      </c>
      <c r="CH44" s="2" t="s">
        <v>1484</v>
      </c>
      <c r="CI44" s="2" t="s">
        <v>1484</v>
      </c>
      <c r="CJ44" s="2" t="s">
        <v>1484</v>
      </c>
      <c r="CK44" s="2" t="s">
        <v>1484</v>
      </c>
      <c r="CL44" s="2" t="s">
        <v>1484</v>
      </c>
      <c r="CM44" s="2" t="s">
        <v>1484</v>
      </c>
      <c r="CN44" s="2" t="s">
        <v>1484</v>
      </c>
      <c r="CO44" s="2" t="s">
        <v>1484</v>
      </c>
      <c r="CP44" s="2" t="s">
        <v>1484</v>
      </c>
      <c r="CQ44" s="2" t="s">
        <v>1484</v>
      </c>
      <c r="CR44" s="2" t="s">
        <v>1484</v>
      </c>
      <c r="CS44" s="2" t="s">
        <v>1484</v>
      </c>
      <c r="CU44" s="2" t="str">
        <f>_xlfn.XLOOKUP($A44,TEAMS!$G$1:$G$844,TEAMS!$H$1:$H$844,"",0)</f>
        <v>SG</v>
      </c>
      <c r="CV44" s="2" t="str">
        <f>_xlfn.XLOOKUP($CU44,DASHBOARD!$B$22:$B$27,DASHBOARD!$C$22:$C$27,"",0)</f>
        <v>GUARD</v>
      </c>
      <c r="CY44" s="60">
        <v>0</v>
      </c>
      <c r="CZ44" s="60">
        <v>0</v>
      </c>
      <c r="DA44" s="60">
        <v>0</v>
      </c>
      <c r="DB44" s="60">
        <v>0</v>
      </c>
      <c r="DC44" s="60">
        <v>0</v>
      </c>
      <c r="DD44" s="60">
        <v>833000</v>
      </c>
      <c r="DE44" s="60">
        <v>958000</v>
      </c>
      <c r="DF44" s="60">
        <v>1082520</v>
      </c>
      <c r="DG44" s="60">
        <v>3600000</v>
      </c>
      <c r="DH44" s="60">
        <v>3960000</v>
      </c>
      <c r="DI44" s="60">
        <v>4320000</v>
      </c>
      <c r="DJ44" s="60">
        <v>4680000</v>
      </c>
      <c r="DK44" s="60">
        <v>5040000</v>
      </c>
      <c r="DL44" s="60">
        <v>5400000</v>
      </c>
      <c r="DM44" s="60">
        <v>4264900</v>
      </c>
      <c r="DN44" s="60">
        <v>0</v>
      </c>
      <c r="DO44" s="60">
        <v>5117880</v>
      </c>
      <c r="DP44" s="60">
        <v>5544370</v>
      </c>
      <c r="DQ44" s="60">
        <v>1910000</v>
      </c>
      <c r="DR44" s="60">
        <v>0</v>
      </c>
      <c r="DS44" s="60">
        <v>0</v>
      </c>
      <c r="DT44" s="60">
        <v>0</v>
      </c>
      <c r="DU44" s="60">
        <v>0</v>
      </c>
      <c r="DV44" s="60">
        <v>0</v>
      </c>
      <c r="DW44" s="60">
        <v>0</v>
      </c>
      <c r="DX44" s="60">
        <v>0</v>
      </c>
      <c r="DY44" s="60">
        <v>0</v>
      </c>
      <c r="DZ44" s="60">
        <v>0</v>
      </c>
      <c r="EA44" s="60">
        <v>0</v>
      </c>
      <c r="EB44" s="60">
        <v>0</v>
      </c>
      <c r="EC44" s="60">
        <v>0</v>
      </c>
      <c r="ED44" s="60">
        <v>0</v>
      </c>
      <c r="EH44" s="2" t="s">
        <v>1479</v>
      </c>
      <c r="EZ44" s="13" t="s">
        <v>1399</v>
      </c>
    </row>
    <row r="45" spans="1:165" x14ac:dyDescent="0.2">
      <c r="A45" s="2" t="s">
        <v>853</v>
      </c>
      <c r="B45" s="2" t="s">
        <v>1484</v>
      </c>
      <c r="C45" s="2" t="s">
        <v>1484</v>
      </c>
      <c r="D45" s="2" t="s">
        <v>1484</v>
      </c>
      <c r="E45" s="2" t="s">
        <v>1484</v>
      </c>
      <c r="F45" s="2" t="s">
        <v>1484</v>
      </c>
      <c r="G45" s="2" t="s">
        <v>1484</v>
      </c>
      <c r="H45" s="2" t="s">
        <v>1484</v>
      </c>
      <c r="I45" s="2" t="s">
        <v>1484</v>
      </c>
      <c r="J45" s="2" t="s">
        <v>1484</v>
      </c>
      <c r="K45" s="2" t="s">
        <v>1484</v>
      </c>
      <c r="L45" s="2" t="s">
        <v>930</v>
      </c>
      <c r="M45" s="2" t="s">
        <v>930</v>
      </c>
      <c r="N45" s="2" t="s">
        <v>1521</v>
      </c>
      <c r="O45" s="2" t="s">
        <v>786</v>
      </c>
      <c r="P45" s="2" t="s">
        <v>1524</v>
      </c>
      <c r="Q45" s="2" t="s">
        <v>1524</v>
      </c>
      <c r="R45" s="2" t="s">
        <v>1524</v>
      </c>
      <c r="S45" s="2" t="s">
        <v>1524</v>
      </c>
      <c r="T45" s="2" t="s">
        <v>1516</v>
      </c>
      <c r="U45" s="2" t="s">
        <v>1516</v>
      </c>
      <c r="V45" s="2" t="s">
        <v>843</v>
      </c>
      <c r="W45" s="2" t="s">
        <v>843</v>
      </c>
      <c r="X45" s="2" t="s">
        <v>1484</v>
      </c>
      <c r="Y45" s="2" t="s">
        <v>1484</v>
      </c>
      <c r="Z45" s="2" t="s">
        <v>1484</v>
      </c>
      <c r="AA45" s="2" t="s">
        <v>1484</v>
      </c>
      <c r="AB45" s="2" t="s">
        <v>1484</v>
      </c>
      <c r="AC45" s="2" t="s">
        <v>1484</v>
      </c>
      <c r="AD45" s="2" t="s">
        <v>1484</v>
      </c>
      <c r="AE45" s="2" t="s">
        <v>1484</v>
      </c>
      <c r="AF45" s="2" t="s">
        <v>1484</v>
      </c>
      <c r="AG45" s="2" t="s">
        <v>1484</v>
      </c>
      <c r="AH45" s="2" t="s">
        <v>1484</v>
      </c>
      <c r="AI45" s="2" t="s">
        <v>1484</v>
      </c>
      <c r="AJ45" s="2" t="s">
        <v>1484</v>
      </c>
      <c r="AK45" s="2" t="s">
        <v>1484</v>
      </c>
      <c r="AL45" s="2" t="s">
        <v>1484</v>
      </c>
      <c r="AM45" s="2" t="s">
        <v>1484</v>
      </c>
      <c r="AN45" s="2" t="s">
        <v>1484</v>
      </c>
      <c r="AO45" s="2" t="s">
        <v>1484</v>
      </c>
      <c r="AP45" s="2" t="s">
        <v>1484</v>
      </c>
      <c r="AQ45" s="2" t="s">
        <v>1484</v>
      </c>
      <c r="AR45" s="2">
        <v>126</v>
      </c>
      <c r="AS45" s="2">
        <v>43.2</v>
      </c>
      <c r="AT45" s="2">
        <v>15</v>
      </c>
      <c r="AU45" s="2">
        <v>1634</v>
      </c>
      <c r="AV45" s="2">
        <v>1432.6</v>
      </c>
      <c r="AW45" s="2">
        <v>403.2</v>
      </c>
      <c r="AX45" s="2">
        <v>313.59999999999997</v>
      </c>
      <c r="AY45" s="2">
        <v>440.3</v>
      </c>
      <c r="AZ45" s="2">
        <v>908.8</v>
      </c>
      <c r="BA45" s="2">
        <v>266.79999999999995</v>
      </c>
      <c r="BB45" s="2">
        <v>616</v>
      </c>
      <c r="BC45" s="2">
        <v>277.2</v>
      </c>
      <c r="BD45" s="2" t="s">
        <v>1484</v>
      </c>
      <c r="BE45" s="2" t="s">
        <v>1484</v>
      </c>
      <c r="BF45" s="2" t="s">
        <v>1484</v>
      </c>
      <c r="BG45" s="2" t="s">
        <v>1484</v>
      </c>
      <c r="BH45" s="2" t="s">
        <v>1484</v>
      </c>
      <c r="BI45" s="2" t="s">
        <v>1484</v>
      </c>
      <c r="BJ45" s="2" t="s">
        <v>1484</v>
      </c>
      <c r="BK45" s="2" t="s">
        <v>1484</v>
      </c>
      <c r="BL45" s="2" t="s">
        <v>1484</v>
      </c>
      <c r="BM45" s="2" t="s">
        <v>1484</v>
      </c>
      <c r="BN45" s="2" t="s">
        <v>1484</v>
      </c>
      <c r="BO45" s="2" t="s">
        <v>1484</v>
      </c>
      <c r="BP45" s="2" t="s">
        <v>1484</v>
      </c>
      <c r="BQ45" s="2" t="s">
        <v>1484</v>
      </c>
      <c r="BR45" s="2" t="s">
        <v>1484</v>
      </c>
      <c r="BS45" s="2" t="s">
        <v>1484</v>
      </c>
      <c r="BT45" s="2" t="s">
        <v>1484</v>
      </c>
      <c r="BU45" s="2" t="s">
        <v>1484</v>
      </c>
      <c r="BV45" s="2" t="s">
        <v>1484</v>
      </c>
      <c r="BW45" s="2" t="s">
        <v>1484</v>
      </c>
      <c r="BX45" s="2">
        <v>4.7</v>
      </c>
      <c r="BY45" s="2">
        <v>15.9</v>
      </c>
      <c r="BZ45" s="2">
        <v>13.8</v>
      </c>
      <c r="CA45" s="2">
        <v>19.399999999999999</v>
      </c>
      <c r="CB45" s="2">
        <v>14</v>
      </c>
      <c r="CC45" s="2">
        <v>10</v>
      </c>
      <c r="CD45" s="2">
        <v>17.7</v>
      </c>
      <c r="CE45" s="2">
        <v>7.3</v>
      </c>
      <c r="CF45" s="2">
        <v>8.1</v>
      </c>
      <c r="CG45" s="2">
        <v>6.9</v>
      </c>
      <c r="CH45" s="2">
        <v>9.6999999999999993</v>
      </c>
      <c r="CI45" s="2">
        <v>3.3</v>
      </c>
      <c r="CJ45" s="2" t="s">
        <v>1484</v>
      </c>
      <c r="CK45" s="2" t="s">
        <v>1484</v>
      </c>
      <c r="CL45" s="2" t="s">
        <v>1484</v>
      </c>
      <c r="CM45" s="2" t="s">
        <v>1484</v>
      </c>
      <c r="CN45" s="2" t="s">
        <v>1484</v>
      </c>
      <c r="CO45" s="2" t="s">
        <v>1484</v>
      </c>
      <c r="CP45" s="2" t="s">
        <v>1484</v>
      </c>
      <c r="CQ45" s="2" t="s">
        <v>1484</v>
      </c>
      <c r="CR45" s="2" t="s">
        <v>1484</v>
      </c>
      <c r="CS45" s="2" t="s">
        <v>1484</v>
      </c>
      <c r="CU45" s="2" t="str">
        <f>_xlfn.XLOOKUP($A45,TEAMS!$G$1:$G$844,TEAMS!$H$1:$H$844,"",0)</f>
        <v>SF</v>
      </c>
      <c r="CV45" s="2" t="str">
        <f>_xlfn.XLOOKUP($CU45,DASHBOARD!$B$22:$B$27,DASHBOARD!$C$22:$C$27,"",0)</f>
        <v>FORWARD</v>
      </c>
      <c r="CY45" s="60">
        <v>0</v>
      </c>
      <c r="CZ45" s="60">
        <v>0</v>
      </c>
      <c r="DA45" s="60">
        <v>0</v>
      </c>
      <c r="DB45" s="60">
        <v>0</v>
      </c>
      <c r="DC45" s="60">
        <v>0</v>
      </c>
      <c r="DD45" s="60">
        <v>0</v>
      </c>
      <c r="DE45" s="60">
        <v>0</v>
      </c>
      <c r="DF45" s="60">
        <v>0</v>
      </c>
      <c r="DG45" s="60">
        <v>0</v>
      </c>
      <c r="DH45" s="60">
        <v>0</v>
      </c>
      <c r="DI45" s="60">
        <v>316969</v>
      </c>
      <c r="DJ45" s="60">
        <v>465850</v>
      </c>
      <c r="DK45" s="60">
        <v>587435</v>
      </c>
      <c r="DL45" s="60">
        <v>663679</v>
      </c>
      <c r="DM45" s="60">
        <v>4903000</v>
      </c>
      <c r="DN45" s="60">
        <v>5393300</v>
      </c>
      <c r="DO45" s="60">
        <v>5400000</v>
      </c>
      <c r="DP45" s="60">
        <v>5850000</v>
      </c>
      <c r="DQ45" s="60">
        <v>6300000</v>
      </c>
      <c r="DR45" s="60">
        <v>6750000</v>
      </c>
      <c r="DS45" s="60">
        <v>1352181</v>
      </c>
      <c r="DT45" s="60">
        <v>1352181</v>
      </c>
      <c r="DU45" s="60">
        <v>0</v>
      </c>
      <c r="DV45" s="60">
        <v>0</v>
      </c>
      <c r="DW45" s="60">
        <v>0</v>
      </c>
      <c r="DX45" s="60">
        <v>0</v>
      </c>
      <c r="DY45" s="60">
        <v>0</v>
      </c>
      <c r="DZ45" s="60">
        <v>0</v>
      </c>
      <c r="EA45" s="60">
        <v>0</v>
      </c>
      <c r="EB45" s="60">
        <v>0</v>
      </c>
      <c r="EC45" s="60">
        <v>0</v>
      </c>
      <c r="ED45" s="60">
        <v>0</v>
      </c>
      <c r="EH45" s="2" t="s">
        <v>1480</v>
      </c>
      <c r="EZ45" s="13" t="s">
        <v>1400</v>
      </c>
    </row>
    <row r="46" spans="1:165" x14ac:dyDescent="0.2">
      <c r="A46" s="2" t="s">
        <v>910</v>
      </c>
      <c r="B46" s="2" t="s">
        <v>1484</v>
      </c>
      <c r="C46" s="2" t="s">
        <v>1484</v>
      </c>
      <c r="D46" s="2" t="s">
        <v>1484</v>
      </c>
      <c r="E46" s="2" t="s">
        <v>1484</v>
      </c>
      <c r="F46" s="2" t="s">
        <v>1484</v>
      </c>
      <c r="G46" s="2" t="s">
        <v>1484</v>
      </c>
      <c r="H46" s="2" t="s">
        <v>1484</v>
      </c>
      <c r="I46" s="2" t="s">
        <v>1484</v>
      </c>
      <c r="J46" s="2" t="s">
        <v>1484</v>
      </c>
      <c r="K46" s="2" t="s">
        <v>1484</v>
      </c>
      <c r="L46" s="2" t="s">
        <v>1484</v>
      </c>
      <c r="M46" s="2" t="s">
        <v>1512</v>
      </c>
      <c r="N46" s="2" t="s">
        <v>1512</v>
      </c>
      <c r="O46" s="2" t="s">
        <v>1512</v>
      </c>
      <c r="P46" s="2" t="s">
        <v>1512</v>
      </c>
      <c r="Q46" s="2" t="s">
        <v>844</v>
      </c>
      <c r="R46" s="2" t="s">
        <v>844</v>
      </c>
      <c r="S46" s="2" t="s">
        <v>844</v>
      </c>
      <c r="T46" s="2" t="s">
        <v>844</v>
      </c>
      <c r="U46" s="2" t="s">
        <v>844</v>
      </c>
      <c r="V46" s="2" t="s">
        <v>1077</v>
      </c>
      <c r="W46" s="2" t="s">
        <v>1077</v>
      </c>
      <c r="X46" s="2" t="s">
        <v>1484</v>
      </c>
      <c r="Y46" s="2" t="s">
        <v>1484</v>
      </c>
      <c r="Z46" s="2" t="s">
        <v>1484</v>
      </c>
      <c r="AA46" s="2" t="s">
        <v>1484</v>
      </c>
      <c r="AB46" s="2" t="s">
        <v>1484</v>
      </c>
      <c r="AC46" s="2" t="s">
        <v>1484</v>
      </c>
      <c r="AD46" s="2" t="s">
        <v>1484</v>
      </c>
      <c r="AE46" s="2" t="s">
        <v>1484</v>
      </c>
      <c r="AF46" s="2" t="s">
        <v>1484</v>
      </c>
      <c r="AG46" s="2" t="s">
        <v>1484</v>
      </c>
      <c r="AH46" s="2" t="s">
        <v>1484</v>
      </c>
      <c r="AI46" s="2" t="s">
        <v>1484</v>
      </c>
      <c r="AJ46" s="2" t="s">
        <v>1484</v>
      </c>
      <c r="AK46" s="2" t="s">
        <v>1484</v>
      </c>
      <c r="AL46" s="2" t="s">
        <v>1484</v>
      </c>
      <c r="AM46" s="2" t="s">
        <v>1484</v>
      </c>
      <c r="AN46" s="2" t="s">
        <v>1484</v>
      </c>
      <c r="AO46" s="2" t="s">
        <v>1484</v>
      </c>
      <c r="AP46" s="2" t="s">
        <v>1484</v>
      </c>
      <c r="AQ46" s="2" t="s">
        <v>1484</v>
      </c>
      <c r="AR46" s="2" t="s">
        <v>1484</v>
      </c>
      <c r="AS46" s="2">
        <v>291.2</v>
      </c>
      <c r="AT46" s="2">
        <v>725.7</v>
      </c>
      <c r="AU46" s="2">
        <v>924.6</v>
      </c>
      <c r="AV46" s="2">
        <v>1166.4000000000001</v>
      </c>
      <c r="AW46" s="2">
        <v>937.19999999999993</v>
      </c>
      <c r="AX46" s="2">
        <v>1026</v>
      </c>
      <c r="AY46" s="2">
        <v>513.59999999999991</v>
      </c>
      <c r="AZ46" s="2">
        <v>503.1</v>
      </c>
      <c r="BA46" s="2">
        <v>473.2</v>
      </c>
      <c r="BB46" s="2">
        <v>88.2</v>
      </c>
      <c r="BC46" s="2">
        <v>123.20000000000002</v>
      </c>
      <c r="BD46" s="2" t="s">
        <v>1484</v>
      </c>
      <c r="BE46" s="2" t="s">
        <v>1484</v>
      </c>
      <c r="BF46" s="2" t="s">
        <v>1484</v>
      </c>
      <c r="BG46" s="2" t="s">
        <v>1484</v>
      </c>
      <c r="BH46" s="2" t="s">
        <v>1484</v>
      </c>
      <c r="BI46" s="2" t="s">
        <v>1484</v>
      </c>
      <c r="BJ46" s="2" t="s">
        <v>1484</v>
      </c>
      <c r="BK46" s="2" t="s">
        <v>1484</v>
      </c>
      <c r="BL46" s="2" t="s">
        <v>1484</v>
      </c>
      <c r="BM46" s="2" t="s">
        <v>1484</v>
      </c>
      <c r="BN46" s="2" t="s">
        <v>1484</v>
      </c>
      <c r="BO46" s="2" t="s">
        <v>1484</v>
      </c>
      <c r="BP46" s="2" t="s">
        <v>1484</v>
      </c>
      <c r="BQ46" s="2" t="s">
        <v>1484</v>
      </c>
      <c r="BR46" s="2" t="s">
        <v>1484</v>
      </c>
      <c r="BS46" s="2" t="s">
        <v>1484</v>
      </c>
      <c r="BT46" s="2" t="s">
        <v>1484</v>
      </c>
      <c r="BU46" s="2" t="s">
        <v>1484</v>
      </c>
      <c r="BV46" s="2" t="s">
        <v>1484</v>
      </c>
      <c r="BW46" s="2" t="s">
        <v>1484</v>
      </c>
      <c r="BX46" s="2" t="s">
        <v>1484</v>
      </c>
      <c r="BY46" s="2">
        <v>4.2</v>
      </c>
      <c r="BZ46" s="2">
        <v>8.9</v>
      </c>
      <c r="CA46" s="2">
        <v>9.5</v>
      </c>
      <c r="CB46" s="2">
        <v>11</v>
      </c>
      <c r="CC46" s="2">
        <v>5.9</v>
      </c>
      <c r="CD46" s="2">
        <v>6.6</v>
      </c>
      <c r="CE46" s="2">
        <v>5.0999999999999996</v>
      </c>
      <c r="CF46" s="2">
        <v>7.4</v>
      </c>
      <c r="CG46" s="2">
        <v>3.6</v>
      </c>
      <c r="CH46" s="2">
        <v>6.5</v>
      </c>
      <c r="CI46" s="2">
        <v>13.5</v>
      </c>
      <c r="CJ46" s="2" t="s">
        <v>1484</v>
      </c>
      <c r="CK46" s="2" t="s">
        <v>1484</v>
      </c>
      <c r="CL46" s="2" t="s">
        <v>1484</v>
      </c>
      <c r="CM46" s="2" t="s">
        <v>1484</v>
      </c>
      <c r="CN46" s="2" t="s">
        <v>1484</v>
      </c>
      <c r="CO46" s="2" t="s">
        <v>1484</v>
      </c>
      <c r="CP46" s="2" t="s">
        <v>1484</v>
      </c>
      <c r="CQ46" s="2" t="s">
        <v>1484</v>
      </c>
      <c r="CR46" s="2" t="s">
        <v>1484</v>
      </c>
      <c r="CS46" s="2" t="s">
        <v>1484</v>
      </c>
      <c r="CU46" s="2" t="str">
        <f>_xlfn.XLOOKUP($A46,TEAMS!$G$1:$G$844,TEAMS!$H$1:$H$844,"",0)</f>
        <v>PF</v>
      </c>
      <c r="CV46" s="2" t="str">
        <f>_xlfn.XLOOKUP($CU46,DASHBOARD!$B$22:$B$27,DASHBOARD!$C$22:$C$27,"",0)</f>
        <v>FORWARD</v>
      </c>
      <c r="CY46" s="60">
        <v>0</v>
      </c>
      <c r="CZ46" s="60">
        <v>0</v>
      </c>
      <c r="DA46" s="60">
        <v>0</v>
      </c>
      <c r="DB46" s="60">
        <v>0</v>
      </c>
      <c r="DC46" s="60">
        <v>0</v>
      </c>
      <c r="DD46" s="60">
        <v>0</v>
      </c>
      <c r="DE46" s="60">
        <v>0</v>
      </c>
      <c r="DF46" s="60">
        <v>0</v>
      </c>
      <c r="DG46" s="60">
        <v>0</v>
      </c>
      <c r="DH46" s="60">
        <v>0</v>
      </c>
      <c r="DI46" s="60">
        <v>0</v>
      </c>
      <c r="DJ46" s="60">
        <v>332817</v>
      </c>
      <c r="DK46" s="60">
        <v>512435</v>
      </c>
      <c r="DL46" s="60">
        <v>800000</v>
      </c>
      <c r="DM46" s="60">
        <v>900000</v>
      </c>
      <c r="DN46" s="60">
        <v>2586207</v>
      </c>
      <c r="DO46" s="60">
        <v>0</v>
      </c>
      <c r="DP46" s="60">
        <v>3000000</v>
      </c>
      <c r="DQ46" s="60">
        <v>3206897</v>
      </c>
      <c r="DR46" s="60">
        <v>3413793</v>
      </c>
      <c r="DS46" s="60">
        <v>1229255</v>
      </c>
      <c r="DT46" s="60">
        <v>1352181</v>
      </c>
      <c r="DU46" s="60">
        <v>0</v>
      </c>
      <c r="DV46" s="60">
        <v>0</v>
      </c>
      <c r="DW46" s="60">
        <v>0</v>
      </c>
      <c r="DX46" s="60">
        <v>0</v>
      </c>
      <c r="DY46" s="60">
        <v>0</v>
      </c>
      <c r="DZ46" s="60">
        <v>0</v>
      </c>
      <c r="EA46" s="60">
        <v>0</v>
      </c>
      <c r="EB46" s="60">
        <v>0</v>
      </c>
      <c r="EC46" s="60">
        <v>0</v>
      </c>
      <c r="ED46" s="60">
        <v>0</v>
      </c>
      <c r="EH46" s="2" t="s">
        <v>1480</v>
      </c>
      <c r="EZ46" s="13" t="s">
        <v>1401</v>
      </c>
    </row>
    <row r="47" spans="1:165" x14ac:dyDescent="0.2">
      <c r="A47" s="2" t="s">
        <v>1018</v>
      </c>
      <c r="B47" s="2" t="s">
        <v>844</v>
      </c>
      <c r="C47" s="2" t="s">
        <v>1507</v>
      </c>
      <c r="D47" s="2" t="s">
        <v>814</v>
      </c>
      <c r="E47" s="2" t="s">
        <v>814</v>
      </c>
      <c r="F47" s="2" t="s">
        <v>1522</v>
      </c>
      <c r="G47" s="2" t="s">
        <v>1522</v>
      </c>
      <c r="H47" s="2" t="s">
        <v>1522</v>
      </c>
      <c r="I47" s="2" t="s">
        <v>1507</v>
      </c>
      <c r="J47" s="2" t="s">
        <v>1484</v>
      </c>
      <c r="K47" s="2" t="s">
        <v>837</v>
      </c>
      <c r="L47" s="2" t="s">
        <v>837</v>
      </c>
      <c r="M47" s="2" t="s">
        <v>837</v>
      </c>
      <c r="N47" s="2" t="s">
        <v>837</v>
      </c>
      <c r="O47" s="2" t="s">
        <v>1484</v>
      </c>
      <c r="P47" s="2" t="s">
        <v>1484</v>
      </c>
      <c r="Q47" s="2" t="s">
        <v>1484</v>
      </c>
      <c r="R47" s="2" t="s">
        <v>1484</v>
      </c>
      <c r="S47" s="2" t="s">
        <v>1484</v>
      </c>
      <c r="T47" s="2" t="s">
        <v>1484</v>
      </c>
      <c r="U47" s="2" t="s">
        <v>1484</v>
      </c>
      <c r="V47" s="2" t="s">
        <v>1484</v>
      </c>
      <c r="W47" s="2" t="s">
        <v>1484</v>
      </c>
      <c r="X47" s="2" t="s">
        <v>1484</v>
      </c>
      <c r="Y47" s="2" t="s">
        <v>1484</v>
      </c>
      <c r="Z47" s="2" t="s">
        <v>1484</v>
      </c>
      <c r="AA47" s="2" t="s">
        <v>1484</v>
      </c>
      <c r="AB47" s="2" t="s">
        <v>1484</v>
      </c>
      <c r="AC47" s="2" t="s">
        <v>1484</v>
      </c>
      <c r="AD47" s="2" t="s">
        <v>1484</v>
      </c>
      <c r="AE47" s="2" t="s">
        <v>1484</v>
      </c>
      <c r="AF47" s="2" t="s">
        <v>1484</v>
      </c>
      <c r="AG47" s="2" t="s">
        <v>1484</v>
      </c>
      <c r="AH47" s="2">
        <v>2772.9</v>
      </c>
      <c r="AI47" s="2">
        <v>1423.8000000000002</v>
      </c>
      <c r="AJ47" s="2">
        <v>1604.8000000000002</v>
      </c>
      <c r="AK47" s="2">
        <v>2040.5</v>
      </c>
      <c r="AL47" s="2">
        <v>1833</v>
      </c>
      <c r="AM47" s="2">
        <v>1680</v>
      </c>
      <c r="AN47" s="2">
        <v>1863.3999999999999</v>
      </c>
      <c r="AO47" s="2">
        <v>1528.1</v>
      </c>
      <c r="AP47" s="2" t="s">
        <v>1484</v>
      </c>
      <c r="AQ47" s="2">
        <v>1250.5999999999999</v>
      </c>
      <c r="AR47" s="2">
        <v>1832</v>
      </c>
      <c r="AS47" s="2">
        <v>632.20000000000005</v>
      </c>
      <c r="AT47" s="2">
        <v>900</v>
      </c>
      <c r="AU47" s="2" t="s">
        <v>1484</v>
      </c>
      <c r="AV47" s="2" t="s">
        <v>1484</v>
      </c>
      <c r="AW47" s="2" t="s">
        <v>1484</v>
      </c>
      <c r="AX47" s="2" t="s">
        <v>1484</v>
      </c>
      <c r="AY47" s="2" t="s">
        <v>1484</v>
      </c>
      <c r="AZ47" s="2" t="s">
        <v>1484</v>
      </c>
      <c r="BA47" s="2" t="s">
        <v>1484</v>
      </c>
      <c r="BB47" s="2" t="s">
        <v>1484</v>
      </c>
      <c r="BC47" s="2" t="s">
        <v>1484</v>
      </c>
      <c r="BD47" s="2" t="s">
        <v>1484</v>
      </c>
      <c r="BE47" s="2" t="s">
        <v>1484</v>
      </c>
      <c r="BF47" s="2" t="s">
        <v>1484</v>
      </c>
      <c r="BG47" s="2" t="s">
        <v>1484</v>
      </c>
      <c r="BH47" s="2" t="s">
        <v>1484</v>
      </c>
      <c r="BI47" s="2" t="s">
        <v>1484</v>
      </c>
      <c r="BJ47" s="2" t="s">
        <v>1484</v>
      </c>
      <c r="BK47" s="2" t="s">
        <v>1484</v>
      </c>
      <c r="BL47" s="2" t="s">
        <v>1484</v>
      </c>
      <c r="BM47" s="2" t="s">
        <v>1484</v>
      </c>
      <c r="BN47" s="2">
        <v>15.5</v>
      </c>
      <c r="BO47" s="2">
        <v>12.3</v>
      </c>
      <c r="BP47" s="2">
        <v>11.3</v>
      </c>
      <c r="BQ47" s="2">
        <v>13.4</v>
      </c>
      <c r="BR47" s="2">
        <v>10.4</v>
      </c>
      <c r="BS47" s="2">
        <v>10.199999999999999</v>
      </c>
      <c r="BT47" s="2">
        <v>10.4</v>
      </c>
      <c r="BU47" s="2">
        <v>9.1</v>
      </c>
      <c r="BV47" s="2" t="s">
        <v>1484</v>
      </c>
      <c r="BW47" s="2">
        <v>10.9</v>
      </c>
      <c r="BX47" s="2">
        <v>10.9</v>
      </c>
      <c r="BY47" s="2">
        <v>11.8</v>
      </c>
      <c r="BZ47" s="2">
        <v>10.199999999999999</v>
      </c>
      <c r="CA47" s="2" t="s">
        <v>1484</v>
      </c>
      <c r="CB47" s="2" t="s">
        <v>1484</v>
      </c>
      <c r="CC47" s="2" t="s">
        <v>1484</v>
      </c>
      <c r="CD47" s="2" t="s">
        <v>1484</v>
      </c>
      <c r="CE47" s="2" t="s">
        <v>1484</v>
      </c>
      <c r="CF47" s="2" t="s">
        <v>1484</v>
      </c>
      <c r="CG47" s="2" t="s">
        <v>1484</v>
      </c>
      <c r="CH47" s="2" t="s">
        <v>1484</v>
      </c>
      <c r="CI47" s="2" t="s">
        <v>1484</v>
      </c>
      <c r="CJ47" s="2" t="s">
        <v>1484</v>
      </c>
      <c r="CK47" s="2" t="s">
        <v>1484</v>
      </c>
      <c r="CL47" s="2" t="s">
        <v>1484</v>
      </c>
      <c r="CM47" s="2" t="s">
        <v>1484</v>
      </c>
      <c r="CN47" s="2" t="s">
        <v>1484</v>
      </c>
      <c r="CO47" s="2" t="s">
        <v>1484</v>
      </c>
      <c r="CP47" s="2" t="s">
        <v>1484</v>
      </c>
      <c r="CQ47" s="2" t="s">
        <v>1484</v>
      </c>
      <c r="CR47" s="2" t="s">
        <v>1484</v>
      </c>
      <c r="CS47" s="2" t="s">
        <v>1484</v>
      </c>
      <c r="CU47" s="2" t="str">
        <f>_xlfn.XLOOKUP($A47,TEAMS!$G$1:$G$844,TEAMS!$H$1:$H$844,"",0)</f>
        <v>PG</v>
      </c>
      <c r="CV47" s="2" t="str">
        <f>_xlfn.XLOOKUP($CU47,DASHBOARD!$B$22:$B$27,DASHBOARD!$C$22:$C$27,"",0)</f>
        <v>GUARD</v>
      </c>
      <c r="CY47" s="60">
        <v>1212000</v>
      </c>
      <c r="CZ47" s="60">
        <v>1313000</v>
      </c>
      <c r="DA47" s="60">
        <v>1413000</v>
      </c>
      <c r="DB47" s="60">
        <v>1513000</v>
      </c>
      <c r="DC47" s="60">
        <v>0</v>
      </c>
      <c r="DD47" s="60">
        <v>4250000</v>
      </c>
      <c r="DE47" s="60">
        <v>4000000</v>
      </c>
      <c r="DF47" s="60">
        <v>3750000</v>
      </c>
      <c r="DG47" s="60">
        <v>0</v>
      </c>
      <c r="DH47" s="60">
        <v>1100000</v>
      </c>
      <c r="DI47" s="60">
        <v>2250000</v>
      </c>
      <c r="DJ47" s="60">
        <v>963415</v>
      </c>
      <c r="DK47" s="60">
        <v>1030000</v>
      </c>
      <c r="DL47" s="60">
        <v>0</v>
      </c>
      <c r="DM47" s="60">
        <v>0</v>
      </c>
      <c r="DN47" s="60">
        <v>0</v>
      </c>
      <c r="DO47" s="60">
        <v>0</v>
      </c>
      <c r="DP47" s="60">
        <v>0</v>
      </c>
      <c r="DQ47" s="60">
        <v>0</v>
      </c>
      <c r="DR47" s="60">
        <v>0</v>
      </c>
      <c r="DS47" s="60">
        <v>0</v>
      </c>
      <c r="DT47" s="60">
        <v>0</v>
      </c>
      <c r="DU47" s="60">
        <v>0</v>
      </c>
      <c r="DV47" s="60">
        <v>0</v>
      </c>
      <c r="DW47" s="60">
        <v>0</v>
      </c>
      <c r="DX47" s="60">
        <v>0</v>
      </c>
      <c r="DY47" s="60">
        <v>0</v>
      </c>
      <c r="DZ47" s="60">
        <v>0</v>
      </c>
      <c r="EA47" s="60">
        <v>0</v>
      </c>
      <c r="EB47" s="60">
        <v>0</v>
      </c>
      <c r="EC47" s="60">
        <v>0</v>
      </c>
      <c r="ED47" s="60">
        <v>0</v>
      </c>
      <c r="EH47" s="2" t="s">
        <v>1476</v>
      </c>
      <c r="EZ47" s="13" t="s">
        <v>1402</v>
      </c>
    </row>
    <row r="48" spans="1:165" x14ac:dyDescent="0.2">
      <c r="A48" s="2" t="s">
        <v>742</v>
      </c>
      <c r="B48" s="2" t="s">
        <v>1484</v>
      </c>
      <c r="C48" s="2" t="s">
        <v>1484</v>
      </c>
      <c r="D48" s="2" t="s">
        <v>1484</v>
      </c>
      <c r="E48" s="2" t="s">
        <v>1484</v>
      </c>
      <c r="F48" s="2" t="s">
        <v>1484</v>
      </c>
      <c r="G48" s="2" t="s">
        <v>1484</v>
      </c>
      <c r="H48" s="2" t="s">
        <v>1484</v>
      </c>
      <c r="I48" s="2" t="s">
        <v>1484</v>
      </c>
      <c r="J48" s="2" t="s">
        <v>1484</v>
      </c>
      <c r="K48" s="2" t="s">
        <v>1484</v>
      </c>
      <c r="L48" s="2" t="s">
        <v>1484</v>
      </c>
      <c r="M48" s="2" t="s">
        <v>1484</v>
      </c>
      <c r="N48" s="2" t="s">
        <v>1484</v>
      </c>
      <c r="O48" s="2" t="s">
        <v>1484</v>
      </c>
      <c r="P48" s="2" t="s">
        <v>1484</v>
      </c>
      <c r="Q48" s="2" t="s">
        <v>1484</v>
      </c>
      <c r="R48" s="2" t="s">
        <v>1484</v>
      </c>
      <c r="S48" s="2" t="s">
        <v>1484</v>
      </c>
      <c r="T48" s="2" t="s">
        <v>1484</v>
      </c>
      <c r="U48" s="2" t="s">
        <v>1484</v>
      </c>
      <c r="V48" s="2" t="s">
        <v>1484</v>
      </c>
      <c r="W48" s="2" t="s">
        <v>1484</v>
      </c>
      <c r="X48" s="2" t="s">
        <v>1484</v>
      </c>
      <c r="Y48" s="2" t="s">
        <v>1484</v>
      </c>
      <c r="Z48" s="2" t="s">
        <v>1484</v>
      </c>
      <c r="AA48" s="2" t="s">
        <v>1507</v>
      </c>
      <c r="AB48" s="2" t="s">
        <v>1507</v>
      </c>
      <c r="AC48" s="2" t="s">
        <v>1507</v>
      </c>
      <c r="AD48" s="2" t="s">
        <v>1484</v>
      </c>
      <c r="AE48" s="2" t="s">
        <v>1484</v>
      </c>
      <c r="AF48" s="2" t="s">
        <v>1484</v>
      </c>
      <c r="AG48" s="2" t="s">
        <v>1484</v>
      </c>
      <c r="AH48" s="2" t="s">
        <v>1484</v>
      </c>
      <c r="AI48" s="2" t="s">
        <v>1484</v>
      </c>
      <c r="AJ48" s="2" t="s">
        <v>1484</v>
      </c>
      <c r="AK48" s="2" t="s">
        <v>1484</v>
      </c>
      <c r="AL48" s="2" t="s">
        <v>1484</v>
      </c>
      <c r="AM48" s="2" t="s">
        <v>1484</v>
      </c>
      <c r="AN48" s="2" t="s">
        <v>1484</v>
      </c>
      <c r="AO48" s="2" t="s">
        <v>1484</v>
      </c>
      <c r="AP48" s="2" t="s">
        <v>1484</v>
      </c>
      <c r="AQ48" s="2" t="s">
        <v>1484</v>
      </c>
      <c r="AR48" s="2" t="s">
        <v>1484</v>
      </c>
      <c r="AS48" s="2" t="s">
        <v>1484</v>
      </c>
      <c r="AT48" s="2" t="s">
        <v>1484</v>
      </c>
      <c r="AU48" s="2" t="s">
        <v>1484</v>
      </c>
      <c r="AV48" s="2" t="s">
        <v>1484</v>
      </c>
      <c r="AW48" s="2" t="s">
        <v>1484</v>
      </c>
      <c r="AX48" s="2" t="s">
        <v>1484</v>
      </c>
      <c r="AY48" s="2" t="s">
        <v>1484</v>
      </c>
      <c r="AZ48" s="2" t="s">
        <v>1484</v>
      </c>
      <c r="BA48" s="2" t="s">
        <v>1484</v>
      </c>
      <c r="BB48" s="2" t="s">
        <v>1484</v>
      </c>
      <c r="BC48" s="2" t="s">
        <v>1484</v>
      </c>
      <c r="BD48" s="2" t="s">
        <v>1484</v>
      </c>
      <c r="BE48" s="2" t="s">
        <v>1484</v>
      </c>
      <c r="BF48" s="2" t="s">
        <v>1484</v>
      </c>
      <c r="BG48" s="2">
        <v>168.70000000000002</v>
      </c>
      <c r="BH48" s="2">
        <v>206</v>
      </c>
      <c r="BI48" s="2">
        <v>237.6</v>
      </c>
      <c r="BJ48" s="2" t="s">
        <v>1484</v>
      </c>
      <c r="BK48" s="2" t="s">
        <v>1484</v>
      </c>
      <c r="BL48" s="2" t="s">
        <v>1484</v>
      </c>
      <c r="BM48" s="2" t="s">
        <v>1484</v>
      </c>
      <c r="BN48" s="2" t="s">
        <v>1484</v>
      </c>
      <c r="BO48" s="2" t="s">
        <v>1484</v>
      </c>
      <c r="BP48" s="2" t="s">
        <v>1484</v>
      </c>
      <c r="BQ48" s="2" t="s">
        <v>1484</v>
      </c>
      <c r="BR48" s="2" t="s">
        <v>1484</v>
      </c>
      <c r="BS48" s="2" t="s">
        <v>1484</v>
      </c>
      <c r="BT48" s="2" t="s">
        <v>1484</v>
      </c>
      <c r="BU48" s="2" t="s">
        <v>1484</v>
      </c>
      <c r="BV48" s="2" t="s">
        <v>1484</v>
      </c>
      <c r="BW48" s="2" t="s">
        <v>1484</v>
      </c>
      <c r="BX48" s="2" t="s">
        <v>1484</v>
      </c>
      <c r="BY48" s="2" t="s">
        <v>1484</v>
      </c>
      <c r="BZ48" s="2" t="s">
        <v>1484</v>
      </c>
      <c r="CA48" s="2" t="s">
        <v>1484</v>
      </c>
      <c r="CB48" s="2" t="s">
        <v>1484</v>
      </c>
      <c r="CC48" s="2" t="s">
        <v>1484</v>
      </c>
      <c r="CD48" s="2" t="s">
        <v>1484</v>
      </c>
      <c r="CE48" s="2" t="s">
        <v>1484</v>
      </c>
      <c r="CF48" s="2" t="s">
        <v>1484</v>
      </c>
      <c r="CG48" s="2" t="s">
        <v>1484</v>
      </c>
      <c r="CH48" s="2" t="s">
        <v>1484</v>
      </c>
      <c r="CI48" s="2" t="s">
        <v>1484</v>
      </c>
      <c r="CJ48" s="2" t="s">
        <v>1484</v>
      </c>
      <c r="CK48" s="2" t="s">
        <v>1484</v>
      </c>
      <c r="CL48" s="2" t="s">
        <v>1484</v>
      </c>
      <c r="CM48" s="2">
        <v>8.9</v>
      </c>
      <c r="CN48" s="2">
        <v>11</v>
      </c>
      <c r="CO48" s="2">
        <v>10.1</v>
      </c>
      <c r="CP48" s="2" t="s">
        <v>1484</v>
      </c>
      <c r="CQ48" s="2" t="s">
        <v>1484</v>
      </c>
      <c r="CR48" s="2" t="s">
        <v>1484</v>
      </c>
      <c r="CS48" s="2" t="s">
        <v>1484</v>
      </c>
      <c r="CU48" s="2" t="str">
        <f>_xlfn.XLOOKUP($A48,TEAMS!$G$1:$G$844,TEAMS!$H$1:$H$844,"",0)</f>
        <v>PG</v>
      </c>
      <c r="CV48" s="2" t="str">
        <f>_xlfn.XLOOKUP($CU48,DASHBOARD!$B$22:$B$27,DASHBOARD!$C$22:$C$27,"",0)</f>
        <v>GUARD</v>
      </c>
      <c r="CY48" s="60">
        <v>0</v>
      </c>
      <c r="CZ48" s="60">
        <v>0</v>
      </c>
      <c r="DA48" s="60">
        <v>0</v>
      </c>
      <c r="DB48" s="60">
        <v>0</v>
      </c>
      <c r="DC48" s="60">
        <v>0</v>
      </c>
      <c r="DD48" s="60">
        <v>0</v>
      </c>
      <c r="DE48" s="60">
        <v>0</v>
      </c>
      <c r="DF48" s="60">
        <v>0</v>
      </c>
      <c r="DG48" s="60">
        <v>0</v>
      </c>
      <c r="DH48" s="60">
        <v>0</v>
      </c>
      <c r="DI48" s="60">
        <v>0</v>
      </c>
      <c r="DJ48" s="60">
        <v>0</v>
      </c>
      <c r="DK48" s="60">
        <v>0</v>
      </c>
      <c r="DL48" s="60">
        <v>0</v>
      </c>
      <c r="DM48" s="60">
        <v>0</v>
      </c>
      <c r="DN48" s="60">
        <v>0</v>
      </c>
      <c r="DO48" s="60">
        <v>0</v>
      </c>
      <c r="DP48" s="60">
        <v>0</v>
      </c>
      <c r="DQ48" s="60">
        <v>0</v>
      </c>
      <c r="DR48" s="60">
        <v>0</v>
      </c>
      <c r="DS48" s="60">
        <v>0</v>
      </c>
      <c r="DT48" s="60">
        <v>0</v>
      </c>
      <c r="DU48" s="60">
        <v>0</v>
      </c>
      <c r="DV48" s="60">
        <v>0</v>
      </c>
      <c r="DW48" s="60">
        <v>0</v>
      </c>
      <c r="DX48" s="60">
        <v>30888</v>
      </c>
      <c r="DY48" s="60">
        <v>328000</v>
      </c>
      <c r="DZ48" s="60">
        <v>50000</v>
      </c>
      <c r="EA48" s="60">
        <v>0</v>
      </c>
      <c r="EB48" s="60">
        <v>0</v>
      </c>
      <c r="EC48" s="60">
        <v>0</v>
      </c>
      <c r="ED48" s="60">
        <v>0</v>
      </c>
      <c r="EH48" s="2" t="s">
        <v>1476</v>
      </c>
      <c r="EZ48" s="1"/>
    </row>
    <row r="49" spans="1:165" x14ac:dyDescent="0.2">
      <c r="A49" s="2" t="s">
        <v>611</v>
      </c>
      <c r="B49" s="2" t="s">
        <v>1484</v>
      </c>
      <c r="C49" s="2" t="s">
        <v>1484</v>
      </c>
      <c r="D49" s="2" t="s">
        <v>1484</v>
      </c>
      <c r="E49" s="2" t="s">
        <v>1484</v>
      </c>
      <c r="F49" s="2" t="s">
        <v>1484</v>
      </c>
      <c r="G49" s="2" t="s">
        <v>1484</v>
      </c>
      <c r="H49" s="2" t="s">
        <v>1484</v>
      </c>
      <c r="I49" s="2" t="s">
        <v>1484</v>
      </c>
      <c r="J49" s="2" t="s">
        <v>1484</v>
      </c>
      <c r="K49" s="2" t="s">
        <v>1484</v>
      </c>
      <c r="L49" s="2" t="s">
        <v>1484</v>
      </c>
      <c r="M49" s="2" t="s">
        <v>1484</v>
      </c>
      <c r="N49" s="2" t="s">
        <v>1484</v>
      </c>
      <c r="O49" s="2" t="s">
        <v>1484</v>
      </c>
      <c r="P49" s="2" t="s">
        <v>1484</v>
      </c>
      <c r="Q49" s="2" t="s">
        <v>1484</v>
      </c>
      <c r="R49" s="2" t="s">
        <v>1484</v>
      </c>
      <c r="S49" s="2" t="s">
        <v>1484</v>
      </c>
      <c r="T49" s="2" t="s">
        <v>1512</v>
      </c>
      <c r="U49" s="2" t="s">
        <v>1512</v>
      </c>
      <c r="V49" s="2" t="s">
        <v>1512</v>
      </c>
      <c r="W49" s="2" t="s">
        <v>1512</v>
      </c>
      <c r="X49" s="2" t="s">
        <v>1528</v>
      </c>
      <c r="Y49" s="2" t="s">
        <v>1528</v>
      </c>
      <c r="Z49" s="2" t="s">
        <v>1528</v>
      </c>
      <c r="AA49" s="2" t="s">
        <v>1528</v>
      </c>
      <c r="AB49" s="2" t="s">
        <v>1528</v>
      </c>
      <c r="AC49" s="2" t="s">
        <v>837</v>
      </c>
      <c r="AD49" s="2" t="s">
        <v>836</v>
      </c>
      <c r="AE49" s="2" t="s">
        <v>1484</v>
      </c>
      <c r="AF49" s="2" t="s">
        <v>1484</v>
      </c>
      <c r="AG49" s="2" t="s">
        <v>1484</v>
      </c>
      <c r="AH49" s="2" t="s">
        <v>1484</v>
      </c>
      <c r="AI49" s="2" t="s">
        <v>1484</v>
      </c>
      <c r="AJ49" s="2" t="s">
        <v>1484</v>
      </c>
      <c r="AK49" s="2" t="s">
        <v>1484</v>
      </c>
      <c r="AL49" s="2" t="s">
        <v>1484</v>
      </c>
      <c r="AM49" s="2" t="s">
        <v>1484</v>
      </c>
      <c r="AN49" s="2" t="s">
        <v>1484</v>
      </c>
      <c r="AO49" s="2" t="s">
        <v>1484</v>
      </c>
      <c r="AP49" s="2" t="s">
        <v>1484</v>
      </c>
      <c r="AQ49" s="2" t="s">
        <v>1484</v>
      </c>
      <c r="AR49" s="2" t="s">
        <v>1484</v>
      </c>
      <c r="AS49" s="2" t="s">
        <v>1484</v>
      </c>
      <c r="AT49" s="2" t="s">
        <v>1484</v>
      </c>
      <c r="AU49" s="2" t="s">
        <v>1484</v>
      </c>
      <c r="AV49" s="2" t="s">
        <v>1484</v>
      </c>
      <c r="AW49" s="2" t="s">
        <v>1484</v>
      </c>
      <c r="AX49" s="2" t="s">
        <v>1484</v>
      </c>
      <c r="AY49" s="2" t="s">
        <v>1484</v>
      </c>
      <c r="AZ49" s="2">
        <v>2501</v>
      </c>
      <c r="BA49" s="2">
        <v>3025.7999999999997</v>
      </c>
      <c r="BB49" s="2">
        <v>2886.4</v>
      </c>
      <c r="BC49" s="2">
        <v>136</v>
      </c>
      <c r="BD49" s="2">
        <v>2249.6</v>
      </c>
      <c r="BE49" s="2">
        <v>533.79999999999995</v>
      </c>
      <c r="BF49" s="2">
        <v>2102.4</v>
      </c>
      <c r="BG49" s="2">
        <v>2460.1000000000004</v>
      </c>
      <c r="BH49" s="2">
        <v>2220</v>
      </c>
      <c r="BI49" s="2">
        <v>1731.6</v>
      </c>
      <c r="BJ49" s="2">
        <v>2324.6999999999998</v>
      </c>
      <c r="BK49" s="2" t="s">
        <v>1484</v>
      </c>
      <c r="BL49" s="2" t="s">
        <v>1484</v>
      </c>
      <c r="BM49" s="2" t="s">
        <v>1484</v>
      </c>
      <c r="BN49" s="2" t="s">
        <v>1484</v>
      </c>
      <c r="BO49" s="2" t="s">
        <v>1484</v>
      </c>
      <c r="BP49" s="2" t="s">
        <v>1484</v>
      </c>
      <c r="BQ49" s="2" t="s">
        <v>1484</v>
      </c>
      <c r="BR49" s="2" t="s">
        <v>1484</v>
      </c>
      <c r="BS49" s="2" t="s">
        <v>1484</v>
      </c>
      <c r="BT49" s="2" t="s">
        <v>1484</v>
      </c>
      <c r="BU49" s="2" t="s">
        <v>1484</v>
      </c>
      <c r="BV49" s="2" t="s">
        <v>1484</v>
      </c>
      <c r="BW49" s="2" t="s">
        <v>1484</v>
      </c>
      <c r="BX49" s="2" t="s">
        <v>1484</v>
      </c>
      <c r="BY49" s="2" t="s">
        <v>1484</v>
      </c>
      <c r="BZ49" s="2" t="s">
        <v>1484</v>
      </c>
      <c r="CA49" s="2" t="s">
        <v>1484</v>
      </c>
      <c r="CB49" s="2" t="s">
        <v>1484</v>
      </c>
      <c r="CC49" s="2" t="s">
        <v>1484</v>
      </c>
      <c r="CD49" s="2" t="s">
        <v>1484</v>
      </c>
      <c r="CE49" s="2" t="s">
        <v>1484</v>
      </c>
      <c r="CF49" s="2">
        <v>17.899999999999999</v>
      </c>
      <c r="CG49" s="2">
        <v>20.100000000000001</v>
      </c>
      <c r="CH49" s="2">
        <v>19.3</v>
      </c>
      <c r="CI49" s="2">
        <v>21.9</v>
      </c>
      <c r="CJ49" s="2">
        <v>24.7</v>
      </c>
      <c r="CK49" s="2">
        <v>25.4</v>
      </c>
      <c r="CL49" s="2">
        <v>22.7</v>
      </c>
      <c r="CM49" s="2">
        <v>21.7</v>
      </c>
      <c r="CN49" s="2">
        <v>20.399999999999999</v>
      </c>
      <c r="CO49" s="2">
        <v>16.399999999999999</v>
      </c>
      <c r="CP49" s="2">
        <v>14.6</v>
      </c>
      <c r="CQ49" s="2" t="s">
        <v>1484</v>
      </c>
      <c r="CR49" s="2" t="s">
        <v>1484</v>
      </c>
      <c r="CS49" s="2" t="s">
        <v>1484</v>
      </c>
      <c r="CU49" s="2" t="str">
        <f>_xlfn.XLOOKUP($A49,TEAMS!$G$1:$G$844,TEAMS!$H$1:$H$844,"",0)</f>
        <v>C</v>
      </c>
      <c r="CV49" s="2" t="str">
        <f>_xlfn.XLOOKUP($CU49,DASHBOARD!$B$22:$B$27,DASHBOARD!$C$22:$C$27,"",0)</f>
        <v>CENTER</v>
      </c>
      <c r="CY49" s="60">
        <v>0</v>
      </c>
      <c r="CZ49" s="60">
        <v>0</v>
      </c>
      <c r="DA49" s="60">
        <v>0</v>
      </c>
      <c r="DB49" s="60">
        <v>0</v>
      </c>
      <c r="DC49" s="60">
        <v>0</v>
      </c>
      <c r="DD49" s="60">
        <v>0</v>
      </c>
      <c r="DE49" s="60">
        <v>0</v>
      </c>
      <c r="DF49" s="60">
        <v>0</v>
      </c>
      <c r="DG49" s="60">
        <v>0</v>
      </c>
      <c r="DH49" s="60">
        <v>0</v>
      </c>
      <c r="DI49" s="60">
        <v>0</v>
      </c>
      <c r="DJ49" s="60">
        <v>0</v>
      </c>
      <c r="DK49" s="60">
        <v>0</v>
      </c>
      <c r="DL49" s="60">
        <v>0</v>
      </c>
      <c r="DM49" s="60">
        <v>0</v>
      </c>
      <c r="DN49" s="60">
        <v>0</v>
      </c>
      <c r="DO49" s="60">
        <v>0</v>
      </c>
      <c r="DP49" s="60">
        <v>0</v>
      </c>
      <c r="DQ49" s="60">
        <v>2098560</v>
      </c>
      <c r="DR49" s="60">
        <v>2225880</v>
      </c>
      <c r="DS49" s="60">
        <v>2413320</v>
      </c>
      <c r="DT49" s="60">
        <v>3076983</v>
      </c>
      <c r="DU49" s="60">
        <v>13668750</v>
      </c>
      <c r="DV49" s="60">
        <v>14693906</v>
      </c>
      <c r="DW49" s="60">
        <v>15719063</v>
      </c>
      <c r="DX49" s="60">
        <v>20000000</v>
      </c>
      <c r="DY49" s="60">
        <v>21165675</v>
      </c>
      <c r="DZ49" s="60">
        <v>22642350</v>
      </c>
      <c r="EA49" s="60">
        <v>3382000</v>
      </c>
      <c r="EB49" s="60">
        <v>0</v>
      </c>
      <c r="EC49" s="60">
        <v>0</v>
      </c>
      <c r="ED49" s="60">
        <v>0</v>
      </c>
      <c r="EH49" s="2" t="s">
        <v>1482</v>
      </c>
    </row>
    <row r="50" spans="1:165" x14ac:dyDescent="0.2">
      <c r="A50" s="2" t="s">
        <v>913</v>
      </c>
      <c r="B50" s="2" t="s">
        <v>1484</v>
      </c>
      <c r="C50" s="2" t="s">
        <v>1484</v>
      </c>
      <c r="D50" s="2" t="s">
        <v>1484</v>
      </c>
      <c r="E50" s="2" t="s">
        <v>1484</v>
      </c>
      <c r="F50" s="2" t="s">
        <v>1484</v>
      </c>
      <c r="G50" s="2" t="s">
        <v>1484</v>
      </c>
      <c r="H50" s="2" t="s">
        <v>814</v>
      </c>
      <c r="I50" s="2" t="s">
        <v>844</v>
      </c>
      <c r="J50" s="2" t="s">
        <v>844</v>
      </c>
      <c r="K50" s="2" t="s">
        <v>1507</v>
      </c>
      <c r="L50" s="2" t="s">
        <v>814</v>
      </c>
      <c r="M50" s="2" t="s">
        <v>787</v>
      </c>
      <c r="N50" s="2" t="s">
        <v>787</v>
      </c>
      <c r="O50" s="2" t="s">
        <v>787</v>
      </c>
      <c r="P50" s="2" t="s">
        <v>787</v>
      </c>
      <c r="Q50" s="2" t="s">
        <v>787</v>
      </c>
      <c r="R50" s="2" t="s">
        <v>787</v>
      </c>
      <c r="S50" s="2" t="s">
        <v>787</v>
      </c>
      <c r="T50" s="2" t="s">
        <v>787</v>
      </c>
      <c r="U50" s="2" t="s">
        <v>1484</v>
      </c>
      <c r="V50" s="2" t="s">
        <v>1484</v>
      </c>
      <c r="W50" s="2" t="s">
        <v>1484</v>
      </c>
      <c r="X50" s="2" t="s">
        <v>1484</v>
      </c>
      <c r="Y50" s="2" t="s">
        <v>1484</v>
      </c>
      <c r="Z50" s="2" t="s">
        <v>1484</v>
      </c>
      <c r="AA50" s="2" t="s">
        <v>1484</v>
      </c>
      <c r="AB50" s="2" t="s">
        <v>1484</v>
      </c>
      <c r="AC50" s="2" t="s">
        <v>1484</v>
      </c>
      <c r="AD50" s="2" t="s">
        <v>1484</v>
      </c>
      <c r="AE50" s="2" t="s">
        <v>1484</v>
      </c>
      <c r="AF50" s="2" t="s">
        <v>1484</v>
      </c>
      <c r="AG50" s="2" t="s">
        <v>1484</v>
      </c>
      <c r="AH50" s="2" t="s">
        <v>1484</v>
      </c>
      <c r="AI50" s="2" t="s">
        <v>1484</v>
      </c>
      <c r="AJ50" s="2" t="s">
        <v>1484</v>
      </c>
      <c r="AK50" s="2" t="s">
        <v>1484</v>
      </c>
      <c r="AL50" s="2" t="s">
        <v>1484</v>
      </c>
      <c r="AM50" s="2" t="s">
        <v>1484</v>
      </c>
      <c r="AN50" s="2">
        <v>1</v>
      </c>
      <c r="AO50" s="2">
        <v>1305.3999999999999</v>
      </c>
      <c r="AP50" s="2">
        <v>495</v>
      </c>
      <c r="AQ50" s="2">
        <v>876.3</v>
      </c>
      <c r="AR50" s="2">
        <v>2681.4</v>
      </c>
      <c r="AS50" s="2">
        <v>1699.2</v>
      </c>
      <c r="AT50" s="2">
        <v>2566.6</v>
      </c>
      <c r="AU50" s="2">
        <v>2624</v>
      </c>
      <c r="AV50" s="2">
        <v>2624</v>
      </c>
      <c r="AW50" s="2">
        <v>2755.2000000000003</v>
      </c>
      <c r="AX50" s="2">
        <v>2460</v>
      </c>
      <c r="AY50" s="2">
        <v>2446.1999999999998</v>
      </c>
      <c r="AZ50" s="2">
        <v>1504</v>
      </c>
      <c r="BA50" s="2" t="s">
        <v>1484</v>
      </c>
      <c r="BB50" s="2" t="s">
        <v>1484</v>
      </c>
      <c r="BC50" s="2" t="s">
        <v>1484</v>
      </c>
      <c r="BD50" s="2" t="s">
        <v>1484</v>
      </c>
      <c r="BE50" s="2" t="s">
        <v>1484</v>
      </c>
      <c r="BF50" s="2" t="s">
        <v>1484</v>
      </c>
      <c r="BG50" s="2" t="s">
        <v>1484</v>
      </c>
      <c r="BH50" s="2" t="s">
        <v>1484</v>
      </c>
      <c r="BI50" s="2" t="s">
        <v>1484</v>
      </c>
      <c r="BJ50" s="2" t="s">
        <v>1484</v>
      </c>
      <c r="BK50" s="2" t="s">
        <v>1484</v>
      </c>
      <c r="BL50" s="2" t="s">
        <v>1484</v>
      </c>
      <c r="BM50" s="2" t="s">
        <v>1484</v>
      </c>
      <c r="BN50" s="2" t="s">
        <v>1484</v>
      </c>
      <c r="BO50" s="2" t="s">
        <v>1484</v>
      </c>
      <c r="BP50" s="2" t="s">
        <v>1484</v>
      </c>
      <c r="BQ50" s="2" t="s">
        <v>1484</v>
      </c>
      <c r="BR50" s="2" t="s">
        <v>1484</v>
      </c>
      <c r="BS50" s="2" t="s">
        <v>1484</v>
      </c>
      <c r="BT50" s="2">
        <v>37.700000000000003</v>
      </c>
      <c r="BU50" s="2">
        <v>11</v>
      </c>
      <c r="BV50" s="2">
        <v>5</v>
      </c>
      <c r="BW50" s="2">
        <v>6.7</v>
      </c>
      <c r="BX50" s="2">
        <v>8.1</v>
      </c>
      <c r="BY50" s="2">
        <v>8.1999999999999993</v>
      </c>
      <c r="BZ50" s="2">
        <v>9.1</v>
      </c>
      <c r="CA50" s="2">
        <v>8.1999999999999993</v>
      </c>
      <c r="CB50" s="2">
        <v>9.5</v>
      </c>
      <c r="CC50" s="2">
        <v>9.1</v>
      </c>
      <c r="CD50" s="2">
        <v>7.1</v>
      </c>
      <c r="CE50" s="2">
        <v>7</v>
      </c>
      <c r="CF50" s="2">
        <v>5.4</v>
      </c>
      <c r="CG50" s="2" t="s">
        <v>1484</v>
      </c>
      <c r="CH50" s="2" t="s">
        <v>1484</v>
      </c>
      <c r="CI50" s="2" t="s">
        <v>1484</v>
      </c>
      <c r="CJ50" s="2" t="s">
        <v>1484</v>
      </c>
      <c r="CK50" s="2" t="s">
        <v>1484</v>
      </c>
      <c r="CL50" s="2" t="s">
        <v>1484</v>
      </c>
      <c r="CM50" s="2" t="s">
        <v>1484</v>
      </c>
      <c r="CN50" s="2" t="s">
        <v>1484</v>
      </c>
      <c r="CO50" s="2" t="s">
        <v>1484</v>
      </c>
      <c r="CP50" s="2" t="s">
        <v>1484</v>
      </c>
      <c r="CQ50" s="2" t="s">
        <v>1484</v>
      </c>
      <c r="CR50" s="2" t="s">
        <v>1484</v>
      </c>
      <c r="CS50" s="2" t="s">
        <v>1484</v>
      </c>
      <c r="CU50" s="2" t="str">
        <f>_xlfn.XLOOKUP($A50,TEAMS!$G$1:$G$844,TEAMS!$H$1:$H$844,"",0)</f>
        <v>SF</v>
      </c>
      <c r="CV50" s="2" t="str">
        <f>_xlfn.XLOOKUP($CU50,DASHBOARD!$B$22:$B$27,DASHBOARD!$C$22:$C$27,"",0)</f>
        <v>FORWARD</v>
      </c>
      <c r="CY50" s="60">
        <v>0</v>
      </c>
      <c r="CZ50" s="60">
        <v>0</v>
      </c>
      <c r="DA50" s="60">
        <v>0</v>
      </c>
      <c r="DB50" s="60">
        <v>0</v>
      </c>
      <c r="DC50" s="60">
        <v>0</v>
      </c>
      <c r="DD50" s="60">
        <v>0</v>
      </c>
      <c r="DE50" s="60">
        <v>0</v>
      </c>
      <c r="DF50" s="60">
        <v>422500</v>
      </c>
      <c r="DG50" s="60">
        <v>507000</v>
      </c>
      <c r="DH50" s="60">
        <v>0</v>
      </c>
      <c r="DI50" s="60">
        <v>733000</v>
      </c>
      <c r="DJ50" s="60">
        <v>715850</v>
      </c>
      <c r="DK50" s="60">
        <v>3550000</v>
      </c>
      <c r="DL50" s="60">
        <v>3650000</v>
      </c>
      <c r="DM50" s="60">
        <v>3000000</v>
      </c>
      <c r="DN50" s="60">
        <v>0</v>
      </c>
      <c r="DO50" s="60">
        <v>3750000</v>
      </c>
      <c r="DP50" s="60">
        <v>4125000</v>
      </c>
      <c r="DQ50" s="60">
        <v>4000000</v>
      </c>
      <c r="DR50" s="60">
        <v>0</v>
      </c>
      <c r="DS50" s="60">
        <v>0</v>
      </c>
      <c r="DT50" s="60">
        <v>0</v>
      </c>
      <c r="DU50" s="60">
        <v>0</v>
      </c>
      <c r="DV50" s="60">
        <v>0</v>
      </c>
      <c r="DW50" s="60">
        <v>0</v>
      </c>
      <c r="DX50" s="60">
        <v>0</v>
      </c>
      <c r="DY50" s="60">
        <v>0</v>
      </c>
      <c r="DZ50" s="60">
        <v>0</v>
      </c>
      <c r="EA50" s="60">
        <v>0</v>
      </c>
      <c r="EB50" s="60">
        <v>0</v>
      </c>
      <c r="EC50" s="60">
        <v>0</v>
      </c>
      <c r="ED50" s="60">
        <v>0</v>
      </c>
      <c r="EH50" s="2" t="s">
        <v>1480</v>
      </c>
    </row>
    <row r="51" spans="1:165" x14ac:dyDescent="0.2">
      <c r="A51" s="2" t="s">
        <v>615</v>
      </c>
      <c r="B51" s="2" t="s">
        <v>1484</v>
      </c>
      <c r="C51" s="2" t="s">
        <v>1484</v>
      </c>
      <c r="D51" s="2" t="s">
        <v>1484</v>
      </c>
      <c r="E51" s="2" t="s">
        <v>1484</v>
      </c>
      <c r="F51" s="2" t="s">
        <v>1484</v>
      </c>
      <c r="G51" s="2" t="s">
        <v>1484</v>
      </c>
      <c r="H51" s="2" t="s">
        <v>1484</v>
      </c>
      <c r="I51" s="2" t="s">
        <v>1484</v>
      </c>
      <c r="J51" s="2" t="s">
        <v>1484</v>
      </c>
      <c r="K51" s="2" t="s">
        <v>1484</v>
      </c>
      <c r="L51" s="2" t="s">
        <v>1484</v>
      </c>
      <c r="M51" s="2" t="s">
        <v>1484</v>
      </c>
      <c r="N51" s="2" t="s">
        <v>1484</v>
      </c>
      <c r="O51" s="2" t="s">
        <v>1484</v>
      </c>
      <c r="P51" s="2" t="s">
        <v>1484</v>
      </c>
      <c r="Q51" s="2" t="s">
        <v>1484</v>
      </c>
      <c r="R51" s="2" t="s">
        <v>1484</v>
      </c>
      <c r="S51" s="2" t="s">
        <v>1484</v>
      </c>
      <c r="T51" s="2" t="s">
        <v>1484</v>
      </c>
      <c r="U51" s="2" t="s">
        <v>1484</v>
      </c>
      <c r="V51" s="2" t="s">
        <v>1484</v>
      </c>
      <c r="W51" s="2" t="s">
        <v>1484</v>
      </c>
      <c r="X51" s="2" t="s">
        <v>1484</v>
      </c>
      <c r="Y51" s="2" t="s">
        <v>1484</v>
      </c>
      <c r="Z51" s="2" t="s">
        <v>1484</v>
      </c>
      <c r="AA51" s="2" t="s">
        <v>1484</v>
      </c>
      <c r="AB51" s="2" t="s">
        <v>787</v>
      </c>
      <c r="AC51" s="2" t="s">
        <v>787</v>
      </c>
      <c r="AD51" s="2" t="s">
        <v>787</v>
      </c>
      <c r="AE51" s="2" t="s">
        <v>1484</v>
      </c>
      <c r="AF51" s="2" t="s">
        <v>1484</v>
      </c>
      <c r="AG51" s="2" t="s">
        <v>1484</v>
      </c>
      <c r="AH51" s="2" t="s">
        <v>1484</v>
      </c>
      <c r="AI51" s="2" t="s">
        <v>1484</v>
      </c>
      <c r="AJ51" s="2" t="s">
        <v>1484</v>
      </c>
      <c r="AK51" s="2" t="s">
        <v>1484</v>
      </c>
      <c r="AL51" s="2" t="s">
        <v>1484</v>
      </c>
      <c r="AM51" s="2" t="s">
        <v>1484</v>
      </c>
      <c r="AN51" s="2" t="s">
        <v>1484</v>
      </c>
      <c r="AO51" s="2" t="s">
        <v>1484</v>
      </c>
      <c r="AP51" s="2" t="s">
        <v>1484</v>
      </c>
      <c r="AQ51" s="2" t="s">
        <v>1484</v>
      </c>
      <c r="AR51" s="2" t="s">
        <v>1484</v>
      </c>
      <c r="AS51" s="2" t="s">
        <v>1484</v>
      </c>
      <c r="AT51" s="2" t="s">
        <v>1484</v>
      </c>
      <c r="AU51" s="2" t="s">
        <v>1484</v>
      </c>
      <c r="AV51" s="2" t="s">
        <v>1484</v>
      </c>
      <c r="AW51" s="2" t="s">
        <v>1484</v>
      </c>
      <c r="AX51" s="2" t="s">
        <v>1484</v>
      </c>
      <c r="AY51" s="2" t="s">
        <v>1484</v>
      </c>
      <c r="AZ51" s="2" t="s">
        <v>1484</v>
      </c>
      <c r="BA51" s="2" t="s">
        <v>1484</v>
      </c>
      <c r="BB51" s="2" t="s">
        <v>1484</v>
      </c>
      <c r="BC51" s="2" t="s">
        <v>1484</v>
      </c>
      <c r="BD51" s="2" t="s">
        <v>1484</v>
      </c>
      <c r="BE51" s="2" t="s">
        <v>1484</v>
      </c>
      <c r="BF51" s="2" t="s">
        <v>1484</v>
      </c>
      <c r="BG51" s="2" t="s">
        <v>1484</v>
      </c>
      <c r="BH51" s="2">
        <v>284.40000000000003</v>
      </c>
      <c r="BI51" s="2">
        <v>1520</v>
      </c>
      <c r="BJ51" s="2">
        <v>2296</v>
      </c>
      <c r="BK51" s="2" t="s">
        <v>1484</v>
      </c>
      <c r="BL51" s="2" t="s">
        <v>1484</v>
      </c>
      <c r="BM51" s="2" t="s">
        <v>1484</v>
      </c>
      <c r="BN51" s="2" t="s">
        <v>1484</v>
      </c>
      <c r="BO51" s="2" t="s">
        <v>1484</v>
      </c>
      <c r="BP51" s="2" t="s">
        <v>1484</v>
      </c>
      <c r="BQ51" s="2" t="s">
        <v>1484</v>
      </c>
      <c r="BR51" s="2" t="s">
        <v>1484</v>
      </c>
      <c r="BS51" s="2" t="s">
        <v>1484</v>
      </c>
      <c r="BT51" s="2" t="s">
        <v>1484</v>
      </c>
      <c r="BU51" s="2" t="s">
        <v>1484</v>
      </c>
      <c r="BV51" s="2" t="s">
        <v>1484</v>
      </c>
      <c r="BW51" s="2" t="s">
        <v>1484</v>
      </c>
      <c r="BX51" s="2" t="s">
        <v>1484</v>
      </c>
      <c r="BY51" s="2" t="s">
        <v>1484</v>
      </c>
      <c r="BZ51" s="2" t="s">
        <v>1484</v>
      </c>
      <c r="CA51" s="2" t="s">
        <v>1484</v>
      </c>
      <c r="CB51" s="2" t="s">
        <v>1484</v>
      </c>
      <c r="CC51" s="2" t="s">
        <v>1484</v>
      </c>
      <c r="CD51" s="2" t="s">
        <v>1484</v>
      </c>
      <c r="CE51" s="2" t="s">
        <v>1484</v>
      </c>
      <c r="CF51" s="2" t="s">
        <v>1484</v>
      </c>
      <c r="CG51" s="2" t="s">
        <v>1484</v>
      </c>
      <c r="CH51" s="2" t="s">
        <v>1484</v>
      </c>
      <c r="CI51" s="2" t="s">
        <v>1484</v>
      </c>
      <c r="CJ51" s="2" t="s">
        <v>1484</v>
      </c>
      <c r="CK51" s="2" t="s">
        <v>1484</v>
      </c>
      <c r="CL51" s="2" t="s">
        <v>1484</v>
      </c>
      <c r="CM51" s="2" t="s">
        <v>1484</v>
      </c>
      <c r="CN51" s="2">
        <v>5.9</v>
      </c>
      <c r="CO51" s="2">
        <v>9.1</v>
      </c>
      <c r="CP51" s="2">
        <v>12</v>
      </c>
      <c r="CQ51" s="2" t="s">
        <v>1484</v>
      </c>
      <c r="CR51" s="2" t="s">
        <v>1484</v>
      </c>
      <c r="CS51" s="2" t="s">
        <v>1484</v>
      </c>
      <c r="CU51" s="2" t="str">
        <f>_xlfn.XLOOKUP($A51,TEAMS!$G$1:$G$844,TEAMS!$H$1:$H$844,"",0)</f>
        <v>SG</v>
      </c>
      <c r="CV51" s="2" t="str">
        <f>_xlfn.XLOOKUP($CU51,DASHBOARD!$B$22:$B$27,DASHBOARD!$C$22:$C$27,"",0)</f>
        <v>GUARD</v>
      </c>
      <c r="CY51" s="60">
        <v>0</v>
      </c>
      <c r="CZ51" s="60">
        <v>0</v>
      </c>
      <c r="DA51" s="60">
        <v>0</v>
      </c>
      <c r="DB51" s="60">
        <v>0</v>
      </c>
      <c r="DC51" s="60">
        <v>0</v>
      </c>
      <c r="DD51" s="60">
        <v>0</v>
      </c>
      <c r="DE51" s="60">
        <v>0</v>
      </c>
      <c r="DF51" s="60">
        <v>0</v>
      </c>
      <c r="DG51" s="60">
        <v>0</v>
      </c>
      <c r="DH51" s="60">
        <v>0</v>
      </c>
      <c r="DI51" s="60">
        <v>0</v>
      </c>
      <c r="DJ51" s="60">
        <v>0</v>
      </c>
      <c r="DK51" s="60">
        <v>0</v>
      </c>
      <c r="DL51" s="60">
        <v>0</v>
      </c>
      <c r="DM51" s="60">
        <v>0</v>
      </c>
      <c r="DN51" s="60">
        <v>0</v>
      </c>
      <c r="DO51" s="60">
        <v>0</v>
      </c>
      <c r="DP51" s="60">
        <v>0</v>
      </c>
      <c r="DQ51" s="60">
        <v>0</v>
      </c>
      <c r="DR51" s="60">
        <v>0</v>
      </c>
      <c r="DS51" s="60">
        <v>0</v>
      </c>
      <c r="DT51" s="60">
        <v>0</v>
      </c>
      <c r="DU51" s="60">
        <v>0</v>
      </c>
      <c r="DV51" s="60">
        <v>0</v>
      </c>
      <c r="DW51" s="60">
        <v>0</v>
      </c>
      <c r="DX51" s="60">
        <v>0</v>
      </c>
      <c r="DY51" s="60">
        <v>543471</v>
      </c>
      <c r="DZ51" s="60">
        <v>1312611</v>
      </c>
      <c r="EA51" s="60">
        <v>3125000</v>
      </c>
      <c r="EB51" s="60">
        <v>0</v>
      </c>
      <c r="EC51" s="60">
        <v>0</v>
      </c>
      <c r="ED51" s="60">
        <v>0</v>
      </c>
      <c r="EH51" s="2" t="s">
        <v>1480</v>
      </c>
    </row>
    <row r="52" spans="1:165" x14ac:dyDescent="0.2">
      <c r="A52" s="2" t="s">
        <v>706</v>
      </c>
      <c r="B52" s="2" t="s">
        <v>1484</v>
      </c>
      <c r="C52" s="2" t="s">
        <v>1484</v>
      </c>
      <c r="D52" s="2" t="s">
        <v>1484</v>
      </c>
      <c r="E52" s="2" t="s">
        <v>1484</v>
      </c>
      <c r="F52" s="2" t="s">
        <v>1484</v>
      </c>
      <c r="G52" s="2" t="s">
        <v>1484</v>
      </c>
      <c r="H52" s="2" t="s">
        <v>1484</v>
      </c>
      <c r="I52" s="2" t="s">
        <v>1484</v>
      </c>
      <c r="J52" s="2" t="s">
        <v>1484</v>
      </c>
      <c r="K52" s="2" t="s">
        <v>1484</v>
      </c>
      <c r="L52" s="2" t="s">
        <v>1484</v>
      </c>
      <c r="M52" s="2" t="s">
        <v>1484</v>
      </c>
      <c r="N52" s="2" t="s">
        <v>1484</v>
      </c>
      <c r="O52" s="2" t="s">
        <v>1484</v>
      </c>
      <c r="P52" s="2" t="s">
        <v>1484</v>
      </c>
      <c r="Q52" s="2" t="s">
        <v>1527</v>
      </c>
      <c r="R52" s="2" t="s">
        <v>1527</v>
      </c>
      <c r="S52" s="2" t="s">
        <v>1527</v>
      </c>
      <c r="T52" s="2" t="s">
        <v>1527</v>
      </c>
      <c r="U52" s="2" t="s">
        <v>1527</v>
      </c>
      <c r="V52" s="2" t="s">
        <v>1527</v>
      </c>
      <c r="W52" s="2" t="s">
        <v>1527</v>
      </c>
      <c r="X52" s="2" t="s">
        <v>788</v>
      </c>
      <c r="Y52" s="2" t="s">
        <v>788</v>
      </c>
      <c r="Z52" s="2" t="s">
        <v>1509</v>
      </c>
      <c r="AA52" s="2" t="s">
        <v>1509</v>
      </c>
      <c r="AB52" s="2" t="s">
        <v>1509</v>
      </c>
      <c r="AC52" s="2" t="s">
        <v>835</v>
      </c>
      <c r="AD52" s="2" t="s">
        <v>1507</v>
      </c>
      <c r="AE52" s="2" t="s">
        <v>1484</v>
      </c>
      <c r="AF52" s="2" t="s">
        <v>1484</v>
      </c>
      <c r="AG52" s="2" t="s">
        <v>1484</v>
      </c>
      <c r="AH52" s="2" t="s">
        <v>1484</v>
      </c>
      <c r="AI52" s="2" t="s">
        <v>1484</v>
      </c>
      <c r="AJ52" s="2" t="s">
        <v>1484</v>
      </c>
      <c r="AK52" s="2" t="s">
        <v>1484</v>
      </c>
      <c r="AL52" s="2" t="s">
        <v>1484</v>
      </c>
      <c r="AM52" s="2" t="s">
        <v>1484</v>
      </c>
      <c r="AN52" s="2" t="s">
        <v>1484</v>
      </c>
      <c r="AO52" s="2" t="s">
        <v>1484</v>
      </c>
      <c r="AP52" s="2" t="s">
        <v>1484</v>
      </c>
      <c r="AQ52" s="2" t="s">
        <v>1484</v>
      </c>
      <c r="AR52" s="2" t="s">
        <v>1484</v>
      </c>
      <c r="AS52" s="2" t="s">
        <v>1484</v>
      </c>
      <c r="AT52" s="2" t="s">
        <v>1484</v>
      </c>
      <c r="AU52" s="2" t="s">
        <v>1484</v>
      </c>
      <c r="AV52" s="2" t="s">
        <v>1484</v>
      </c>
      <c r="AW52" s="2">
        <v>202.4</v>
      </c>
      <c r="AX52" s="2">
        <v>373.7</v>
      </c>
      <c r="AY52" s="2">
        <v>690</v>
      </c>
      <c r="AZ52" s="2">
        <v>1620</v>
      </c>
      <c r="BA52" s="2">
        <v>1499.4</v>
      </c>
      <c r="BB52" s="2">
        <v>1965.6</v>
      </c>
      <c r="BC52" s="2">
        <v>1142.3999999999999</v>
      </c>
      <c r="BD52" s="2">
        <v>1365</v>
      </c>
      <c r="BE52" s="2">
        <v>984.30000000000007</v>
      </c>
      <c r="BF52" s="2">
        <v>1841</v>
      </c>
      <c r="BG52" s="2">
        <v>1465.6</v>
      </c>
      <c r="BH52" s="2">
        <v>1778.3999999999999</v>
      </c>
      <c r="BI52" s="2">
        <v>1337</v>
      </c>
      <c r="BJ52" s="2">
        <v>858.59999999999991</v>
      </c>
      <c r="BK52" s="2" t="s">
        <v>1484</v>
      </c>
      <c r="BL52" s="2" t="s">
        <v>1484</v>
      </c>
      <c r="BM52" s="2" t="s">
        <v>1484</v>
      </c>
      <c r="BN52" s="2" t="s">
        <v>1484</v>
      </c>
      <c r="BO52" s="2" t="s">
        <v>1484</v>
      </c>
      <c r="BP52" s="2" t="s">
        <v>1484</v>
      </c>
      <c r="BQ52" s="2" t="s">
        <v>1484</v>
      </c>
      <c r="BR52" s="2" t="s">
        <v>1484</v>
      </c>
      <c r="BS52" s="2" t="s">
        <v>1484</v>
      </c>
      <c r="BT52" s="2" t="s">
        <v>1484</v>
      </c>
      <c r="BU52" s="2" t="s">
        <v>1484</v>
      </c>
      <c r="BV52" s="2" t="s">
        <v>1484</v>
      </c>
      <c r="BW52" s="2" t="s">
        <v>1484</v>
      </c>
      <c r="BX52" s="2" t="s">
        <v>1484</v>
      </c>
      <c r="BY52" s="2" t="s">
        <v>1484</v>
      </c>
      <c r="BZ52" s="2" t="s">
        <v>1484</v>
      </c>
      <c r="CA52" s="2" t="s">
        <v>1484</v>
      </c>
      <c r="CB52" s="2" t="s">
        <v>1484</v>
      </c>
      <c r="CC52" s="2">
        <v>13.8</v>
      </c>
      <c r="CD52" s="2">
        <v>2.8</v>
      </c>
      <c r="CE52" s="2">
        <v>14.2</v>
      </c>
      <c r="CF52" s="2">
        <v>11.8</v>
      </c>
      <c r="CG52" s="2">
        <v>10.8</v>
      </c>
      <c r="CH52" s="2">
        <v>14.4</v>
      </c>
      <c r="CI52" s="2">
        <v>12.4</v>
      </c>
      <c r="CJ52" s="2">
        <v>15.3</v>
      </c>
      <c r="CK52" s="2">
        <v>16</v>
      </c>
      <c r="CL52" s="2">
        <v>14.1</v>
      </c>
      <c r="CM52" s="2">
        <v>14</v>
      </c>
      <c r="CN52" s="2">
        <v>13.7</v>
      </c>
      <c r="CO52" s="2">
        <v>13</v>
      </c>
      <c r="CP52" s="2">
        <v>9</v>
      </c>
      <c r="CQ52" s="2" t="s">
        <v>1484</v>
      </c>
      <c r="CR52" s="2" t="s">
        <v>1484</v>
      </c>
      <c r="CS52" s="2" t="s">
        <v>1484</v>
      </c>
      <c r="CU52" s="2" t="str">
        <f>_xlfn.XLOOKUP($A52,TEAMS!$G$1:$G$844,TEAMS!$H$1:$H$844,"",0)</f>
        <v>SF</v>
      </c>
      <c r="CV52" s="2" t="str">
        <f>_xlfn.XLOOKUP($CU52,DASHBOARD!$B$22:$B$27,DASHBOARD!$C$22:$C$27,"",0)</f>
        <v>FORWARD</v>
      </c>
      <c r="CY52" s="60">
        <v>0</v>
      </c>
      <c r="CZ52" s="60">
        <v>0</v>
      </c>
      <c r="DA52" s="60">
        <v>0</v>
      </c>
      <c r="DB52" s="60">
        <v>0</v>
      </c>
      <c r="DC52" s="60">
        <v>0</v>
      </c>
      <c r="DD52" s="60">
        <v>0</v>
      </c>
      <c r="DE52" s="60">
        <v>0</v>
      </c>
      <c r="DF52" s="60">
        <v>0</v>
      </c>
      <c r="DG52" s="60">
        <v>0</v>
      </c>
      <c r="DH52" s="60">
        <v>0</v>
      </c>
      <c r="DI52" s="60">
        <v>0</v>
      </c>
      <c r="DJ52" s="60">
        <v>0</v>
      </c>
      <c r="DK52" s="60">
        <v>0</v>
      </c>
      <c r="DL52" s="60">
        <v>0</v>
      </c>
      <c r="DM52" s="60">
        <v>0</v>
      </c>
      <c r="DN52" s="60">
        <v>398762</v>
      </c>
      <c r="DO52" s="60">
        <v>0</v>
      </c>
      <c r="DP52" s="60">
        <v>770610</v>
      </c>
      <c r="DQ52" s="60">
        <v>3700000</v>
      </c>
      <c r="DR52" s="60">
        <v>3700000</v>
      </c>
      <c r="DS52" s="60">
        <v>3700000</v>
      </c>
      <c r="DT52" s="60">
        <v>3700000</v>
      </c>
      <c r="DU52" s="60">
        <v>2225000</v>
      </c>
      <c r="DV52" s="60">
        <v>2225000</v>
      </c>
      <c r="DW52" s="60">
        <v>4205000</v>
      </c>
      <c r="DX52" s="60">
        <v>4394225</v>
      </c>
      <c r="DY52" s="60">
        <v>4583450</v>
      </c>
      <c r="DZ52" s="60">
        <v>7936509</v>
      </c>
      <c r="EA52" s="60">
        <v>8333333</v>
      </c>
      <c r="EB52" s="60">
        <v>0</v>
      </c>
      <c r="EC52" s="60">
        <v>0</v>
      </c>
      <c r="ED52" s="60">
        <v>0</v>
      </c>
      <c r="EH52" s="2" t="s">
        <v>1480</v>
      </c>
    </row>
    <row r="53" spans="1:165" x14ac:dyDescent="0.2">
      <c r="A53" s="2" t="s">
        <v>1095</v>
      </c>
      <c r="B53" s="2" t="s">
        <v>1484</v>
      </c>
      <c r="C53" s="2" t="s">
        <v>1085</v>
      </c>
      <c r="D53" s="2" t="s">
        <v>1085</v>
      </c>
      <c r="E53" s="2" t="s">
        <v>1085</v>
      </c>
      <c r="F53" s="2" t="s">
        <v>1085</v>
      </c>
      <c r="G53" s="2" t="s">
        <v>787</v>
      </c>
      <c r="H53" s="2" t="s">
        <v>787</v>
      </c>
      <c r="I53" s="2" t="s">
        <v>787</v>
      </c>
      <c r="J53" s="2" t="s">
        <v>1507</v>
      </c>
      <c r="K53" s="2" t="s">
        <v>1484</v>
      </c>
      <c r="L53" s="2" t="s">
        <v>1484</v>
      </c>
      <c r="M53" s="2" t="s">
        <v>1484</v>
      </c>
      <c r="N53" s="2" t="s">
        <v>1484</v>
      </c>
      <c r="O53" s="2" t="s">
        <v>1484</v>
      </c>
      <c r="P53" s="2" t="s">
        <v>1484</v>
      </c>
      <c r="Q53" s="2" t="s">
        <v>1484</v>
      </c>
      <c r="R53" s="2" t="s">
        <v>1484</v>
      </c>
      <c r="S53" s="2" t="s">
        <v>1484</v>
      </c>
      <c r="T53" s="2" t="s">
        <v>1484</v>
      </c>
      <c r="U53" s="2" t="s">
        <v>1484</v>
      </c>
      <c r="V53" s="2" t="s">
        <v>1484</v>
      </c>
      <c r="W53" s="2" t="s">
        <v>1484</v>
      </c>
      <c r="X53" s="2" t="s">
        <v>1484</v>
      </c>
      <c r="Y53" s="2" t="s">
        <v>1484</v>
      </c>
      <c r="Z53" s="2" t="s">
        <v>1484</v>
      </c>
      <c r="AA53" s="2" t="s">
        <v>1484</v>
      </c>
      <c r="AB53" s="2" t="s">
        <v>1484</v>
      </c>
      <c r="AC53" s="2" t="s">
        <v>1484</v>
      </c>
      <c r="AD53" s="2" t="s">
        <v>1484</v>
      </c>
      <c r="AE53" s="2" t="s">
        <v>1484</v>
      </c>
      <c r="AF53" s="2" t="s">
        <v>1484</v>
      </c>
      <c r="AG53" s="2" t="s">
        <v>1484</v>
      </c>
      <c r="AH53" s="2" t="s">
        <v>1484</v>
      </c>
      <c r="AI53" s="2">
        <v>567.6</v>
      </c>
      <c r="AJ53" s="2">
        <v>1798.2</v>
      </c>
      <c r="AK53" s="2">
        <v>1290</v>
      </c>
      <c r="AL53" s="2">
        <v>1329.8</v>
      </c>
      <c r="AM53" s="2">
        <v>391.6</v>
      </c>
      <c r="AN53" s="2">
        <v>1837.5</v>
      </c>
      <c r="AO53" s="2">
        <v>516.20000000000005</v>
      </c>
      <c r="AP53" s="2">
        <v>308</v>
      </c>
      <c r="AQ53" s="2" t="s">
        <v>1484</v>
      </c>
      <c r="AR53" s="2" t="s">
        <v>1484</v>
      </c>
      <c r="AS53" s="2" t="s">
        <v>1484</v>
      </c>
      <c r="AT53" s="2" t="s">
        <v>1484</v>
      </c>
      <c r="AU53" s="2" t="s">
        <v>1484</v>
      </c>
      <c r="AV53" s="2" t="s">
        <v>1484</v>
      </c>
      <c r="AW53" s="2" t="s">
        <v>1484</v>
      </c>
      <c r="AX53" s="2" t="s">
        <v>1484</v>
      </c>
      <c r="AY53" s="2" t="s">
        <v>1484</v>
      </c>
      <c r="AZ53" s="2" t="s">
        <v>1484</v>
      </c>
      <c r="BA53" s="2" t="s">
        <v>1484</v>
      </c>
      <c r="BB53" s="2" t="s">
        <v>1484</v>
      </c>
      <c r="BC53" s="2" t="s">
        <v>1484</v>
      </c>
      <c r="BD53" s="2" t="s">
        <v>1484</v>
      </c>
      <c r="BE53" s="2" t="s">
        <v>1484</v>
      </c>
      <c r="BF53" s="2" t="s">
        <v>1484</v>
      </c>
      <c r="BG53" s="2" t="s">
        <v>1484</v>
      </c>
      <c r="BH53" s="2" t="s">
        <v>1484</v>
      </c>
      <c r="BI53" s="2" t="s">
        <v>1484</v>
      </c>
      <c r="BJ53" s="2" t="s">
        <v>1484</v>
      </c>
      <c r="BK53" s="2" t="s">
        <v>1484</v>
      </c>
      <c r="BL53" s="2" t="s">
        <v>1484</v>
      </c>
      <c r="BM53" s="2" t="s">
        <v>1484</v>
      </c>
      <c r="BN53" s="2" t="s">
        <v>1484</v>
      </c>
      <c r="BO53" s="2">
        <v>10.9</v>
      </c>
      <c r="BP53" s="2">
        <v>13.1</v>
      </c>
      <c r="BQ53" s="2">
        <v>9.1</v>
      </c>
      <c r="BR53" s="2">
        <v>11.7</v>
      </c>
      <c r="BS53" s="2">
        <v>4.7</v>
      </c>
      <c r="BT53" s="2">
        <v>10.6</v>
      </c>
      <c r="BU53" s="2">
        <v>8.1</v>
      </c>
      <c r="BV53" s="2">
        <v>6.8</v>
      </c>
      <c r="BW53" s="2" t="s">
        <v>1484</v>
      </c>
      <c r="BX53" s="2" t="s">
        <v>1484</v>
      </c>
      <c r="BY53" s="2" t="s">
        <v>1484</v>
      </c>
      <c r="BZ53" s="2" t="s">
        <v>1484</v>
      </c>
      <c r="CA53" s="2" t="s">
        <v>1484</v>
      </c>
      <c r="CB53" s="2" t="s">
        <v>1484</v>
      </c>
      <c r="CC53" s="2" t="s">
        <v>1484</v>
      </c>
      <c r="CD53" s="2" t="s">
        <v>1484</v>
      </c>
      <c r="CE53" s="2" t="s">
        <v>1484</v>
      </c>
      <c r="CF53" s="2" t="s">
        <v>1484</v>
      </c>
      <c r="CG53" s="2" t="s">
        <v>1484</v>
      </c>
      <c r="CH53" s="2" t="s">
        <v>1484</v>
      </c>
      <c r="CI53" s="2" t="s">
        <v>1484</v>
      </c>
      <c r="CJ53" s="2" t="s">
        <v>1484</v>
      </c>
      <c r="CK53" s="2" t="s">
        <v>1484</v>
      </c>
      <c r="CL53" s="2" t="s">
        <v>1484</v>
      </c>
      <c r="CM53" s="2" t="s">
        <v>1484</v>
      </c>
      <c r="CN53" s="2" t="s">
        <v>1484</v>
      </c>
      <c r="CO53" s="2" t="s">
        <v>1484</v>
      </c>
      <c r="CP53" s="2" t="s">
        <v>1484</v>
      </c>
      <c r="CQ53" s="2" t="s">
        <v>1484</v>
      </c>
      <c r="CR53" s="2" t="s">
        <v>1484</v>
      </c>
      <c r="CS53" s="2" t="s">
        <v>1484</v>
      </c>
      <c r="CU53" s="2" t="str">
        <f>_xlfn.XLOOKUP($A53,TEAMS!$G$1:$G$844,TEAMS!$H$1:$H$844,"",0)</f>
        <v>PF</v>
      </c>
      <c r="CV53" s="2" t="str">
        <f>_xlfn.XLOOKUP($CU53,DASHBOARD!$B$22:$B$27,DASHBOARD!$C$22:$C$27,"",0)</f>
        <v>FORWARD</v>
      </c>
      <c r="CY53" s="60">
        <v>0</v>
      </c>
      <c r="CZ53" s="60">
        <v>325000</v>
      </c>
      <c r="DA53" s="60">
        <v>0</v>
      </c>
      <c r="DB53" s="60">
        <v>1000000</v>
      </c>
      <c r="DC53" s="60">
        <v>1350000</v>
      </c>
      <c r="DD53" s="60">
        <v>1300000</v>
      </c>
      <c r="DE53" s="60">
        <v>1550000</v>
      </c>
      <c r="DF53" s="60">
        <v>1820000</v>
      </c>
      <c r="DG53" s="60">
        <v>2080000</v>
      </c>
      <c r="DH53" s="60">
        <v>0</v>
      </c>
      <c r="DI53" s="60">
        <v>0</v>
      </c>
      <c r="DJ53" s="60">
        <v>0</v>
      </c>
      <c r="DK53" s="60">
        <v>0</v>
      </c>
      <c r="DL53" s="60">
        <v>0</v>
      </c>
      <c r="DM53" s="60">
        <v>0</v>
      </c>
      <c r="DN53" s="60">
        <v>0</v>
      </c>
      <c r="DO53" s="60">
        <v>0</v>
      </c>
      <c r="DP53" s="60">
        <v>0</v>
      </c>
      <c r="DQ53" s="60">
        <v>0</v>
      </c>
      <c r="DR53" s="60">
        <v>0</v>
      </c>
      <c r="DS53" s="60">
        <v>0</v>
      </c>
      <c r="DT53" s="60">
        <v>0</v>
      </c>
      <c r="DU53" s="60">
        <v>0</v>
      </c>
      <c r="DV53" s="60">
        <v>0</v>
      </c>
      <c r="DW53" s="60">
        <v>0</v>
      </c>
      <c r="DX53" s="60">
        <v>0</v>
      </c>
      <c r="DY53" s="60">
        <v>0</v>
      </c>
      <c r="DZ53" s="60">
        <v>0</v>
      </c>
      <c r="EA53" s="60">
        <v>0</v>
      </c>
      <c r="EB53" s="60">
        <v>0</v>
      </c>
      <c r="EC53" s="60">
        <v>0</v>
      </c>
      <c r="ED53" s="60">
        <v>0</v>
      </c>
      <c r="EH53" s="2" t="s">
        <v>1271</v>
      </c>
    </row>
    <row r="54" spans="1:165" x14ac:dyDescent="0.2">
      <c r="A54" s="2" t="s">
        <v>852</v>
      </c>
      <c r="B54" s="2" t="s">
        <v>1484</v>
      </c>
      <c r="C54" s="2" t="s">
        <v>1484</v>
      </c>
      <c r="D54" s="2" t="s">
        <v>1484</v>
      </c>
      <c r="E54" s="2" t="s">
        <v>1484</v>
      </c>
      <c r="F54" s="2" t="s">
        <v>1484</v>
      </c>
      <c r="G54" s="2" t="s">
        <v>1484</v>
      </c>
      <c r="H54" s="2" t="s">
        <v>1484</v>
      </c>
      <c r="I54" s="2" t="s">
        <v>1484</v>
      </c>
      <c r="J54" s="2" t="s">
        <v>1484</v>
      </c>
      <c r="K54" s="2" t="s">
        <v>1484</v>
      </c>
      <c r="L54" s="2" t="s">
        <v>1484</v>
      </c>
      <c r="M54" s="2" t="s">
        <v>1484</v>
      </c>
      <c r="N54" s="2" t="s">
        <v>814</v>
      </c>
      <c r="O54" s="2" t="s">
        <v>814</v>
      </c>
      <c r="P54" s="2" t="s">
        <v>837</v>
      </c>
      <c r="Q54" s="2" t="s">
        <v>1521</v>
      </c>
      <c r="R54" s="2" t="s">
        <v>1521</v>
      </c>
      <c r="S54" s="2" t="s">
        <v>1521</v>
      </c>
      <c r="T54" s="2" t="s">
        <v>1521</v>
      </c>
      <c r="U54" s="2" t="s">
        <v>1507</v>
      </c>
      <c r="V54" s="2" t="s">
        <v>843</v>
      </c>
      <c r="W54" s="2" t="s">
        <v>1525</v>
      </c>
      <c r="X54" s="2" t="s">
        <v>1525</v>
      </c>
      <c r="Y54" s="2" t="s">
        <v>1507</v>
      </c>
      <c r="Z54" s="2" t="s">
        <v>930</v>
      </c>
      <c r="AA54" s="2" t="s">
        <v>1523</v>
      </c>
      <c r="AB54" s="2" t="s">
        <v>1484</v>
      </c>
      <c r="AC54" s="2" t="s">
        <v>1484</v>
      </c>
      <c r="AD54" s="2" t="s">
        <v>1484</v>
      </c>
      <c r="AE54" s="2" t="s">
        <v>1484</v>
      </c>
      <c r="AF54" s="2" t="s">
        <v>1484</v>
      </c>
      <c r="AG54" s="2" t="s">
        <v>1484</v>
      </c>
      <c r="AH54" s="2" t="s">
        <v>1484</v>
      </c>
      <c r="AI54" s="2" t="s">
        <v>1484</v>
      </c>
      <c r="AJ54" s="2" t="s">
        <v>1484</v>
      </c>
      <c r="AK54" s="2" t="s">
        <v>1484</v>
      </c>
      <c r="AL54" s="2" t="s">
        <v>1484</v>
      </c>
      <c r="AM54" s="2" t="s">
        <v>1484</v>
      </c>
      <c r="AN54" s="2" t="s">
        <v>1484</v>
      </c>
      <c r="AO54" s="2" t="s">
        <v>1484</v>
      </c>
      <c r="AP54" s="2" t="s">
        <v>1484</v>
      </c>
      <c r="AQ54" s="2" t="s">
        <v>1484</v>
      </c>
      <c r="AR54" s="2" t="s">
        <v>1484</v>
      </c>
      <c r="AS54" s="2" t="s">
        <v>1484</v>
      </c>
      <c r="AT54" s="2">
        <v>2854.8</v>
      </c>
      <c r="AU54" s="2">
        <v>2033.1999999999998</v>
      </c>
      <c r="AV54" s="2">
        <v>2748.9</v>
      </c>
      <c r="AW54" s="2">
        <v>2707.5</v>
      </c>
      <c r="AX54" s="2">
        <v>2475.8999999999996</v>
      </c>
      <c r="AY54" s="2">
        <v>2314.1999999999998</v>
      </c>
      <c r="AZ54" s="2">
        <v>2586.2000000000003</v>
      </c>
      <c r="BA54" s="2">
        <v>2782.4</v>
      </c>
      <c r="BB54" s="2">
        <v>867.09999999999991</v>
      </c>
      <c r="BC54" s="2">
        <v>1871.1</v>
      </c>
      <c r="BD54" s="2">
        <v>1879.8000000000002</v>
      </c>
      <c r="BE54" s="2">
        <v>1416.8</v>
      </c>
      <c r="BF54" s="2">
        <v>1622.4</v>
      </c>
      <c r="BG54" s="2">
        <v>176.8</v>
      </c>
      <c r="BH54" s="2" t="s">
        <v>1484</v>
      </c>
      <c r="BI54" s="2" t="s">
        <v>1484</v>
      </c>
      <c r="BJ54" s="2" t="s">
        <v>1484</v>
      </c>
      <c r="BK54" s="2" t="s">
        <v>1484</v>
      </c>
      <c r="BL54" s="2" t="s">
        <v>1484</v>
      </c>
      <c r="BM54" s="2" t="s">
        <v>1484</v>
      </c>
      <c r="BN54" s="2" t="s">
        <v>1484</v>
      </c>
      <c r="BO54" s="2" t="s">
        <v>1484</v>
      </c>
      <c r="BP54" s="2" t="s">
        <v>1484</v>
      </c>
      <c r="BQ54" s="2" t="s">
        <v>1484</v>
      </c>
      <c r="BR54" s="2" t="s">
        <v>1484</v>
      </c>
      <c r="BS54" s="2" t="s">
        <v>1484</v>
      </c>
      <c r="BT54" s="2" t="s">
        <v>1484</v>
      </c>
      <c r="BU54" s="2" t="s">
        <v>1484</v>
      </c>
      <c r="BV54" s="2" t="s">
        <v>1484</v>
      </c>
      <c r="BW54" s="2" t="s">
        <v>1484</v>
      </c>
      <c r="BX54" s="2" t="s">
        <v>1484</v>
      </c>
      <c r="BY54" s="2" t="s">
        <v>1484</v>
      </c>
      <c r="BZ54" s="2">
        <v>15.1</v>
      </c>
      <c r="CA54" s="2">
        <v>10.7</v>
      </c>
      <c r="CB54" s="2">
        <v>15.8</v>
      </c>
      <c r="CC54" s="2">
        <v>17</v>
      </c>
      <c r="CD54" s="2">
        <v>18.3</v>
      </c>
      <c r="CE54" s="2">
        <v>20.7</v>
      </c>
      <c r="CF54" s="2">
        <v>18.8</v>
      </c>
      <c r="CG54" s="2">
        <v>13.7</v>
      </c>
      <c r="CH54" s="2">
        <v>14.2</v>
      </c>
      <c r="CI54" s="2">
        <v>11.7</v>
      </c>
      <c r="CJ54" s="2">
        <v>12.4</v>
      </c>
      <c r="CK54" s="2">
        <v>12.2</v>
      </c>
      <c r="CL54" s="2">
        <v>9.3000000000000007</v>
      </c>
      <c r="CM54" s="2">
        <v>11.3</v>
      </c>
      <c r="CN54" s="2" t="s">
        <v>1484</v>
      </c>
      <c r="CO54" s="2" t="s">
        <v>1484</v>
      </c>
      <c r="CP54" s="2" t="s">
        <v>1484</v>
      </c>
      <c r="CQ54" s="2" t="s">
        <v>1484</v>
      </c>
      <c r="CR54" s="2" t="s">
        <v>1484</v>
      </c>
      <c r="CS54" s="2" t="s">
        <v>1484</v>
      </c>
      <c r="CU54" s="2" t="str">
        <f>_xlfn.XLOOKUP($A54,TEAMS!$G$1:$G$844,TEAMS!$H$1:$H$844,"",0)</f>
        <v>SF</v>
      </c>
      <c r="CV54" s="2" t="str">
        <f>_xlfn.XLOOKUP($CU54,DASHBOARD!$B$22:$B$27,DASHBOARD!$C$22:$C$27,"",0)</f>
        <v>FORWARD</v>
      </c>
      <c r="CY54" s="60">
        <v>0</v>
      </c>
      <c r="CZ54" s="60">
        <v>0</v>
      </c>
      <c r="DA54" s="60">
        <v>0</v>
      </c>
      <c r="DB54" s="60">
        <v>0</v>
      </c>
      <c r="DC54" s="60">
        <v>0</v>
      </c>
      <c r="DD54" s="60">
        <v>0</v>
      </c>
      <c r="DE54" s="60">
        <v>0</v>
      </c>
      <c r="DF54" s="60">
        <v>0</v>
      </c>
      <c r="DG54" s="60">
        <v>0</v>
      </c>
      <c r="DH54" s="60">
        <v>0</v>
      </c>
      <c r="DI54" s="60">
        <v>0</v>
      </c>
      <c r="DJ54" s="60">
        <v>0</v>
      </c>
      <c r="DK54" s="60">
        <v>1678800</v>
      </c>
      <c r="DL54" s="60">
        <v>1804680</v>
      </c>
      <c r="DM54" s="60">
        <v>1930680</v>
      </c>
      <c r="DN54" s="60">
        <v>2461617</v>
      </c>
      <c r="DO54" s="60">
        <v>7438000</v>
      </c>
      <c r="DP54" s="60">
        <v>8218990</v>
      </c>
      <c r="DQ54" s="60">
        <v>9249980</v>
      </c>
      <c r="DR54" s="60">
        <v>9780970</v>
      </c>
      <c r="DS54" s="60">
        <v>10561960</v>
      </c>
      <c r="DT54" s="60">
        <v>8000000</v>
      </c>
      <c r="DU54" s="60">
        <v>8000000</v>
      </c>
      <c r="DV54" s="60">
        <v>8000000</v>
      </c>
      <c r="DW54" s="60">
        <v>4500000</v>
      </c>
      <c r="DX54" s="60">
        <v>1499187</v>
      </c>
      <c r="DY54" s="60">
        <v>0</v>
      </c>
      <c r="DZ54" s="60">
        <v>0</v>
      </c>
      <c r="EA54" s="60">
        <v>0</v>
      </c>
      <c r="EB54" s="60">
        <v>0</v>
      </c>
      <c r="EC54" s="60">
        <v>0</v>
      </c>
      <c r="ED54" s="60">
        <v>0</v>
      </c>
      <c r="EH54" s="2" t="s">
        <v>1483</v>
      </c>
    </row>
    <row r="55" spans="1:165" x14ac:dyDescent="0.2">
      <c r="A55" s="2" t="s">
        <v>751</v>
      </c>
      <c r="B55" s="2" t="s">
        <v>1484</v>
      </c>
      <c r="C55" s="2" t="s">
        <v>1484</v>
      </c>
      <c r="D55" s="2" t="s">
        <v>1484</v>
      </c>
      <c r="E55" s="2" t="s">
        <v>1484</v>
      </c>
      <c r="F55" s="2" t="s">
        <v>1484</v>
      </c>
      <c r="G55" s="2" t="s">
        <v>1484</v>
      </c>
      <c r="H55" s="2" t="s">
        <v>1484</v>
      </c>
      <c r="I55" s="2" t="s">
        <v>1484</v>
      </c>
      <c r="J55" s="2" t="s">
        <v>1484</v>
      </c>
      <c r="K55" s="2" t="s">
        <v>1484</v>
      </c>
      <c r="L55" s="2" t="s">
        <v>1484</v>
      </c>
      <c r="M55" s="2" t="s">
        <v>1484</v>
      </c>
      <c r="N55" s="2" t="s">
        <v>1484</v>
      </c>
      <c r="O55" s="2" t="s">
        <v>1484</v>
      </c>
      <c r="P55" s="2" t="s">
        <v>1484</v>
      </c>
      <c r="Q55" s="2" t="s">
        <v>1529</v>
      </c>
      <c r="R55" s="2" t="s">
        <v>1529</v>
      </c>
      <c r="S55" s="2" t="s">
        <v>1519</v>
      </c>
      <c r="T55" s="2" t="s">
        <v>1519</v>
      </c>
      <c r="U55" s="2" t="s">
        <v>1506</v>
      </c>
      <c r="V55" s="2" t="s">
        <v>1506</v>
      </c>
      <c r="W55" s="2" t="s">
        <v>1506</v>
      </c>
      <c r="X55" s="2" t="s">
        <v>1484</v>
      </c>
      <c r="Y55" s="2" t="s">
        <v>1506</v>
      </c>
      <c r="Z55" s="2" t="s">
        <v>1522</v>
      </c>
      <c r="AA55" s="2" t="s">
        <v>1507</v>
      </c>
      <c r="AB55" s="2" t="s">
        <v>788</v>
      </c>
      <c r="AC55" s="2" t="s">
        <v>1507</v>
      </c>
      <c r="AD55" s="2" t="s">
        <v>788</v>
      </c>
      <c r="AE55" s="2" t="s">
        <v>1484</v>
      </c>
      <c r="AF55" s="2" t="s">
        <v>1484</v>
      </c>
      <c r="AG55" s="2" t="s">
        <v>1484</v>
      </c>
      <c r="AH55" s="2" t="s">
        <v>1484</v>
      </c>
      <c r="AI55" s="2" t="s">
        <v>1484</v>
      </c>
      <c r="AJ55" s="2" t="s">
        <v>1484</v>
      </c>
      <c r="AK55" s="2" t="s">
        <v>1484</v>
      </c>
      <c r="AL55" s="2" t="s">
        <v>1484</v>
      </c>
      <c r="AM55" s="2" t="s">
        <v>1484</v>
      </c>
      <c r="AN55" s="2" t="s">
        <v>1484</v>
      </c>
      <c r="AO55" s="2" t="s">
        <v>1484</v>
      </c>
      <c r="AP55" s="2" t="s">
        <v>1484</v>
      </c>
      <c r="AQ55" s="2" t="s">
        <v>1484</v>
      </c>
      <c r="AR55" s="2" t="s">
        <v>1484</v>
      </c>
      <c r="AS55" s="2" t="s">
        <v>1484</v>
      </c>
      <c r="AT55" s="2" t="s">
        <v>1484</v>
      </c>
      <c r="AU55" s="2" t="s">
        <v>1484</v>
      </c>
      <c r="AV55" s="2" t="s">
        <v>1484</v>
      </c>
      <c r="AW55" s="2">
        <v>1573</v>
      </c>
      <c r="AX55" s="2">
        <v>1893.6000000000001</v>
      </c>
      <c r="AY55" s="2">
        <v>1341.6</v>
      </c>
      <c r="AZ55" s="2">
        <v>743.40000000000009</v>
      </c>
      <c r="BA55" s="2">
        <v>2187</v>
      </c>
      <c r="BB55" s="2">
        <v>2541</v>
      </c>
      <c r="BC55" s="2">
        <v>1670.4</v>
      </c>
      <c r="BD55" s="2" t="s">
        <v>1484</v>
      </c>
      <c r="BE55" s="2">
        <v>2312.4</v>
      </c>
      <c r="BF55" s="2">
        <v>1867.5</v>
      </c>
      <c r="BG55" s="2">
        <v>1197</v>
      </c>
      <c r="BH55" s="2">
        <v>1398.6</v>
      </c>
      <c r="BI55" s="2">
        <v>694.3</v>
      </c>
      <c r="BJ55" s="2">
        <v>342</v>
      </c>
      <c r="BK55" s="2" t="s">
        <v>1484</v>
      </c>
      <c r="BL55" s="2" t="s">
        <v>1484</v>
      </c>
      <c r="BM55" s="2" t="s">
        <v>1484</v>
      </c>
      <c r="BN55" s="2" t="s">
        <v>1484</v>
      </c>
      <c r="BO55" s="2" t="s">
        <v>1484</v>
      </c>
      <c r="BP55" s="2" t="s">
        <v>1484</v>
      </c>
      <c r="BQ55" s="2" t="s">
        <v>1484</v>
      </c>
      <c r="BR55" s="2" t="s">
        <v>1484</v>
      </c>
      <c r="BS55" s="2" t="s">
        <v>1484</v>
      </c>
      <c r="BT55" s="2" t="s">
        <v>1484</v>
      </c>
      <c r="BU55" s="2" t="s">
        <v>1484</v>
      </c>
      <c r="BV55" s="2" t="s">
        <v>1484</v>
      </c>
      <c r="BW55" s="2" t="s">
        <v>1484</v>
      </c>
      <c r="BX55" s="2" t="s">
        <v>1484</v>
      </c>
      <c r="BY55" s="2" t="s">
        <v>1484</v>
      </c>
      <c r="BZ55" s="2" t="s">
        <v>1484</v>
      </c>
      <c r="CA55" s="2" t="s">
        <v>1484</v>
      </c>
      <c r="CB55" s="2" t="s">
        <v>1484</v>
      </c>
      <c r="CC55" s="2">
        <v>18.100000000000001</v>
      </c>
      <c r="CD55" s="2">
        <v>10.5</v>
      </c>
      <c r="CE55" s="2">
        <v>14.8</v>
      </c>
      <c r="CF55" s="2">
        <v>10</v>
      </c>
      <c r="CG55" s="2">
        <v>15</v>
      </c>
      <c r="CH55" s="2">
        <v>12.8</v>
      </c>
      <c r="CI55" s="2">
        <v>14.9</v>
      </c>
      <c r="CJ55" s="2" t="s">
        <v>1484</v>
      </c>
      <c r="CK55" s="2">
        <v>13.2</v>
      </c>
      <c r="CL55" s="2">
        <v>9.5</v>
      </c>
      <c r="CM55" s="2">
        <v>12.9</v>
      </c>
      <c r="CN55" s="2">
        <v>15.6</v>
      </c>
      <c r="CO55" s="2">
        <v>13.1</v>
      </c>
      <c r="CP55" s="2">
        <v>8.9</v>
      </c>
      <c r="CQ55" s="2" t="s">
        <v>1484</v>
      </c>
      <c r="CR55" s="2" t="s">
        <v>1484</v>
      </c>
      <c r="CS55" s="2" t="s">
        <v>1484</v>
      </c>
      <c r="CU55" s="2" t="str">
        <f>_xlfn.XLOOKUP($A55,TEAMS!$G$1:$G$844,TEAMS!$H$1:$H$844,"",0)</f>
        <v>C</v>
      </c>
      <c r="CV55" s="2" t="str">
        <f>_xlfn.XLOOKUP($CU55,DASHBOARD!$B$22:$B$27,DASHBOARD!$C$22:$C$27,"",0)</f>
        <v>CENTER</v>
      </c>
      <c r="CY55" s="60">
        <v>0</v>
      </c>
      <c r="CZ55" s="60">
        <v>0</v>
      </c>
      <c r="DA55" s="60">
        <v>0</v>
      </c>
      <c r="DB55" s="60">
        <v>0</v>
      </c>
      <c r="DC55" s="60">
        <v>0</v>
      </c>
      <c r="DD55" s="60">
        <v>0</v>
      </c>
      <c r="DE55" s="60">
        <v>0</v>
      </c>
      <c r="DF55" s="60">
        <v>0</v>
      </c>
      <c r="DG55" s="60">
        <v>0</v>
      </c>
      <c r="DH55" s="60">
        <v>0</v>
      </c>
      <c r="DI55" s="60">
        <v>0</v>
      </c>
      <c r="DJ55" s="60">
        <v>0</v>
      </c>
      <c r="DK55" s="60">
        <v>0</v>
      </c>
      <c r="DL55" s="60">
        <v>0</v>
      </c>
      <c r="DM55" s="60">
        <v>0</v>
      </c>
      <c r="DN55" s="60">
        <v>2162880</v>
      </c>
      <c r="DO55" s="60">
        <v>0</v>
      </c>
      <c r="DP55" s="60">
        <v>2487240</v>
      </c>
      <c r="DQ55" s="60">
        <v>3163769</v>
      </c>
      <c r="DR55" s="60">
        <v>2000000</v>
      </c>
      <c r="DS55" s="60">
        <v>0</v>
      </c>
      <c r="DT55" s="60">
        <v>5600000</v>
      </c>
      <c r="DU55" s="60">
        <v>0</v>
      </c>
      <c r="DV55" s="60">
        <v>6400000</v>
      </c>
      <c r="DW55" s="60">
        <v>8175476</v>
      </c>
      <c r="DX55" s="60">
        <v>7807579</v>
      </c>
      <c r="DY55" s="60">
        <v>7806971</v>
      </c>
      <c r="DZ55" s="60">
        <v>7420912</v>
      </c>
      <c r="EA55" s="60">
        <v>2393887</v>
      </c>
      <c r="EB55" s="60">
        <v>0</v>
      </c>
      <c r="EC55" s="60">
        <v>0</v>
      </c>
      <c r="ED55" s="60">
        <v>0</v>
      </c>
      <c r="EH55" s="2" t="s">
        <v>1478</v>
      </c>
      <c r="FA55" s="1"/>
    </row>
    <row r="56" spans="1:165" x14ac:dyDescent="0.2">
      <c r="A56" s="2" t="s">
        <v>1098</v>
      </c>
      <c r="B56" s="2" t="s">
        <v>1515</v>
      </c>
      <c r="C56" s="2" t="s">
        <v>1515</v>
      </c>
      <c r="D56" s="2" t="s">
        <v>1515</v>
      </c>
      <c r="E56" s="2" t="s">
        <v>930</v>
      </c>
      <c r="F56" s="2" t="s">
        <v>1085</v>
      </c>
      <c r="G56" s="2" t="s">
        <v>1085</v>
      </c>
      <c r="H56" s="2" t="s">
        <v>1085</v>
      </c>
      <c r="I56" s="2" t="s">
        <v>1085</v>
      </c>
      <c r="J56" s="2" t="s">
        <v>1077</v>
      </c>
      <c r="K56" s="2" t="s">
        <v>1525</v>
      </c>
      <c r="L56" s="2" t="s">
        <v>1484</v>
      </c>
      <c r="M56" s="2" t="s">
        <v>1484</v>
      </c>
      <c r="N56" s="2" t="s">
        <v>1484</v>
      </c>
      <c r="O56" s="2" t="s">
        <v>1484</v>
      </c>
      <c r="P56" s="2" t="s">
        <v>1484</v>
      </c>
      <c r="Q56" s="2" t="s">
        <v>1484</v>
      </c>
      <c r="R56" s="2" t="s">
        <v>1484</v>
      </c>
      <c r="S56" s="2" t="s">
        <v>1484</v>
      </c>
      <c r="T56" s="2" t="s">
        <v>1484</v>
      </c>
      <c r="U56" s="2" t="s">
        <v>1484</v>
      </c>
      <c r="V56" s="2" t="s">
        <v>1484</v>
      </c>
      <c r="W56" s="2" t="s">
        <v>1484</v>
      </c>
      <c r="X56" s="2" t="s">
        <v>1484</v>
      </c>
      <c r="Y56" s="2" t="s">
        <v>1484</v>
      </c>
      <c r="Z56" s="2" t="s">
        <v>1484</v>
      </c>
      <c r="AA56" s="2" t="s">
        <v>1484</v>
      </c>
      <c r="AB56" s="2" t="s">
        <v>1484</v>
      </c>
      <c r="AC56" s="2" t="s">
        <v>1484</v>
      </c>
      <c r="AD56" s="2" t="s">
        <v>1484</v>
      </c>
      <c r="AE56" s="2" t="s">
        <v>1484</v>
      </c>
      <c r="AF56" s="2" t="s">
        <v>1484</v>
      </c>
      <c r="AG56" s="2" t="s">
        <v>1484</v>
      </c>
      <c r="AH56" s="2">
        <v>1500.3999999999999</v>
      </c>
      <c r="AI56" s="2">
        <v>1365</v>
      </c>
      <c r="AJ56" s="2">
        <v>1206</v>
      </c>
      <c r="AK56" s="2">
        <v>877.8</v>
      </c>
      <c r="AL56" s="2">
        <v>36</v>
      </c>
      <c r="AM56" s="2">
        <v>299</v>
      </c>
      <c r="AN56" s="2">
        <v>93.6</v>
      </c>
      <c r="AO56" s="2">
        <v>127.19999999999999</v>
      </c>
      <c r="AP56" s="2">
        <v>475.59999999999997</v>
      </c>
      <c r="AQ56" s="2">
        <v>660.80000000000007</v>
      </c>
      <c r="AR56" s="2" t="s">
        <v>1484</v>
      </c>
      <c r="AS56" s="2" t="s">
        <v>1484</v>
      </c>
      <c r="AT56" s="2" t="s">
        <v>1484</v>
      </c>
      <c r="AU56" s="2" t="s">
        <v>1484</v>
      </c>
      <c r="AV56" s="2" t="s">
        <v>1484</v>
      </c>
      <c r="AW56" s="2" t="s">
        <v>1484</v>
      </c>
      <c r="AX56" s="2" t="s">
        <v>1484</v>
      </c>
      <c r="AY56" s="2" t="s">
        <v>1484</v>
      </c>
      <c r="AZ56" s="2" t="s">
        <v>1484</v>
      </c>
      <c r="BA56" s="2" t="s">
        <v>1484</v>
      </c>
      <c r="BB56" s="2" t="s">
        <v>1484</v>
      </c>
      <c r="BC56" s="2" t="s">
        <v>1484</v>
      </c>
      <c r="BD56" s="2" t="s">
        <v>1484</v>
      </c>
      <c r="BE56" s="2" t="s">
        <v>1484</v>
      </c>
      <c r="BF56" s="2" t="s">
        <v>1484</v>
      </c>
      <c r="BG56" s="2" t="s">
        <v>1484</v>
      </c>
      <c r="BH56" s="2" t="s">
        <v>1484</v>
      </c>
      <c r="BI56" s="2" t="s">
        <v>1484</v>
      </c>
      <c r="BJ56" s="2" t="s">
        <v>1484</v>
      </c>
      <c r="BK56" s="2" t="s">
        <v>1484</v>
      </c>
      <c r="BL56" s="2" t="s">
        <v>1484</v>
      </c>
      <c r="BM56" s="2" t="s">
        <v>1484</v>
      </c>
      <c r="BN56" s="2">
        <v>9.4</v>
      </c>
      <c r="BO56" s="2">
        <v>6.8</v>
      </c>
      <c r="BP56" s="2">
        <v>7.8</v>
      </c>
      <c r="BQ56" s="2">
        <v>8.6999999999999993</v>
      </c>
      <c r="BR56" s="2">
        <v>2.6</v>
      </c>
      <c r="BS56" s="2">
        <v>8.1</v>
      </c>
      <c r="BT56" s="2">
        <v>6.3</v>
      </c>
      <c r="BU56" s="2">
        <v>7.8</v>
      </c>
      <c r="BV56" s="2">
        <v>6.5</v>
      </c>
      <c r="BW56" s="2">
        <v>11.4</v>
      </c>
      <c r="BX56" s="2" t="s">
        <v>1484</v>
      </c>
      <c r="BY56" s="2" t="s">
        <v>1484</v>
      </c>
      <c r="BZ56" s="2" t="s">
        <v>1484</v>
      </c>
      <c r="CA56" s="2" t="s">
        <v>1484</v>
      </c>
      <c r="CB56" s="2" t="s">
        <v>1484</v>
      </c>
      <c r="CC56" s="2" t="s">
        <v>1484</v>
      </c>
      <c r="CD56" s="2" t="s">
        <v>1484</v>
      </c>
      <c r="CE56" s="2" t="s">
        <v>1484</v>
      </c>
      <c r="CF56" s="2" t="s">
        <v>1484</v>
      </c>
      <c r="CG56" s="2" t="s">
        <v>1484</v>
      </c>
      <c r="CH56" s="2" t="s">
        <v>1484</v>
      </c>
      <c r="CI56" s="2" t="s">
        <v>1484</v>
      </c>
      <c r="CJ56" s="2" t="s">
        <v>1484</v>
      </c>
      <c r="CK56" s="2" t="s">
        <v>1484</v>
      </c>
      <c r="CL56" s="2" t="s">
        <v>1484</v>
      </c>
      <c r="CM56" s="2" t="s">
        <v>1484</v>
      </c>
      <c r="CN56" s="2" t="s">
        <v>1484</v>
      </c>
      <c r="CO56" s="2" t="s">
        <v>1484</v>
      </c>
      <c r="CP56" s="2" t="s">
        <v>1484</v>
      </c>
      <c r="CQ56" s="2" t="s">
        <v>1484</v>
      </c>
      <c r="CR56" s="2" t="s">
        <v>1484</v>
      </c>
      <c r="CS56" s="2" t="s">
        <v>1484</v>
      </c>
      <c r="CU56" s="2" t="str">
        <f>_xlfn.XLOOKUP($A56,TEAMS!$G$1:$G$844,TEAMS!$H$1:$H$844,"",0)</f>
        <v>PF</v>
      </c>
      <c r="CV56" s="2" t="str">
        <f>_xlfn.XLOOKUP($CU56,DASHBOARD!$B$22:$B$27,DASHBOARD!$C$22:$C$27,"",0)</f>
        <v>FORWARD</v>
      </c>
      <c r="CY56" s="60">
        <v>675000</v>
      </c>
      <c r="CZ56" s="60">
        <v>750000</v>
      </c>
      <c r="DA56" s="60">
        <v>875000</v>
      </c>
      <c r="DB56" s="60">
        <v>0</v>
      </c>
      <c r="DC56" s="60">
        <v>0</v>
      </c>
      <c r="DD56" s="60">
        <v>350000</v>
      </c>
      <c r="DE56" s="60">
        <v>247500</v>
      </c>
      <c r="DF56" s="60">
        <v>0</v>
      </c>
      <c r="DG56" s="60">
        <v>287500</v>
      </c>
      <c r="DH56" s="60">
        <v>385000</v>
      </c>
      <c r="DI56" s="60">
        <v>0</v>
      </c>
      <c r="DJ56" s="60">
        <v>0</v>
      </c>
      <c r="DK56" s="60">
        <v>0</v>
      </c>
      <c r="DL56" s="60">
        <v>0</v>
      </c>
      <c r="DM56" s="60">
        <v>0</v>
      </c>
      <c r="DN56" s="60">
        <v>0</v>
      </c>
      <c r="DO56" s="60">
        <v>0</v>
      </c>
      <c r="DP56" s="60">
        <v>0</v>
      </c>
      <c r="DQ56" s="60">
        <v>0</v>
      </c>
      <c r="DR56" s="60">
        <v>0</v>
      </c>
      <c r="DS56" s="60">
        <v>0</v>
      </c>
      <c r="DT56" s="60">
        <v>0</v>
      </c>
      <c r="DU56" s="60">
        <v>0</v>
      </c>
      <c r="DV56" s="60">
        <v>0</v>
      </c>
      <c r="DW56" s="60">
        <v>0</v>
      </c>
      <c r="DX56" s="60">
        <v>0</v>
      </c>
      <c r="DY56" s="60">
        <v>0</v>
      </c>
      <c r="DZ56" s="60">
        <v>0</v>
      </c>
      <c r="EA56" s="60">
        <v>0</v>
      </c>
      <c r="EB56" s="60">
        <v>0</v>
      </c>
      <c r="EC56" s="60">
        <v>0</v>
      </c>
      <c r="ED56" s="60">
        <v>0</v>
      </c>
      <c r="EF56" s="1"/>
      <c r="EG56" s="1"/>
      <c r="EH56" s="2" t="s">
        <v>1478</v>
      </c>
      <c r="EI56" s="1"/>
      <c r="EJ56" s="1"/>
      <c r="EK56" s="1"/>
      <c r="EL56" s="1"/>
      <c r="EM56" s="1"/>
      <c r="EN56" s="1"/>
      <c r="FB56" s="54"/>
      <c r="FC56" s="54"/>
      <c r="FD56" s="54"/>
      <c r="FE56" s="54"/>
      <c r="FF56" s="54"/>
      <c r="FG56" s="54"/>
      <c r="FH56" s="54"/>
      <c r="FI56" s="1"/>
    </row>
    <row r="57" spans="1:165" x14ac:dyDescent="0.2">
      <c r="A57" s="2" t="s">
        <v>967</v>
      </c>
      <c r="B57" s="2" t="s">
        <v>1484</v>
      </c>
      <c r="C57" s="2" t="s">
        <v>1484</v>
      </c>
      <c r="D57" s="2" t="s">
        <v>1484</v>
      </c>
      <c r="E57" s="2" t="s">
        <v>1484</v>
      </c>
      <c r="F57" s="2" t="s">
        <v>1484</v>
      </c>
      <c r="G57" s="2" t="s">
        <v>1484</v>
      </c>
      <c r="H57" s="2" t="s">
        <v>1484</v>
      </c>
      <c r="I57" s="2" t="s">
        <v>1507</v>
      </c>
      <c r="J57" s="2" t="s">
        <v>1514</v>
      </c>
      <c r="K57" s="2" t="s">
        <v>1514</v>
      </c>
      <c r="L57" s="2" t="s">
        <v>1516</v>
      </c>
      <c r="M57" s="2" t="s">
        <v>1516</v>
      </c>
      <c r="N57" s="2" t="s">
        <v>930</v>
      </c>
      <c r="O57" s="2" t="s">
        <v>930</v>
      </c>
      <c r="P57" s="2" t="s">
        <v>930</v>
      </c>
      <c r="Q57" s="2" t="s">
        <v>930</v>
      </c>
      <c r="R57" s="2" t="s">
        <v>930</v>
      </c>
      <c r="S57" s="2" t="s">
        <v>930</v>
      </c>
      <c r="T57" s="2" t="s">
        <v>1507</v>
      </c>
      <c r="U57" s="2" t="s">
        <v>1514</v>
      </c>
      <c r="V57" s="2" t="s">
        <v>1507</v>
      </c>
      <c r="W57" s="2" t="s">
        <v>1525</v>
      </c>
      <c r="X57" s="2" t="s">
        <v>1525</v>
      </c>
      <c r="Y57" s="2" t="s">
        <v>930</v>
      </c>
      <c r="Z57" s="2" t="s">
        <v>1484</v>
      </c>
      <c r="AA57" s="2" t="s">
        <v>1484</v>
      </c>
      <c r="AB57" s="2" t="s">
        <v>1484</v>
      </c>
      <c r="AC57" s="2" t="s">
        <v>1484</v>
      </c>
      <c r="AD57" s="2" t="s">
        <v>1484</v>
      </c>
      <c r="AE57" s="2" t="s">
        <v>1484</v>
      </c>
      <c r="AF57" s="2" t="s">
        <v>1484</v>
      </c>
      <c r="AG57" s="2" t="s">
        <v>1484</v>
      </c>
      <c r="AH57" s="2" t="s">
        <v>1484</v>
      </c>
      <c r="AI57" s="2" t="s">
        <v>1484</v>
      </c>
      <c r="AJ57" s="2" t="s">
        <v>1484</v>
      </c>
      <c r="AK57" s="2" t="s">
        <v>1484</v>
      </c>
      <c r="AL57" s="2" t="s">
        <v>1484</v>
      </c>
      <c r="AM57" s="2" t="s">
        <v>1484</v>
      </c>
      <c r="AN57" s="2" t="s">
        <v>1484</v>
      </c>
      <c r="AO57" s="2">
        <v>2216</v>
      </c>
      <c r="AP57" s="2">
        <v>1489.5</v>
      </c>
      <c r="AQ57" s="2">
        <v>305.5</v>
      </c>
      <c r="AR57" s="2">
        <v>1786.3999999999999</v>
      </c>
      <c r="AS57" s="2">
        <v>2353.4</v>
      </c>
      <c r="AT57" s="2">
        <v>2323.6</v>
      </c>
      <c r="AU57" s="2">
        <v>2761.2</v>
      </c>
      <c r="AV57" s="2">
        <v>2864</v>
      </c>
      <c r="AW57" s="2">
        <v>2924.1</v>
      </c>
      <c r="AX57" s="2">
        <v>2534</v>
      </c>
      <c r="AY57" s="2">
        <v>2519.3999999999996</v>
      </c>
      <c r="AZ57" s="2">
        <v>2788.7</v>
      </c>
      <c r="BA57" s="2">
        <v>2489.3000000000002</v>
      </c>
      <c r="BB57" s="2">
        <v>2311.2000000000003</v>
      </c>
      <c r="BC57" s="2">
        <v>608</v>
      </c>
      <c r="BD57" s="2">
        <v>418</v>
      </c>
      <c r="BE57" s="2">
        <v>309.7</v>
      </c>
      <c r="BF57" s="2" t="s">
        <v>1484</v>
      </c>
      <c r="BG57" s="2" t="s">
        <v>1484</v>
      </c>
      <c r="BH57" s="2" t="s">
        <v>1484</v>
      </c>
      <c r="BI57" s="2" t="s">
        <v>1484</v>
      </c>
      <c r="BJ57" s="2" t="s">
        <v>1484</v>
      </c>
      <c r="BK57" s="2" t="s">
        <v>1484</v>
      </c>
      <c r="BL57" s="2" t="s">
        <v>1484</v>
      </c>
      <c r="BM57" s="2" t="s">
        <v>1484</v>
      </c>
      <c r="BN57" s="2" t="s">
        <v>1484</v>
      </c>
      <c r="BO57" s="2" t="s">
        <v>1484</v>
      </c>
      <c r="BP57" s="2" t="s">
        <v>1484</v>
      </c>
      <c r="BQ57" s="2" t="s">
        <v>1484</v>
      </c>
      <c r="BR57" s="2" t="s">
        <v>1484</v>
      </c>
      <c r="BS57" s="2" t="s">
        <v>1484</v>
      </c>
      <c r="BT57" s="2" t="s">
        <v>1484</v>
      </c>
      <c r="BU57" s="2">
        <v>13.6</v>
      </c>
      <c r="BV57" s="2">
        <v>15.1</v>
      </c>
      <c r="BW57" s="2">
        <v>10.5</v>
      </c>
      <c r="BX57" s="2">
        <v>14.1</v>
      </c>
      <c r="BY57" s="2">
        <v>17.600000000000001</v>
      </c>
      <c r="BZ57" s="2">
        <v>20.399999999999999</v>
      </c>
      <c r="CA57" s="2">
        <v>18.600000000000001</v>
      </c>
      <c r="CB57" s="2">
        <v>19</v>
      </c>
      <c r="CC57" s="2">
        <v>23.4</v>
      </c>
      <c r="CD57" s="2">
        <v>21.3</v>
      </c>
      <c r="CE57" s="2">
        <v>23.6</v>
      </c>
      <c r="CF57" s="2">
        <v>18.8</v>
      </c>
      <c r="CG57" s="2">
        <v>20.2</v>
      </c>
      <c r="CH57" s="2">
        <v>18.7</v>
      </c>
      <c r="CI57" s="2">
        <v>16.100000000000001</v>
      </c>
      <c r="CJ57" s="2">
        <v>15</v>
      </c>
      <c r="CK57" s="2">
        <v>5.3</v>
      </c>
      <c r="CL57" s="2" t="s">
        <v>1484</v>
      </c>
      <c r="CM57" s="2" t="s">
        <v>1484</v>
      </c>
      <c r="CN57" s="2" t="s">
        <v>1484</v>
      </c>
      <c r="CO57" s="2" t="s">
        <v>1484</v>
      </c>
      <c r="CP57" s="2" t="s">
        <v>1484</v>
      </c>
      <c r="CQ57" s="2" t="s">
        <v>1484</v>
      </c>
      <c r="CR57" s="2" t="s">
        <v>1484</v>
      </c>
      <c r="CS57" s="2" t="s">
        <v>1484</v>
      </c>
      <c r="CU57" s="2" t="str">
        <f>_xlfn.XLOOKUP($A57,TEAMS!$G$1:$G$844,TEAMS!$H$1:$H$844,"",0)</f>
        <v>PG</v>
      </c>
      <c r="CV57" s="2" t="str">
        <f>_xlfn.XLOOKUP($CU57,DASHBOARD!$B$22:$B$27,DASHBOARD!$C$22:$C$27,"",0)</f>
        <v>GUARD</v>
      </c>
      <c r="CY57" s="60">
        <v>0</v>
      </c>
      <c r="CZ57" s="60">
        <v>0</v>
      </c>
      <c r="DA57" s="60">
        <v>0</v>
      </c>
      <c r="DB57" s="60">
        <v>0</v>
      </c>
      <c r="DC57" s="60">
        <v>0</v>
      </c>
      <c r="DD57" s="60">
        <v>0</v>
      </c>
      <c r="DE57" s="60">
        <v>0</v>
      </c>
      <c r="DF57" s="60">
        <v>2384640</v>
      </c>
      <c r="DG57" s="60">
        <v>2742000</v>
      </c>
      <c r="DH57" s="60">
        <v>0</v>
      </c>
      <c r="DI57" s="60">
        <v>2250000</v>
      </c>
      <c r="DJ57" s="60">
        <v>2475000</v>
      </c>
      <c r="DK57" s="60">
        <v>4546000</v>
      </c>
      <c r="DL57" s="60">
        <v>5000600</v>
      </c>
      <c r="DM57" s="60">
        <v>5455200</v>
      </c>
      <c r="DN57" s="60">
        <v>5909800</v>
      </c>
      <c r="DO57" s="60">
        <v>6364400</v>
      </c>
      <c r="DP57" s="60">
        <v>10000000</v>
      </c>
      <c r="DQ57" s="60">
        <v>11050000</v>
      </c>
      <c r="DR57" s="60">
        <v>12100000</v>
      </c>
      <c r="DS57" s="60">
        <v>13150000</v>
      </c>
      <c r="DT57" s="60">
        <v>12199968</v>
      </c>
      <c r="DU57" s="60">
        <v>4000000</v>
      </c>
      <c r="DV57" s="60">
        <v>2500000</v>
      </c>
      <c r="DW57" s="60">
        <v>0</v>
      </c>
      <c r="DX57" s="60">
        <v>0</v>
      </c>
      <c r="DY57" s="60">
        <v>0</v>
      </c>
      <c r="DZ57" s="60">
        <v>0</v>
      </c>
      <c r="EA57" s="60">
        <v>0</v>
      </c>
      <c r="EB57" s="60">
        <v>0</v>
      </c>
      <c r="EC57" s="60">
        <v>0</v>
      </c>
      <c r="ED57" s="60">
        <v>0</v>
      </c>
      <c r="EH57" s="2" t="s">
        <v>1479</v>
      </c>
    </row>
    <row r="58" spans="1:165" x14ac:dyDescent="0.2">
      <c r="A58" s="2" t="s">
        <v>817</v>
      </c>
      <c r="B58" s="2" t="s">
        <v>1484</v>
      </c>
      <c r="C58" s="2" t="s">
        <v>1484</v>
      </c>
      <c r="D58" s="2" t="s">
        <v>1484</v>
      </c>
      <c r="E58" s="2" t="s">
        <v>1484</v>
      </c>
      <c r="F58" s="2" t="s">
        <v>1484</v>
      </c>
      <c r="G58" s="2" t="s">
        <v>1484</v>
      </c>
      <c r="H58" s="2" t="s">
        <v>1484</v>
      </c>
      <c r="I58" s="2" t="s">
        <v>1484</v>
      </c>
      <c r="J58" s="2" t="s">
        <v>1484</v>
      </c>
      <c r="K58" s="2" t="s">
        <v>1484</v>
      </c>
      <c r="L58" s="2" t="s">
        <v>1484</v>
      </c>
      <c r="M58" s="2" t="s">
        <v>1514</v>
      </c>
      <c r="N58" s="2" t="s">
        <v>1514</v>
      </c>
      <c r="O58" s="2" t="s">
        <v>1514</v>
      </c>
      <c r="P58" s="2" t="s">
        <v>1517</v>
      </c>
      <c r="Q58" s="2" t="s">
        <v>1530</v>
      </c>
      <c r="R58" s="2" t="s">
        <v>1484</v>
      </c>
      <c r="S58" s="2" t="s">
        <v>1517</v>
      </c>
      <c r="T58" s="2" t="s">
        <v>1514</v>
      </c>
      <c r="U58" s="2" t="s">
        <v>1514</v>
      </c>
      <c r="V58" s="2" t="s">
        <v>1514</v>
      </c>
      <c r="W58" s="2" t="s">
        <v>1514</v>
      </c>
      <c r="X58" s="2" t="s">
        <v>814</v>
      </c>
      <c r="Y58" s="2" t="s">
        <v>814</v>
      </c>
      <c r="Z58" s="2" t="s">
        <v>814</v>
      </c>
      <c r="AA58" s="2" t="s">
        <v>1507</v>
      </c>
      <c r="AB58" s="2" t="s">
        <v>788</v>
      </c>
      <c r="AC58" s="2" t="s">
        <v>1484</v>
      </c>
      <c r="AD58" s="2" t="s">
        <v>1484</v>
      </c>
      <c r="AE58" s="2" t="s">
        <v>1484</v>
      </c>
      <c r="AF58" s="2" t="s">
        <v>1484</v>
      </c>
      <c r="AG58" s="2" t="s">
        <v>1484</v>
      </c>
      <c r="AH58" s="2" t="s">
        <v>1484</v>
      </c>
      <c r="AI58" s="2" t="s">
        <v>1484</v>
      </c>
      <c r="AJ58" s="2" t="s">
        <v>1484</v>
      </c>
      <c r="AK58" s="2" t="s">
        <v>1484</v>
      </c>
      <c r="AL58" s="2" t="s">
        <v>1484</v>
      </c>
      <c r="AM58" s="2" t="s">
        <v>1484</v>
      </c>
      <c r="AN58" s="2" t="s">
        <v>1484</v>
      </c>
      <c r="AO58" s="2" t="s">
        <v>1484</v>
      </c>
      <c r="AP58" s="2" t="s">
        <v>1484</v>
      </c>
      <c r="AQ58" s="2" t="s">
        <v>1484</v>
      </c>
      <c r="AR58" s="2" t="s">
        <v>1484</v>
      </c>
      <c r="AS58" s="2">
        <v>261.60000000000002</v>
      </c>
      <c r="AT58" s="2">
        <v>908.6</v>
      </c>
      <c r="AU58" s="2">
        <v>1029.5</v>
      </c>
      <c r="AV58" s="2">
        <v>1427.1000000000001</v>
      </c>
      <c r="AW58" s="2">
        <v>569.6</v>
      </c>
      <c r="AX58" s="2" t="s">
        <v>1484</v>
      </c>
      <c r="AY58" s="2">
        <v>34</v>
      </c>
      <c r="AZ58" s="2">
        <v>1462.6000000000001</v>
      </c>
      <c r="BA58" s="2">
        <v>1694.8</v>
      </c>
      <c r="BB58" s="2">
        <v>733.5</v>
      </c>
      <c r="BC58" s="2">
        <v>486.4</v>
      </c>
      <c r="BD58" s="2">
        <v>625.80000000000007</v>
      </c>
      <c r="BE58" s="2">
        <v>1396.8</v>
      </c>
      <c r="BF58" s="2">
        <v>1134</v>
      </c>
      <c r="BG58" s="2">
        <v>402.3</v>
      </c>
      <c r="BH58" s="2">
        <v>114</v>
      </c>
      <c r="BI58" s="2" t="s">
        <v>1484</v>
      </c>
      <c r="BJ58" s="2" t="s">
        <v>1484</v>
      </c>
      <c r="BK58" s="2" t="s">
        <v>1484</v>
      </c>
      <c r="BL58" s="2" t="s">
        <v>1484</v>
      </c>
      <c r="BM58" s="2" t="s">
        <v>1484</v>
      </c>
      <c r="BN58" s="2" t="s">
        <v>1484</v>
      </c>
      <c r="BO58" s="2" t="s">
        <v>1484</v>
      </c>
      <c r="BP58" s="2" t="s">
        <v>1484</v>
      </c>
      <c r="BQ58" s="2" t="s">
        <v>1484</v>
      </c>
      <c r="BR58" s="2" t="s">
        <v>1484</v>
      </c>
      <c r="BS58" s="2" t="s">
        <v>1484</v>
      </c>
      <c r="BT58" s="2" t="s">
        <v>1484</v>
      </c>
      <c r="BU58" s="2" t="s">
        <v>1484</v>
      </c>
      <c r="BV58" s="2" t="s">
        <v>1484</v>
      </c>
      <c r="BW58" s="2" t="s">
        <v>1484</v>
      </c>
      <c r="BX58" s="2" t="s">
        <v>1484</v>
      </c>
      <c r="BY58" s="2">
        <v>13.8</v>
      </c>
      <c r="BZ58" s="2">
        <v>14</v>
      </c>
      <c r="CA58" s="2">
        <v>14.4</v>
      </c>
      <c r="CB58" s="2">
        <v>18.5</v>
      </c>
      <c r="CC58" s="2">
        <v>14.1</v>
      </c>
      <c r="CD58" s="2" t="s">
        <v>1484</v>
      </c>
      <c r="CE58" s="2">
        <v>6.1</v>
      </c>
      <c r="CF58" s="2">
        <v>18.100000000000001</v>
      </c>
      <c r="CG58" s="2">
        <v>15.8</v>
      </c>
      <c r="CH58" s="2">
        <v>19</v>
      </c>
      <c r="CI58" s="2">
        <v>18.899999999999999</v>
      </c>
      <c r="CJ58" s="2">
        <v>17.399999999999999</v>
      </c>
      <c r="CK58" s="2">
        <v>18.5</v>
      </c>
      <c r="CL58" s="2">
        <v>16.100000000000001</v>
      </c>
      <c r="CM58" s="2">
        <v>15.3</v>
      </c>
      <c r="CN58" s="2">
        <v>11.6</v>
      </c>
      <c r="CO58" s="2" t="s">
        <v>1484</v>
      </c>
      <c r="CP58" s="2" t="s">
        <v>1484</v>
      </c>
      <c r="CQ58" s="2" t="s">
        <v>1484</v>
      </c>
      <c r="CR58" s="2" t="s">
        <v>1484</v>
      </c>
      <c r="CS58" s="2" t="s">
        <v>1484</v>
      </c>
      <c r="CU58" s="2" t="str">
        <f>_xlfn.XLOOKUP($A58,TEAMS!$G$1:$G$844,TEAMS!$H$1:$H$844,"",0)</f>
        <v>C</v>
      </c>
      <c r="CV58" s="2" t="str">
        <f>_xlfn.XLOOKUP($CU58,DASHBOARD!$B$22:$B$27,DASHBOARD!$C$22:$C$27,"",0)</f>
        <v>CENTER</v>
      </c>
      <c r="CY58" s="60">
        <v>0</v>
      </c>
      <c r="CZ58" s="60">
        <v>0</v>
      </c>
      <c r="DA58" s="60">
        <v>0</v>
      </c>
      <c r="DB58" s="60">
        <v>0</v>
      </c>
      <c r="DC58" s="60">
        <v>0</v>
      </c>
      <c r="DD58" s="60">
        <v>0</v>
      </c>
      <c r="DE58" s="60">
        <v>0</v>
      </c>
      <c r="DF58" s="60">
        <v>0</v>
      </c>
      <c r="DG58" s="60">
        <v>0</v>
      </c>
      <c r="DH58" s="60">
        <v>0</v>
      </c>
      <c r="DI58" s="60">
        <v>0</v>
      </c>
      <c r="DJ58" s="60">
        <v>288171</v>
      </c>
      <c r="DK58" s="60">
        <v>512435</v>
      </c>
      <c r="DL58" s="60">
        <v>638679</v>
      </c>
      <c r="DM58" s="60">
        <v>1600000</v>
      </c>
      <c r="DN58" s="60">
        <v>3500000</v>
      </c>
      <c r="DO58" s="60">
        <v>0</v>
      </c>
      <c r="DP58" s="60">
        <v>0</v>
      </c>
      <c r="DQ58" s="60">
        <v>998398</v>
      </c>
      <c r="DR58" s="60">
        <v>3650000</v>
      </c>
      <c r="DS58" s="60">
        <v>4533300</v>
      </c>
      <c r="DT58" s="60">
        <v>4234000</v>
      </c>
      <c r="DU58" s="60">
        <v>4526000</v>
      </c>
      <c r="DV58" s="60">
        <v>1399507</v>
      </c>
      <c r="DW58" s="60">
        <v>5375000</v>
      </c>
      <c r="DX58" s="60">
        <v>5000000</v>
      </c>
      <c r="DY58" s="60">
        <v>1551659</v>
      </c>
      <c r="DZ58" s="60">
        <v>0</v>
      </c>
      <c r="EA58" s="60">
        <v>0</v>
      </c>
      <c r="EB58" s="60">
        <v>0</v>
      </c>
      <c r="EC58" s="60">
        <v>0</v>
      </c>
      <c r="ED58" s="60">
        <v>0</v>
      </c>
      <c r="EF58" s="1"/>
      <c r="EG58" s="1"/>
      <c r="EH58" s="2" t="s">
        <v>1271</v>
      </c>
      <c r="EI58" s="1"/>
      <c r="EJ58" s="1"/>
      <c r="EK58" s="1"/>
      <c r="EL58" s="1"/>
      <c r="EM58" s="1"/>
      <c r="EN58" s="1"/>
      <c r="FB58" s="54"/>
      <c r="FC58" s="54"/>
      <c r="FD58" s="54"/>
      <c r="FE58" s="54"/>
      <c r="FF58" s="54"/>
      <c r="FG58" s="54"/>
      <c r="FH58" s="54"/>
      <c r="FI58" s="1"/>
    </row>
    <row r="59" spans="1:165" x14ac:dyDescent="0.2">
      <c r="A59" s="2" t="s">
        <v>821</v>
      </c>
      <c r="B59" s="2" t="s">
        <v>1484</v>
      </c>
      <c r="C59" s="2" t="s">
        <v>1484</v>
      </c>
      <c r="D59" s="2" t="s">
        <v>1484</v>
      </c>
      <c r="E59" s="2" t="s">
        <v>1484</v>
      </c>
      <c r="F59" s="2" t="s">
        <v>1484</v>
      </c>
      <c r="G59" s="2" t="s">
        <v>1484</v>
      </c>
      <c r="H59" s="2" t="s">
        <v>1484</v>
      </c>
      <c r="I59" s="2" t="s">
        <v>1484</v>
      </c>
      <c r="J59" s="2" t="s">
        <v>1484</v>
      </c>
      <c r="K59" s="2" t="s">
        <v>1484</v>
      </c>
      <c r="L59" s="2" t="s">
        <v>1484</v>
      </c>
      <c r="M59" s="2" t="s">
        <v>1484</v>
      </c>
      <c r="N59" s="2" t="s">
        <v>1484</v>
      </c>
      <c r="O59" s="2" t="s">
        <v>835</v>
      </c>
      <c r="P59" s="2" t="s">
        <v>835</v>
      </c>
      <c r="Q59" s="2" t="s">
        <v>835</v>
      </c>
      <c r="R59" s="2" t="s">
        <v>835</v>
      </c>
      <c r="S59" s="2" t="s">
        <v>835</v>
      </c>
      <c r="T59" s="2" t="s">
        <v>835</v>
      </c>
      <c r="U59" s="2" t="s">
        <v>835</v>
      </c>
      <c r="V59" s="2" t="s">
        <v>814</v>
      </c>
      <c r="W59" s="2" t="s">
        <v>814</v>
      </c>
      <c r="X59" s="2" t="s">
        <v>814</v>
      </c>
      <c r="Y59" s="2" t="s">
        <v>814</v>
      </c>
      <c r="Z59" s="2" t="s">
        <v>814</v>
      </c>
      <c r="AA59" s="2" t="s">
        <v>814</v>
      </c>
      <c r="AB59" s="2" t="s">
        <v>1484</v>
      </c>
      <c r="AC59" s="2" t="s">
        <v>1484</v>
      </c>
      <c r="AD59" s="2" t="s">
        <v>1484</v>
      </c>
      <c r="AE59" s="2" t="s">
        <v>1484</v>
      </c>
      <c r="AF59" s="2" t="s">
        <v>1484</v>
      </c>
      <c r="AG59" s="2" t="s">
        <v>1484</v>
      </c>
      <c r="AH59" s="2" t="s">
        <v>1484</v>
      </c>
      <c r="AI59" s="2" t="s">
        <v>1484</v>
      </c>
      <c r="AJ59" s="2" t="s">
        <v>1484</v>
      </c>
      <c r="AK59" s="2" t="s">
        <v>1484</v>
      </c>
      <c r="AL59" s="2" t="s">
        <v>1484</v>
      </c>
      <c r="AM59" s="2" t="s">
        <v>1484</v>
      </c>
      <c r="AN59" s="2" t="s">
        <v>1484</v>
      </c>
      <c r="AO59" s="2" t="s">
        <v>1484</v>
      </c>
      <c r="AP59" s="2" t="s">
        <v>1484</v>
      </c>
      <c r="AQ59" s="2" t="s">
        <v>1484</v>
      </c>
      <c r="AR59" s="2" t="s">
        <v>1484</v>
      </c>
      <c r="AS59" s="2" t="s">
        <v>1484</v>
      </c>
      <c r="AT59" s="2" t="s">
        <v>1484</v>
      </c>
      <c r="AU59" s="2">
        <v>2512.5</v>
      </c>
      <c r="AV59" s="2">
        <v>3013.2000000000003</v>
      </c>
      <c r="AW59" s="2">
        <v>2751</v>
      </c>
      <c r="AX59" s="2">
        <v>2656.5</v>
      </c>
      <c r="AY59" s="2">
        <v>2425.4</v>
      </c>
      <c r="AZ59" s="2">
        <v>2926</v>
      </c>
      <c r="BA59" s="2">
        <v>2527</v>
      </c>
      <c r="BB59" s="2">
        <v>2795.1</v>
      </c>
      <c r="BC59" s="2">
        <v>2006.4</v>
      </c>
      <c r="BD59" s="2">
        <v>2456.8000000000002</v>
      </c>
      <c r="BE59" s="2">
        <v>2528</v>
      </c>
      <c r="BF59" s="2">
        <v>1557.6</v>
      </c>
      <c r="BG59" s="2">
        <v>1775.5</v>
      </c>
      <c r="BH59" s="2" t="s">
        <v>1484</v>
      </c>
      <c r="BI59" s="2" t="s">
        <v>1484</v>
      </c>
      <c r="BJ59" s="2" t="s">
        <v>1484</v>
      </c>
      <c r="BK59" s="2" t="s">
        <v>1484</v>
      </c>
      <c r="BL59" s="2" t="s">
        <v>1484</v>
      </c>
      <c r="BM59" s="2" t="s">
        <v>1484</v>
      </c>
      <c r="BN59" s="2" t="s">
        <v>1484</v>
      </c>
      <c r="BO59" s="2" t="s">
        <v>1484</v>
      </c>
      <c r="BP59" s="2" t="s">
        <v>1484</v>
      </c>
      <c r="BQ59" s="2" t="s">
        <v>1484</v>
      </c>
      <c r="BR59" s="2" t="s">
        <v>1484</v>
      </c>
      <c r="BS59" s="2" t="s">
        <v>1484</v>
      </c>
      <c r="BT59" s="2" t="s">
        <v>1484</v>
      </c>
      <c r="BU59" s="2" t="s">
        <v>1484</v>
      </c>
      <c r="BV59" s="2" t="s">
        <v>1484</v>
      </c>
      <c r="BW59" s="2" t="s">
        <v>1484</v>
      </c>
      <c r="BX59" s="2" t="s">
        <v>1484</v>
      </c>
      <c r="BY59" s="2" t="s">
        <v>1484</v>
      </c>
      <c r="BZ59" s="2" t="s">
        <v>1484</v>
      </c>
      <c r="CA59" s="2">
        <v>15.1</v>
      </c>
      <c r="CB59" s="2">
        <v>17.5</v>
      </c>
      <c r="CC59" s="2">
        <v>23.2</v>
      </c>
      <c r="CD59" s="2">
        <v>22.6</v>
      </c>
      <c r="CE59" s="2">
        <v>23.8</v>
      </c>
      <c r="CF59" s="2">
        <v>22.1</v>
      </c>
      <c r="CG59" s="2">
        <v>25</v>
      </c>
      <c r="CH59" s="2">
        <v>19.399999999999999</v>
      </c>
      <c r="CI59" s="2">
        <v>18.899999999999999</v>
      </c>
      <c r="CJ59" s="2">
        <v>20</v>
      </c>
      <c r="CK59" s="2">
        <v>19</v>
      </c>
      <c r="CL59" s="2">
        <v>19.8</v>
      </c>
      <c r="CM59" s="2">
        <v>20.2</v>
      </c>
      <c r="CN59" s="2" t="s">
        <v>1484</v>
      </c>
      <c r="CO59" s="2" t="s">
        <v>1484</v>
      </c>
      <c r="CP59" s="2" t="s">
        <v>1484</v>
      </c>
      <c r="CQ59" s="2" t="s">
        <v>1484</v>
      </c>
      <c r="CR59" s="2" t="s">
        <v>1484</v>
      </c>
      <c r="CS59" s="2" t="s">
        <v>1484</v>
      </c>
      <c r="CU59" s="2" t="str">
        <f>_xlfn.XLOOKUP($A59,TEAMS!$G$1:$G$844,TEAMS!$H$1:$H$844,"",0)</f>
        <v>C</v>
      </c>
      <c r="CV59" s="2" t="str">
        <f>_xlfn.XLOOKUP($CU59,DASHBOARD!$B$22:$B$27,DASHBOARD!$C$22:$C$27,"",0)</f>
        <v>CENTER</v>
      </c>
      <c r="CY59" s="60">
        <v>0</v>
      </c>
      <c r="CZ59" s="60">
        <v>0</v>
      </c>
      <c r="DA59" s="60">
        <v>0</v>
      </c>
      <c r="DB59" s="60">
        <v>0</v>
      </c>
      <c r="DC59" s="60">
        <v>0</v>
      </c>
      <c r="DD59" s="60">
        <v>0</v>
      </c>
      <c r="DE59" s="60">
        <v>0</v>
      </c>
      <c r="DF59" s="60">
        <v>0</v>
      </c>
      <c r="DG59" s="60">
        <v>0</v>
      </c>
      <c r="DH59" s="60">
        <v>0</v>
      </c>
      <c r="DI59" s="60">
        <v>0</v>
      </c>
      <c r="DJ59" s="60">
        <v>0</v>
      </c>
      <c r="DK59" s="60">
        <v>0</v>
      </c>
      <c r="DL59" s="60">
        <v>2911320</v>
      </c>
      <c r="DM59" s="60">
        <v>3129720</v>
      </c>
      <c r="DN59" s="60">
        <v>3348000</v>
      </c>
      <c r="DO59" s="60">
        <v>4235220</v>
      </c>
      <c r="DP59" s="60">
        <v>12455000</v>
      </c>
      <c r="DQ59" s="60">
        <v>14410581</v>
      </c>
      <c r="DR59" s="60">
        <v>15779912</v>
      </c>
      <c r="DS59" s="60">
        <v>0</v>
      </c>
      <c r="DT59" s="60">
        <v>16022500</v>
      </c>
      <c r="DU59" s="60">
        <v>17545000</v>
      </c>
      <c r="DV59" s="60">
        <v>19067500</v>
      </c>
      <c r="DW59" s="60">
        <v>20644400</v>
      </c>
      <c r="DX59" s="60">
        <v>22192730</v>
      </c>
      <c r="DY59" s="60">
        <v>0</v>
      </c>
      <c r="DZ59" s="60">
        <v>0</v>
      </c>
      <c r="EA59" s="60">
        <v>0</v>
      </c>
      <c r="EB59" s="60">
        <v>0</v>
      </c>
      <c r="EC59" s="60">
        <v>0</v>
      </c>
      <c r="ED59" s="60">
        <v>0</v>
      </c>
      <c r="EH59" s="2" t="s">
        <v>1478</v>
      </c>
      <c r="FA59" s="1"/>
    </row>
    <row r="60" spans="1:165" x14ac:dyDescent="0.2">
      <c r="A60" s="2" t="s">
        <v>687</v>
      </c>
      <c r="B60" s="2" t="s">
        <v>1484</v>
      </c>
      <c r="C60" s="2" t="s">
        <v>1484</v>
      </c>
      <c r="D60" s="2" t="s">
        <v>1484</v>
      </c>
      <c r="E60" s="2" t="s">
        <v>1484</v>
      </c>
      <c r="F60" s="2" t="s">
        <v>1484</v>
      </c>
      <c r="G60" s="2" t="s">
        <v>1484</v>
      </c>
      <c r="H60" s="2" t="s">
        <v>1484</v>
      </c>
      <c r="I60" s="2" t="s">
        <v>1484</v>
      </c>
      <c r="J60" s="2" t="s">
        <v>1484</v>
      </c>
      <c r="K60" s="2" t="s">
        <v>1484</v>
      </c>
      <c r="L60" s="2" t="s">
        <v>1484</v>
      </c>
      <c r="M60" s="2" t="s">
        <v>1484</v>
      </c>
      <c r="N60" s="2" t="s">
        <v>1484</v>
      </c>
      <c r="O60" s="2" t="s">
        <v>1484</v>
      </c>
      <c r="P60" s="2" t="s">
        <v>1484</v>
      </c>
      <c r="Q60" s="2" t="s">
        <v>1484</v>
      </c>
      <c r="R60" s="2" t="s">
        <v>1484</v>
      </c>
      <c r="S60" s="2" t="s">
        <v>1484</v>
      </c>
      <c r="T60" s="2" t="s">
        <v>1484</v>
      </c>
      <c r="U60" s="2" t="s">
        <v>1484</v>
      </c>
      <c r="V60" s="2" t="s">
        <v>1484</v>
      </c>
      <c r="W60" s="2" t="s">
        <v>1484</v>
      </c>
      <c r="X60" s="2" t="s">
        <v>1484</v>
      </c>
      <c r="Y60" s="2" t="s">
        <v>1484</v>
      </c>
      <c r="Z60" s="2" t="s">
        <v>1484</v>
      </c>
      <c r="AA60" s="2" t="s">
        <v>1484</v>
      </c>
      <c r="AB60" s="2" t="s">
        <v>1484</v>
      </c>
      <c r="AC60" s="2" t="s">
        <v>1484</v>
      </c>
      <c r="AD60" s="2" t="s">
        <v>835</v>
      </c>
      <c r="AE60" s="2" t="s">
        <v>1484</v>
      </c>
      <c r="AF60" s="2" t="s">
        <v>1484</v>
      </c>
      <c r="AG60" s="2" t="s">
        <v>1484</v>
      </c>
      <c r="AH60" s="2" t="s">
        <v>1484</v>
      </c>
      <c r="AI60" s="2" t="s">
        <v>1484</v>
      </c>
      <c r="AJ60" s="2" t="s">
        <v>1484</v>
      </c>
      <c r="AK60" s="2" t="s">
        <v>1484</v>
      </c>
      <c r="AL60" s="2" t="s">
        <v>1484</v>
      </c>
      <c r="AM60" s="2" t="s">
        <v>1484</v>
      </c>
      <c r="AN60" s="2" t="s">
        <v>1484</v>
      </c>
      <c r="AO60" s="2" t="s">
        <v>1484</v>
      </c>
      <c r="AP60" s="2" t="s">
        <v>1484</v>
      </c>
      <c r="AQ60" s="2" t="s">
        <v>1484</v>
      </c>
      <c r="AR60" s="2" t="s">
        <v>1484</v>
      </c>
      <c r="AS60" s="2" t="s">
        <v>1484</v>
      </c>
      <c r="AT60" s="2" t="s">
        <v>1484</v>
      </c>
      <c r="AU60" s="2" t="s">
        <v>1484</v>
      </c>
      <c r="AV60" s="2" t="s">
        <v>1484</v>
      </c>
      <c r="AW60" s="2" t="s">
        <v>1484</v>
      </c>
      <c r="AX60" s="2" t="s">
        <v>1484</v>
      </c>
      <c r="AY60" s="2" t="s">
        <v>1484</v>
      </c>
      <c r="AZ60" s="2" t="s">
        <v>1484</v>
      </c>
      <c r="BA60" s="2" t="s">
        <v>1484</v>
      </c>
      <c r="BB60" s="2" t="s">
        <v>1484</v>
      </c>
      <c r="BC60" s="2" t="s">
        <v>1484</v>
      </c>
      <c r="BD60" s="2" t="s">
        <v>1484</v>
      </c>
      <c r="BE60" s="2" t="s">
        <v>1484</v>
      </c>
      <c r="BF60" s="2" t="s">
        <v>1484</v>
      </c>
      <c r="BG60" s="2" t="s">
        <v>1484</v>
      </c>
      <c r="BH60" s="2" t="s">
        <v>1484</v>
      </c>
      <c r="BI60" s="2" t="s">
        <v>1484</v>
      </c>
      <c r="BJ60" s="2">
        <v>162.4</v>
      </c>
      <c r="BK60" s="2" t="s">
        <v>1484</v>
      </c>
      <c r="BL60" s="2" t="s">
        <v>1484</v>
      </c>
      <c r="BM60" s="2" t="s">
        <v>1484</v>
      </c>
      <c r="BN60" s="2" t="s">
        <v>1484</v>
      </c>
      <c r="BO60" s="2" t="s">
        <v>1484</v>
      </c>
      <c r="BP60" s="2" t="s">
        <v>1484</v>
      </c>
      <c r="BQ60" s="2" t="s">
        <v>1484</v>
      </c>
      <c r="BR60" s="2" t="s">
        <v>1484</v>
      </c>
      <c r="BS60" s="2" t="s">
        <v>1484</v>
      </c>
      <c r="BT60" s="2" t="s">
        <v>1484</v>
      </c>
      <c r="BU60" s="2" t="s">
        <v>1484</v>
      </c>
      <c r="BV60" s="2" t="s">
        <v>1484</v>
      </c>
      <c r="BW60" s="2" t="s">
        <v>1484</v>
      </c>
      <c r="BX60" s="2" t="s">
        <v>1484</v>
      </c>
      <c r="BY60" s="2" t="s">
        <v>1484</v>
      </c>
      <c r="BZ60" s="2" t="s">
        <v>1484</v>
      </c>
      <c r="CA60" s="2" t="s">
        <v>1484</v>
      </c>
      <c r="CB60" s="2" t="s">
        <v>1484</v>
      </c>
      <c r="CC60" s="2" t="s">
        <v>1484</v>
      </c>
      <c r="CD60" s="2" t="s">
        <v>1484</v>
      </c>
      <c r="CE60" s="2" t="s">
        <v>1484</v>
      </c>
      <c r="CF60" s="2" t="s">
        <v>1484</v>
      </c>
      <c r="CG60" s="2" t="s">
        <v>1484</v>
      </c>
      <c r="CH60" s="2" t="s">
        <v>1484</v>
      </c>
      <c r="CI60" s="2" t="s">
        <v>1484</v>
      </c>
      <c r="CJ60" s="2" t="s">
        <v>1484</v>
      </c>
      <c r="CK60" s="2" t="s">
        <v>1484</v>
      </c>
      <c r="CL60" s="2" t="s">
        <v>1484</v>
      </c>
      <c r="CM60" s="2" t="s">
        <v>1484</v>
      </c>
      <c r="CN60" s="2" t="s">
        <v>1484</v>
      </c>
      <c r="CO60" s="2" t="s">
        <v>1484</v>
      </c>
      <c r="CP60" s="2">
        <v>22.2</v>
      </c>
      <c r="CQ60" s="2" t="s">
        <v>1484</v>
      </c>
      <c r="CR60" s="2" t="s">
        <v>1484</v>
      </c>
      <c r="CS60" s="2" t="s">
        <v>1484</v>
      </c>
      <c r="CU60" s="2" t="str">
        <f>_xlfn.XLOOKUP($A60,TEAMS!$G$1:$G$844,TEAMS!$H$1:$H$844,"",0)</f>
        <v>PF</v>
      </c>
      <c r="CV60" s="2" t="str">
        <f>_xlfn.XLOOKUP($CU60,DASHBOARD!$B$22:$B$27,DASHBOARD!$C$22:$C$27,"",0)</f>
        <v>FORWARD</v>
      </c>
      <c r="CY60" s="60">
        <v>0</v>
      </c>
      <c r="CZ60" s="60">
        <v>0</v>
      </c>
      <c r="DA60" s="60">
        <v>0</v>
      </c>
      <c r="DB60" s="60">
        <v>0</v>
      </c>
      <c r="DC60" s="60">
        <v>0</v>
      </c>
      <c r="DD60" s="60">
        <v>0</v>
      </c>
      <c r="DE60" s="60">
        <v>0</v>
      </c>
      <c r="DF60" s="60">
        <v>0</v>
      </c>
      <c r="DG60" s="60">
        <v>0</v>
      </c>
      <c r="DH60" s="60">
        <v>0</v>
      </c>
      <c r="DI60" s="60">
        <v>0</v>
      </c>
      <c r="DJ60" s="60">
        <v>0</v>
      </c>
      <c r="DK60" s="60">
        <v>0</v>
      </c>
      <c r="DL60" s="60">
        <v>0</v>
      </c>
      <c r="DM60" s="60">
        <v>0</v>
      </c>
      <c r="DN60" s="60">
        <v>0</v>
      </c>
      <c r="DO60" s="60">
        <v>0</v>
      </c>
      <c r="DP60" s="60">
        <v>0</v>
      </c>
      <c r="DQ60" s="60">
        <v>0</v>
      </c>
      <c r="DR60" s="60">
        <v>0</v>
      </c>
      <c r="DS60" s="60">
        <v>0</v>
      </c>
      <c r="DT60" s="60">
        <v>0</v>
      </c>
      <c r="DU60" s="60">
        <v>0</v>
      </c>
      <c r="DV60" s="60">
        <v>0</v>
      </c>
      <c r="DW60" s="60">
        <v>0</v>
      </c>
      <c r="DX60" s="60">
        <v>0</v>
      </c>
      <c r="DY60" s="60">
        <v>0</v>
      </c>
      <c r="DZ60" s="60">
        <v>0</v>
      </c>
      <c r="EA60" s="60">
        <v>457418</v>
      </c>
      <c r="EB60" s="60">
        <v>0</v>
      </c>
      <c r="EC60" s="60">
        <v>0</v>
      </c>
      <c r="ED60" s="60">
        <v>0</v>
      </c>
      <c r="EH60" s="2" t="s">
        <v>1480</v>
      </c>
    </row>
    <row r="61" spans="1:165" x14ac:dyDescent="0.2">
      <c r="A61" s="2" t="s">
        <v>555</v>
      </c>
      <c r="B61" s="2" t="s">
        <v>1484</v>
      </c>
      <c r="C61" s="2" t="s">
        <v>1484</v>
      </c>
      <c r="D61" s="2" t="s">
        <v>1484</v>
      </c>
      <c r="E61" s="2" t="s">
        <v>1484</v>
      </c>
      <c r="F61" s="2" t="s">
        <v>1484</v>
      </c>
      <c r="G61" s="2" t="s">
        <v>1484</v>
      </c>
      <c r="H61" s="2" t="s">
        <v>1484</v>
      </c>
      <c r="I61" s="2" t="s">
        <v>1484</v>
      </c>
      <c r="J61" s="2" t="s">
        <v>1484</v>
      </c>
      <c r="K61" s="2" t="s">
        <v>1484</v>
      </c>
      <c r="L61" s="2" t="s">
        <v>1484</v>
      </c>
      <c r="M61" s="2" t="s">
        <v>1484</v>
      </c>
      <c r="N61" s="2" t="s">
        <v>1484</v>
      </c>
      <c r="O61" s="2" t="s">
        <v>1484</v>
      </c>
      <c r="P61" s="2" t="s">
        <v>1484</v>
      </c>
      <c r="Q61" s="2" t="s">
        <v>1484</v>
      </c>
      <c r="R61" s="2" t="s">
        <v>1484</v>
      </c>
      <c r="S61" s="2" t="s">
        <v>1484</v>
      </c>
      <c r="T61" s="2" t="s">
        <v>1484</v>
      </c>
      <c r="U61" s="2" t="s">
        <v>1484</v>
      </c>
      <c r="V61" s="2" t="s">
        <v>1484</v>
      </c>
      <c r="W61" s="2" t="s">
        <v>1484</v>
      </c>
      <c r="X61" s="2" t="s">
        <v>1484</v>
      </c>
      <c r="Y61" s="2" t="s">
        <v>1484</v>
      </c>
      <c r="Z61" s="2" t="s">
        <v>1484</v>
      </c>
      <c r="AA61" s="2" t="s">
        <v>1484</v>
      </c>
      <c r="AB61" s="2" t="s">
        <v>1484</v>
      </c>
      <c r="AC61" s="2" t="s">
        <v>1484</v>
      </c>
      <c r="AD61" s="2" t="s">
        <v>1085</v>
      </c>
      <c r="AE61" s="2" t="s">
        <v>1484</v>
      </c>
      <c r="AF61" s="2" t="s">
        <v>1484</v>
      </c>
      <c r="AG61" s="2" t="s">
        <v>1484</v>
      </c>
      <c r="AH61" s="2" t="s">
        <v>1484</v>
      </c>
      <c r="AI61" s="2" t="s">
        <v>1484</v>
      </c>
      <c r="AJ61" s="2" t="s">
        <v>1484</v>
      </c>
      <c r="AK61" s="2" t="s">
        <v>1484</v>
      </c>
      <c r="AL61" s="2" t="s">
        <v>1484</v>
      </c>
      <c r="AM61" s="2" t="s">
        <v>1484</v>
      </c>
      <c r="AN61" s="2" t="s">
        <v>1484</v>
      </c>
      <c r="AO61" s="2" t="s">
        <v>1484</v>
      </c>
      <c r="AP61" s="2" t="s">
        <v>1484</v>
      </c>
      <c r="AQ61" s="2" t="s">
        <v>1484</v>
      </c>
      <c r="AR61" s="2" t="s">
        <v>1484</v>
      </c>
      <c r="AS61" s="2" t="s">
        <v>1484</v>
      </c>
      <c r="AT61" s="2" t="s">
        <v>1484</v>
      </c>
      <c r="AU61" s="2" t="s">
        <v>1484</v>
      </c>
      <c r="AV61" s="2" t="s">
        <v>1484</v>
      </c>
      <c r="AW61" s="2" t="s">
        <v>1484</v>
      </c>
      <c r="AX61" s="2" t="s">
        <v>1484</v>
      </c>
      <c r="AY61" s="2" t="s">
        <v>1484</v>
      </c>
      <c r="AZ61" s="2" t="s">
        <v>1484</v>
      </c>
      <c r="BA61" s="2" t="s">
        <v>1484</v>
      </c>
      <c r="BB61" s="2" t="s">
        <v>1484</v>
      </c>
      <c r="BC61" s="2" t="s">
        <v>1484</v>
      </c>
      <c r="BD61" s="2" t="s">
        <v>1484</v>
      </c>
      <c r="BE61" s="2" t="s">
        <v>1484</v>
      </c>
      <c r="BF61" s="2" t="s">
        <v>1484</v>
      </c>
      <c r="BG61" s="2" t="s">
        <v>1484</v>
      </c>
      <c r="BH61" s="2" t="s">
        <v>1484</v>
      </c>
      <c r="BI61" s="2" t="s">
        <v>1484</v>
      </c>
      <c r="BJ61" s="2">
        <v>32.9</v>
      </c>
      <c r="BK61" s="2" t="s">
        <v>1484</v>
      </c>
      <c r="BL61" s="2" t="s">
        <v>1484</v>
      </c>
      <c r="BM61" s="2" t="s">
        <v>1484</v>
      </c>
      <c r="BN61" s="2" t="s">
        <v>1484</v>
      </c>
      <c r="BO61" s="2" t="s">
        <v>1484</v>
      </c>
      <c r="BP61" s="2" t="s">
        <v>1484</v>
      </c>
      <c r="BQ61" s="2" t="s">
        <v>1484</v>
      </c>
      <c r="BR61" s="2" t="s">
        <v>1484</v>
      </c>
      <c r="BS61" s="2" t="s">
        <v>1484</v>
      </c>
      <c r="BT61" s="2" t="s">
        <v>1484</v>
      </c>
      <c r="BU61" s="2" t="s">
        <v>1484</v>
      </c>
      <c r="BV61" s="2" t="s">
        <v>1484</v>
      </c>
      <c r="BW61" s="2" t="s">
        <v>1484</v>
      </c>
      <c r="BX61" s="2" t="s">
        <v>1484</v>
      </c>
      <c r="BY61" s="2" t="s">
        <v>1484</v>
      </c>
      <c r="BZ61" s="2" t="s">
        <v>1484</v>
      </c>
      <c r="CA61" s="2" t="s">
        <v>1484</v>
      </c>
      <c r="CB61" s="2" t="s">
        <v>1484</v>
      </c>
      <c r="CC61" s="2" t="s">
        <v>1484</v>
      </c>
      <c r="CD61" s="2" t="s">
        <v>1484</v>
      </c>
      <c r="CE61" s="2" t="s">
        <v>1484</v>
      </c>
      <c r="CF61" s="2" t="s">
        <v>1484</v>
      </c>
      <c r="CG61" s="2" t="s">
        <v>1484</v>
      </c>
      <c r="CH61" s="2" t="s">
        <v>1484</v>
      </c>
      <c r="CI61" s="2" t="s">
        <v>1484</v>
      </c>
      <c r="CJ61" s="2" t="s">
        <v>1484</v>
      </c>
      <c r="CK61" s="2" t="s">
        <v>1484</v>
      </c>
      <c r="CL61" s="2" t="s">
        <v>1484</v>
      </c>
      <c r="CM61" s="2" t="s">
        <v>1484</v>
      </c>
      <c r="CN61" s="2" t="s">
        <v>1484</v>
      </c>
      <c r="CO61" s="2" t="s">
        <v>1484</v>
      </c>
      <c r="CP61" s="2">
        <v>7</v>
      </c>
      <c r="CQ61" s="2" t="s">
        <v>1484</v>
      </c>
      <c r="CR61" s="2" t="s">
        <v>1484</v>
      </c>
      <c r="CS61" s="2" t="s">
        <v>1484</v>
      </c>
      <c r="CU61" s="2" t="str">
        <f>_xlfn.XLOOKUP($A61,TEAMS!$G$1:$G$844,TEAMS!$H$1:$H$844,"",0)</f>
        <v>PG</v>
      </c>
      <c r="CV61" s="2" t="str">
        <f>_xlfn.XLOOKUP($CU61,DASHBOARD!$B$22:$B$27,DASHBOARD!$C$22:$C$27,"",0)</f>
        <v>GUARD</v>
      </c>
      <c r="CY61" s="60">
        <v>0</v>
      </c>
      <c r="CZ61" s="60">
        <v>0</v>
      </c>
      <c r="DA61" s="60">
        <v>0</v>
      </c>
      <c r="DB61" s="60">
        <v>0</v>
      </c>
      <c r="DC61" s="60">
        <v>0</v>
      </c>
      <c r="DD61" s="60">
        <v>0</v>
      </c>
      <c r="DE61" s="60">
        <v>0</v>
      </c>
      <c r="DF61" s="60">
        <v>0</v>
      </c>
      <c r="DG61" s="60">
        <v>0</v>
      </c>
      <c r="DH61" s="60">
        <v>0</v>
      </c>
      <c r="DI61" s="60">
        <v>0</v>
      </c>
      <c r="DJ61" s="60">
        <v>0</v>
      </c>
      <c r="DK61" s="60">
        <v>0</v>
      </c>
      <c r="DL61" s="60">
        <v>0</v>
      </c>
      <c r="DM61" s="60">
        <v>0</v>
      </c>
      <c r="DN61" s="60">
        <v>0</v>
      </c>
      <c r="DO61" s="60">
        <v>0</v>
      </c>
      <c r="DP61" s="60">
        <v>0</v>
      </c>
      <c r="DQ61" s="60">
        <v>0</v>
      </c>
      <c r="DR61" s="60">
        <v>0</v>
      </c>
      <c r="DS61" s="60">
        <v>0</v>
      </c>
      <c r="DT61" s="60">
        <v>0</v>
      </c>
      <c r="DU61" s="60">
        <v>0</v>
      </c>
      <c r="DV61" s="60">
        <v>0</v>
      </c>
      <c r="DW61" s="60">
        <v>0</v>
      </c>
      <c r="DX61" s="60">
        <v>0</v>
      </c>
      <c r="DY61" s="60">
        <v>0</v>
      </c>
      <c r="DZ61" s="60">
        <v>0</v>
      </c>
      <c r="EA61" s="60">
        <v>90005</v>
      </c>
      <c r="EB61" s="60">
        <v>0</v>
      </c>
      <c r="EC61" s="60">
        <v>0</v>
      </c>
      <c r="ED61" s="60">
        <v>0</v>
      </c>
      <c r="EH61" s="2" t="s">
        <v>1480</v>
      </c>
    </row>
    <row r="62" spans="1:165" x14ac:dyDescent="0.2">
      <c r="A62" s="2" t="s">
        <v>1107</v>
      </c>
      <c r="B62" s="2" t="s">
        <v>1484</v>
      </c>
      <c r="C62" s="2" t="s">
        <v>1484</v>
      </c>
      <c r="D62" s="2" t="s">
        <v>1484</v>
      </c>
      <c r="E62" s="2" t="s">
        <v>1085</v>
      </c>
      <c r="F62" s="2" t="s">
        <v>1484</v>
      </c>
      <c r="G62" s="2" t="s">
        <v>1484</v>
      </c>
      <c r="H62" s="2" t="s">
        <v>1529</v>
      </c>
      <c r="I62" s="2" t="s">
        <v>1484</v>
      </c>
      <c r="J62" s="2" t="s">
        <v>1484</v>
      </c>
      <c r="K62" s="2" t="s">
        <v>1484</v>
      </c>
      <c r="L62" s="2" t="s">
        <v>1484</v>
      </c>
      <c r="M62" s="2" t="s">
        <v>1484</v>
      </c>
      <c r="N62" s="2" t="s">
        <v>1484</v>
      </c>
      <c r="O62" s="2" t="s">
        <v>1484</v>
      </c>
      <c r="P62" s="2" t="s">
        <v>1484</v>
      </c>
      <c r="Q62" s="2" t="s">
        <v>1484</v>
      </c>
      <c r="R62" s="2" t="s">
        <v>1484</v>
      </c>
      <c r="S62" s="2" t="s">
        <v>1484</v>
      </c>
      <c r="T62" s="2" t="s">
        <v>1484</v>
      </c>
      <c r="U62" s="2" t="s">
        <v>1484</v>
      </c>
      <c r="V62" s="2" t="s">
        <v>1484</v>
      </c>
      <c r="W62" s="2" t="s">
        <v>1484</v>
      </c>
      <c r="X62" s="2" t="s">
        <v>1484</v>
      </c>
      <c r="Y62" s="2" t="s">
        <v>1484</v>
      </c>
      <c r="Z62" s="2" t="s">
        <v>1484</v>
      </c>
      <c r="AA62" s="2" t="s">
        <v>1484</v>
      </c>
      <c r="AB62" s="2" t="s">
        <v>1484</v>
      </c>
      <c r="AC62" s="2" t="s">
        <v>1484</v>
      </c>
      <c r="AD62" s="2" t="s">
        <v>1484</v>
      </c>
      <c r="AE62" s="2" t="s">
        <v>1484</v>
      </c>
      <c r="AF62" s="2" t="s">
        <v>1484</v>
      </c>
      <c r="AG62" s="2" t="s">
        <v>1484</v>
      </c>
      <c r="AH62" s="2" t="s">
        <v>1484</v>
      </c>
      <c r="AI62" s="2" t="s">
        <v>1484</v>
      </c>
      <c r="AJ62" s="2" t="s">
        <v>1484</v>
      </c>
      <c r="AK62" s="2">
        <v>78</v>
      </c>
      <c r="AL62" s="2" t="s">
        <v>1484</v>
      </c>
      <c r="AM62" s="2" t="s">
        <v>1484</v>
      </c>
      <c r="AN62" s="2">
        <v>9.8999999999999986</v>
      </c>
      <c r="AO62" s="2" t="s">
        <v>1484</v>
      </c>
      <c r="AP62" s="2" t="s">
        <v>1484</v>
      </c>
      <c r="AQ62" s="2" t="s">
        <v>1484</v>
      </c>
      <c r="AR62" s="2" t="s">
        <v>1484</v>
      </c>
      <c r="AS62" s="2" t="s">
        <v>1484</v>
      </c>
      <c r="AT62" s="2" t="s">
        <v>1484</v>
      </c>
      <c r="AU62" s="2" t="s">
        <v>1484</v>
      </c>
      <c r="AV62" s="2" t="s">
        <v>1484</v>
      </c>
      <c r="AW62" s="2" t="s">
        <v>1484</v>
      </c>
      <c r="AX62" s="2" t="s">
        <v>1484</v>
      </c>
      <c r="AY62" s="2" t="s">
        <v>1484</v>
      </c>
      <c r="AZ62" s="2" t="s">
        <v>1484</v>
      </c>
      <c r="BA62" s="2" t="s">
        <v>1484</v>
      </c>
      <c r="BB62" s="2" t="s">
        <v>1484</v>
      </c>
      <c r="BC62" s="2" t="s">
        <v>1484</v>
      </c>
      <c r="BD62" s="2" t="s">
        <v>1484</v>
      </c>
      <c r="BE62" s="2" t="s">
        <v>1484</v>
      </c>
      <c r="BF62" s="2" t="s">
        <v>1484</v>
      </c>
      <c r="BG62" s="2" t="s">
        <v>1484</v>
      </c>
      <c r="BH62" s="2" t="s">
        <v>1484</v>
      </c>
      <c r="BI62" s="2" t="s">
        <v>1484</v>
      </c>
      <c r="BJ62" s="2" t="s">
        <v>1484</v>
      </c>
      <c r="BK62" s="2" t="s">
        <v>1484</v>
      </c>
      <c r="BL62" s="2" t="s">
        <v>1484</v>
      </c>
      <c r="BM62" s="2" t="s">
        <v>1484</v>
      </c>
      <c r="BN62" s="2" t="s">
        <v>1484</v>
      </c>
      <c r="BO62" s="2" t="s">
        <v>1484</v>
      </c>
      <c r="BP62" s="2" t="s">
        <v>1484</v>
      </c>
      <c r="BQ62" s="2">
        <v>11</v>
      </c>
      <c r="BR62" s="2" t="s">
        <v>1484</v>
      </c>
      <c r="BS62" s="2" t="s">
        <v>1484</v>
      </c>
      <c r="BT62" s="2">
        <v>16</v>
      </c>
      <c r="BU62" s="2" t="s">
        <v>1484</v>
      </c>
      <c r="BV62" s="2" t="s">
        <v>1484</v>
      </c>
      <c r="BW62" s="2" t="s">
        <v>1484</v>
      </c>
      <c r="BX62" s="2" t="s">
        <v>1484</v>
      </c>
      <c r="BY62" s="2" t="s">
        <v>1484</v>
      </c>
      <c r="BZ62" s="2" t="s">
        <v>1484</v>
      </c>
      <c r="CA62" s="2" t="s">
        <v>1484</v>
      </c>
      <c r="CB62" s="2" t="s">
        <v>1484</v>
      </c>
      <c r="CC62" s="2" t="s">
        <v>1484</v>
      </c>
      <c r="CD62" s="2" t="s">
        <v>1484</v>
      </c>
      <c r="CE62" s="2" t="s">
        <v>1484</v>
      </c>
      <c r="CF62" s="2" t="s">
        <v>1484</v>
      </c>
      <c r="CG62" s="2" t="s">
        <v>1484</v>
      </c>
      <c r="CH62" s="2" t="s">
        <v>1484</v>
      </c>
      <c r="CI62" s="2" t="s">
        <v>1484</v>
      </c>
      <c r="CJ62" s="2" t="s">
        <v>1484</v>
      </c>
      <c r="CK62" s="2" t="s">
        <v>1484</v>
      </c>
      <c r="CL62" s="2" t="s">
        <v>1484</v>
      </c>
      <c r="CM62" s="2" t="s">
        <v>1484</v>
      </c>
      <c r="CN62" s="2" t="s">
        <v>1484</v>
      </c>
      <c r="CO62" s="2" t="s">
        <v>1484</v>
      </c>
      <c r="CP62" s="2" t="s">
        <v>1484</v>
      </c>
      <c r="CQ62" s="2" t="s">
        <v>1484</v>
      </c>
      <c r="CR62" s="2" t="s">
        <v>1484</v>
      </c>
      <c r="CS62" s="2" t="s">
        <v>1484</v>
      </c>
      <c r="CU62" s="2" t="str">
        <f>_xlfn.XLOOKUP($A62,TEAMS!$G$1:$G$844,TEAMS!$H$1:$H$844,"",0)</f>
        <v>SF</v>
      </c>
      <c r="CV62" s="2" t="str">
        <f>_xlfn.XLOOKUP($CU62,DASHBOARD!$B$22:$B$27,DASHBOARD!$C$22:$C$27,"",0)</f>
        <v>FORWARD</v>
      </c>
      <c r="CY62" s="60">
        <v>0</v>
      </c>
      <c r="CZ62" s="60">
        <v>0</v>
      </c>
      <c r="DA62" s="60">
        <v>0</v>
      </c>
      <c r="DB62" s="60">
        <v>0</v>
      </c>
      <c r="DC62" s="60">
        <v>0</v>
      </c>
      <c r="DD62" s="60">
        <v>0</v>
      </c>
      <c r="DE62" s="60">
        <v>247500</v>
      </c>
      <c r="DF62" s="60">
        <v>0</v>
      </c>
      <c r="DG62" s="60">
        <v>0</v>
      </c>
      <c r="DH62" s="60">
        <v>0</v>
      </c>
      <c r="DI62" s="60">
        <v>0</v>
      </c>
      <c r="DJ62" s="60">
        <v>0</v>
      </c>
      <c r="DK62" s="60">
        <v>0</v>
      </c>
      <c r="DL62" s="60">
        <v>0</v>
      </c>
      <c r="DM62" s="60">
        <v>0</v>
      </c>
      <c r="DN62" s="60">
        <v>0</v>
      </c>
      <c r="DO62" s="60">
        <v>0</v>
      </c>
      <c r="DP62" s="60">
        <v>0</v>
      </c>
      <c r="DQ62" s="60">
        <v>0</v>
      </c>
      <c r="DR62" s="60">
        <v>0</v>
      </c>
      <c r="DS62" s="60">
        <v>0</v>
      </c>
      <c r="DT62" s="60">
        <v>0</v>
      </c>
      <c r="DU62" s="60">
        <v>0</v>
      </c>
      <c r="DV62" s="60">
        <v>0</v>
      </c>
      <c r="DW62" s="60">
        <v>0</v>
      </c>
      <c r="DX62" s="60">
        <v>0</v>
      </c>
      <c r="DY62" s="60">
        <v>0</v>
      </c>
      <c r="DZ62" s="60">
        <v>0</v>
      </c>
      <c r="EA62" s="60">
        <v>0</v>
      </c>
      <c r="EB62" s="60">
        <v>0</v>
      </c>
      <c r="EC62" s="60">
        <v>0</v>
      </c>
      <c r="ED62" s="60">
        <v>0</v>
      </c>
      <c r="EH62" s="2" t="s">
        <v>1479</v>
      </c>
    </row>
    <row r="63" spans="1:165" x14ac:dyDescent="0.2">
      <c r="A63" s="2" t="s">
        <v>890</v>
      </c>
      <c r="B63" s="2" t="s">
        <v>1484</v>
      </c>
      <c r="C63" s="2" t="s">
        <v>1484</v>
      </c>
      <c r="D63" s="2" t="s">
        <v>1484</v>
      </c>
      <c r="E63" s="2" t="s">
        <v>1484</v>
      </c>
      <c r="F63" s="2" t="s">
        <v>1484</v>
      </c>
      <c r="G63" s="2" t="s">
        <v>1484</v>
      </c>
      <c r="H63" s="2" t="s">
        <v>1484</v>
      </c>
      <c r="I63" s="2" t="s">
        <v>1484</v>
      </c>
      <c r="J63" s="2" t="s">
        <v>1484</v>
      </c>
      <c r="K63" s="2" t="s">
        <v>1484</v>
      </c>
      <c r="L63" s="2" t="s">
        <v>788</v>
      </c>
      <c r="M63" s="2" t="s">
        <v>788</v>
      </c>
      <c r="N63" s="2" t="s">
        <v>788</v>
      </c>
      <c r="O63" s="2" t="s">
        <v>1507</v>
      </c>
      <c r="P63" s="2" t="s">
        <v>837</v>
      </c>
      <c r="Q63" s="2" t="s">
        <v>837</v>
      </c>
      <c r="R63" s="2" t="s">
        <v>1484</v>
      </c>
      <c r="S63" s="2" t="s">
        <v>837</v>
      </c>
      <c r="T63" s="2" t="s">
        <v>837</v>
      </c>
      <c r="U63" s="2" t="s">
        <v>1484</v>
      </c>
      <c r="V63" s="2" t="s">
        <v>1484</v>
      </c>
      <c r="W63" s="2" t="s">
        <v>1484</v>
      </c>
      <c r="X63" s="2" t="s">
        <v>1484</v>
      </c>
      <c r="Y63" s="2" t="s">
        <v>1484</v>
      </c>
      <c r="Z63" s="2" t="s">
        <v>1484</v>
      </c>
      <c r="AA63" s="2" t="s">
        <v>1484</v>
      </c>
      <c r="AB63" s="2" t="s">
        <v>1484</v>
      </c>
      <c r="AC63" s="2" t="s">
        <v>1484</v>
      </c>
      <c r="AD63" s="2" t="s">
        <v>1484</v>
      </c>
      <c r="AE63" s="2" t="s">
        <v>1484</v>
      </c>
      <c r="AF63" s="2" t="s">
        <v>1484</v>
      </c>
      <c r="AG63" s="2" t="s">
        <v>1484</v>
      </c>
      <c r="AH63" s="2" t="s">
        <v>1484</v>
      </c>
      <c r="AI63" s="2" t="s">
        <v>1484</v>
      </c>
      <c r="AJ63" s="2" t="s">
        <v>1484</v>
      </c>
      <c r="AK63" s="2" t="s">
        <v>1484</v>
      </c>
      <c r="AL63" s="2" t="s">
        <v>1484</v>
      </c>
      <c r="AM63" s="2" t="s">
        <v>1484</v>
      </c>
      <c r="AN63" s="2" t="s">
        <v>1484</v>
      </c>
      <c r="AO63" s="2" t="s">
        <v>1484</v>
      </c>
      <c r="AP63" s="2" t="s">
        <v>1484</v>
      </c>
      <c r="AQ63" s="2" t="s">
        <v>1484</v>
      </c>
      <c r="AR63" s="2">
        <v>1168.2</v>
      </c>
      <c r="AS63" s="2">
        <v>1657.6</v>
      </c>
      <c r="AT63" s="2">
        <v>811.19999999999993</v>
      </c>
      <c r="AU63" s="2">
        <v>1330</v>
      </c>
      <c r="AV63" s="2">
        <v>1867.5</v>
      </c>
      <c r="AW63" s="2">
        <v>1539.9</v>
      </c>
      <c r="AX63" s="2" t="s">
        <v>1484</v>
      </c>
      <c r="AY63" s="2">
        <v>278.3</v>
      </c>
      <c r="AZ63" s="2">
        <v>104.39999999999999</v>
      </c>
      <c r="BA63" s="2" t="s">
        <v>1484</v>
      </c>
      <c r="BB63" s="2" t="s">
        <v>1484</v>
      </c>
      <c r="BC63" s="2" t="s">
        <v>1484</v>
      </c>
      <c r="BD63" s="2" t="s">
        <v>1484</v>
      </c>
      <c r="BE63" s="2" t="s">
        <v>1484</v>
      </c>
      <c r="BF63" s="2" t="s">
        <v>1484</v>
      </c>
      <c r="BG63" s="2" t="s">
        <v>1484</v>
      </c>
      <c r="BH63" s="2" t="s">
        <v>1484</v>
      </c>
      <c r="BI63" s="2" t="s">
        <v>1484</v>
      </c>
      <c r="BJ63" s="2" t="s">
        <v>1484</v>
      </c>
      <c r="BK63" s="2" t="s">
        <v>1484</v>
      </c>
      <c r="BL63" s="2" t="s">
        <v>1484</v>
      </c>
      <c r="BM63" s="2" t="s">
        <v>1484</v>
      </c>
      <c r="BN63" s="2" t="s">
        <v>1484</v>
      </c>
      <c r="BO63" s="2" t="s">
        <v>1484</v>
      </c>
      <c r="BP63" s="2" t="s">
        <v>1484</v>
      </c>
      <c r="BQ63" s="2" t="s">
        <v>1484</v>
      </c>
      <c r="BR63" s="2" t="s">
        <v>1484</v>
      </c>
      <c r="BS63" s="2" t="s">
        <v>1484</v>
      </c>
      <c r="BT63" s="2" t="s">
        <v>1484</v>
      </c>
      <c r="BU63" s="2" t="s">
        <v>1484</v>
      </c>
      <c r="BV63" s="2" t="s">
        <v>1484</v>
      </c>
      <c r="BW63" s="2" t="s">
        <v>1484</v>
      </c>
      <c r="BX63" s="2">
        <v>12.6</v>
      </c>
      <c r="BY63" s="2">
        <v>10</v>
      </c>
      <c r="BZ63" s="2">
        <v>13.2</v>
      </c>
      <c r="CA63" s="2">
        <v>14.6</v>
      </c>
      <c r="CB63" s="2">
        <v>15.7</v>
      </c>
      <c r="CC63" s="2">
        <v>15.3</v>
      </c>
      <c r="CD63" s="2" t="s">
        <v>1484</v>
      </c>
      <c r="CE63" s="2">
        <v>7.7</v>
      </c>
      <c r="CF63" s="2">
        <v>10</v>
      </c>
      <c r="CG63" s="2" t="s">
        <v>1484</v>
      </c>
      <c r="CH63" s="2" t="s">
        <v>1484</v>
      </c>
      <c r="CI63" s="2" t="s">
        <v>1484</v>
      </c>
      <c r="CJ63" s="2" t="s">
        <v>1484</v>
      </c>
      <c r="CK63" s="2" t="s">
        <v>1484</v>
      </c>
      <c r="CL63" s="2" t="s">
        <v>1484</v>
      </c>
      <c r="CM63" s="2" t="s">
        <v>1484</v>
      </c>
      <c r="CN63" s="2" t="s">
        <v>1484</v>
      </c>
      <c r="CO63" s="2" t="s">
        <v>1484</v>
      </c>
      <c r="CP63" s="2" t="s">
        <v>1484</v>
      </c>
      <c r="CQ63" s="2" t="s">
        <v>1484</v>
      </c>
      <c r="CR63" s="2" t="s">
        <v>1484</v>
      </c>
      <c r="CS63" s="2" t="s">
        <v>1484</v>
      </c>
      <c r="CU63" s="2" t="str">
        <f>_xlfn.XLOOKUP($A63,TEAMS!$G$1:$G$844,TEAMS!$H$1:$H$844,"",0)</f>
        <v>C</v>
      </c>
      <c r="CV63" s="2" t="str">
        <f>_xlfn.XLOOKUP($CU63,DASHBOARD!$B$22:$B$27,DASHBOARD!$C$22:$C$27,"",0)</f>
        <v>CENTER</v>
      </c>
      <c r="CY63" s="60">
        <v>0</v>
      </c>
      <c r="CZ63" s="60">
        <v>0</v>
      </c>
      <c r="DA63" s="60">
        <v>0</v>
      </c>
      <c r="DB63" s="60">
        <v>0</v>
      </c>
      <c r="DC63" s="60">
        <v>0</v>
      </c>
      <c r="DD63" s="60">
        <v>0</v>
      </c>
      <c r="DE63" s="60">
        <v>0</v>
      </c>
      <c r="DF63" s="60">
        <v>0</v>
      </c>
      <c r="DG63" s="60">
        <v>0</v>
      </c>
      <c r="DH63" s="60">
        <v>0</v>
      </c>
      <c r="DI63" s="60">
        <v>1923600</v>
      </c>
      <c r="DJ63" s="60">
        <v>2067960</v>
      </c>
      <c r="DK63" s="60">
        <v>2212200</v>
      </c>
      <c r="DL63" s="60">
        <v>2809494</v>
      </c>
      <c r="DM63" s="60">
        <v>3371393</v>
      </c>
      <c r="DN63" s="60">
        <v>3792817</v>
      </c>
      <c r="DO63" s="60">
        <v>0</v>
      </c>
      <c r="DP63" s="60">
        <v>2500000</v>
      </c>
      <c r="DQ63" s="60">
        <v>2500000</v>
      </c>
      <c r="DR63" s="60">
        <v>0</v>
      </c>
      <c r="DS63" s="60">
        <v>0</v>
      </c>
      <c r="DT63" s="60">
        <v>0</v>
      </c>
      <c r="DU63" s="60">
        <v>0</v>
      </c>
      <c r="DV63" s="60">
        <v>0</v>
      </c>
      <c r="DW63" s="60">
        <v>0</v>
      </c>
      <c r="DX63" s="60">
        <v>0</v>
      </c>
      <c r="DY63" s="60">
        <v>0</v>
      </c>
      <c r="DZ63" s="60">
        <v>0</v>
      </c>
      <c r="EA63" s="60">
        <v>0</v>
      </c>
      <c r="EB63" s="60">
        <v>0</v>
      </c>
      <c r="EC63" s="60">
        <v>0</v>
      </c>
      <c r="ED63" s="60">
        <v>0</v>
      </c>
      <c r="EH63" s="2" t="s">
        <v>1478</v>
      </c>
    </row>
    <row r="64" spans="1:165" x14ac:dyDescent="0.2">
      <c r="A64" s="2" t="s">
        <v>1143</v>
      </c>
      <c r="B64" s="2" t="s">
        <v>1484</v>
      </c>
      <c r="C64" s="2" t="s">
        <v>1484</v>
      </c>
      <c r="D64" s="2" t="s">
        <v>1484</v>
      </c>
      <c r="E64" s="2" t="s">
        <v>787</v>
      </c>
      <c r="F64" s="2" t="s">
        <v>1484</v>
      </c>
      <c r="G64" s="2" t="s">
        <v>1484</v>
      </c>
      <c r="H64" s="2" t="s">
        <v>1484</v>
      </c>
      <c r="I64" s="2" t="s">
        <v>1484</v>
      </c>
      <c r="J64" s="2" t="s">
        <v>1484</v>
      </c>
      <c r="K64" s="2" t="s">
        <v>1484</v>
      </c>
      <c r="L64" s="2" t="s">
        <v>1484</v>
      </c>
      <c r="M64" s="2" t="s">
        <v>1484</v>
      </c>
      <c r="N64" s="2" t="s">
        <v>1484</v>
      </c>
      <c r="O64" s="2" t="s">
        <v>1484</v>
      </c>
      <c r="P64" s="2" t="s">
        <v>1484</v>
      </c>
      <c r="Q64" s="2" t="s">
        <v>1484</v>
      </c>
      <c r="R64" s="2" t="s">
        <v>1484</v>
      </c>
      <c r="S64" s="2" t="s">
        <v>1484</v>
      </c>
      <c r="T64" s="2" t="s">
        <v>1484</v>
      </c>
      <c r="U64" s="2" t="s">
        <v>1484</v>
      </c>
      <c r="V64" s="2" t="s">
        <v>1484</v>
      </c>
      <c r="W64" s="2" t="s">
        <v>1484</v>
      </c>
      <c r="X64" s="2" t="s">
        <v>1484</v>
      </c>
      <c r="Y64" s="2" t="s">
        <v>1484</v>
      </c>
      <c r="Z64" s="2" t="s">
        <v>1484</v>
      </c>
      <c r="AA64" s="2" t="s">
        <v>1484</v>
      </c>
      <c r="AB64" s="2" t="s">
        <v>1484</v>
      </c>
      <c r="AC64" s="2" t="s">
        <v>1484</v>
      </c>
      <c r="AD64" s="2" t="s">
        <v>1484</v>
      </c>
      <c r="AE64" s="2" t="s">
        <v>1484</v>
      </c>
      <c r="AF64" s="2" t="s">
        <v>1484</v>
      </c>
      <c r="AG64" s="2" t="s">
        <v>1484</v>
      </c>
      <c r="AH64" s="2" t="s">
        <v>1484</v>
      </c>
      <c r="AI64" s="2" t="s">
        <v>1484</v>
      </c>
      <c r="AJ64" s="2" t="s">
        <v>1484</v>
      </c>
      <c r="AK64" s="2">
        <v>1</v>
      </c>
      <c r="AL64" s="2" t="s">
        <v>1484</v>
      </c>
      <c r="AM64" s="2" t="s">
        <v>1484</v>
      </c>
      <c r="AN64" s="2" t="s">
        <v>1484</v>
      </c>
      <c r="AO64" s="2" t="s">
        <v>1484</v>
      </c>
      <c r="AP64" s="2" t="s">
        <v>1484</v>
      </c>
      <c r="AQ64" s="2" t="s">
        <v>1484</v>
      </c>
      <c r="AR64" s="2" t="s">
        <v>1484</v>
      </c>
      <c r="AS64" s="2" t="s">
        <v>1484</v>
      </c>
      <c r="AT64" s="2" t="s">
        <v>1484</v>
      </c>
      <c r="AU64" s="2" t="s">
        <v>1484</v>
      </c>
      <c r="AV64" s="2" t="s">
        <v>1484</v>
      </c>
      <c r="AW64" s="2" t="s">
        <v>1484</v>
      </c>
      <c r="AX64" s="2" t="s">
        <v>1484</v>
      </c>
      <c r="AY64" s="2" t="s">
        <v>1484</v>
      </c>
      <c r="AZ64" s="2" t="s">
        <v>1484</v>
      </c>
      <c r="BA64" s="2" t="s">
        <v>1484</v>
      </c>
      <c r="BB64" s="2" t="s">
        <v>1484</v>
      </c>
      <c r="BC64" s="2" t="s">
        <v>1484</v>
      </c>
      <c r="BD64" s="2" t="s">
        <v>1484</v>
      </c>
      <c r="BE64" s="2" t="s">
        <v>1484</v>
      </c>
      <c r="BF64" s="2" t="s">
        <v>1484</v>
      </c>
      <c r="BG64" s="2" t="s">
        <v>1484</v>
      </c>
      <c r="BH64" s="2" t="s">
        <v>1484</v>
      </c>
      <c r="BI64" s="2" t="s">
        <v>1484</v>
      </c>
      <c r="BJ64" s="2" t="s">
        <v>1484</v>
      </c>
      <c r="BK64" s="2" t="s">
        <v>1484</v>
      </c>
      <c r="BL64" s="2" t="s">
        <v>1484</v>
      </c>
      <c r="BM64" s="2" t="s">
        <v>1484</v>
      </c>
      <c r="BN64" s="2" t="s">
        <v>1484</v>
      </c>
      <c r="BO64" s="2" t="s">
        <v>1484</v>
      </c>
      <c r="BP64" s="2" t="s">
        <v>1484</v>
      </c>
      <c r="BQ64" s="2">
        <v>46</v>
      </c>
      <c r="BR64" s="2" t="s">
        <v>1484</v>
      </c>
      <c r="BS64" s="2" t="s">
        <v>1484</v>
      </c>
      <c r="BT64" s="2" t="s">
        <v>1484</v>
      </c>
      <c r="BU64" s="2" t="s">
        <v>1484</v>
      </c>
      <c r="BV64" s="2" t="s">
        <v>1484</v>
      </c>
      <c r="BW64" s="2" t="s">
        <v>1484</v>
      </c>
      <c r="BX64" s="2" t="s">
        <v>1484</v>
      </c>
      <c r="BY64" s="2" t="s">
        <v>1484</v>
      </c>
      <c r="BZ64" s="2" t="s">
        <v>1484</v>
      </c>
      <c r="CA64" s="2" t="s">
        <v>1484</v>
      </c>
      <c r="CB64" s="2" t="s">
        <v>1484</v>
      </c>
      <c r="CC64" s="2" t="s">
        <v>1484</v>
      </c>
      <c r="CD64" s="2" t="s">
        <v>1484</v>
      </c>
      <c r="CE64" s="2" t="s">
        <v>1484</v>
      </c>
      <c r="CF64" s="2" t="s">
        <v>1484</v>
      </c>
      <c r="CG64" s="2" t="s">
        <v>1484</v>
      </c>
      <c r="CH64" s="2" t="s">
        <v>1484</v>
      </c>
      <c r="CI64" s="2" t="s">
        <v>1484</v>
      </c>
      <c r="CJ64" s="2" t="s">
        <v>1484</v>
      </c>
      <c r="CK64" s="2" t="s">
        <v>1484</v>
      </c>
      <c r="CL64" s="2" t="s">
        <v>1484</v>
      </c>
      <c r="CM64" s="2" t="s">
        <v>1484</v>
      </c>
      <c r="CN64" s="2" t="s">
        <v>1484</v>
      </c>
      <c r="CO64" s="2" t="s">
        <v>1484</v>
      </c>
      <c r="CP64" s="2" t="s">
        <v>1484</v>
      </c>
      <c r="CQ64" s="2" t="s">
        <v>1484</v>
      </c>
      <c r="CR64" s="2" t="s">
        <v>1484</v>
      </c>
      <c r="CS64" s="2" t="s">
        <v>1484</v>
      </c>
      <c r="CU64" s="2" t="str">
        <f>_xlfn.XLOOKUP($A64,TEAMS!$G$1:$G$844,TEAMS!$H$1:$H$844,"",0)</f>
        <v>C</v>
      </c>
      <c r="CV64" s="2" t="str">
        <f>_xlfn.XLOOKUP($CU64,DASHBOARD!$B$22:$B$27,DASHBOARD!$C$22:$C$27,"",0)</f>
        <v>CENTER</v>
      </c>
      <c r="CY64" s="60">
        <v>0</v>
      </c>
      <c r="CZ64" s="60">
        <v>0</v>
      </c>
      <c r="DA64" s="60">
        <v>0</v>
      </c>
      <c r="DB64" s="60">
        <v>0</v>
      </c>
      <c r="DC64" s="60">
        <v>0</v>
      </c>
      <c r="DD64" s="60">
        <v>0</v>
      </c>
      <c r="DE64" s="60">
        <v>0</v>
      </c>
      <c r="DF64" s="60">
        <v>0</v>
      </c>
      <c r="DG64" s="60">
        <v>0</v>
      </c>
      <c r="DH64" s="60">
        <v>0</v>
      </c>
      <c r="DI64" s="60">
        <v>0</v>
      </c>
      <c r="DJ64" s="60">
        <v>0</v>
      </c>
      <c r="DK64" s="60">
        <v>0</v>
      </c>
      <c r="DL64" s="60">
        <v>0</v>
      </c>
      <c r="DM64" s="60">
        <v>0</v>
      </c>
      <c r="DN64" s="60">
        <v>0</v>
      </c>
      <c r="DO64" s="60">
        <v>0</v>
      </c>
      <c r="DP64" s="60">
        <v>0</v>
      </c>
      <c r="DQ64" s="60">
        <v>0</v>
      </c>
      <c r="DR64" s="60">
        <v>0</v>
      </c>
      <c r="DS64" s="60">
        <v>0</v>
      </c>
      <c r="DT64" s="60">
        <v>0</v>
      </c>
      <c r="DU64" s="60">
        <v>0</v>
      </c>
      <c r="DV64" s="60">
        <v>0</v>
      </c>
      <c r="DW64" s="60">
        <v>0</v>
      </c>
      <c r="DX64" s="60">
        <v>0</v>
      </c>
      <c r="DY64" s="60">
        <v>0</v>
      </c>
      <c r="DZ64" s="60">
        <v>0</v>
      </c>
      <c r="EA64" s="60">
        <v>0</v>
      </c>
      <c r="EB64" s="60">
        <v>0</v>
      </c>
      <c r="EC64" s="60">
        <v>0</v>
      </c>
      <c r="ED64" s="60">
        <v>0</v>
      </c>
      <c r="EH64" s="2" t="s">
        <v>1271</v>
      </c>
    </row>
    <row r="65" spans="1:156" x14ac:dyDescent="0.2">
      <c r="A65" s="2" t="s">
        <v>966</v>
      </c>
      <c r="B65" s="2" t="s">
        <v>1484</v>
      </c>
      <c r="C65" s="2" t="s">
        <v>1484</v>
      </c>
      <c r="D65" s="2" t="s">
        <v>1484</v>
      </c>
      <c r="E65" s="2" t="s">
        <v>1484</v>
      </c>
      <c r="F65" s="2" t="s">
        <v>1484</v>
      </c>
      <c r="G65" s="2" t="s">
        <v>1484</v>
      </c>
      <c r="H65" s="2" t="s">
        <v>1484</v>
      </c>
      <c r="I65" s="2" t="s">
        <v>1484</v>
      </c>
      <c r="J65" s="2" t="s">
        <v>1484</v>
      </c>
      <c r="K65" s="2" t="s">
        <v>1522</v>
      </c>
      <c r="L65" s="2" t="s">
        <v>930</v>
      </c>
      <c r="M65" s="2" t="s">
        <v>930</v>
      </c>
      <c r="N65" s="2" t="s">
        <v>930</v>
      </c>
      <c r="O65" s="2" t="s">
        <v>1507</v>
      </c>
      <c r="P65" s="2" t="s">
        <v>837</v>
      </c>
      <c r="Q65" s="2" t="s">
        <v>1507</v>
      </c>
      <c r="R65" s="2" t="s">
        <v>1524</v>
      </c>
      <c r="S65" s="2" t="s">
        <v>1514</v>
      </c>
      <c r="T65" s="2" t="s">
        <v>1507</v>
      </c>
      <c r="U65" s="2" t="s">
        <v>930</v>
      </c>
      <c r="V65" s="2" t="s">
        <v>1484</v>
      </c>
      <c r="W65" s="2" t="s">
        <v>1484</v>
      </c>
      <c r="X65" s="2" t="s">
        <v>1484</v>
      </c>
      <c r="Y65" s="2" t="s">
        <v>1484</v>
      </c>
      <c r="Z65" s="2" t="s">
        <v>1484</v>
      </c>
      <c r="AA65" s="2" t="s">
        <v>1484</v>
      </c>
      <c r="AB65" s="2" t="s">
        <v>1484</v>
      </c>
      <c r="AC65" s="2" t="s">
        <v>1484</v>
      </c>
      <c r="AD65" s="2" t="s">
        <v>1484</v>
      </c>
      <c r="AE65" s="2" t="s">
        <v>1484</v>
      </c>
      <c r="AF65" s="2" t="s">
        <v>1484</v>
      </c>
      <c r="AG65" s="2" t="s">
        <v>1484</v>
      </c>
      <c r="AH65" s="2" t="s">
        <v>1484</v>
      </c>
      <c r="AI65" s="2" t="s">
        <v>1484</v>
      </c>
      <c r="AJ65" s="2" t="s">
        <v>1484</v>
      </c>
      <c r="AK65" s="2" t="s">
        <v>1484</v>
      </c>
      <c r="AL65" s="2" t="s">
        <v>1484</v>
      </c>
      <c r="AM65" s="2" t="s">
        <v>1484</v>
      </c>
      <c r="AN65" s="2" t="s">
        <v>1484</v>
      </c>
      <c r="AO65" s="2" t="s">
        <v>1484</v>
      </c>
      <c r="AP65" s="2" t="s">
        <v>1484</v>
      </c>
      <c r="AQ65" s="2">
        <v>1623.6000000000001</v>
      </c>
      <c r="AR65" s="2">
        <v>2365.1999999999998</v>
      </c>
      <c r="AS65" s="2">
        <v>2283.1</v>
      </c>
      <c r="AT65" s="2">
        <v>1397.5</v>
      </c>
      <c r="AU65" s="2">
        <v>1542.4</v>
      </c>
      <c r="AV65" s="2">
        <v>2902.7999999999997</v>
      </c>
      <c r="AW65" s="2">
        <v>1711.1000000000001</v>
      </c>
      <c r="AX65" s="2">
        <v>2062.5</v>
      </c>
      <c r="AY65" s="2">
        <v>352.79999999999995</v>
      </c>
      <c r="AZ65" s="2">
        <v>412.5</v>
      </c>
      <c r="BA65" s="2">
        <v>644</v>
      </c>
      <c r="BB65" s="2" t="s">
        <v>1484</v>
      </c>
      <c r="BC65" s="2" t="s">
        <v>1484</v>
      </c>
      <c r="BD65" s="2" t="s">
        <v>1484</v>
      </c>
      <c r="BE65" s="2" t="s">
        <v>1484</v>
      </c>
      <c r="BF65" s="2" t="s">
        <v>1484</v>
      </c>
      <c r="BG65" s="2" t="s">
        <v>1484</v>
      </c>
      <c r="BH65" s="2" t="s">
        <v>1484</v>
      </c>
      <c r="BI65" s="2" t="s">
        <v>1484</v>
      </c>
      <c r="BJ65" s="2" t="s">
        <v>1484</v>
      </c>
      <c r="BK65" s="2" t="s">
        <v>1484</v>
      </c>
      <c r="BL65" s="2" t="s">
        <v>1484</v>
      </c>
      <c r="BM65" s="2" t="s">
        <v>1484</v>
      </c>
      <c r="BN65" s="2" t="s">
        <v>1484</v>
      </c>
      <c r="BO65" s="2" t="s">
        <v>1484</v>
      </c>
      <c r="BP65" s="2" t="s">
        <v>1484</v>
      </c>
      <c r="BQ65" s="2" t="s">
        <v>1484</v>
      </c>
      <c r="BR65" s="2" t="s">
        <v>1484</v>
      </c>
      <c r="BS65" s="2" t="s">
        <v>1484</v>
      </c>
      <c r="BT65" s="2" t="s">
        <v>1484</v>
      </c>
      <c r="BU65" s="2" t="s">
        <v>1484</v>
      </c>
      <c r="BV65" s="2" t="s">
        <v>1484</v>
      </c>
      <c r="BW65" s="2">
        <v>14.4</v>
      </c>
      <c r="BX65" s="2">
        <v>12.2</v>
      </c>
      <c r="BY65" s="2">
        <v>14.5</v>
      </c>
      <c r="BZ65" s="2">
        <v>10.1</v>
      </c>
      <c r="CA65" s="2">
        <v>12.1</v>
      </c>
      <c r="CB65" s="2">
        <v>13.4</v>
      </c>
      <c r="CC65" s="2">
        <v>12.9</v>
      </c>
      <c r="CD65" s="2">
        <v>17.399999999999999</v>
      </c>
      <c r="CE65" s="2">
        <v>8.9</v>
      </c>
      <c r="CF65" s="2">
        <v>6.2</v>
      </c>
      <c r="CG65" s="2">
        <v>8.3000000000000007</v>
      </c>
      <c r="CH65" s="2" t="s">
        <v>1484</v>
      </c>
      <c r="CI65" s="2" t="s">
        <v>1484</v>
      </c>
      <c r="CJ65" s="2" t="s">
        <v>1484</v>
      </c>
      <c r="CK65" s="2" t="s">
        <v>1484</v>
      </c>
      <c r="CL65" s="2" t="s">
        <v>1484</v>
      </c>
      <c r="CM65" s="2" t="s">
        <v>1484</v>
      </c>
      <c r="CN65" s="2" t="s">
        <v>1484</v>
      </c>
      <c r="CO65" s="2" t="s">
        <v>1484</v>
      </c>
      <c r="CP65" s="2" t="s">
        <v>1484</v>
      </c>
      <c r="CQ65" s="2" t="s">
        <v>1484</v>
      </c>
      <c r="CR65" s="2" t="s">
        <v>1484</v>
      </c>
      <c r="CS65" s="2" t="s">
        <v>1484</v>
      </c>
      <c r="CU65" s="2" t="str">
        <f>_xlfn.XLOOKUP($A65,TEAMS!$G$1:$G$844,TEAMS!$H$1:$H$844,"",0)</f>
        <v>PG</v>
      </c>
      <c r="CV65" s="2" t="str">
        <f>_xlfn.XLOOKUP($CU65,DASHBOARD!$B$22:$B$27,DASHBOARD!$C$22:$C$27,"",0)</f>
        <v>GUARD</v>
      </c>
      <c r="CY65" s="60">
        <v>0</v>
      </c>
      <c r="CZ65" s="60">
        <v>0</v>
      </c>
      <c r="DA65" s="60">
        <v>0</v>
      </c>
      <c r="DB65" s="60">
        <v>0</v>
      </c>
      <c r="DC65" s="60">
        <v>0</v>
      </c>
      <c r="DD65" s="60">
        <v>0</v>
      </c>
      <c r="DE65" s="60">
        <v>0</v>
      </c>
      <c r="DF65" s="60">
        <v>0</v>
      </c>
      <c r="DG65" s="60">
        <v>0</v>
      </c>
      <c r="DH65" s="60">
        <v>0</v>
      </c>
      <c r="DI65" s="60">
        <v>3000000</v>
      </c>
      <c r="DJ65" s="60">
        <v>3300000</v>
      </c>
      <c r="DK65" s="60">
        <v>3600000</v>
      </c>
      <c r="DL65" s="60">
        <v>3900000</v>
      </c>
      <c r="DM65" s="60">
        <v>4200000</v>
      </c>
      <c r="DN65" s="60">
        <v>4500000</v>
      </c>
      <c r="DO65" s="60">
        <v>3000000</v>
      </c>
      <c r="DP65" s="60">
        <v>3000000</v>
      </c>
      <c r="DQ65" s="60">
        <v>3240000</v>
      </c>
      <c r="DR65" s="60">
        <v>1306455</v>
      </c>
      <c r="DS65" s="60">
        <v>0</v>
      </c>
      <c r="DT65" s="60">
        <v>0</v>
      </c>
      <c r="DU65" s="60">
        <v>0</v>
      </c>
      <c r="DV65" s="60">
        <v>0</v>
      </c>
      <c r="DW65" s="60">
        <v>0</v>
      </c>
      <c r="DX65" s="60">
        <v>0</v>
      </c>
      <c r="DY65" s="60">
        <v>0</v>
      </c>
      <c r="DZ65" s="60">
        <v>0</v>
      </c>
      <c r="EA65" s="60">
        <v>0</v>
      </c>
      <c r="EB65" s="60">
        <v>0</v>
      </c>
      <c r="EC65" s="60">
        <v>0</v>
      </c>
      <c r="ED65" s="60">
        <v>0</v>
      </c>
      <c r="EH65" s="2" t="s">
        <v>1476</v>
      </c>
    </row>
    <row r="66" spans="1:156" x14ac:dyDescent="0.2">
      <c r="A66" s="2" t="s">
        <v>1090</v>
      </c>
      <c r="B66" s="2" t="s">
        <v>788</v>
      </c>
      <c r="C66" s="2" t="s">
        <v>1507</v>
      </c>
      <c r="D66" s="2" t="s">
        <v>1512</v>
      </c>
      <c r="E66" s="2" t="s">
        <v>843</v>
      </c>
      <c r="F66" s="2" t="s">
        <v>1085</v>
      </c>
      <c r="G66" s="2" t="s">
        <v>1085</v>
      </c>
      <c r="H66" s="2" t="s">
        <v>1507</v>
      </c>
      <c r="I66" s="2" t="s">
        <v>1526</v>
      </c>
      <c r="J66" s="2" t="s">
        <v>1511</v>
      </c>
      <c r="K66" s="2" t="s">
        <v>1507</v>
      </c>
      <c r="L66" s="2" t="s">
        <v>1507</v>
      </c>
      <c r="M66" s="2" t="s">
        <v>1523</v>
      </c>
      <c r="N66" s="2" t="s">
        <v>1484</v>
      </c>
      <c r="O66" s="2" t="s">
        <v>1484</v>
      </c>
      <c r="P66" s="2" t="s">
        <v>1484</v>
      </c>
      <c r="Q66" s="2" t="s">
        <v>1484</v>
      </c>
      <c r="R66" s="2" t="s">
        <v>1484</v>
      </c>
      <c r="S66" s="2" t="s">
        <v>1484</v>
      </c>
      <c r="T66" s="2" t="s">
        <v>1484</v>
      </c>
      <c r="U66" s="2" t="s">
        <v>1484</v>
      </c>
      <c r="V66" s="2" t="s">
        <v>1484</v>
      </c>
      <c r="W66" s="2" t="s">
        <v>1484</v>
      </c>
      <c r="X66" s="2" t="s">
        <v>1484</v>
      </c>
      <c r="Y66" s="2" t="s">
        <v>1484</v>
      </c>
      <c r="Z66" s="2" t="s">
        <v>1484</v>
      </c>
      <c r="AA66" s="2" t="s">
        <v>1484</v>
      </c>
      <c r="AB66" s="2" t="s">
        <v>1484</v>
      </c>
      <c r="AC66" s="2" t="s">
        <v>1484</v>
      </c>
      <c r="AD66" s="2" t="s">
        <v>1484</v>
      </c>
      <c r="AE66" s="2" t="s">
        <v>1484</v>
      </c>
      <c r="AF66" s="2" t="s">
        <v>1484</v>
      </c>
      <c r="AG66" s="2" t="s">
        <v>1484</v>
      </c>
      <c r="AH66" s="2">
        <v>1487.4</v>
      </c>
      <c r="AI66" s="2">
        <v>432.6</v>
      </c>
      <c r="AJ66" s="2">
        <v>1185.8</v>
      </c>
      <c r="AK66" s="2">
        <v>10</v>
      </c>
      <c r="AL66" s="2">
        <v>815.9</v>
      </c>
      <c r="AM66" s="2">
        <v>2017.2</v>
      </c>
      <c r="AN66" s="2">
        <v>756</v>
      </c>
      <c r="AO66" s="2">
        <v>1201.2</v>
      </c>
      <c r="AP66" s="2">
        <v>1190.4000000000001</v>
      </c>
      <c r="AQ66" s="2">
        <v>1096.1999999999998</v>
      </c>
      <c r="AR66" s="2">
        <v>338</v>
      </c>
      <c r="AS66" s="2">
        <v>91.8</v>
      </c>
      <c r="AT66" s="2" t="s">
        <v>1484</v>
      </c>
      <c r="AU66" s="2" t="s">
        <v>1484</v>
      </c>
      <c r="AV66" s="2" t="s">
        <v>1484</v>
      </c>
      <c r="AW66" s="2" t="s">
        <v>1484</v>
      </c>
      <c r="AX66" s="2" t="s">
        <v>1484</v>
      </c>
      <c r="AY66" s="2" t="s">
        <v>1484</v>
      </c>
      <c r="AZ66" s="2" t="s">
        <v>1484</v>
      </c>
      <c r="BA66" s="2" t="s">
        <v>1484</v>
      </c>
      <c r="BB66" s="2" t="s">
        <v>1484</v>
      </c>
      <c r="BC66" s="2" t="s">
        <v>1484</v>
      </c>
      <c r="BD66" s="2" t="s">
        <v>1484</v>
      </c>
      <c r="BE66" s="2" t="s">
        <v>1484</v>
      </c>
      <c r="BF66" s="2" t="s">
        <v>1484</v>
      </c>
      <c r="BG66" s="2" t="s">
        <v>1484</v>
      </c>
      <c r="BH66" s="2" t="s">
        <v>1484</v>
      </c>
      <c r="BI66" s="2" t="s">
        <v>1484</v>
      </c>
      <c r="BJ66" s="2" t="s">
        <v>1484</v>
      </c>
      <c r="BK66" s="2" t="s">
        <v>1484</v>
      </c>
      <c r="BL66" s="2" t="s">
        <v>1484</v>
      </c>
      <c r="BM66" s="2" t="s">
        <v>1484</v>
      </c>
      <c r="BN66" s="2">
        <v>12</v>
      </c>
      <c r="BO66" s="2">
        <v>10.8</v>
      </c>
      <c r="BP66" s="2">
        <v>11.2</v>
      </c>
      <c r="BQ66" s="2">
        <v>10.8</v>
      </c>
      <c r="BR66" s="2">
        <v>12.4</v>
      </c>
      <c r="BS66" s="2">
        <v>13.7</v>
      </c>
      <c r="BT66" s="2">
        <v>11.3</v>
      </c>
      <c r="BU66" s="2">
        <v>10.5</v>
      </c>
      <c r="BV66" s="2">
        <v>11.6</v>
      </c>
      <c r="BW66" s="2">
        <v>9.5</v>
      </c>
      <c r="BX66" s="2">
        <v>9.6999999999999993</v>
      </c>
      <c r="BY66" s="2">
        <v>10.1</v>
      </c>
      <c r="BZ66" s="2" t="s">
        <v>1484</v>
      </c>
      <c r="CA66" s="2" t="s">
        <v>1484</v>
      </c>
      <c r="CB66" s="2" t="s">
        <v>1484</v>
      </c>
      <c r="CC66" s="2" t="s">
        <v>1484</v>
      </c>
      <c r="CD66" s="2" t="s">
        <v>1484</v>
      </c>
      <c r="CE66" s="2" t="s">
        <v>1484</v>
      </c>
      <c r="CF66" s="2" t="s">
        <v>1484</v>
      </c>
      <c r="CG66" s="2" t="s">
        <v>1484</v>
      </c>
      <c r="CH66" s="2" t="s">
        <v>1484</v>
      </c>
      <c r="CI66" s="2" t="s">
        <v>1484</v>
      </c>
      <c r="CJ66" s="2" t="s">
        <v>1484</v>
      </c>
      <c r="CK66" s="2" t="s">
        <v>1484</v>
      </c>
      <c r="CL66" s="2" t="s">
        <v>1484</v>
      </c>
      <c r="CM66" s="2" t="s">
        <v>1484</v>
      </c>
      <c r="CN66" s="2" t="s">
        <v>1484</v>
      </c>
      <c r="CO66" s="2" t="s">
        <v>1484</v>
      </c>
      <c r="CP66" s="2" t="s">
        <v>1484</v>
      </c>
      <c r="CQ66" s="2" t="s">
        <v>1484</v>
      </c>
      <c r="CR66" s="2" t="s">
        <v>1484</v>
      </c>
      <c r="CS66" s="2" t="s">
        <v>1484</v>
      </c>
      <c r="CU66" s="2" t="str">
        <f>_xlfn.XLOOKUP($A66,TEAMS!$G$1:$G$844,TEAMS!$H$1:$H$844,"",0)</f>
        <v>SF</v>
      </c>
      <c r="CV66" s="2" t="str">
        <f>_xlfn.XLOOKUP($CU66,DASHBOARD!$B$22:$B$27,DASHBOARD!$C$22:$C$27,"",0)</f>
        <v>FORWARD</v>
      </c>
      <c r="CY66" s="60">
        <v>630000</v>
      </c>
      <c r="CZ66" s="60">
        <v>640000</v>
      </c>
      <c r="DA66" s="60">
        <v>140000</v>
      </c>
      <c r="DB66" s="60">
        <v>0</v>
      </c>
      <c r="DC66" s="60">
        <v>0</v>
      </c>
      <c r="DD66" s="60">
        <v>425000</v>
      </c>
      <c r="DE66" s="60">
        <v>500000</v>
      </c>
      <c r="DF66" s="60">
        <v>272250</v>
      </c>
      <c r="DG66" s="60">
        <v>850000</v>
      </c>
      <c r="DH66" s="60">
        <v>0</v>
      </c>
      <c r="DI66" s="60">
        <v>0</v>
      </c>
      <c r="DJ66" s="60">
        <v>0</v>
      </c>
      <c r="DK66" s="60">
        <v>0</v>
      </c>
      <c r="DL66" s="60">
        <v>0</v>
      </c>
      <c r="DM66" s="60">
        <v>0</v>
      </c>
      <c r="DN66" s="60">
        <v>0</v>
      </c>
      <c r="DO66" s="60">
        <v>0</v>
      </c>
      <c r="DP66" s="60">
        <v>0</v>
      </c>
      <c r="DQ66" s="60">
        <v>0</v>
      </c>
      <c r="DR66" s="60">
        <v>0</v>
      </c>
      <c r="DS66" s="60">
        <v>0</v>
      </c>
      <c r="DT66" s="60">
        <v>0</v>
      </c>
      <c r="DU66" s="60">
        <v>0</v>
      </c>
      <c r="DV66" s="60">
        <v>0</v>
      </c>
      <c r="DW66" s="60">
        <v>0</v>
      </c>
      <c r="DX66" s="60">
        <v>0</v>
      </c>
      <c r="DY66" s="60">
        <v>0</v>
      </c>
      <c r="DZ66" s="60">
        <v>0</v>
      </c>
      <c r="EA66" s="60">
        <v>0</v>
      </c>
      <c r="EB66" s="60">
        <v>0</v>
      </c>
      <c r="EC66" s="60">
        <v>0</v>
      </c>
      <c r="ED66" s="60">
        <v>0</v>
      </c>
      <c r="EH66" s="2" t="s">
        <v>1271</v>
      </c>
    </row>
    <row r="67" spans="1:156" x14ac:dyDescent="0.2">
      <c r="A67" s="2" t="s">
        <v>1142</v>
      </c>
      <c r="B67" s="2" t="s">
        <v>1077</v>
      </c>
      <c r="C67" s="2" t="s">
        <v>1077</v>
      </c>
      <c r="D67" s="2" t="s">
        <v>1484</v>
      </c>
      <c r="E67" s="2" t="s">
        <v>1484</v>
      </c>
      <c r="F67" s="2" t="s">
        <v>1514</v>
      </c>
      <c r="G67" s="2" t="s">
        <v>1484</v>
      </c>
      <c r="H67" s="2" t="s">
        <v>1484</v>
      </c>
      <c r="I67" s="2" t="s">
        <v>1484</v>
      </c>
      <c r="J67" s="2" t="s">
        <v>1484</v>
      </c>
      <c r="K67" s="2" t="s">
        <v>1484</v>
      </c>
      <c r="L67" s="2" t="s">
        <v>1484</v>
      </c>
      <c r="M67" s="2" t="s">
        <v>1484</v>
      </c>
      <c r="N67" s="2" t="s">
        <v>1484</v>
      </c>
      <c r="O67" s="2" t="s">
        <v>1484</v>
      </c>
      <c r="P67" s="2" t="s">
        <v>1484</v>
      </c>
      <c r="Q67" s="2" t="s">
        <v>1484</v>
      </c>
      <c r="R67" s="2" t="s">
        <v>1484</v>
      </c>
      <c r="S67" s="2" t="s">
        <v>1484</v>
      </c>
      <c r="T67" s="2" t="s">
        <v>1484</v>
      </c>
      <c r="U67" s="2" t="s">
        <v>1484</v>
      </c>
      <c r="V67" s="2" t="s">
        <v>1484</v>
      </c>
      <c r="W67" s="2" t="s">
        <v>1484</v>
      </c>
      <c r="X67" s="2" t="s">
        <v>1484</v>
      </c>
      <c r="Y67" s="2" t="s">
        <v>1484</v>
      </c>
      <c r="Z67" s="2" t="s">
        <v>1484</v>
      </c>
      <c r="AA67" s="2" t="s">
        <v>1484</v>
      </c>
      <c r="AB67" s="2" t="s">
        <v>1484</v>
      </c>
      <c r="AC67" s="2" t="s">
        <v>1484</v>
      </c>
      <c r="AD67" s="2" t="s">
        <v>1484</v>
      </c>
      <c r="AE67" s="2" t="s">
        <v>1484</v>
      </c>
      <c r="AF67" s="2" t="s">
        <v>1484</v>
      </c>
      <c r="AG67" s="2" t="s">
        <v>1484</v>
      </c>
      <c r="AH67" s="2">
        <v>1014</v>
      </c>
      <c r="AI67" s="2">
        <v>1019.1</v>
      </c>
      <c r="AJ67" s="2" t="s">
        <v>1484</v>
      </c>
      <c r="AK67" s="2" t="s">
        <v>1484</v>
      </c>
      <c r="AL67" s="2">
        <v>467.4</v>
      </c>
      <c r="AM67" s="2" t="s">
        <v>1484</v>
      </c>
      <c r="AN67" s="2" t="s">
        <v>1484</v>
      </c>
      <c r="AO67" s="2" t="s">
        <v>1484</v>
      </c>
      <c r="AP67" s="2" t="s">
        <v>1484</v>
      </c>
      <c r="AQ67" s="2" t="s">
        <v>1484</v>
      </c>
      <c r="AR67" s="2" t="s">
        <v>1484</v>
      </c>
      <c r="AS67" s="2" t="s">
        <v>1484</v>
      </c>
      <c r="AT67" s="2" t="s">
        <v>1484</v>
      </c>
      <c r="AU67" s="2" t="s">
        <v>1484</v>
      </c>
      <c r="AV67" s="2" t="s">
        <v>1484</v>
      </c>
      <c r="AW67" s="2" t="s">
        <v>1484</v>
      </c>
      <c r="AX67" s="2" t="s">
        <v>1484</v>
      </c>
      <c r="AY67" s="2" t="s">
        <v>1484</v>
      </c>
      <c r="AZ67" s="2" t="s">
        <v>1484</v>
      </c>
      <c r="BA67" s="2" t="s">
        <v>1484</v>
      </c>
      <c r="BB67" s="2" t="s">
        <v>1484</v>
      </c>
      <c r="BC67" s="2" t="s">
        <v>1484</v>
      </c>
      <c r="BD67" s="2" t="s">
        <v>1484</v>
      </c>
      <c r="BE67" s="2" t="s">
        <v>1484</v>
      </c>
      <c r="BF67" s="2" t="s">
        <v>1484</v>
      </c>
      <c r="BG67" s="2" t="s">
        <v>1484</v>
      </c>
      <c r="BH67" s="2" t="s">
        <v>1484</v>
      </c>
      <c r="BI67" s="2" t="s">
        <v>1484</v>
      </c>
      <c r="BJ67" s="2" t="s">
        <v>1484</v>
      </c>
      <c r="BK67" s="2" t="s">
        <v>1484</v>
      </c>
      <c r="BL67" s="2" t="s">
        <v>1484</v>
      </c>
      <c r="BM67" s="2" t="s">
        <v>1484</v>
      </c>
      <c r="BN67" s="2">
        <v>11.5</v>
      </c>
      <c r="BO67" s="2">
        <v>13.1</v>
      </c>
      <c r="BP67" s="2" t="s">
        <v>1484</v>
      </c>
      <c r="BQ67" s="2" t="s">
        <v>1484</v>
      </c>
      <c r="BR67" s="2">
        <v>10.5</v>
      </c>
      <c r="BS67" s="2" t="s">
        <v>1484</v>
      </c>
      <c r="BT67" s="2" t="s">
        <v>1484</v>
      </c>
      <c r="BU67" s="2" t="s">
        <v>1484</v>
      </c>
      <c r="BV67" s="2" t="s">
        <v>1484</v>
      </c>
      <c r="BW67" s="2" t="s">
        <v>1484</v>
      </c>
      <c r="BX67" s="2" t="s">
        <v>1484</v>
      </c>
      <c r="BY67" s="2" t="s">
        <v>1484</v>
      </c>
      <c r="BZ67" s="2" t="s">
        <v>1484</v>
      </c>
      <c r="CA67" s="2" t="s">
        <v>1484</v>
      </c>
      <c r="CB67" s="2" t="s">
        <v>1484</v>
      </c>
      <c r="CC67" s="2" t="s">
        <v>1484</v>
      </c>
      <c r="CD67" s="2" t="s">
        <v>1484</v>
      </c>
      <c r="CE67" s="2" t="s">
        <v>1484</v>
      </c>
      <c r="CF67" s="2" t="s">
        <v>1484</v>
      </c>
      <c r="CG67" s="2" t="s">
        <v>1484</v>
      </c>
      <c r="CH67" s="2" t="s">
        <v>1484</v>
      </c>
      <c r="CI67" s="2" t="s">
        <v>1484</v>
      </c>
      <c r="CJ67" s="2" t="s">
        <v>1484</v>
      </c>
      <c r="CK67" s="2" t="s">
        <v>1484</v>
      </c>
      <c r="CL67" s="2" t="s">
        <v>1484</v>
      </c>
      <c r="CM67" s="2" t="s">
        <v>1484</v>
      </c>
      <c r="CN67" s="2" t="s">
        <v>1484</v>
      </c>
      <c r="CO67" s="2" t="s">
        <v>1484</v>
      </c>
      <c r="CP67" s="2" t="s">
        <v>1484</v>
      </c>
      <c r="CQ67" s="2" t="s">
        <v>1484</v>
      </c>
      <c r="CR67" s="2" t="s">
        <v>1484</v>
      </c>
      <c r="CS67" s="2" t="s">
        <v>1484</v>
      </c>
      <c r="CU67" s="2" t="str">
        <f>_xlfn.XLOOKUP($A67,TEAMS!$G$1:$G$844,TEAMS!$H$1:$H$844,"",0)</f>
        <v>PF</v>
      </c>
      <c r="CV67" s="2" t="str">
        <f>_xlfn.XLOOKUP($CU67,DASHBOARD!$B$22:$B$27,DASHBOARD!$C$22:$C$27,"",0)</f>
        <v>FORWARD</v>
      </c>
      <c r="CY67" s="60">
        <v>750000</v>
      </c>
      <c r="CZ67" s="60">
        <v>1350000</v>
      </c>
      <c r="DA67" s="60">
        <v>0</v>
      </c>
      <c r="DB67" s="60">
        <v>0</v>
      </c>
      <c r="DC67" s="60">
        <v>650000</v>
      </c>
      <c r="DD67" s="60">
        <v>0</v>
      </c>
      <c r="DE67" s="60">
        <v>0</v>
      </c>
      <c r="DF67" s="60">
        <v>0</v>
      </c>
      <c r="DG67" s="60">
        <v>0</v>
      </c>
      <c r="DH67" s="60">
        <v>0</v>
      </c>
      <c r="DI67" s="60">
        <v>0</v>
      </c>
      <c r="DJ67" s="60">
        <v>0</v>
      </c>
      <c r="DK67" s="60">
        <v>0</v>
      </c>
      <c r="DL67" s="60">
        <v>0</v>
      </c>
      <c r="DM67" s="60">
        <v>0</v>
      </c>
      <c r="DN67" s="60">
        <v>0</v>
      </c>
      <c r="DO67" s="60">
        <v>0</v>
      </c>
      <c r="DP67" s="60">
        <v>0</v>
      </c>
      <c r="DQ67" s="60">
        <v>0</v>
      </c>
      <c r="DR67" s="60">
        <v>0</v>
      </c>
      <c r="DS67" s="60">
        <v>0</v>
      </c>
      <c r="DT67" s="60">
        <v>0</v>
      </c>
      <c r="DU67" s="60">
        <v>0</v>
      </c>
      <c r="DV67" s="60">
        <v>0</v>
      </c>
      <c r="DW67" s="60">
        <v>0</v>
      </c>
      <c r="DX67" s="60">
        <v>0</v>
      </c>
      <c r="DY67" s="60">
        <v>0</v>
      </c>
      <c r="DZ67" s="60">
        <v>0</v>
      </c>
      <c r="EA67" s="60">
        <v>0</v>
      </c>
      <c r="EB67" s="60">
        <v>0</v>
      </c>
      <c r="EC67" s="60">
        <v>0</v>
      </c>
      <c r="ED67" s="60">
        <v>0</v>
      </c>
      <c r="EH67" s="2" t="s">
        <v>1271</v>
      </c>
    </row>
    <row r="68" spans="1:156" x14ac:dyDescent="0.2">
      <c r="A68" s="2" t="s">
        <v>1094</v>
      </c>
      <c r="B68" s="2" t="s">
        <v>1519</v>
      </c>
      <c r="C68" s="2" t="s">
        <v>1519</v>
      </c>
      <c r="D68" s="2" t="s">
        <v>1519</v>
      </c>
      <c r="E68" s="2" t="s">
        <v>1519</v>
      </c>
      <c r="F68" s="2" t="s">
        <v>1507</v>
      </c>
      <c r="G68" s="2" t="s">
        <v>1085</v>
      </c>
      <c r="H68" s="2" t="s">
        <v>1085</v>
      </c>
      <c r="I68" s="2" t="s">
        <v>1085</v>
      </c>
      <c r="J68" s="2" t="s">
        <v>1484</v>
      </c>
      <c r="K68" s="2" t="s">
        <v>1484</v>
      </c>
      <c r="L68" s="2" t="s">
        <v>1484</v>
      </c>
      <c r="M68" s="2" t="s">
        <v>1484</v>
      </c>
      <c r="N68" s="2" t="s">
        <v>1484</v>
      </c>
      <c r="O68" s="2" t="s">
        <v>1484</v>
      </c>
      <c r="P68" s="2" t="s">
        <v>1484</v>
      </c>
      <c r="Q68" s="2" t="s">
        <v>1484</v>
      </c>
      <c r="R68" s="2" t="s">
        <v>1484</v>
      </c>
      <c r="S68" s="2" t="s">
        <v>1484</v>
      </c>
      <c r="T68" s="2" t="s">
        <v>1484</v>
      </c>
      <c r="U68" s="2" t="s">
        <v>1484</v>
      </c>
      <c r="V68" s="2" t="s">
        <v>1484</v>
      </c>
      <c r="W68" s="2" t="s">
        <v>1484</v>
      </c>
      <c r="X68" s="2" t="s">
        <v>1484</v>
      </c>
      <c r="Y68" s="2" t="s">
        <v>1484</v>
      </c>
      <c r="Z68" s="2" t="s">
        <v>1484</v>
      </c>
      <c r="AA68" s="2" t="s">
        <v>1484</v>
      </c>
      <c r="AB68" s="2" t="s">
        <v>1484</v>
      </c>
      <c r="AC68" s="2" t="s">
        <v>1484</v>
      </c>
      <c r="AD68" s="2" t="s">
        <v>1484</v>
      </c>
      <c r="AE68" s="2" t="s">
        <v>1484</v>
      </c>
      <c r="AF68" s="2" t="s">
        <v>1484</v>
      </c>
      <c r="AG68" s="2" t="s">
        <v>1484</v>
      </c>
      <c r="AH68" s="2">
        <v>2853.6</v>
      </c>
      <c r="AI68" s="2">
        <v>2751.2000000000003</v>
      </c>
      <c r="AJ68" s="2">
        <v>1670.9</v>
      </c>
      <c r="AK68" s="2">
        <v>2332.3999999999996</v>
      </c>
      <c r="AL68" s="2">
        <v>2728.4</v>
      </c>
      <c r="AM68" s="2">
        <v>1996.8</v>
      </c>
      <c r="AN68" s="2">
        <v>2269.2000000000003</v>
      </c>
      <c r="AO68" s="2">
        <v>2471</v>
      </c>
      <c r="AP68" s="2" t="s">
        <v>1484</v>
      </c>
      <c r="AQ68" s="2" t="s">
        <v>1484</v>
      </c>
      <c r="AR68" s="2" t="s">
        <v>1484</v>
      </c>
      <c r="AS68" s="2" t="s">
        <v>1484</v>
      </c>
      <c r="AT68" s="2" t="s">
        <v>1484</v>
      </c>
      <c r="AU68" s="2" t="s">
        <v>1484</v>
      </c>
      <c r="AV68" s="2" t="s">
        <v>1484</v>
      </c>
      <c r="AW68" s="2" t="s">
        <v>1484</v>
      </c>
      <c r="AX68" s="2" t="s">
        <v>1484</v>
      </c>
      <c r="AY68" s="2" t="s">
        <v>1484</v>
      </c>
      <c r="AZ68" s="2" t="s">
        <v>1484</v>
      </c>
      <c r="BA68" s="2" t="s">
        <v>1484</v>
      </c>
      <c r="BB68" s="2" t="s">
        <v>1484</v>
      </c>
      <c r="BC68" s="2" t="s">
        <v>1484</v>
      </c>
      <c r="BD68" s="2" t="s">
        <v>1484</v>
      </c>
      <c r="BE68" s="2" t="s">
        <v>1484</v>
      </c>
      <c r="BF68" s="2" t="s">
        <v>1484</v>
      </c>
      <c r="BG68" s="2" t="s">
        <v>1484</v>
      </c>
      <c r="BH68" s="2" t="s">
        <v>1484</v>
      </c>
      <c r="BI68" s="2" t="s">
        <v>1484</v>
      </c>
      <c r="BJ68" s="2" t="s">
        <v>1484</v>
      </c>
      <c r="BK68" s="2" t="s">
        <v>1484</v>
      </c>
      <c r="BL68" s="2" t="s">
        <v>1484</v>
      </c>
      <c r="BM68" s="2" t="s">
        <v>1484</v>
      </c>
      <c r="BN68" s="2">
        <v>22.1</v>
      </c>
      <c r="BO68" s="2">
        <v>23.6</v>
      </c>
      <c r="BP68" s="2">
        <v>20.7</v>
      </c>
      <c r="BQ68" s="2">
        <v>18.399999999999999</v>
      </c>
      <c r="BR68" s="2">
        <v>22.4</v>
      </c>
      <c r="BS68" s="2">
        <v>20</v>
      </c>
      <c r="BT68" s="2">
        <v>19.899999999999999</v>
      </c>
      <c r="BU68" s="2">
        <v>19.8</v>
      </c>
      <c r="BV68" s="2" t="s">
        <v>1484</v>
      </c>
      <c r="BW68" s="2" t="s">
        <v>1484</v>
      </c>
      <c r="BX68" s="2" t="s">
        <v>1484</v>
      </c>
      <c r="BY68" s="2" t="s">
        <v>1484</v>
      </c>
      <c r="BZ68" s="2" t="s">
        <v>1484</v>
      </c>
      <c r="CA68" s="2" t="s">
        <v>1484</v>
      </c>
      <c r="CB68" s="2" t="s">
        <v>1484</v>
      </c>
      <c r="CC68" s="2" t="s">
        <v>1484</v>
      </c>
      <c r="CD68" s="2" t="s">
        <v>1484</v>
      </c>
      <c r="CE68" s="2" t="s">
        <v>1484</v>
      </c>
      <c r="CF68" s="2" t="s">
        <v>1484</v>
      </c>
      <c r="CG68" s="2" t="s">
        <v>1484</v>
      </c>
      <c r="CH68" s="2" t="s">
        <v>1484</v>
      </c>
      <c r="CI68" s="2" t="s">
        <v>1484</v>
      </c>
      <c r="CJ68" s="2" t="s">
        <v>1484</v>
      </c>
      <c r="CK68" s="2" t="s">
        <v>1484</v>
      </c>
      <c r="CL68" s="2" t="s">
        <v>1484</v>
      </c>
      <c r="CM68" s="2" t="s">
        <v>1484</v>
      </c>
      <c r="CN68" s="2" t="s">
        <v>1484</v>
      </c>
      <c r="CO68" s="2" t="s">
        <v>1484</v>
      </c>
      <c r="CP68" s="2" t="s">
        <v>1484</v>
      </c>
      <c r="CQ68" s="2" t="s">
        <v>1484</v>
      </c>
      <c r="CR68" s="2" t="s">
        <v>1484</v>
      </c>
      <c r="CS68" s="2" t="s">
        <v>1484</v>
      </c>
      <c r="CU68" s="2" t="str">
        <f>_xlfn.XLOOKUP($A68,TEAMS!$G$1:$G$844,TEAMS!$H$1:$H$844,"",0)</f>
        <v>SG</v>
      </c>
      <c r="CV68" s="2" t="str">
        <f>_xlfn.XLOOKUP($CU68,DASHBOARD!$B$22:$B$27,DASHBOARD!$C$22:$C$27,"",0)</f>
        <v>GUARD</v>
      </c>
      <c r="CY68" s="60">
        <v>1180000</v>
      </c>
      <c r="CZ68" s="60">
        <v>1378000</v>
      </c>
      <c r="DA68" s="60">
        <v>1378000</v>
      </c>
      <c r="DB68" s="60">
        <v>1578000</v>
      </c>
      <c r="DC68" s="60">
        <v>1578000</v>
      </c>
      <c r="DD68" s="60">
        <v>9810000</v>
      </c>
      <c r="DE68" s="60">
        <v>5500000</v>
      </c>
      <c r="DF68" s="60">
        <v>0</v>
      </c>
      <c r="DG68" s="60">
        <v>0</v>
      </c>
      <c r="DH68" s="60">
        <v>0</v>
      </c>
      <c r="DI68" s="60">
        <v>0</v>
      </c>
      <c r="DJ68" s="60">
        <v>0</v>
      </c>
      <c r="DK68" s="60">
        <v>0</v>
      </c>
      <c r="DL68" s="60">
        <v>0</v>
      </c>
      <c r="DM68" s="60">
        <v>0</v>
      </c>
      <c r="DN68" s="60">
        <v>0</v>
      </c>
      <c r="DO68" s="60">
        <v>0</v>
      </c>
      <c r="DP68" s="60">
        <v>0</v>
      </c>
      <c r="DQ68" s="60">
        <v>0</v>
      </c>
      <c r="DR68" s="60">
        <v>0</v>
      </c>
      <c r="DS68" s="60">
        <v>0</v>
      </c>
      <c r="DT68" s="60">
        <v>0</v>
      </c>
      <c r="DU68" s="60">
        <v>0</v>
      </c>
      <c r="DV68" s="60">
        <v>0</v>
      </c>
      <c r="DW68" s="60">
        <v>0</v>
      </c>
      <c r="DX68" s="60">
        <v>0</v>
      </c>
      <c r="DY68" s="60">
        <v>0</v>
      </c>
      <c r="DZ68" s="60">
        <v>0</v>
      </c>
      <c r="EA68" s="60">
        <v>0</v>
      </c>
      <c r="EB68" s="60">
        <v>0</v>
      </c>
      <c r="EC68" s="60">
        <v>0</v>
      </c>
      <c r="ED68" s="60">
        <v>0</v>
      </c>
      <c r="EH68" s="2" t="s">
        <v>1476</v>
      </c>
    </row>
    <row r="69" spans="1:156" x14ac:dyDescent="0.2">
      <c r="A69" s="2" t="s">
        <v>851</v>
      </c>
      <c r="B69" s="2" t="s">
        <v>1484</v>
      </c>
      <c r="C69" s="2" t="s">
        <v>1484</v>
      </c>
      <c r="D69" s="2" t="s">
        <v>1484</v>
      </c>
      <c r="E69" s="2" t="s">
        <v>1484</v>
      </c>
      <c r="F69" s="2" t="s">
        <v>1484</v>
      </c>
      <c r="G69" s="2" t="s">
        <v>1484</v>
      </c>
      <c r="H69" s="2" t="s">
        <v>1484</v>
      </c>
      <c r="I69" s="2" t="s">
        <v>1484</v>
      </c>
      <c r="J69" s="2" t="s">
        <v>1484</v>
      </c>
      <c r="K69" s="2" t="s">
        <v>1484</v>
      </c>
      <c r="L69" s="2" t="s">
        <v>1484</v>
      </c>
      <c r="M69" s="2" t="s">
        <v>1484</v>
      </c>
      <c r="N69" s="2" t="s">
        <v>1484</v>
      </c>
      <c r="O69" s="2" t="s">
        <v>1484</v>
      </c>
      <c r="P69" s="2" t="s">
        <v>1484</v>
      </c>
      <c r="Q69" s="2" t="s">
        <v>1484</v>
      </c>
      <c r="R69" s="2" t="s">
        <v>1484</v>
      </c>
      <c r="S69" s="2" t="s">
        <v>1516</v>
      </c>
      <c r="T69" s="2" t="s">
        <v>1516</v>
      </c>
      <c r="U69" s="2" t="s">
        <v>1516</v>
      </c>
      <c r="V69" s="2" t="s">
        <v>1507</v>
      </c>
      <c r="W69" s="2" t="s">
        <v>1514</v>
      </c>
      <c r="X69" s="2" t="s">
        <v>1514</v>
      </c>
      <c r="Y69" s="2" t="s">
        <v>1516</v>
      </c>
      <c r="Z69" s="2" t="s">
        <v>1507</v>
      </c>
      <c r="AA69" s="2" t="s">
        <v>1085</v>
      </c>
      <c r="AB69" s="2" t="s">
        <v>1507</v>
      </c>
      <c r="AC69" s="2" t="s">
        <v>1507</v>
      </c>
      <c r="AD69" s="2" t="s">
        <v>1507</v>
      </c>
      <c r="AE69" s="2" t="s">
        <v>1484</v>
      </c>
      <c r="AF69" s="2" t="s">
        <v>1484</v>
      </c>
      <c r="AG69" s="2" t="s">
        <v>1484</v>
      </c>
      <c r="AH69" s="2" t="s">
        <v>1484</v>
      </c>
      <c r="AI69" s="2" t="s">
        <v>1484</v>
      </c>
      <c r="AJ69" s="2" t="s">
        <v>1484</v>
      </c>
      <c r="AK69" s="2" t="s">
        <v>1484</v>
      </c>
      <c r="AL69" s="2" t="s">
        <v>1484</v>
      </c>
      <c r="AM69" s="2" t="s">
        <v>1484</v>
      </c>
      <c r="AN69" s="2" t="s">
        <v>1484</v>
      </c>
      <c r="AO69" s="2" t="s">
        <v>1484</v>
      </c>
      <c r="AP69" s="2" t="s">
        <v>1484</v>
      </c>
      <c r="AQ69" s="2" t="s">
        <v>1484</v>
      </c>
      <c r="AR69" s="2" t="s">
        <v>1484</v>
      </c>
      <c r="AS69" s="2" t="s">
        <v>1484</v>
      </c>
      <c r="AT69" s="2" t="s">
        <v>1484</v>
      </c>
      <c r="AU69" s="2" t="s">
        <v>1484</v>
      </c>
      <c r="AV69" s="2" t="s">
        <v>1484</v>
      </c>
      <c r="AW69" s="2" t="s">
        <v>1484</v>
      </c>
      <c r="AX69" s="2" t="s">
        <v>1484</v>
      </c>
      <c r="AY69" s="2">
        <v>1801.2</v>
      </c>
      <c r="AZ69" s="2">
        <v>307.5</v>
      </c>
      <c r="BA69" s="2">
        <v>2484.6</v>
      </c>
      <c r="BB69" s="2">
        <v>1511.1</v>
      </c>
      <c r="BC69" s="2">
        <v>1286.2</v>
      </c>
      <c r="BD69" s="2">
        <v>2000.8</v>
      </c>
      <c r="BE69" s="2">
        <v>2608.2000000000003</v>
      </c>
      <c r="BF69" s="2">
        <v>2088</v>
      </c>
      <c r="BG69" s="2">
        <v>1672.8</v>
      </c>
      <c r="BH69" s="2">
        <v>1279.2</v>
      </c>
      <c r="BI69" s="2">
        <v>1209.6000000000001</v>
      </c>
      <c r="BJ69" s="2">
        <v>492.90000000000003</v>
      </c>
      <c r="BK69" s="2" t="s">
        <v>1484</v>
      </c>
      <c r="BL69" s="2" t="s">
        <v>1484</v>
      </c>
      <c r="BM69" s="2" t="s">
        <v>1484</v>
      </c>
      <c r="BN69" s="2" t="s">
        <v>1484</v>
      </c>
      <c r="BO69" s="2" t="s">
        <v>1484</v>
      </c>
      <c r="BP69" s="2" t="s">
        <v>1484</v>
      </c>
      <c r="BQ69" s="2" t="s">
        <v>1484</v>
      </c>
      <c r="BR69" s="2" t="s">
        <v>1484</v>
      </c>
      <c r="BS69" s="2" t="s">
        <v>1484</v>
      </c>
      <c r="BT69" s="2" t="s">
        <v>1484</v>
      </c>
      <c r="BU69" s="2" t="s">
        <v>1484</v>
      </c>
      <c r="BV69" s="2" t="s">
        <v>1484</v>
      </c>
      <c r="BW69" s="2" t="s">
        <v>1484</v>
      </c>
      <c r="BX69" s="2" t="s">
        <v>1484</v>
      </c>
      <c r="BY69" s="2" t="s">
        <v>1484</v>
      </c>
      <c r="BZ69" s="2" t="s">
        <v>1484</v>
      </c>
      <c r="CA69" s="2" t="s">
        <v>1484</v>
      </c>
      <c r="CB69" s="2" t="s">
        <v>1484</v>
      </c>
      <c r="CC69" s="2" t="s">
        <v>1484</v>
      </c>
      <c r="CD69" s="2" t="s">
        <v>1484</v>
      </c>
      <c r="CE69" s="2">
        <v>8.3000000000000007</v>
      </c>
      <c r="CF69" s="2">
        <v>11.2</v>
      </c>
      <c r="CG69" s="2">
        <v>12.1</v>
      </c>
      <c r="CH69" s="2">
        <v>11</v>
      </c>
      <c r="CI69" s="2">
        <v>13.7</v>
      </c>
      <c r="CJ69" s="2">
        <v>14.7</v>
      </c>
      <c r="CK69" s="2">
        <v>12.7</v>
      </c>
      <c r="CL69" s="2">
        <v>13.9</v>
      </c>
      <c r="CM69" s="2">
        <v>9.9</v>
      </c>
      <c r="CN69" s="2">
        <v>9.1</v>
      </c>
      <c r="CO69" s="2">
        <v>11.2</v>
      </c>
      <c r="CP69" s="2">
        <v>11.6</v>
      </c>
      <c r="CQ69" s="2" t="s">
        <v>1484</v>
      </c>
      <c r="CR69" s="2" t="s">
        <v>1484</v>
      </c>
      <c r="CS69" s="2" t="s">
        <v>1484</v>
      </c>
      <c r="CU69" s="2" t="str">
        <f>_xlfn.XLOOKUP($A69,TEAMS!$G$1:$G$844,TEAMS!$H$1:$H$844,"",0)</f>
        <v>SG</v>
      </c>
      <c r="CV69" s="2" t="str">
        <f>_xlfn.XLOOKUP($CU69,DASHBOARD!$B$22:$B$27,DASHBOARD!$C$22:$C$27,"",0)</f>
        <v>GUARD</v>
      </c>
      <c r="CY69" s="60">
        <v>0</v>
      </c>
      <c r="CZ69" s="60">
        <v>0</v>
      </c>
      <c r="DA69" s="60">
        <v>0</v>
      </c>
      <c r="DB69" s="60">
        <v>0</v>
      </c>
      <c r="DC69" s="60">
        <v>0</v>
      </c>
      <c r="DD69" s="60">
        <v>0</v>
      </c>
      <c r="DE69" s="60">
        <v>0</v>
      </c>
      <c r="DF69" s="60">
        <v>0</v>
      </c>
      <c r="DG69" s="60">
        <v>0</v>
      </c>
      <c r="DH69" s="60">
        <v>0</v>
      </c>
      <c r="DI69" s="60">
        <v>0</v>
      </c>
      <c r="DJ69" s="60">
        <v>0</v>
      </c>
      <c r="DK69" s="60">
        <v>0</v>
      </c>
      <c r="DL69" s="60">
        <v>0</v>
      </c>
      <c r="DM69" s="60">
        <v>0</v>
      </c>
      <c r="DN69" s="60">
        <v>0</v>
      </c>
      <c r="DO69" s="60">
        <v>0</v>
      </c>
      <c r="DP69" s="60">
        <v>2535720</v>
      </c>
      <c r="DQ69" s="60">
        <v>2725920</v>
      </c>
      <c r="DR69" s="60">
        <v>2916120</v>
      </c>
      <c r="DS69" s="60">
        <v>3703472</v>
      </c>
      <c r="DT69" s="60">
        <v>3059000</v>
      </c>
      <c r="DU69" s="60">
        <v>3243000</v>
      </c>
      <c r="DV69" s="60">
        <v>4500000</v>
      </c>
      <c r="DW69" s="60">
        <v>4702500</v>
      </c>
      <c r="DX69" s="60">
        <v>8200000</v>
      </c>
      <c r="DY69" s="60">
        <v>7600000</v>
      </c>
      <c r="DZ69" s="60">
        <v>7579366</v>
      </c>
      <c r="EA69" s="60">
        <v>270496</v>
      </c>
      <c r="EB69" s="60">
        <v>0</v>
      </c>
      <c r="EC69" s="60">
        <v>0</v>
      </c>
      <c r="ED69" s="60">
        <v>0</v>
      </c>
      <c r="EH69" s="2" t="s">
        <v>1476</v>
      </c>
    </row>
    <row r="70" spans="1:156" x14ac:dyDescent="0.2">
      <c r="A70" s="2" t="s">
        <v>1136</v>
      </c>
      <c r="B70" s="2" t="s">
        <v>1484</v>
      </c>
      <c r="C70" s="2" t="s">
        <v>1484</v>
      </c>
      <c r="D70" s="2" t="s">
        <v>1077</v>
      </c>
      <c r="E70" s="2" t="s">
        <v>1516</v>
      </c>
      <c r="F70" s="2" t="s">
        <v>1484</v>
      </c>
      <c r="G70" s="2" t="s">
        <v>1484</v>
      </c>
      <c r="H70" s="2" t="s">
        <v>1484</v>
      </c>
      <c r="I70" s="2" t="s">
        <v>1484</v>
      </c>
      <c r="J70" s="2" t="s">
        <v>1484</v>
      </c>
      <c r="K70" s="2" t="s">
        <v>1484</v>
      </c>
      <c r="L70" s="2" t="s">
        <v>1484</v>
      </c>
      <c r="M70" s="2" t="s">
        <v>1484</v>
      </c>
      <c r="N70" s="2" t="s">
        <v>1484</v>
      </c>
      <c r="O70" s="2" t="s">
        <v>1484</v>
      </c>
      <c r="P70" s="2" t="s">
        <v>1484</v>
      </c>
      <c r="Q70" s="2" t="s">
        <v>1484</v>
      </c>
      <c r="R70" s="2" t="s">
        <v>1484</v>
      </c>
      <c r="S70" s="2" t="s">
        <v>1484</v>
      </c>
      <c r="T70" s="2" t="s">
        <v>1484</v>
      </c>
      <c r="U70" s="2" t="s">
        <v>1484</v>
      </c>
      <c r="V70" s="2" t="s">
        <v>1484</v>
      </c>
      <c r="W70" s="2" t="s">
        <v>1484</v>
      </c>
      <c r="X70" s="2" t="s">
        <v>1484</v>
      </c>
      <c r="Y70" s="2" t="s">
        <v>1484</v>
      </c>
      <c r="Z70" s="2" t="s">
        <v>1484</v>
      </c>
      <c r="AA70" s="2" t="s">
        <v>1484</v>
      </c>
      <c r="AB70" s="2" t="s">
        <v>1484</v>
      </c>
      <c r="AC70" s="2" t="s">
        <v>1484</v>
      </c>
      <c r="AD70" s="2" t="s">
        <v>1484</v>
      </c>
      <c r="AE70" s="2" t="s">
        <v>1484</v>
      </c>
      <c r="AF70" s="2" t="s">
        <v>1484</v>
      </c>
      <c r="AG70" s="2" t="s">
        <v>1484</v>
      </c>
      <c r="AH70" s="2" t="s">
        <v>1484</v>
      </c>
      <c r="AI70" s="2" t="s">
        <v>1484</v>
      </c>
      <c r="AJ70" s="2">
        <v>241.5</v>
      </c>
      <c r="AK70" s="2">
        <v>46</v>
      </c>
      <c r="AL70" s="2" t="s">
        <v>1484</v>
      </c>
      <c r="AM70" s="2" t="s">
        <v>1484</v>
      </c>
      <c r="AN70" s="2" t="s">
        <v>1484</v>
      </c>
      <c r="AO70" s="2" t="s">
        <v>1484</v>
      </c>
      <c r="AP70" s="2" t="s">
        <v>1484</v>
      </c>
      <c r="AQ70" s="2" t="s">
        <v>1484</v>
      </c>
      <c r="AR70" s="2" t="s">
        <v>1484</v>
      </c>
      <c r="AS70" s="2" t="s">
        <v>1484</v>
      </c>
      <c r="AT70" s="2" t="s">
        <v>1484</v>
      </c>
      <c r="AU70" s="2" t="s">
        <v>1484</v>
      </c>
      <c r="AV70" s="2" t="s">
        <v>1484</v>
      </c>
      <c r="AW70" s="2" t="s">
        <v>1484</v>
      </c>
      <c r="AX70" s="2" t="s">
        <v>1484</v>
      </c>
      <c r="AY70" s="2" t="s">
        <v>1484</v>
      </c>
      <c r="AZ70" s="2" t="s">
        <v>1484</v>
      </c>
      <c r="BA70" s="2" t="s">
        <v>1484</v>
      </c>
      <c r="BB70" s="2" t="s">
        <v>1484</v>
      </c>
      <c r="BC70" s="2" t="s">
        <v>1484</v>
      </c>
      <c r="BD70" s="2" t="s">
        <v>1484</v>
      </c>
      <c r="BE70" s="2" t="s">
        <v>1484</v>
      </c>
      <c r="BF70" s="2" t="s">
        <v>1484</v>
      </c>
      <c r="BG70" s="2" t="s">
        <v>1484</v>
      </c>
      <c r="BH70" s="2" t="s">
        <v>1484</v>
      </c>
      <c r="BI70" s="2" t="s">
        <v>1484</v>
      </c>
      <c r="BJ70" s="2" t="s">
        <v>1484</v>
      </c>
      <c r="BK70" s="2" t="s">
        <v>1484</v>
      </c>
      <c r="BL70" s="2" t="s">
        <v>1484</v>
      </c>
      <c r="BM70" s="2" t="s">
        <v>1484</v>
      </c>
      <c r="BN70" s="2" t="s">
        <v>1484</v>
      </c>
      <c r="BO70" s="2" t="s">
        <v>1484</v>
      </c>
      <c r="BP70" s="2">
        <v>9.3000000000000007</v>
      </c>
      <c r="BQ70" s="2">
        <v>8</v>
      </c>
      <c r="BR70" s="2" t="s">
        <v>1484</v>
      </c>
      <c r="BS70" s="2" t="s">
        <v>1484</v>
      </c>
      <c r="BT70" s="2" t="s">
        <v>1484</v>
      </c>
      <c r="BU70" s="2" t="s">
        <v>1484</v>
      </c>
      <c r="BV70" s="2" t="s">
        <v>1484</v>
      </c>
      <c r="BW70" s="2" t="s">
        <v>1484</v>
      </c>
      <c r="BX70" s="2" t="s">
        <v>1484</v>
      </c>
      <c r="BY70" s="2" t="s">
        <v>1484</v>
      </c>
      <c r="BZ70" s="2" t="s">
        <v>1484</v>
      </c>
      <c r="CA70" s="2" t="s">
        <v>1484</v>
      </c>
      <c r="CB70" s="2" t="s">
        <v>1484</v>
      </c>
      <c r="CC70" s="2" t="s">
        <v>1484</v>
      </c>
      <c r="CD70" s="2" t="s">
        <v>1484</v>
      </c>
      <c r="CE70" s="2" t="s">
        <v>1484</v>
      </c>
      <c r="CF70" s="2" t="s">
        <v>1484</v>
      </c>
      <c r="CG70" s="2" t="s">
        <v>1484</v>
      </c>
      <c r="CH70" s="2" t="s">
        <v>1484</v>
      </c>
      <c r="CI70" s="2" t="s">
        <v>1484</v>
      </c>
      <c r="CJ70" s="2" t="s">
        <v>1484</v>
      </c>
      <c r="CK70" s="2" t="s">
        <v>1484</v>
      </c>
      <c r="CL70" s="2" t="s">
        <v>1484</v>
      </c>
      <c r="CM70" s="2" t="s">
        <v>1484</v>
      </c>
      <c r="CN70" s="2" t="s">
        <v>1484</v>
      </c>
      <c r="CO70" s="2" t="s">
        <v>1484</v>
      </c>
      <c r="CP70" s="2" t="s">
        <v>1484</v>
      </c>
      <c r="CQ70" s="2" t="s">
        <v>1484</v>
      </c>
      <c r="CR70" s="2" t="s">
        <v>1484</v>
      </c>
      <c r="CS70" s="2" t="s">
        <v>1484</v>
      </c>
      <c r="CU70" s="2" t="str">
        <f>_xlfn.XLOOKUP($A70,TEAMS!$G$1:$G$844,TEAMS!$H$1:$H$844,"",0)</f>
        <v>PG</v>
      </c>
      <c r="CV70" s="2" t="str">
        <f>_xlfn.XLOOKUP($CU70,DASHBOARD!$B$22:$B$27,DASHBOARD!$C$22:$C$27,"",0)</f>
        <v>GUARD</v>
      </c>
      <c r="CY70" s="60">
        <v>0</v>
      </c>
      <c r="CZ70" s="60">
        <v>0</v>
      </c>
      <c r="DA70" s="60">
        <v>200000</v>
      </c>
      <c r="DB70" s="60">
        <v>0</v>
      </c>
      <c r="DC70" s="60">
        <v>0</v>
      </c>
      <c r="DD70" s="60">
        <v>0</v>
      </c>
      <c r="DE70" s="60">
        <v>0</v>
      </c>
      <c r="DF70" s="60">
        <v>0</v>
      </c>
      <c r="DG70" s="60">
        <v>0</v>
      </c>
      <c r="DH70" s="60">
        <v>0</v>
      </c>
      <c r="DI70" s="60">
        <v>0</v>
      </c>
      <c r="DJ70" s="60">
        <v>0</v>
      </c>
      <c r="DK70" s="60">
        <v>0</v>
      </c>
      <c r="DL70" s="60">
        <v>0</v>
      </c>
      <c r="DM70" s="60">
        <v>0</v>
      </c>
      <c r="DN70" s="60">
        <v>0</v>
      </c>
      <c r="DO70" s="60">
        <v>0</v>
      </c>
      <c r="DP70" s="60">
        <v>0</v>
      </c>
      <c r="DQ70" s="60">
        <v>0</v>
      </c>
      <c r="DR70" s="60">
        <v>0</v>
      </c>
      <c r="DS70" s="60">
        <v>0</v>
      </c>
      <c r="DT70" s="60">
        <v>0</v>
      </c>
      <c r="DU70" s="60">
        <v>0</v>
      </c>
      <c r="DV70" s="60">
        <v>0</v>
      </c>
      <c r="DW70" s="60">
        <v>0</v>
      </c>
      <c r="DX70" s="60">
        <v>0</v>
      </c>
      <c r="DY70" s="60">
        <v>0</v>
      </c>
      <c r="DZ70" s="60">
        <v>0</v>
      </c>
      <c r="EA70" s="60">
        <v>0</v>
      </c>
      <c r="EB70" s="60">
        <v>0</v>
      </c>
      <c r="EC70" s="60">
        <v>0</v>
      </c>
      <c r="ED70" s="60">
        <v>0</v>
      </c>
      <c r="EH70" s="2" t="s">
        <v>1480</v>
      </c>
    </row>
    <row r="71" spans="1:156" x14ac:dyDescent="0.2">
      <c r="A71" s="2" t="s">
        <v>990</v>
      </c>
      <c r="B71" s="2" t="s">
        <v>1484</v>
      </c>
      <c r="C71" s="2" t="s">
        <v>1484</v>
      </c>
      <c r="D71" s="2" t="s">
        <v>1484</v>
      </c>
      <c r="E71" s="2" t="s">
        <v>1484</v>
      </c>
      <c r="F71" s="2" t="s">
        <v>1484</v>
      </c>
      <c r="G71" s="2" t="s">
        <v>1523</v>
      </c>
      <c r="H71" s="2" t="s">
        <v>1523</v>
      </c>
      <c r="I71" s="2" t="s">
        <v>1523</v>
      </c>
      <c r="J71" s="2" t="s">
        <v>1523</v>
      </c>
      <c r="K71" s="2" t="s">
        <v>1523</v>
      </c>
      <c r="L71" s="2" t="s">
        <v>1507</v>
      </c>
      <c r="M71" s="2" t="s">
        <v>930</v>
      </c>
      <c r="N71" s="2" t="s">
        <v>930</v>
      </c>
      <c r="O71" s="2" t="s">
        <v>930</v>
      </c>
      <c r="P71" s="2" t="s">
        <v>1507</v>
      </c>
      <c r="Q71" s="2" t="s">
        <v>1523</v>
      </c>
      <c r="R71" s="2" t="s">
        <v>1523</v>
      </c>
      <c r="S71" s="2" t="s">
        <v>1484</v>
      </c>
      <c r="T71" s="2" t="s">
        <v>1484</v>
      </c>
      <c r="U71" s="2" t="s">
        <v>1484</v>
      </c>
      <c r="V71" s="2" t="s">
        <v>1484</v>
      </c>
      <c r="W71" s="2" t="s">
        <v>1484</v>
      </c>
      <c r="X71" s="2" t="s">
        <v>1484</v>
      </c>
      <c r="Y71" s="2" t="s">
        <v>1484</v>
      </c>
      <c r="Z71" s="2" t="s">
        <v>1484</v>
      </c>
      <c r="AA71" s="2" t="s">
        <v>1484</v>
      </c>
      <c r="AB71" s="2" t="s">
        <v>1484</v>
      </c>
      <c r="AC71" s="2" t="s">
        <v>1484</v>
      </c>
      <c r="AD71" s="2" t="s">
        <v>1484</v>
      </c>
      <c r="AE71" s="2" t="s">
        <v>1484</v>
      </c>
      <c r="AF71" s="2" t="s">
        <v>1484</v>
      </c>
      <c r="AG71" s="2" t="s">
        <v>1484</v>
      </c>
      <c r="AH71" s="2" t="s">
        <v>1484</v>
      </c>
      <c r="AI71" s="2" t="s">
        <v>1484</v>
      </c>
      <c r="AJ71" s="2" t="s">
        <v>1484</v>
      </c>
      <c r="AK71" s="2" t="s">
        <v>1484</v>
      </c>
      <c r="AL71" s="2" t="s">
        <v>1484</v>
      </c>
      <c r="AM71" s="2">
        <v>609.5</v>
      </c>
      <c r="AN71" s="2">
        <v>1990.8</v>
      </c>
      <c r="AO71" s="2">
        <v>2820.3</v>
      </c>
      <c r="AP71" s="2">
        <v>1375</v>
      </c>
      <c r="AQ71" s="2">
        <v>1710</v>
      </c>
      <c r="AR71" s="2">
        <v>1683.6</v>
      </c>
      <c r="AS71" s="2">
        <v>1700.4</v>
      </c>
      <c r="AT71" s="2">
        <v>2058.2000000000003</v>
      </c>
      <c r="AU71" s="2">
        <v>1572.1</v>
      </c>
      <c r="AV71" s="2">
        <v>1526.3999999999999</v>
      </c>
      <c r="AW71" s="2">
        <v>362.6</v>
      </c>
      <c r="AX71" s="2">
        <v>1339.6</v>
      </c>
      <c r="AY71" s="2" t="s">
        <v>1484</v>
      </c>
      <c r="AZ71" s="2" t="s">
        <v>1484</v>
      </c>
      <c r="BA71" s="2" t="s">
        <v>1484</v>
      </c>
      <c r="BB71" s="2" t="s">
        <v>1484</v>
      </c>
      <c r="BC71" s="2" t="s">
        <v>1484</v>
      </c>
      <c r="BD71" s="2" t="s">
        <v>1484</v>
      </c>
      <c r="BE71" s="2" t="s">
        <v>1484</v>
      </c>
      <c r="BF71" s="2" t="s">
        <v>1484</v>
      </c>
      <c r="BG71" s="2" t="s">
        <v>1484</v>
      </c>
      <c r="BH71" s="2" t="s">
        <v>1484</v>
      </c>
      <c r="BI71" s="2" t="s">
        <v>1484</v>
      </c>
      <c r="BJ71" s="2" t="s">
        <v>1484</v>
      </c>
      <c r="BK71" s="2" t="s">
        <v>1484</v>
      </c>
      <c r="BL71" s="2" t="s">
        <v>1484</v>
      </c>
      <c r="BM71" s="2" t="s">
        <v>1484</v>
      </c>
      <c r="BN71" s="2" t="s">
        <v>1484</v>
      </c>
      <c r="BO71" s="2" t="s">
        <v>1484</v>
      </c>
      <c r="BP71" s="2" t="s">
        <v>1484</v>
      </c>
      <c r="BQ71" s="2" t="s">
        <v>1484</v>
      </c>
      <c r="BR71" s="2" t="s">
        <v>1484</v>
      </c>
      <c r="BS71" s="2">
        <v>8.5</v>
      </c>
      <c r="BT71" s="2">
        <v>14.3</v>
      </c>
      <c r="BU71" s="2">
        <v>16</v>
      </c>
      <c r="BV71" s="2">
        <v>14.7</v>
      </c>
      <c r="BW71" s="2">
        <v>14</v>
      </c>
      <c r="BX71" s="2">
        <v>15.1</v>
      </c>
      <c r="BY71" s="2">
        <v>20</v>
      </c>
      <c r="BZ71" s="2">
        <v>15.7</v>
      </c>
      <c r="CA71" s="2">
        <v>14.4</v>
      </c>
      <c r="CB71" s="2">
        <v>14.7</v>
      </c>
      <c r="CC71" s="2">
        <v>8.1</v>
      </c>
      <c r="CD71" s="2">
        <v>12.7</v>
      </c>
      <c r="CE71" s="2" t="s">
        <v>1484</v>
      </c>
      <c r="CF71" s="2" t="s">
        <v>1484</v>
      </c>
      <c r="CG71" s="2" t="s">
        <v>1484</v>
      </c>
      <c r="CH71" s="2" t="s">
        <v>1484</v>
      </c>
      <c r="CI71" s="2" t="s">
        <v>1484</v>
      </c>
      <c r="CJ71" s="2" t="s">
        <v>1484</v>
      </c>
      <c r="CK71" s="2" t="s">
        <v>1484</v>
      </c>
      <c r="CL71" s="2" t="s">
        <v>1484</v>
      </c>
      <c r="CM71" s="2" t="s">
        <v>1484</v>
      </c>
      <c r="CN71" s="2" t="s">
        <v>1484</v>
      </c>
      <c r="CO71" s="2" t="s">
        <v>1484</v>
      </c>
      <c r="CP71" s="2" t="s">
        <v>1484</v>
      </c>
      <c r="CQ71" s="2" t="s">
        <v>1484</v>
      </c>
      <c r="CR71" s="2" t="s">
        <v>1484</v>
      </c>
      <c r="CS71" s="2" t="s">
        <v>1484</v>
      </c>
      <c r="CU71" s="2" t="str">
        <f>_xlfn.XLOOKUP($A71,TEAMS!$G$1:$G$844,TEAMS!$H$1:$H$844,"",0)</f>
        <v>PF</v>
      </c>
      <c r="CV71" s="2" t="str">
        <f>_xlfn.XLOOKUP($CU71,DASHBOARD!$B$22:$B$27,DASHBOARD!$C$22:$C$27,"",0)</f>
        <v>FORWARD</v>
      </c>
      <c r="CY71" s="60">
        <v>0</v>
      </c>
      <c r="CZ71" s="60">
        <v>0</v>
      </c>
      <c r="DA71" s="60">
        <v>0</v>
      </c>
      <c r="DB71" s="60">
        <v>0</v>
      </c>
      <c r="DC71" s="60">
        <v>0</v>
      </c>
      <c r="DD71" s="60">
        <v>923000</v>
      </c>
      <c r="DE71" s="60">
        <v>1051000</v>
      </c>
      <c r="DF71" s="60">
        <v>1199520</v>
      </c>
      <c r="DG71" s="60">
        <v>500000</v>
      </c>
      <c r="DH71" s="60">
        <v>3560000</v>
      </c>
      <c r="DI71" s="60">
        <v>3940000</v>
      </c>
      <c r="DJ71" s="60">
        <v>4000000</v>
      </c>
      <c r="DK71" s="60">
        <v>4500000</v>
      </c>
      <c r="DL71" s="60">
        <v>5000000</v>
      </c>
      <c r="DM71" s="60">
        <v>5500000</v>
      </c>
      <c r="DN71" s="60">
        <v>6000000</v>
      </c>
      <c r="DO71" s="60">
        <v>6500000</v>
      </c>
      <c r="DP71" s="60">
        <v>0</v>
      </c>
      <c r="DQ71" s="60">
        <v>0</v>
      </c>
      <c r="DR71" s="60">
        <v>0</v>
      </c>
      <c r="DS71" s="60">
        <v>0</v>
      </c>
      <c r="DT71" s="60">
        <v>0</v>
      </c>
      <c r="DU71" s="60">
        <v>0</v>
      </c>
      <c r="DV71" s="60">
        <v>0</v>
      </c>
      <c r="DW71" s="60">
        <v>0</v>
      </c>
      <c r="DX71" s="60">
        <v>0</v>
      </c>
      <c r="DY71" s="60">
        <v>0</v>
      </c>
      <c r="DZ71" s="60">
        <v>0</v>
      </c>
      <c r="EA71" s="60">
        <v>0</v>
      </c>
      <c r="EB71" s="60">
        <v>0</v>
      </c>
      <c r="EC71" s="60">
        <v>0</v>
      </c>
      <c r="ED71" s="60">
        <v>0</v>
      </c>
      <c r="EH71" s="2" t="s">
        <v>1271</v>
      </c>
      <c r="EZ71" s="1"/>
    </row>
    <row r="72" spans="1:156" x14ac:dyDescent="0.2">
      <c r="A72" s="2" t="s">
        <v>807</v>
      </c>
      <c r="B72" s="2" t="s">
        <v>1484</v>
      </c>
      <c r="C72" s="2" t="s">
        <v>1484</v>
      </c>
      <c r="D72" s="2" t="s">
        <v>1484</v>
      </c>
      <c r="E72" s="2" t="s">
        <v>1484</v>
      </c>
      <c r="F72" s="2" t="s">
        <v>1484</v>
      </c>
      <c r="G72" s="2" t="s">
        <v>1484</v>
      </c>
      <c r="H72" s="2" t="s">
        <v>1484</v>
      </c>
      <c r="I72" s="2" t="s">
        <v>1484</v>
      </c>
      <c r="J72" s="2" t="s">
        <v>1484</v>
      </c>
      <c r="K72" s="2" t="s">
        <v>1484</v>
      </c>
      <c r="L72" s="2" t="s">
        <v>1484</v>
      </c>
      <c r="M72" s="2" t="s">
        <v>1484</v>
      </c>
      <c r="N72" s="2" t="s">
        <v>1484</v>
      </c>
      <c r="O72" s="2" t="s">
        <v>1484</v>
      </c>
      <c r="P72" s="2" t="s">
        <v>1484</v>
      </c>
      <c r="Q72" s="2" t="s">
        <v>1484</v>
      </c>
      <c r="R72" s="2" t="s">
        <v>1484</v>
      </c>
      <c r="S72" s="2" t="s">
        <v>1484</v>
      </c>
      <c r="T72" s="2" t="s">
        <v>1484</v>
      </c>
      <c r="U72" s="2" t="s">
        <v>1484</v>
      </c>
      <c r="V72" s="2" t="s">
        <v>1484</v>
      </c>
      <c r="W72" s="2" t="s">
        <v>787</v>
      </c>
      <c r="X72" s="2" t="s">
        <v>787</v>
      </c>
      <c r="Y72" s="2" t="s">
        <v>787</v>
      </c>
      <c r="Z72" s="2" t="s">
        <v>787</v>
      </c>
      <c r="AA72" s="2" t="s">
        <v>835</v>
      </c>
      <c r="AB72" s="2" t="s">
        <v>835</v>
      </c>
      <c r="AC72" s="2" t="s">
        <v>1509</v>
      </c>
      <c r="AD72" s="2" t="s">
        <v>1509</v>
      </c>
      <c r="AE72" s="2" t="s">
        <v>1484</v>
      </c>
      <c r="AF72" s="2" t="s">
        <v>1484</v>
      </c>
      <c r="AG72" s="2" t="s">
        <v>1484</v>
      </c>
      <c r="AH72" s="2" t="s">
        <v>1484</v>
      </c>
      <c r="AI72" s="2" t="s">
        <v>1484</v>
      </c>
      <c r="AJ72" s="2" t="s">
        <v>1484</v>
      </c>
      <c r="AK72" s="2" t="s">
        <v>1484</v>
      </c>
      <c r="AL72" s="2" t="s">
        <v>1484</v>
      </c>
      <c r="AM72" s="2" t="s">
        <v>1484</v>
      </c>
      <c r="AN72" s="2" t="s">
        <v>1484</v>
      </c>
      <c r="AO72" s="2" t="s">
        <v>1484</v>
      </c>
      <c r="AP72" s="2" t="s">
        <v>1484</v>
      </c>
      <c r="AQ72" s="2" t="s">
        <v>1484</v>
      </c>
      <c r="AR72" s="2" t="s">
        <v>1484</v>
      </c>
      <c r="AS72" s="2" t="s">
        <v>1484</v>
      </c>
      <c r="AT72" s="2" t="s">
        <v>1484</v>
      </c>
      <c r="AU72" s="2" t="s">
        <v>1484</v>
      </c>
      <c r="AV72" s="2" t="s">
        <v>1484</v>
      </c>
      <c r="AW72" s="2" t="s">
        <v>1484</v>
      </c>
      <c r="AX72" s="2" t="s">
        <v>1484</v>
      </c>
      <c r="AY72" s="2" t="s">
        <v>1484</v>
      </c>
      <c r="AZ72" s="2" t="s">
        <v>1484</v>
      </c>
      <c r="BA72" s="2" t="s">
        <v>1484</v>
      </c>
      <c r="BB72" s="2" t="s">
        <v>1484</v>
      </c>
      <c r="BC72" s="2">
        <v>266.79999999999995</v>
      </c>
      <c r="BD72" s="2">
        <v>389.2</v>
      </c>
      <c r="BE72" s="2">
        <v>938.40000000000009</v>
      </c>
      <c r="BF72" s="2">
        <v>1445.7</v>
      </c>
      <c r="BG72" s="2">
        <v>2048</v>
      </c>
      <c r="BH72" s="2">
        <v>2000</v>
      </c>
      <c r="BI72" s="2">
        <v>2214</v>
      </c>
      <c r="BJ72" s="2">
        <v>2066.4</v>
      </c>
      <c r="BK72" s="2" t="s">
        <v>1484</v>
      </c>
      <c r="BL72" s="2" t="s">
        <v>1484</v>
      </c>
      <c r="BM72" s="2" t="s">
        <v>1484</v>
      </c>
      <c r="BN72" s="2" t="s">
        <v>1484</v>
      </c>
      <c r="BO72" s="2" t="s">
        <v>1484</v>
      </c>
      <c r="BP72" s="2" t="s">
        <v>1484</v>
      </c>
      <c r="BQ72" s="2" t="s">
        <v>1484</v>
      </c>
      <c r="BR72" s="2" t="s">
        <v>1484</v>
      </c>
      <c r="BS72" s="2" t="s">
        <v>1484</v>
      </c>
      <c r="BT72" s="2" t="s">
        <v>1484</v>
      </c>
      <c r="BU72" s="2" t="s">
        <v>1484</v>
      </c>
      <c r="BV72" s="2" t="s">
        <v>1484</v>
      </c>
      <c r="BW72" s="2" t="s">
        <v>1484</v>
      </c>
      <c r="BX72" s="2" t="s">
        <v>1484</v>
      </c>
      <c r="BY72" s="2" t="s">
        <v>1484</v>
      </c>
      <c r="BZ72" s="2" t="s">
        <v>1484</v>
      </c>
      <c r="CA72" s="2" t="s">
        <v>1484</v>
      </c>
      <c r="CB72" s="2" t="s">
        <v>1484</v>
      </c>
      <c r="CC72" s="2" t="s">
        <v>1484</v>
      </c>
      <c r="CD72" s="2" t="s">
        <v>1484</v>
      </c>
      <c r="CE72" s="2" t="s">
        <v>1484</v>
      </c>
      <c r="CF72" s="2" t="s">
        <v>1484</v>
      </c>
      <c r="CG72" s="2" t="s">
        <v>1484</v>
      </c>
      <c r="CH72" s="2" t="s">
        <v>1484</v>
      </c>
      <c r="CI72" s="2">
        <v>6.9</v>
      </c>
      <c r="CJ72" s="2">
        <v>13.5</v>
      </c>
      <c r="CK72" s="2">
        <v>14.7</v>
      </c>
      <c r="CL72" s="2">
        <v>15.5</v>
      </c>
      <c r="CM72" s="2">
        <v>12.4</v>
      </c>
      <c r="CN72" s="2">
        <v>13.2</v>
      </c>
      <c r="CO72" s="2">
        <v>11</v>
      </c>
      <c r="CP72" s="2">
        <v>11</v>
      </c>
      <c r="CQ72" s="2" t="s">
        <v>1484</v>
      </c>
      <c r="CR72" s="2" t="s">
        <v>1484</v>
      </c>
      <c r="CS72" s="2" t="s">
        <v>1484</v>
      </c>
      <c r="CU72" s="2" t="str">
        <f>_xlfn.XLOOKUP($A72,TEAMS!$G$1:$G$844,TEAMS!$H$1:$H$844,"",0)</f>
        <v>SG</v>
      </c>
      <c r="CV72" s="2" t="str">
        <f>_xlfn.XLOOKUP($CU72,DASHBOARD!$B$22:$B$27,DASHBOARD!$C$22:$C$27,"",0)</f>
        <v>GUARD</v>
      </c>
      <c r="CY72" s="60">
        <v>0</v>
      </c>
      <c r="CZ72" s="60">
        <v>0</v>
      </c>
      <c r="DA72" s="60">
        <v>0</v>
      </c>
      <c r="DB72" s="60">
        <v>0</v>
      </c>
      <c r="DC72" s="60">
        <v>0</v>
      </c>
      <c r="DD72" s="60">
        <v>0</v>
      </c>
      <c r="DE72" s="60">
        <v>0</v>
      </c>
      <c r="DF72" s="60">
        <v>0</v>
      </c>
      <c r="DG72" s="60">
        <v>0</v>
      </c>
      <c r="DH72" s="60">
        <v>0</v>
      </c>
      <c r="DI72" s="60">
        <v>0</v>
      </c>
      <c r="DJ72" s="60">
        <v>0</v>
      </c>
      <c r="DK72" s="60">
        <v>0</v>
      </c>
      <c r="DL72" s="60">
        <v>0</v>
      </c>
      <c r="DM72" s="60">
        <v>0</v>
      </c>
      <c r="DN72" s="60">
        <v>0</v>
      </c>
      <c r="DO72" s="60">
        <v>0</v>
      </c>
      <c r="DP72" s="60">
        <v>0</v>
      </c>
      <c r="DQ72" s="60">
        <v>0</v>
      </c>
      <c r="DR72" s="60">
        <v>0</v>
      </c>
      <c r="DS72" s="60">
        <v>0</v>
      </c>
      <c r="DT72" s="60">
        <v>1028400</v>
      </c>
      <c r="DU72" s="60">
        <v>1105560</v>
      </c>
      <c r="DV72" s="60">
        <v>1120920</v>
      </c>
      <c r="DW72" s="60">
        <v>2023261</v>
      </c>
      <c r="DX72" s="60">
        <v>7000000</v>
      </c>
      <c r="DY72" s="60">
        <v>7330000</v>
      </c>
      <c r="DZ72" s="60">
        <v>7630000</v>
      </c>
      <c r="EA72" s="60">
        <v>7945000</v>
      </c>
      <c r="EB72" s="60">
        <v>0</v>
      </c>
      <c r="EC72" s="60">
        <v>0</v>
      </c>
      <c r="ED72" s="60">
        <v>0</v>
      </c>
      <c r="EH72" s="2" t="s">
        <v>1480</v>
      </c>
    </row>
    <row r="73" spans="1:156" x14ac:dyDescent="0.2">
      <c r="A73" s="2" t="s">
        <v>1139</v>
      </c>
      <c r="B73" s="2" t="s">
        <v>1077</v>
      </c>
      <c r="C73" s="2" t="s">
        <v>1077</v>
      </c>
      <c r="D73" s="2" t="s">
        <v>1484</v>
      </c>
      <c r="E73" s="2" t="s">
        <v>1484</v>
      </c>
      <c r="F73" s="2" t="s">
        <v>1484</v>
      </c>
      <c r="G73" s="2" t="s">
        <v>1484</v>
      </c>
      <c r="H73" s="2" t="s">
        <v>1484</v>
      </c>
      <c r="I73" s="2" t="s">
        <v>1484</v>
      </c>
      <c r="J73" s="2" t="s">
        <v>1484</v>
      </c>
      <c r="K73" s="2" t="s">
        <v>1484</v>
      </c>
      <c r="L73" s="2" t="s">
        <v>1484</v>
      </c>
      <c r="M73" s="2" t="s">
        <v>1484</v>
      </c>
      <c r="N73" s="2" t="s">
        <v>1484</v>
      </c>
      <c r="O73" s="2" t="s">
        <v>1484</v>
      </c>
      <c r="P73" s="2" t="s">
        <v>1484</v>
      </c>
      <c r="Q73" s="2" t="s">
        <v>1484</v>
      </c>
      <c r="R73" s="2" t="s">
        <v>1484</v>
      </c>
      <c r="S73" s="2" t="s">
        <v>1484</v>
      </c>
      <c r="T73" s="2" t="s">
        <v>1484</v>
      </c>
      <c r="U73" s="2" t="s">
        <v>1484</v>
      </c>
      <c r="V73" s="2" t="s">
        <v>1484</v>
      </c>
      <c r="W73" s="2" t="s">
        <v>1484</v>
      </c>
      <c r="X73" s="2" t="s">
        <v>1484</v>
      </c>
      <c r="Y73" s="2" t="s">
        <v>1484</v>
      </c>
      <c r="Z73" s="2" t="s">
        <v>1484</v>
      </c>
      <c r="AA73" s="2" t="s">
        <v>1484</v>
      </c>
      <c r="AB73" s="2" t="s">
        <v>1484</v>
      </c>
      <c r="AC73" s="2" t="s">
        <v>1484</v>
      </c>
      <c r="AD73" s="2" t="s">
        <v>1484</v>
      </c>
      <c r="AE73" s="2" t="s">
        <v>1484</v>
      </c>
      <c r="AF73" s="2" t="s">
        <v>1484</v>
      </c>
      <c r="AG73" s="2" t="s">
        <v>1484</v>
      </c>
      <c r="AH73" s="2">
        <v>839.5</v>
      </c>
      <c r="AI73" s="2">
        <v>554.4</v>
      </c>
      <c r="AJ73" s="2" t="s">
        <v>1484</v>
      </c>
      <c r="AK73" s="2" t="s">
        <v>1484</v>
      </c>
      <c r="AL73" s="2" t="s">
        <v>1484</v>
      </c>
      <c r="AM73" s="2" t="s">
        <v>1484</v>
      </c>
      <c r="AN73" s="2" t="s">
        <v>1484</v>
      </c>
      <c r="AO73" s="2" t="s">
        <v>1484</v>
      </c>
      <c r="AP73" s="2" t="s">
        <v>1484</v>
      </c>
      <c r="AQ73" s="2" t="s">
        <v>1484</v>
      </c>
      <c r="AR73" s="2" t="s">
        <v>1484</v>
      </c>
      <c r="AS73" s="2" t="s">
        <v>1484</v>
      </c>
      <c r="AT73" s="2" t="s">
        <v>1484</v>
      </c>
      <c r="AU73" s="2" t="s">
        <v>1484</v>
      </c>
      <c r="AV73" s="2" t="s">
        <v>1484</v>
      </c>
      <c r="AW73" s="2" t="s">
        <v>1484</v>
      </c>
      <c r="AX73" s="2" t="s">
        <v>1484</v>
      </c>
      <c r="AY73" s="2" t="s">
        <v>1484</v>
      </c>
      <c r="AZ73" s="2" t="s">
        <v>1484</v>
      </c>
      <c r="BA73" s="2" t="s">
        <v>1484</v>
      </c>
      <c r="BB73" s="2" t="s">
        <v>1484</v>
      </c>
      <c r="BC73" s="2" t="s">
        <v>1484</v>
      </c>
      <c r="BD73" s="2" t="s">
        <v>1484</v>
      </c>
      <c r="BE73" s="2" t="s">
        <v>1484</v>
      </c>
      <c r="BF73" s="2" t="s">
        <v>1484</v>
      </c>
      <c r="BG73" s="2" t="s">
        <v>1484</v>
      </c>
      <c r="BH73" s="2" t="s">
        <v>1484</v>
      </c>
      <c r="BI73" s="2" t="s">
        <v>1484</v>
      </c>
      <c r="BJ73" s="2" t="s">
        <v>1484</v>
      </c>
      <c r="BK73" s="2" t="s">
        <v>1484</v>
      </c>
      <c r="BL73" s="2" t="s">
        <v>1484</v>
      </c>
      <c r="BM73" s="2" t="s">
        <v>1484</v>
      </c>
      <c r="BN73" s="2">
        <v>12.4</v>
      </c>
      <c r="BO73" s="2">
        <v>10.4</v>
      </c>
      <c r="BP73" s="2" t="s">
        <v>1484</v>
      </c>
      <c r="BQ73" s="2" t="s">
        <v>1484</v>
      </c>
      <c r="BR73" s="2" t="s">
        <v>1484</v>
      </c>
      <c r="BS73" s="2" t="s">
        <v>1484</v>
      </c>
      <c r="BT73" s="2" t="s">
        <v>1484</v>
      </c>
      <c r="BU73" s="2" t="s">
        <v>1484</v>
      </c>
      <c r="BV73" s="2" t="s">
        <v>1484</v>
      </c>
      <c r="BW73" s="2" t="s">
        <v>1484</v>
      </c>
      <c r="BX73" s="2" t="s">
        <v>1484</v>
      </c>
      <c r="BY73" s="2" t="s">
        <v>1484</v>
      </c>
      <c r="BZ73" s="2" t="s">
        <v>1484</v>
      </c>
      <c r="CA73" s="2" t="s">
        <v>1484</v>
      </c>
      <c r="CB73" s="2" t="s">
        <v>1484</v>
      </c>
      <c r="CC73" s="2" t="s">
        <v>1484</v>
      </c>
      <c r="CD73" s="2" t="s">
        <v>1484</v>
      </c>
      <c r="CE73" s="2" t="s">
        <v>1484</v>
      </c>
      <c r="CF73" s="2" t="s">
        <v>1484</v>
      </c>
      <c r="CG73" s="2" t="s">
        <v>1484</v>
      </c>
      <c r="CH73" s="2" t="s">
        <v>1484</v>
      </c>
      <c r="CI73" s="2" t="s">
        <v>1484</v>
      </c>
      <c r="CJ73" s="2" t="s">
        <v>1484</v>
      </c>
      <c r="CK73" s="2" t="s">
        <v>1484</v>
      </c>
      <c r="CL73" s="2" t="s">
        <v>1484</v>
      </c>
      <c r="CM73" s="2" t="s">
        <v>1484</v>
      </c>
      <c r="CN73" s="2" t="s">
        <v>1484</v>
      </c>
      <c r="CO73" s="2" t="s">
        <v>1484</v>
      </c>
      <c r="CP73" s="2" t="s">
        <v>1484</v>
      </c>
      <c r="CQ73" s="2" t="s">
        <v>1484</v>
      </c>
      <c r="CR73" s="2" t="s">
        <v>1484</v>
      </c>
      <c r="CS73" s="2" t="s">
        <v>1484</v>
      </c>
      <c r="CU73" s="2" t="str">
        <f>_xlfn.XLOOKUP($A73,TEAMS!$G$1:$G$844,TEAMS!$H$1:$H$844,"",0)</f>
        <v>SG</v>
      </c>
      <c r="CV73" s="2" t="str">
        <f>_xlfn.XLOOKUP($CU73,DASHBOARD!$B$22:$B$27,DASHBOARD!$C$22:$C$27,"",0)</f>
        <v>GUARD</v>
      </c>
      <c r="CY73" s="60">
        <v>600000</v>
      </c>
      <c r="CZ73" s="60">
        <v>700000</v>
      </c>
      <c r="DA73" s="60">
        <v>0</v>
      </c>
      <c r="DB73" s="60">
        <v>0</v>
      </c>
      <c r="DC73" s="60">
        <v>0</v>
      </c>
      <c r="DD73" s="60">
        <v>0</v>
      </c>
      <c r="DE73" s="60">
        <v>0</v>
      </c>
      <c r="DF73" s="60">
        <v>0</v>
      </c>
      <c r="DG73" s="60">
        <v>0</v>
      </c>
      <c r="DH73" s="60">
        <v>0</v>
      </c>
      <c r="DI73" s="60">
        <v>0</v>
      </c>
      <c r="DJ73" s="60">
        <v>0</v>
      </c>
      <c r="DK73" s="60">
        <v>0</v>
      </c>
      <c r="DL73" s="60">
        <v>0</v>
      </c>
      <c r="DM73" s="60">
        <v>0</v>
      </c>
      <c r="DN73" s="60">
        <v>0</v>
      </c>
      <c r="DO73" s="60">
        <v>0</v>
      </c>
      <c r="DP73" s="60">
        <v>0</v>
      </c>
      <c r="DQ73" s="60">
        <v>0</v>
      </c>
      <c r="DR73" s="60">
        <v>0</v>
      </c>
      <c r="DS73" s="60">
        <v>0</v>
      </c>
      <c r="DT73" s="60">
        <v>0</v>
      </c>
      <c r="DU73" s="60">
        <v>0</v>
      </c>
      <c r="DV73" s="60">
        <v>0</v>
      </c>
      <c r="DW73" s="60">
        <v>0</v>
      </c>
      <c r="DX73" s="60">
        <v>0</v>
      </c>
      <c r="DY73" s="60">
        <v>0</v>
      </c>
      <c r="DZ73" s="60">
        <v>0</v>
      </c>
      <c r="EA73" s="60">
        <v>0</v>
      </c>
      <c r="EB73" s="60">
        <v>0</v>
      </c>
      <c r="EC73" s="60">
        <v>0</v>
      </c>
      <c r="ED73" s="60">
        <v>0</v>
      </c>
      <c r="EH73" s="2" t="s">
        <v>1476</v>
      </c>
    </row>
    <row r="74" spans="1:156" x14ac:dyDescent="0.2">
      <c r="A74" s="2" t="s">
        <v>616</v>
      </c>
      <c r="B74" s="2" t="s">
        <v>1484</v>
      </c>
      <c r="C74" s="2" t="s">
        <v>1484</v>
      </c>
      <c r="D74" s="2" t="s">
        <v>1484</v>
      </c>
      <c r="E74" s="2" t="s">
        <v>1484</v>
      </c>
      <c r="F74" s="2" t="s">
        <v>1484</v>
      </c>
      <c r="G74" s="2" t="s">
        <v>1484</v>
      </c>
      <c r="H74" s="2" t="s">
        <v>1484</v>
      </c>
      <c r="I74" s="2" t="s">
        <v>1484</v>
      </c>
      <c r="J74" s="2" t="s">
        <v>1484</v>
      </c>
      <c r="K74" s="2" t="s">
        <v>1484</v>
      </c>
      <c r="L74" s="2" t="s">
        <v>1484</v>
      </c>
      <c r="M74" s="2" t="s">
        <v>1484</v>
      </c>
      <c r="N74" s="2" t="s">
        <v>1484</v>
      </c>
      <c r="O74" s="2" t="s">
        <v>1484</v>
      </c>
      <c r="P74" s="2" t="s">
        <v>1484</v>
      </c>
      <c r="Q74" s="2" t="s">
        <v>1484</v>
      </c>
      <c r="R74" s="2" t="s">
        <v>1484</v>
      </c>
      <c r="S74" s="2" t="s">
        <v>1484</v>
      </c>
      <c r="T74" s="2" t="s">
        <v>1508</v>
      </c>
      <c r="U74" s="2" t="s">
        <v>1508</v>
      </c>
      <c r="V74" s="2" t="s">
        <v>1508</v>
      </c>
      <c r="W74" s="2" t="s">
        <v>1508</v>
      </c>
      <c r="X74" s="2" t="s">
        <v>1509</v>
      </c>
      <c r="Y74" s="2" t="s">
        <v>1507</v>
      </c>
      <c r="Z74" s="2" t="s">
        <v>1507</v>
      </c>
      <c r="AA74" s="2" t="s">
        <v>1507</v>
      </c>
      <c r="AB74" s="2" t="s">
        <v>1522</v>
      </c>
      <c r="AC74" s="2" t="s">
        <v>1522</v>
      </c>
      <c r="AD74" s="2" t="s">
        <v>1522</v>
      </c>
      <c r="AE74" s="2" t="s">
        <v>1484</v>
      </c>
      <c r="AF74" s="2" t="s">
        <v>1484</v>
      </c>
      <c r="AG74" s="2" t="s">
        <v>1484</v>
      </c>
      <c r="AH74" s="2" t="s">
        <v>1484</v>
      </c>
      <c r="AI74" s="2" t="s">
        <v>1484</v>
      </c>
      <c r="AJ74" s="2" t="s">
        <v>1484</v>
      </c>
      <c r="AK74" s="2" t="s">
        <v>1484</v>
      </c>
      <c r="AL74" s="2" t="s">
        <v>1484</v>
      </c>
      <c r="AM74" s="2" t="s">
        <v>1484</v>
      </c>
      <c r="AN74" s="2" t="s">
        <v>1484</v>
      </c>
      <c r="AO74" s="2" t="s">
        <v>1484</v>
      </c>
      <c r="AP74" s="2" t="s">
        <v>1484</v>
      </c>
      <c r="AQ74" s="2" t="s">
        <v>1484</v>
      </c>
      <c r="AR74" s="2" t="s">
        <v>1484</v>
      </c>
      <c r="AS74" s="2" t="s">
        <v>1484</v>
      </c>
      <c r="AT74" s="2" t="s">
        <v>1484</v>
      </c>
      <c r="AU74" s="2" t="s">
        <v>1484</v>
      </c>
      <c r="AV74" s="2" t="s">
        <v>1484</v>
      </c>
      <c r="AW74" s="2" t="s">
        <v>1484</v>
      </c>
      <c r="AX74" s="2" t="s">
        <v>1484</v>
      </c>
      <c r="AY74" s="2" t="s">
        <v>1484</v>
      </c>
      <c r="AZ74" s="2">
        <v>1908</v>
      </c>
      <c r="BA74" s="2">
        <v>1472</v>
      </c>
      <c r="BB74" s="2">
        <v>2755.2000000000003</v>
      </c>
      <c r="BC74" s="2">
        <v>1406.4</v>
      </c>
      <c r="BD74" s="2">
        <v>1223.6000000000001</v>
      </c>
      <c r="BE74" s="2">
        <v>1938.3</v>
      </c>
      <c r="BF74" s="2">
        <v>1968</v>
      </c>
      <c r="BG74" s="2">
        <v>1178</v>
      </c>
      <c r="BH74" s="2">
        <v>1536.6</v>
      </c>
      <c r="BI74" s="2">
        <v>1762.5</v>
      </c>
      <c r="BJ74" s="2">
        <v>2268</v>
      </c>
      <c r="BK74" s="2" t="s">
        <v>1484</v>
      </c>
      <c r="BL74" s="2" t="s">
        <v>1484</v>
      </c>
      <c r="BM74" s="2" t="s">
        <v>1484</v>
      </c>
      <c r="BN74" s="2" t="s">
        <v>1484</v>
      </c>
      <c r="BO74" s="2" t="s">
        <v>1484</v>
      </c>
      <c r="BP74" s="2" t="s">
        <v>1484</v>
      </c>
      <c r="BQ74" s="2" t="s">
        <v>1484</v>
      </c>
      <c r="BR74" s="2" t="s">
        <v>1484</v>
      </c>
      <c r="BS74" s="2" t="s">
        <v>1484</v>
      </c>
      <c r="BT74" s="2" t="s">
        <v>1484</v>
      </c>
      <c r="BU74" s="2" t="s">
        <v>1484</v>
      </c>
      <c r="BV74" s="2" t="s">
        <v>1484</v>
      </c>
      <c r="BW74" s="2" t="s">
        <v>1484</v>
      </c>
      <c r="BX74" s="2" t="s">
        <v>1484</v>
      </c>
      <c r="BY74" s="2" t="s">
        <v>1484</v>
      </c>
      <c r="BZ74" s="2" t="s">
        <v>1484</v>
      </c>
      <c r="CA74" s="2" t="s">
        <v>1484</v>
      </c>
      <c r="CB74" s="2" t="s">
        <v>1484</v>
      </c>
      <c r="CC74" s="2" t="s">
        <v>1484</v>
      </c>
      <c r="CD74" s="2" t="s">
        <v>1484</v>
      </c>
      <c r="CE74" s="2" t="s">
        <v>1484</v>
      </c>
      <c r="CF74" s="2">
        <v>14.9</v>
      </c>
      <c r="CG74" s="2">
        <v>11.2</v>
      </c>
      <c r="CH74" s="2">
        <v>15.9</v>
      </c>
      <c r="CI74" s="2">
        <v>14.1</v>
      </c>
      <c r="CJ74" s="2">
        <v>11</v>
      </c>
      <c r="CK74" s="2">
        <v>16.2</v>
      </c>
      <c r="CL74" s="2">
        <v>13.9</v>
      </c>
      <c r="CM74" s="2">
        <v>13.9</v>
      </c>
      <c r="CN74" s="2">
        <v>11</v>
      </c>
      <c r="CO74" s="2">
        <v>15.4</v>
      </c>
      <c r="CP74" s="2">
        <v>15.7</v>
      </c>
      <c r="CQ74" s="2" t="s">
        <v>1484</v>
      </c>
      <c r="CR74" s="2" t="s">
        <v>1484</v>
      </c>
      <c r="CS74" s="2" t="s">
        <v>1484</v>
      </c>
      <c r="CU74" s="2" t="str">
        <f>_xlfn.XLOOKUP($A74,TEAMS!$G$1:$G$844,TEAMS!$H$1:$H$844,"",0)</f>
        <v>PG</v>
      </c>
      <c r="CV74" s="2" t="str">
        <f>_xlfn.XLOOKUP($CU74,DASHBOARD!$B$22:$B$27,DASHBOARD!$C$22:$C$27,"",0)</f>
        <v>GUARD</v>
      </c>
      <c r="CY74" s="60">
        <v>0</v>
      </c>
      <c r="CZ74" s="60">
        <v>0</v>
      </c>
      <c r="DA74" s="60">
        <v>0</v>
      </c>
      <c r="DB74" s="60">
        <v>0</v>
      </c>
      <c r="DC74" s="60">
        <v>0</v>
      </c>
      <c r="DD74" s="60">
        <v>0</v>
      </c>
      <c r="DE74" s="60">
        <v>0</v>
      </c>
      <c r="DF74" s="60">
        <v>0</v>
      </c>
      <c r="DG74" s="60">
        <v>0</v>
      </c>
      <c r="DH74" s="60">
        <v>0</v>
      </c>
      <c r="DI74" s="60">
        <v>0</v>
      </c>
      <c r="DJ74" s="60">
        <v>0</v>
      </c>
      <c r="DK74" s="60">
        <v>0</v>
      </c>
      <c r="DL74" s="60">
        <v>0</v>
      </c>
      <c r="DM74" s="60">
        <v>0</v>
      </c>
      <c r="DN74" s="60">
        <v>0</v>
      </c>
      <c r="DO74" s="60">
        <v>0</v>
      </c>
      <c r="DP74" s="60">
        <v>0</v>
      </c>
      <c r="DQ74" s="60">
        <v>0</v>
      </c>
      <c r="DR74" s="60">
        <v>0</v>
      </c>
      <c r="DS74" s="60">
        <v>0</v>
      </c>
      <c r="DT74" s="60">
        <v>0</v>
      </c>
      <c r="DU74" s="60">
        <v>3500000</v>
      </c>
      <c r="DV74" s="60">
        <v>1267000</v>
      </c>
      <c r="DW74" s="60">
        <v>3000000</v>
      </c>
      <c r="DX74" s="60">
        <v>3000000</v>
      </c>
      <c r="DY74" s="60">
        <v>7250000</v>
      </c>
      <c r="DZ74" s="60">
        <v>7250000</v>
      </c>
      <c r="EA74" s="60">
        <v>7250000</v>
      </c>
      <c r="EB74" s="60">
        <v>0</v>
      </c>
      <c r="EC74" s="60">
        <v>0</v>
      </c>
      <c r="ED74" s="60">
        <v>0</v>
      </c>
      <c r="EH74" s="2" t="s">
        <v>1479</v>
      </c>
    </row>
    <row r="75" spans="1:156" x14ac:dyDescent="0.2">
      <c r="A75" s="2" t="s">
        <v>879</v>
      </c>
      <c r="B75" s="2" t="s">
        <v>1484</v>
      </c>
      <c r="C75" s="2" t="s">
        <v>1484</v>
      </c>
      <c r="D75" s="2" t="s">
        <v>1484</v>
      </c>
      <c r="E75" s="2" t="s">
        <v>1484</v>
      </c>
      <c r="F75" s="2" t="s">
        <v>1484</v>
      </c>
      <c r="G75" s="2" t="s">
        <v>1484</v>
      </c>
      <c r="H75" s="2" t="s">
        <v>1484</v>
      </c>
      <c r="I75" s="2" t="s">
        <v>1484</v>
      </c>
      <c r="J75" s="2" t="s">
        <v>1484</v>
      </c>
      <c r="K75" s="2" t="s">
        <v>1484</v>
      </c>
      <c r="L75" s="2" t="s">
        <v>1484</v>
      </c>
      <c r="M75" s="2" t="s">
        <v>1484</v>
      </c>
      <c r="N75" s="2" t="s">
        <v>1484</v>
      </c>
      <c r="O75" s="2" t="s">
        <v>1484</v>
      </c>
      <c r="P75" s="2" t="s">
        <v>843</v>
      </c>
      <c r="Q75" s="2" t="s">
        <v>843</v>
      </c>
      <c r="R75" s="2" t="s">
        <v>843</v>
      </c>
      <c r="S75" s="2" t="s">
        <v>1507</v>
      </c>
      <c r="T75" s="2" t="s">
        <v>837</v>
      </c>
      <c r="U75" s="2" t="s">
        <v>837</v>
      </c>
      <c r="V75" s="2" t="s">
        <v>1517</v>
      </c>
      <c r="W75" s="2" t="s">
        <v>1484</v>
      </c>
      <c r="X75" s="2" t="s">
        <v>1484</v>
      </c>
      <c r="Y75" s="2" t="s">
        <v>1484</v>
      </c>
      <c r="Z75" s="2" t="s">
        <v>1484</v>
      </c>
      <c r="AA75" s="2" t="s">
        <v>1484</v>
      </c>
      <c r="AB75" s="2" t="s">
        <v>1484</v>
      </c>
      <c r="AC75" s="2" t="s">
        <v>1484</v>
      </c>
      <c r="AD75" s="2" t="s">
        <v>1484</v>
      </c>
      <c r="AE75" s="2" t="s">
        <v>1484</v>
      </c>
      <c r="AF75" s="2" t="s">
        <v>1484</v>
      </c>
      <c r="AG75" s="2" t="s">
        <v>1484</v>
      </c>
      <c r="AH75" s="2" t="s">
        <v>1484</v>
      </c>
      <c r="AI75" s="2" t="s">
        <v>1484</v>
      </c>
      <c r="AJ75" s="2" t="s">
        <v>1484</v>
      </c>
      <c r="AK75" s="2" t="s">
        <v>1484</v>
      </c>
      <c r="AL75" s="2" t="s">
        <v>1484</v>
      </c>
      <c r="AM75" s="2" t="s">
        <v>1484</v>
      </c>
      <c r="AN75" s="2" t="s">
        <v>1484</v>
      </c>
      <c r="AO75" s="2" t="s">
        <v>1484</v>
      </c>
      <c r="AP75" s="2" t="s">
        <v>1484</v>
      </c>
      <c r="AQ75" s="2" t="s">
        <v>1484</v>
      </c>
      <c r="AR75" s="2" t="s">
        <v>1484</v>
      </c>
      <c r="AS75" s="2" t="s">
        <v>1484</v>
      </c>
      <c r="AT75" s="2" t="s">
        <v>1484</v>
      </c>
      <c r="AU75" s="2" t="s">
        <v>1484</v>
      </c>
      <c r="AV75" s="2">
        <v>58.5</v>
      </c>
      <c r="AW75" s="2">
        <v>236.5</v>
      </c>
      <c r="AX75" s="2">
        <v>79.8</v>
      </c>
      <c r="AY75" s="2">
        <v>327.59999999999997</v>
      </c>
      <c r="AZ75" s="2">
        <v>181.70000000000002</v>
      </c>
      <c r="BA75" s="2">
        <v>352.8</v>
      </c>
      <c r="BB75" s="2">
        <v>328</v>
      </c>
      <c r="BC75" s="2" t="s">
        <v>1484</v>
      </c>
      <c r="BD75" s="2" t="s">
        <v>1484</v>
      </c>
      <c r="BE75" s="2" t="s">
        <v>1484</v>
      </c>
      <c r="BF75" s="2" t="s">
        <v>1484</v>
      </c>
      <c r="BG75" s="2" t="s">
        <v>1484</v>
      </c>
      <c r="BH75" s="2" t="s">
        <v>1484</v>
      </c>
      <c r="BI75" s="2" t="s">
        <v>1484</v>
      </c>
      <c r="BJ75" s="2" t="s">
        <v>1484</v>
      </c>
      <c r="BK75" s="2" t="s">
        <v>1484</v>
      </c>
      <c r="BL75" s="2" t="s">
        <v>1484</v>
      </c>
      <c r="BM75" s="2" t="s">
        <v>1484</v>
      </c>
      <c r="BN75" s="2" t="s">
        <v>1484</v>
      </c>
      <c r="BO75" s="2" t="s">
        <v>1484</v>
      </c>
      <c r="BP75" s="2" t="s">
        <v>1484</v>
      </c>
      <c r="BQ75" s="2" t="s">
        <v>1484</v>
      </c>
      <c r="BR75" s="2" t="s">
        <v>1484</v>
      </c>
      <c r="BS75" s="2" t="s">
        <v>1484</v>
      </c>
      <c r="BT75" s="2" t="s">
        <v>1484</v>
      </c>
      <c r="BU75" s="2" t="s">
        <v>1484</v>
      </c>
      <c r="BV75" s="2" t="s">
        <v>1484</v>
      </c>
      <c r="BW75" s="2" t="s">
        <v>1484</v>
      </c>
      <c r="BX75" s="2" t="s">
        <v>1484</v>
      </c>
      <c r="BY75" s="2" t="s">
        <v>1484</v>
      </c>
      <c r="BZ75" s="2" t="s">
        <v>1484</v>
      </c>
      <c r="CA75" s="2" t="s">
        <v>1484</v>
      </c>
      <c r="CB75" s="2">
        <v>3.8</v>
      </c>
      <c r="CC75" s="2">
        <v>13.4</v>
      </c>
      <c r="CD75" s="2">
        <v>7.2</v>
      </c>
      <c r="CE75" s="2">
        <v>9.4</v>
      </c>
      <c r="CF75" s="2">
        <v>13.9</v>
      </c>
      <c r="CG75" s="2">
        <v>11.6</v>
      </c>
      <c r="CH75" s="2">
        <v>9.6999999999999993</v>
      </c>
      <c r="CI75" s="2" t="s">
        <v>1484</v>
      </c>
      <c r="CJ75" s="2" t="s">
        <v>1484</v>
      </c>
      <c r="CK75" s="2" t="s">
        <v>1484</v>
      </c>
      <c r="CL75" s="2" t="s">
        <v>1484</v>
      </c>
      <c r="CM75" s="2" t="s">
        <v>1484</v>
      </c>
      <c r="CN75" s="2" t="s">
        <v>1484</v>
      </c>
      <c r="CO75" s="2" t="s">
        <v>1484</v>
      </c>
      <c r="CP75" s="2" t="s">
        <v>1484</v>
      </c>
      <c r="CQ75" s="2" t="s">
        <v>1484</v>
      </c>
      <c r="CR75" s="2" t="s">
        <v>1484</v>
      </c>
      <c r="CS75" s="2" t="s">
        <v>1484</v>
      </c>
      <c r="CU75" s="2" t="str">
        <f>_xlfn.XLOOKUP($A75,TEAMS!$G$1:$G$844,TEAMS!$H$1:$H$844,"",0)</f>
        <v>C</v>
      </c>
      <c r="CV75" s="2" t="str">
        <f>_xlfn.XLOOKUP($CU75,DASHBOARD!$B$22:$B$27,DASHBOARD!$C$22:$C$27,"",0)</f>
        <v>CENTER</v>
      </c>
      <c r="CY75" s="60">
        <v>0</v>
      </c>
      <c r="CZ75" s="60">
        <v>0</v>
      </c>
      <c r="DA75" s="60">
        <v>0</v>
      </c>
      <c r="DB75" s="60">
        <v>0</v>
      </c>
      <c r="DC75" s="60">
        <v>0</v>
      </c>
      <c r="DD75" s="60">
        <v>0</v>
      </c>
      <c r="DE75" s="60">
        <v>0</v>
      </c>
      <c r="DF75" s="60">
        <v>0</v>
      </c>
      <c r="DG75" s="60">
        <v>0</v>
      </c>
      <c r="DH75" s="60">
        <v>0</v>
      </c>
      <c r="DI75" s="60">
        <v>0</v>
      </c>
      <c r="DJ75" s="60">
        <v>0</v>
      </c>
      <c r="DK75" s="60">
        <v>0</v>
      </c>
      <c r="DL75" s="60">
        <v>0</v>
      </c>
      <c r="DM75" s="60">
        <v>800000</v>
      </c>
      <c r="DN75" s="60">
        <v>880000</v>
      </c>
      <c r="DO75" s="60">
        <v>0</v>
      </c>
      <c r="DP75" s="60">
        <v>1800000</v>
      </c>
      <c r="DQ75" s="60">
        <v>1971941</v>
      </c>
      <c r="DR75" s="60">
        <v>959111</v>
      </c>
      <c r="DS75" s="60">
        <v>1069509</v>
      </c>
      <c r="DT75" s="60">
        <v>0</v>
      </c>
      <c r="DU75" s="60">
        <v>0</v>
      </c>
      <c r="DV75" s="60">
        <v>0</v>
      </c>
      <c r="DW75" s="60">
        <v>0</v>
      </c>
      <c r="DX75" s="60">
        <v>0</v>
      </c>
      <c r="DY75" s="60">
        <v>0</v>
      </c>
      <c r="DZ75" s="60">
        <v>0</v>
      </c>
      <c r="EA75" s="60">
        <v>0</v>
      </c>
      <c r="EB75" s="60">
        <v>0</v>
      </c>
      <c r="EC75" s="60">
        <v>0</v>
      </c>
      <c r="ED75" s="60">
        <v>0</v>
      </c>
      <c r="EH75" s="2" t="s">
        <v>1480</v>
      </c>
      <c r="EZ75" s="1"/>
    </row>
    <row r="76" spans="1:156" x14ac:dyDescent="0.2">
      <c r="A76" s="2" t="s">
        <v>622</v>
      </c>
      <c r="B76" s="2" t="s">
        <v>1484</v>
      </c>
      <c r="C76" s="2" t="s">
        <v>1484</v>
      </c>
      <c r="D76" s="2" t="s">
        <v>1484</v>
      </c>
      <c r="E76" s="2" t="s">
        <v>1484</v>
      </c>
      <c r="F76" s="2" t="s">
        <v>1484</v>
      </c>
      <c r="G76" s="2" t="s">
        <v>1484</v>
      </c>
      <c r="H76" s="2" t="s">
        <v>1484</v>
      </c>
      <c r="I76" s="2" t="s">
        <v>1484</v>
      </c>
      <c r="J76" s="2" t="s">
        <v>1484</v>
      </c>
      <c r="K76" s="2" t="s">
        <v>1484</v>
      </c>
      <c r="L76" s="2" t="s">
        <v>1484</v>
      </c>
      <c r="M76" s="2" t="s">
        <v>1484</v>
      </c>
      <c r="N76" s="2" t="s">
        <v>1484</v>
      </c>
      <c r="O76" s="2" t="s">
        <v>1484</v>
      </c>
      <c r="P76" s="2" t="s">
        <v>1484</v>
      </c>
      <c r="Q76" s="2" t="s">
        <v>1484</v>
      </c>
      <c r="R76" s="2" t="s">
        <v>1484</v>
      </c>
      <c r="S76" s="2" t="s">
        <v>1484</v>
      </c>
      <c r="T76" s="2" t="s">
        <v>1484</v>
      </c>
      <c r="U76" s="2" t="s">
        <v>1484</v>
      </c>
      <c r="V76" s="2" t="s">
        <v>1484</v>
      </c>
      <c r="W76" s="2" t="s">
        <v>1484</v>
      </c>
      <c r="X76" s="2" t="s">
        <v>1484</v>
      </c>
      <c r="Y76" s="2" t="s">
        <v>1484</v>
      </c>
      <c r="Z76" s="2" t="s">
        <v>1484</v>
      </c>
      <c r="AA76" s="2" t="s">
        <v>1484</v>
      </c>
      <c r="AB76" s="2" t="s">
        <v>1484</v>
      </c>
      <c r="AC76" s="2" t="s">
        <v>836</v>
      </c>
      <c r="AD76" s="2" t="s">
        <v>836</v>
      </c>
      <c r="AE76" s="2" t="s">
        <v>1484</v>
      </c>
      <c r="AF76" s="2" t="s">
        <v>1484</v>
      </c>
      <c r="AG76" s="2" t="s">
        <v>1484</v>
      </c>
      <c r="AH76" s="2" t="s">
        <v>1484</v>
      </c>
      <c r="AI76" s="2" t="s">
        <v>1484</v>
      </c>
      <c r="AJ76" s="2" t="s">
        <v>1484</v>
      </c>
      <c r="AK76" s="2" t="s">
        <v>1484</v>
      </c>
      <c r="AL76" s="2" t="s">
        <v>1484</v>
      </c>
      <c r="AM76" s="2" t="s">
        <v>1484</v>
      </c>
      <c r="AN76" s="2" t="s">
        <v>1484</v>
      </c>
      <c r="AO76" s="2" t="s">
        <v>1484</v>
      </c>
      <c r="AP76" s="2" t="s">
        <v>1484</v>
      </c>
      <c r="AQ76" s="2" t="s">
        <v>1484</v>
      </c>
      <c r="AR76" s="2" t="s">
        <v>1484</v>
      </c>
      <c r="AS76" s="2" t="s">
        <v>1484</v>
      </c>
      <c r="AT76" s="2" t="s">
        <v>1484</v>
      </c>
      <c r="AU76" s="2" t="s">
        <v>1484</v>
      </c>
      <c r="AV76" s="2" t="s">
        <v>1484</v>
      </c>
      <c r="AW76" s="2" t="s">
        <v>1484</v>
      </c>
      <c r="AX76" s="2" t="s">
        <v>1484</v>
      </c>
      <c r="AY76" s="2" t="s">
        <v>1484</v>
      </c>
      <c r="AZ76" s="2" t="s">
        <v>1484</v>
      </c>
      <c r="BA76" s="2" t="s">
        <v>1484</v>
      </c>
      <c r="BB76" s="2" t="s">
        <v>1484</v>
      </c>
      <c r="BC76" s="2" t="s">
        <v>1484</v>
      </c>
      <c r="BD76" s="2" t="s">
        <v>1484</v>
      </c>
      <c r="BE76" s="2" t="s">
        <v>1484</v>
      </c>
      <c r="BF76" s="2" t="s">
        <v>1484</v>
      </c>
      <c r="BG76" s="2" t="s">
        <v>1484</v>
      </c>
      <c r="BH76" s="2" t="s">
        <v>1484</v>
      </c>
      <c r="BI76" s="2">
        <v>70.400000000000006</v>
      </c>
      <c r="BJ76" s="2">
        <v>883.19999999999993</v>
      </c>
      <c r="BK76" s="2" t="s">
        <v>1484</v>
      </c>
      <c r="BL76" s="2" t="s">
        <v>1484</v>
      </c>
      <c r="BM76" s="2" t="s">
        <v>1484</v>
      </c>
      <c r="BN76" s="2" t="s">
        <v>1484</v>
      </c>
      <c r="BO76" s="2" t="s">
        <v>1484</v>
      </c>
      <c r="BP76" s="2" t="s">
        <v>1484</v>
      </c>
      <c r="BQ76" s="2" t="s">
        <v>1484</v>
      </c>
      <c r="BR76" s="2" t="s">
        <v>1484</v>
      </c>
      <c r="BS76" s="2" t="s">
        <v>1484</v>
      </c>
      <c r="BT76" s="2" t="s">
        <v>1484</v>
      </c>
      <c r="BU76" s="2" t="s">
        <v>1484</v>
      </c>
      <c r="BV76" s="2" t="s">
        <v>1484</v>
      </c>
      <c r="BW76" s="2" t="s">
        <v>1484</v>
      </c>
      <c r="BX76" s="2" t="s">
        <v>1484</v>
      </c>
      <c r="BY76" s="2" t="s">
        <v>1484</v>
      </c>
      <c r="BZ76" s="2" t="s">
        <v>1484</v>
      </c>
      <c r="CA76" s="2" t="s">
        <v>1484</v>
      </c>
      <c r="CB76" s="2" t="s">
        <v>1484</v>
      </c>
      <c r="CC76" s="2" t="s">
        <v>1484</v>
      </c>
      <c r="CD76" s="2" t="s">
        <v>1484</v>
      </c>
      <c r="CE76" s="2" t="s">
        <v>1484</v>
      </c>
      <c r="CF76" s="2" t="s">
        <v>1484</v>
      </c>
      <c r="CG76" s="2" t="s">
        <v>1484</v>
      </c>
      <c r="CH76" s="2" t="s">
        <v>1484</v>
      </c>
      <c r="CI76" s="2" t="s">
        <v>1484</v>
      </c>
      <c r="CJ76" s="2" t="s">
        <v>1484</v>
      </c>
      <c r="CK76" s="2" t="s">
        <v>1484</v>
      </c>
      <c r="CL76" s="2" t="s">
        <v>1484</v>
      </c>
      <c r="CM76" s="2" t="s">
        <v>1484</v>
      </c>
      <c r="CN76" s="2" t="s">
        <v>1484</v>
      </c>
      <c r="CO76" s="2">
        <v>10.3</v>
      </c>
      <c r="CP76" s="2">
        <v>10.3</v>
      </c>
      <c r="CQ76" s="2" t="s">
        <v>1484</v>
      </c>
      <c r="CR76" s="2" t="s">
        <v>1484</v>
      </c>
      <c r="CS76" s="2" t="s">
        <v>1484</v>
      </c>
      <c r="CU76" s="2" t="str">
        <f>_xlfn.XLOOKUP($A76,TEAMS!$G$1:$G$844,TEAMS!$H$1:$H$844,"",0)</f>
        <v>PF</v>
      </c>
      <c r="CV76" s="2" t="str">
        <f>_xlfn.XLOOKUP($CU76,DASHBOARD!$B$22:$B$27,DASHBOARD!$C$22:$C$27,"",0)</f>
        <v>FORWARD</v>
      </c>
      <c r="CY76" s="60">
        <v>0</v>
      </c>
      <c r="CZ76" s="60">
        <v>0</v>
      </c>
      <c r="DA76" s="60">
        <v>0</v>
      </c>
      <c r="DB76" s="60">
        <v>0</v>
      </c>
      <c r="DC76" s="60">
        <v>0</v>
      </c>
      <c r="DD76" s="60">
        <v>0</v>
      </c>
      <c r="DE76" s="60">
        <v>0</v>
      </c>
      <c r="DF76" s="60">
        <v>0</v>
      </c>
      <c r="DG76" s="60">
        <v>0</v>
      </c>
      <c r="DH76" s="60">
        <v>0</v>
      </c>
      <c r="DI76" s="60">
        <v>0</v>
      </c>
      <c r="DJ76" s="60">
        <v>0</v>
      </c>
      <c r="DK76" s="60">
        <v>0</v>
      </c>
      <c r="DL76" s="60">
        <v>0</v>
      </c>
      <c r="DM76" s="60">
        <v>0</v>
      </c>
      <c r="DN76" s="60">
        <v>0</v>
      </c>
      <c r="DO76" s="60">
        <v>0</v>
      </c>
      <c r="DP76" s="60">
        <v>0</v>
      </c>
      <c r="DQ76" s="60">
        <v>0</v>
      </c>
      <c r="DR76" s="60">
        <v>0</v>
      </c>
      <c r="DS76" s="60">
        <v>0</v>
      </c>
      <c r="DT76" s="60">
        <v>0</v>
      </c>
      <c r="DU76" s="60">
        <v>0</v>
      </c>
      <c r="DV76" s="60">
        <v>0</v>
      </c>
      <c r="DW76" s="60">
        <v>0</v>
      </c>
      <c r="DX76" s="60">
        <v>0</v>
      </c>
      <c r="DY76" s="60">
        <v>0</v>
      </c>
      <c r="DZ76" s="60">
        <v>2135040</v>
      </c>
      <c r="EA76" s="60">
        <v>2534280</v>
      </c>
      <c r="EB76" s="60">
        <v>0</v>
      </c>
      <c r="EC76" s="60">
        <v>0</v>
      </c>
      <c r="ED76" s="60">
        <v>0</v>
      </c>
      <c r="EH76" s="2" t="s">
        <v>1480</v>
      </c>
    </row>
    <row r="77" spans="1:156" x14ac:dyDescent="0.2">
      <c r="A77" s="2" t="s">
        <v>755</v>
      </c>
      <c r="B77" s="2" t="s">
        <v>1484</v>
      </c>
      <c r="C77" s="2" t="s">
        <v>1484</v>
      </c>
      <c r="D77" s="2" t="s">
        <v>1484</v>
      </c>
      <c r="E77" s="2" t="s">
        <v>1484</v>
      </c>
      <c r="F77" s="2" t="s">
        <v>1484</v>
      </c>
      <c r="G77" s="2" t="s">
        <v>1484</v>
      </c>
      <c r="H77" s="2" t="s">
        <v>1484</v>
      </c>
      <c r="I77" s="2" t="s">
        <v>1484</v>
      </c>
      <c r="J77" s="2" t="s">
        <v>1484</v>
      </c>
      <c r="K77" s="2" t="s">
        <v>1484</v>
      </c>
      <c r="L77" s="2" t="s">
        <v>1484</v>
      </c>
      <c r="M77" s="2" t="s">
        <v>1484</v>
      </c>
      <c r="N77" s="2" t="s">
        <v>1484</v>
      </c>
      <c r="O77" s="2" t="s">
        <v>1524</v>
      </c>
      <c r="P77" s="2" t="s">
        <v>1524</v>
      </c>
      <c r="Q77" s="2" t="s">
        <v>1524</v>
      </c>
      <c r="R77" s="2" t="s">
        <v>1524</v>
      </c>
      <c r="S77" s="2" t="s">
        <v>1523</v>
      </c>
      <c r="T77" s="2" t="s">
        <v>1514</v>
      </c>
      <c r="U77" s="2" t="s">
        <v>1509</v>
      </c>
      <c r="V77" s="2" t="s">
        <v>1509</v>
      </c>
      <c r="W77" s="2" t="s">
        <v>1509</v>
      </c>
      <c r="X77" s="2" t="s">
        <v>1507</v>
      </c>
      <c r="Y77" s="2" t="s">
        <v>1484</v>
      </c>
      <c r="Z77" s="2" t="s">
        <v>1525</v>
      </c>
      <c r="AA77" s="2" t="s">
        <v>788</v>
      </c>
      <c r="AB77" s="2" t="s">
        <v>788</v>
      </c>
      <c r="AC77" s="2" t="s">
        <v>1484</v>
      </c>
      <c r="AD77" s="2" t="s">
        <v>1484</v>
      </c>
      <c r="AE77" s="2" t="s">
        <v>1484</v>
      </c>
      <c r="AF77" s="2" t="s">
        <v>1484</v>
      </c>
      <c r="AG77" s="2" t="s">
        <v>1484</v>
      </c>
      <c r="AH77" s="2" t="s">
        <v>1484</v>
      </c>
      <c r="AI77" s="2" t="s">
        <v>1484</v>
      </c>
      <c r="AJ77" s="2" t="s">
        <v>1484</v>
      </c>
      <c r="AK77" s="2" t="s">
        <v>1484</v>
      </c>
      <c r="AL77" s="2" t="s">
        <v>1484</v>
      </c>
      <c r="AM77" s="2" t="s">
        <v>1484</v>
      </c>
      <c r="AN77" s="2" t="s">
        <v>1484</v>
      </c>
      <c r="AO77" s="2" t="s">
        <v>1484</v>
      </c>
      <c r="AP77" s="2" t="s">
        <v>1484</v>
      </c>
      <c r="AQ77" s="2" t="s">
        <v>1484</v>
      </c>
      <c r="AR77" s="2" t="s">
        <v>1484</v>
      </c>
      <c r="AS77" s="2" t="s">
        <v>1484</v>
      </c>
      <c r="AT77" s="2" t="s">
        <v>1484</v>
      </c>
      <c r="AU77" s="2">
        <v>154</v>
      </c>
      <c r="AV77" s="2">
        <v>650</v>
      </c>
      <c r="AW77" s="2">
        <v>965.6</v>
      </c>
      <c r="AX77" s="2">
        <v>1669.1999999999998</v>
      </c>
      <c r="AY77" s="2">
        <v>204.99999999999997</v>
      </c>
      <c r="AZ77" s="2">
        <v>1429.9</v>
      </c>
      <c r="BA77" s="2">
        <v>1892.3999999999999</v>
      </c>
      <c r="BB77" s="2">
        <v>589.5</v>
      </c>
      <c r="BC77" s="2">
        <v>1053</v>
      </c>
      <c r="BD77" s="2">
        <v>1014</v>
      </c>
      <c r="BE77" s="2" t="s">
        <v>1484</v>
      </c>
      <c r="BF77" s="2">
        <v>122.10000000000001</v>
      </c>
      <c r="BG77" s="2">
        <v>42</v>
      </c>
      <c r="BH77" s="2">
        <v>12</v>
      </c>
      <c r="BI77" s="2" t="s">
        <v>1484</v>
      </c>
      <c r="BJ77" s="2" t="s">
        <v>1484</v>
      </c>
      <c r="BK77" s="2" t="s">
        <v>1484</v>
      </c>
      <c r="BL77" s="2" t="s">
        <v>1484</v>
      </c>
      <c r="BM77" s="2" t="s">
        <v>1484</v>
      </c>
      <c r="BN77" s="2" t="s">
        <v>1484</v>
      </c>
      <c r="BO77" s="2" t="s">
        <v>1484</v>
      </c>
      <c r="BP77" s="2" t="s">
        <v>1484</v>
      </c>
      <c r="BQ77" s="2" t="s">
        <v>1484</v>
      </c>
      <c r="BR77" s="2" t="s">
        <v>1484</v>
      </c>
      <c r="BS77" s="2" t="s">
        <v>1484</v>
      </c>
      <c r="BT77" s="2" t="s">
        <v>1484</v>
      </c>
      <c r="BU77" s="2" t="s">
        <v>1484</v>
      </c>
      <c r="BV77" s="2" t="s">
        <v>1484</v>
      </c>
      <c r="BW77" s="2" t="s">
        <v>1484</v>
      </c>
      <c r="BX77" s="2" t="s">
        <v>1484</v>
      </c>
      <c r="BY77" s="2" t="s">
        <v>1484</v>
      </c>
      <c r="BZ77" s="2" t="s">
        <v>1484</v>
      </c>
      <c r="CA77" s="2">
        <v>2.5</v>
      </c>
      <c r="CB77" s="2">
        <v>9.6</v>
      </c>
      <c r="CC77" s="2">
        <v>8</v>
      </c>
      <c r="CD77" s="2">
        <v>9.6</v>
      </c>
      <c r="CE77" s="2">
        <v>13.5</v>
      </c>
      <c r="CF77" s="2">
        <v>9</v>
      </c>
      <c r="CG77" s="2">
        <v>10.8</v>
      </c>
      <c r="CH77" s="2">
        <v>13.7</v>
      </c>
      <c r="CI77" s="2">
        <v>10.3</v>
      </c>
      <c r="CJ77" s="2">
        <v>6.4</v>
      </c>
      <c r="CK77" s="2" t="s">
        <v>1484</v>
      </c>
      <c r="CL77" s="2">
        <v>1.9</v>
      </c>
      <c r="CM77" s="2">
        <v>10.3</v>
      </c>
      <c r="CN77" s="2">
        <v>14.7</v>
      </c>
      <c r="CO77" s="2" t="s">
        <v>1484</v>
      </c>
      <c r="CP77" s="2" t="s">
        <v>1484</v>
      </c>
      <c r="CQ77" s="2" t="s">
        <v>1484</v>
      </c>
      <c r="CR77" s="2" t="s">
        <v>1484</v>
      </c>
      <c r="CS77" s="2" t="s">
        <v>1484</v>
      </c>
      <c r="CU77" s="2" t="str">
        <f>_xlfn.XLOOKUP($A77,TEAMS!$G$1:$G$844,TEAMS!$H$1:$H$844,"",0)</f>
        <v>SF</v>
      </c>
      <c r="CV77" s="2" t="str">
        <f>_xlfn.XLOOKUP($CU77,DASHBOARD!$B$22:$B$27,DASHBOARD!$C$22:$C$27,"",0)</f>
        <v>FORWARD</v>
      </c>
      <c r="CY77" s="60">
        <v>0</v>
      </c>
      <c r="CZ77" s="60">
        <v>0</v>
      </c>
      <c r="DA77" s="60">
        <v>0</v>
      </c>
      <c r="DB77" s="60">
        <v>0</v>
      </c>
      <c r="DC77" s="60">
        <v>0</v>
      </c>
      <c r="DD77" s="60">
        <v>0</v>
      </c>
      <c r="DE77" s="60">
        <v>0</v>
      </c>
      <c r="DF77" s="60">
        <v>0</v>
      </c>
      <c r="DG77" s="60">
        <v>0</v>
      </c>
      <c r="DH77" s="60">
        <v>0</v>
      </c>
      <c r="DI77" s="60">
        <v>0</v>
      </c>
      <c r="DJ77" s="60">
        <v>0</v>
      </c>
      <c r="DK77" s="60">
        <v>0</v>
      </c>
      <c r="DL77" s="60">
        <v>1063680</v>
      </c>
      <c r="DM77" s="60">
        <v>1143360</v>
      </c>
      <c r="DN77" s="60">
        <v>1223160</v>
      </c>
      <c r="DO77" s="60">
        <v>1886113</v>
      </c>
      <c r="DP77" s="60">
        <v>0</v>
      </c>
      <c r="DQ77" s="60">
        <v>926678</v>
      </c>
      <c r="DR77" s="60">
        <v>2500000</v>
      </c>
      <c r="DS77" s="60">
        <v>2500000</v>
      </c>
      <c r="DT77" s="60">
        <v>2700000</v>
      </c>
      <c r="DU77" s="60">
        <v>2900000</v>
      </c>
      <c r="DV77" s="60">
        <v>0</v>
      </c>
      <c r="DW77" s="60">
        <v>387632</v>
      </c>
      <c r="DX77" s="60">
        <v>8819</v>
      </c>
      <c r="DY77" s="60">
        <v>24022</v>
      </c>
      <c r="DZ77" s="60">
        <v>0</v>
      </c>
      <c r="EA77" s="60">
        <v>0</v>
      </c>
      <c r="EB77" s="60">
        <v>0</v>
      </c>
      <c r="EC77" s="60">
        <v>0</v>
      </c>
      <c r="ED77" s="60">
        <v>0</v>
      </c>
      <c r="EH77" s="2" t="s">
        <v>1480</v>
      </c>
    </row>
    <row r="78" spans="1:156" x14ac:dyDescent="0.2">
      <c r="A78" s="2" t="s">
        <v>727</v>
      </c>
      <c r="B78" s="2" t="s">
        <v>1484</v>
      </c>
      <c r="C78" s="2" t="s">
        <v>1484</v>
      </c>
      <c r="D78" s="2" t="s">
        <v>1484</v>
      </c>
      <c r="E78" s="2" t="s">
        <v>1484</v>
      </c>
      <c r="F78" s="2" t="s">
        <v>1484</v>
      </c>
      <c r="G78" s="2" t="s">
        <v>1484</v>
      </c>
      <c r="H78" s="2" t="s">
        <v>1484</v>
      </c>
      <c r="I78" s="2" t="s">
        <v>1484</v>
      </c>
      <c r="J78" s="2" t="s">
        <v>1484</v>
      </c>
      <c r="K78" s="2" t="s">
        <v>1484</v>
      </c>
      <c r="L78" s="2" t="s">
        <v>1484</v>
      </c>
      <c r="M78" s="2" t="s">
        <v>1484</v>
      </c>
      <c r="N78" s="2" t="s">
        <v>1484</v>
      </c>
      <c r="O78" s="2" t="s">
        <v>1484</v>
      </c>
      <c r="P78" s="2" t="s">
        <v>1484</v>
      </c>
      <c r="Q78" s="2" t="s">
        <v>1484</v>
      </c>
      <c r="R78" s="2" t="s">
        <v>1484</v>
      </c>
      <c r="S78" s="2" t="s">
        <v>1484</v>
      </c>
      <c r="T78" s="2" t="s">
        <v>1484</v>
      </c>
      <c r="U78" s="2" t="s">
        <v>1484</v>
      </c>
      <c r="V78" s="2" t="s">
        <v>1484</v>
      </c>
      <c r="W78" s="2" t="s">
        <v>1484</v>
      </c>
      <c r="X78" s="2" t="s">
        <v>1484</v>
      </c>
      <c r="Y78" s="2" t="s">
        <v>1484</v>
      </c>
      <c r="Z78" s="2" t="s">
        <v>1484</v>
      </c>
      <c r="AA78" s="2" t="s">
        <v>1484</v>
      </c>
      <c r="AB78" s="2" t="s">
        <v>786</v>
      </c>
      <c r="AC78" s="2" t="s">
        <v>786</v>
      </c>
      <c r="AD78" s="2" t="s">
        <v>786</v>
      </c>
      <c r="AE78" s="2" t="s">
        <v>1484</v>
      </c>
      <c r="AF78" s="2" t="s">
        <v>1484</v>
      </c>
      <c r="AG78" s="2" t="s">
        <v>1484</v>
      </c>
      <c r="AH78" s="2" t="s">
        <v>1484</v>
      </c>
      <c r="AI78" s="2" t="s">
        <v>1484</v>
      </c>
      <c r="AJ78" s="2" t="s">
        <v>1484</v>
      </c>
      <c r="AK78" s="2" t="s">
        <v>1484</v>
      </c>
      <c r="AL78" s="2" t="s">
        <v>1484</v>
      </c>
      <c r="AM78" s="2" t="s">
        <v>1484</v>
      </c>
      <c r="AN78" s="2" t="s">
        <v>1484</v>
      </c>
      <c r="AO78" s="2" t="s">
        <v>1484</v>
      </c>
      <c r="AP78" s="2" t="s">
        <v>1484</v>
      </c>
      <c r="AQ78" s="2" t="s">
        <v>1484</v>
      </c>
      <c r="AR78" s="2" t="s">
        <v>1484</v>
      </c>
      <c r="AS78" s="2" t="s">
        <v>1484</v>
      </c>
      <c r="AT78" s="2" t="s">
        <v>1484</v>
      </c>
      <c r="AU78" s="2" t="s">
        <v>1484</v>
      </c>
      <c r="AV78" s="2" t="s">
        <v>1484</v>
      </c>
      <c r="AW78" s="2" t="s">
        <v>1484</v>
      </c>
      <c r="AX78" s="2" t="s">
        <v>1484</v>
      </c>
      <c r="AY78" s="2" t="s">
        <v>1484</v>
      </c>
      <c r="AZ78" s="2" t="s">
        <v>1484</v>
      </c>
      <c r="BA78" s="2" t="s">
        <v>1484</v>
      </c>
      <c r="BB78" s="2" t="s">
        <v>1484</v>
      </c>
      <c r="BC78" s="2" t="s">
        <v>1484</v>
      </c>
      <c r="BD78" s="2" t="s">
        <v>1484</v>
      </c>
      <c r="BE78" s="2" t="s">
        <v>1484</v>
      </c>
      <c r="BF78" s="2" t="s">
        <v>1484</v>
      </c>
      <c r="BG78" s="2" t="s">
        <v>1484</v>
      </c>
      <c r="BH78" s="2">
        <v>85</v>
      </c>
      <c r="BI78" s="2">
        <v>88.5</v>
      </c>
      <c r="BJ78" s="2">
        <v>410.40000000000003</v>
      </c>
      <c r="BK78" s="2" t="s">
        <v>1484</v>
      </c>
      <c r="BL78" s="2" t="s">
        <v>1484</v>
      </c>
      <c r="BM78" s="2" t="s">
        <v>1484</v>
      </c>
      <c r="BN78" s="2" t="s">
        <v>1484</v>
      </c>
      <c r="BO78" s="2" t="s">
        <v>1484</v>
      </c>
      <c r="BP78" s="2" t="s">
        <v>1484</v>
      </c>
      <c r="BQ78" s="2" t="s">
        <v>1484</v>
      </c>
      <c r="BR78" s="2" t="s">
        <v>1484</v>
      </c>
      <c r="BS78" s="2" t="s">
        <v>1484</v>
      </c>
      <c r="BT78" s="2" t="s">
        <v>1484</v>
      </c>
      <c r="BU78" s="2" t="s">
        <v>1484</v>
      </c>
      <c r="BV78" s="2" t="s">
        <v>1484</v>
      </c>
      <c r="BW78" s="2" t="s">
        <v>1484</v>
      </c>
      <c r="BX78" s="2" t="s">
        <v>1484</v>
      </c>
      <c r="BY78" s="2" t="s">
        <v>1484</v>
      </c>
      <c r="BZ78" s="2" t="s">
        <v>1484</v>
      </c>
      <c r="CA78" s="2" t="s">
        <v>1484</v>
      </c>
      <c r="CB78" s="2" t="s">
        <v>1484</v>
      </c>
      <c r="CC78" s="2" t="s">
        <v>1484</v>
      </c>
      <c r="CD78" s="2" t="s">
        <v>1484</v>
      </c>
      <c r="CE78" s="2" t="s">
        <v>1484</v>
      </c>
      <c r="CF78" s="2" t="s">
        <v>1484</v>
      </c>
      <c r="CG78" s="2" t="s">
        <v>1484</v>
      </c>
      <c r="CH78" s="2" t="s">
        <v>1484</v>
      </c>
      <c r="CI78" s="2" t="s">
        <v>1484</v>
      </c>
      <c r="CJ78" s="2" t="s">
        <v>1484</v>
      </c>
      <c r="CK78" s="2" t="s">
        <v>1484</v>
      </c>
      <c r="CL78" s="2" t="s">
        <v>1484</v>
      </c>
      <c r="CM78" s="2" t="s">
        <v>1484</v>
      </c>
      <c r="CN78" s="2">
        <v>5.3</v>
      </c>
      <c r="CO78" s="2">
        <v>6.8</v>
      </c>
      <c r="CP78" s="2">
        <v>15.3</v>
      </c>
      <c r="CQ78" s="2" t="s">
        <v>1484</v>
      </c>
      <c r="CR78" s="2" t="s">
        <v>1484</v>
      </c>
      <c r="CS78" s="2" t="s">
        <v>1484</v>
      </c>
      <c r="CU78" s="2" t="str">
        <f>_xlfn.XLOOKUP($A78,TEAMS!$G$1:$G$844,TEAMS!$H$1:$H$844,"",0)</f>
        <v>C</v>
      </c>
      <c r="CV78" s="2" t="str">
        <f>_xlfn.XLOOKUP($CU78,DASHBOARD!$B$22:$B$27,DASHBOARD!$C$22:$C$27,"",0)</f>
        <v>CENTER</v>
      </c>
      <c r="CY78" s="60">
        <v>0</v>
      </c>
      <c r="CZ78" s="60">
        <v>0</v>
      </c>
      <c r="DA78" s="60">
        <v>0</v>
      </c>
      <c r="DB78" s="60">
        <v>0</v>
      </c>
      <c r="DC78" s="60">
        <v>0</v>
      </c>
      <c r="DD78" s="60">
        <v>0</v>
      </c>
      <c r="DE78" s="60">
        <v>0</v>
      </c>
      <c r="DF78" s="60">
        <v>0</v>
      </c>
      <c r="DG78" s="60">
        <v>0</v>
      </c>
      <c r="DH78" s="60">
        <v>0</v>
      </c>
      <c r="DI78" s="60">
        <v>0</v>
      </c>
      <c r="DJ78" s="60">
        <v>0</v>
      </c>
      <c r="DK78" s="60">
        <v>0</v>
      </c>
      <c r="DL78" s="60">
        <v>0</v>
      </c>
      <c r="DM78" s="60">
        <v>0</v>
      </c>
      <c r="DN78" s="60">
        <v>0</v>
      </c>
      <c r="DO78" s="60">
        <v>0</v>
      </c>
      <c r="DP78" s="60">
        <v>0</v>
      </c>
      <c r="DQ78" s="60">
        <v>0</v>
      </c>
      <c r="DR78" s="60">
        <v>0</v>
      </c>
      <c r="DS78" s="60">
        <v>0</v>
      </c>
      <c r="DT78" s="60">
        <v>0</v>
      </c>
      <c r="DU78" s="60">
        <v>0</v>
      </c>
      <c r="DV78" s="60">
        <v>0</v>
      </c>
      <c r="DW78" s="60">
        <v>0</v>
      </c>
      <c r="DX78" s="60">
        <v>0</v>
      </c>
      <c r="DY78" s="60">
        <v>1171560</v>
      </c>
      <c r="DZ78" s="60">
        <v>1312611</v>
      </c>
      <c r="EA78" s="60">
        <v>1544951</v>
      </c>
      <c r="EB78" s="60">
        <v>0</v>
      </c>
      <c r="EC78" s="60">
        <v>0</v>
      </c>
      <c r="ED78" s="60">
        <v>0</v>
      </c>
      <c r="EH78" s="2" t="s">
        <v>1480</v>
      </c>
    </row>
    <row r="79" spans="1:156" x14ac:dyDescent="0.2">
      <c r="A79" s="2" t="s">
        <v>804</v>
      </c>
      <c r="B79" s="2" t="s">
        <v>1484</v>
      </c>
      <c r="C79" s="2" t="s">
        <v>1484</v>
      </c>
      <c r="D79" s="2" t="s">
        <v>1484</v>
      </c>
      <c r="E79" s="2" t="s">
        <v>1484</v>
      </c>
      <c r="F79" s="2" t="s">
        <v>1484</v>
      </c>
      <c r="G79" s="2" t="s">
        <v>1484</v>
      </c>
      <c r="H79" s="2" t="s">
        <v>1484</v>
      </c>
      <c r="I79" s="2" t="s">
        <v>1484</v>
      </c>
      <c r="J79" s="2" t="s">
        <v>1484</v>
      </c>
      <c r="K79" s="2" t="s">
        <v>1484</v>
      </c>
      <c r="L79" s="2" t="s">
        <v>1484</v>
      </c>
      <c r="M79" s="2" t="s">
        <v>1484</v>
      </c>
      <c r="N79" s="2" t="s">
        <v>1484</v>
      </c>
      <c r="O79" s="2" t="s">
        <v>1484</v>
      </c>
      <c r="P79" s="2" t="s">
        <v>1484</v>
      </c>
      <c r="Q79" s="2" t="s">
        <v>1484</v>
      </c>
      <c r="R79" s="2" t="s">
        <v>1484</v>
      </c>
      <c r="S79" s="2" t="s">
        <v>1484</v>
      </c>
      <c r="T79" s="2" t="s">
        <v>1484</v>
      </c>
      <c r="U79" s="2" t="s">
        <v>1484</v>
      </c>
      <c r="V79" s="2" t="s">
        <v>1512</v>
      </c>
      <c r="W79" s="2" t="s">
        <v>1512</v>
      </c>
      <c r="X79" s="2" t="s">
        <v>1528</v>
      </c>
      <c r="Y79" s="2" t="s">
        <v>787</v>
      </c>
      <c r="Z79" s="2" t="s">
        <v>1484</v>
      </c>
      <c r="AA79" s="2" t="s">
        <v>1484</v>
      </c>
      <c r="AB79" s="2" t="s">
        <v>1484</v>
      </c>
      <c r="AC79" s="2" t="s">
        <v>1484</v>
      </c>
      <c r="AD79" s="2" t="s">
        <v>1484</v>
      </c>
      <c r="AE79" s="2" t="s">
        <v>1484</v>
      </c>
      <c r="AF79" s="2" t="s">
        <v>1484</v>
      </c>
      <c r="AG79" s="2" t="s">
        <v>1484</v>
      </c>
      <c r="AH79" s="2" t="s">
        <v>1484</v>
      </c>
      <c r="AI79" s="2" t="s">
        <v>1484</v>
      </c>
      <c r="AJ79" s="2" t="s">
        <v>1484</v>
      </c>
      <c r="AK79" s="2" t="s">
        <v>1484</v>
      </c>
      <c r="AL79" s="2" t="s">
        <v>1484</v>
      </c>
      <c r="AM79" s="2" t="s">
        <v>1484</v>
      </c>
      <c r="AN79" s="2" t="s">
        <v>1484</v>
      </c>
      <c r="AO79" s="2" t="s">
        <v>1484</v>
      </c>
      <c r="AP79" s="2" t="s">
        <v>1484</v>
      </c>
      <c r="AQ79" s="2" t="s">
        <v>1484</v>
      </c>
      <c r="AR79" s="2" t="s">
        <v>1484</v>
      </c>
      <c r="AS79" s="2" t="s">
        <v>1484</v>
      </c>
      <c r="AT79" s="2" t="s">
        <v>1484</v>
      </c>
      <c r="AU79" s="2" t="s">
        <v>1484</v>
      </c>
      <c r="AV79" s="2" t="s">
        <v>1484</v>
      </c>
      <c r="AW79" s="2" t="s">
        <v>1484</v>
      </c>
      <c r="AX79" s="2" t="s">
        <v>1484</v>
      </c>
      <c r="AY79" s="2" t="s">
        <v>1484</v>
      </c>
      <c r="AZ79" s="2" t="s">
        <v>1484</v>
      </c>
      <c r="BA79" s="2" t="s">
        <v>1484</v>
      </c>
      <c r="BB79" s="2">
        <v>402.50000000000006</v>
      </c>
      <c r="BC79" s="2">
        <v>170.1</v>
      </c>
      <c r="BD79" s="2">
        <v>0</v>
      </c>
      <c r="BE79" s="2">
        <v>50</v>
      </c>
      <c r="BF79" s="2" t="s">
        <v>1484</v>
      </c>
      <c r="BG79" s="2" t="s">
        <v>1484</v>
      </c>
      <c r="BH79" s="2" t="s">
        <v>1484</v>
      </c>
      <c r="BI79" s="2" t="s">
        <v>1484</v>
      </c>
      <c r="BJ79" s="2" t="s">
        <v>1484</v>
      </c>
      <c r="BK79" s="2" t="s">
        <v>1484</v>
      </c>
      <c r="BL79" s="2" t="s">
        <v>1484</v>
      </c>
      <c r="BM79" s="2" t="s">
        <v>1484</v>
      </c>
      <c r="BN79" s="2" t="s">
        <v>1484</v>
      </c>
      <c r="BO79" s="2" t="s">
        <v>1484</v>
      </c>
      <c r="BP79" s="2" t="s">
        <v>1484</v>
      </c>
      <c r="BQ79" s="2" t="s">
        <v>1484</v>
      </c>
      <c r="BR79" s="2" t="s">
        <v>1484</v>
      </c>
      <c r="BS79" s="2" t="s">
        <v>1484</v>
      </c>
      <c r="BT79" s="2" t="s">
        <v>1484</v>
      </c>
      <c r="BU79" s="2" t="s">
        <v>1484</v>
      </c>
      <c r="BV79" s="2" t="s">
        <v>1484</v>
      </c>
      <c r="BW79" s="2" t="s">
        <v>1484</v>
      </c>
      <c r="BX79" s="2" t="s">
        <v>1484</v>
      </c>
      <c r="BY79" s="2" t="s">
        <v>1484</v>
      </c>
      <c r="BZ79" s="2" t="s">
        <v>1484</v>
      </c>
      <c r="CA79" s="2" t="s">
        <v>1484</v>
      </c>
      <c r="CB79" s="2" t="s">
        <v>1484</v>
      </c>
      <c r="CC79" s="2" t="s">
        <v>1484</v>
      </c>
      <c r="CD79" s="2" t="s">
        <v>1484</v>
      </c>
      <c r="CE79" s="2" t="s">
        <v>1484</v>
      </c>
      <c r="CF79" s="2" t="s">
        <v>1484</v>
      </c>
      <c r="CG79" s="2" t="s">
        <v>1484</v>
      </c>
      <c r="CH79" s="2">
        <v>10.1</v>
      </c>
      <c r="CI79" s="2">
        <v>6.1</v>
      </c>
      <c r="CJ79" s="2">
        <v>0</v>
      </c>
      <c r="CK79" s="2">
        <v>4.0999999999999996</v>
      </c>
      <c r="CL79" s="2" t="s">
        <v>1484</v>
      </c>
      <c r="CM79" s="2" t="s">
        <v>1484</v>
      </c>
      <c r="CN79" s="2" t="s">
        <v>1484</v>
      </c>
      <c r="CO79" s="2" t="s">
        <v>1484</v>
      </c>
      <c r="CP79" s="2" t="s">
        <v>1484</v>
      </c>
      <c r="CQ79" s="2" t="s">
        <v>1484</v>
      </c>
      <c r="CR79" s="2" t="s">
        <v>1484</v>
      </c>
      <c r="CS79" s="2" t="s">
        <v>1484</v>
      </c>
      <c r="CU79" s="2" t="str">
        <f>_xlfn.XLOOKUP($A79,TEAMS!$G$1:$G$844,TEAMS!$H$1:$H$844,"",0)</f>
        <v>SF</v>
      </c>
      <c r="CV79" s="2" t="str">
        <f>_xlfn.XLOOKUP($CU79,DASHBOARD!$B$22:$B$27,DASHBOARD!$C$22:$C$27,"",0)</f>
        <v>FORWARD</v>
      </c>
      <c r="CY79" s="60">
        <v>0</v>
      </c>
      <c r="CZ79" s="60">
        <v>0</v>
      </c>
      <c r="DA79" s="60">
        <v>0</v>
      </c>
      <c r="DB79" s="60">
        <v>0</v>
      </c>
      <c r="DC79" s="60">
        <v>0</v>
      </c>
      <c r="DD79" s="60">
        <v>0</v>
      </c>
      <c r="DE79" s="60">
        <v>0</v>
      </c>
      <c r="DF79" s="60">
        <v>0</v>
      </c>
      <c r="DG79" s="60">
        <v>0</v>
      </c>
      <c r="DH79" s="60">
        <v>0</v>
      </c>
      <c r="DI79" s="60">
        <v>0</v>
      </c>
      <c r="DJ79" s="60">
        <v>0</v>
      </c>
      <c r="DK79" s="60">
        <v>0</v>
      </c>
      <c r="DL79" s="60">
        <v>0</v>
      </c>
      <c r="DM79" s="60">
        <v>0</v>
      </c>
      <c r="DN79" s="60">
        <v>0</v>
      </c>
      <c r="DO79" s="60">
        <v>0</v>
      </c>
      <c r="DP79" s="60">
        <v>0</v>
      </c>
      <c r="DQ79" s="60">
        <v>0</v>
      </c>
      <c r="DR79" s="60">
        <v>0</v>
      </c>
      <c r="DS79" s="60">
        <v>1156320</v>
      </c>
      <c r="DT79" s="60">
        <v>1243080</v>
      </c>
      <c r="DU79" s="60">
        <v>50258</v>
      </c>
      <c r="DV79" s="60">
        <v>0</v>
      </c>
      <c r="DW79" s="60">
        <v>0</v>
      </c>
      <c r="DX79" s="60">
        <v>0</v>
      </c>
      <c r="DY79" s="60">
        <v>0</v>
      </c>
      <c r="DZ79" s="60">
        <v>0</v>
      </c>
      <c r="EA79" s="60">
        <v>0</v>
      </c>
      <c r="EB79" s="60">
        <v>0</v>
      </c>
      <c r="EC79" s="60">
        <v>0</v>
      </c>
      <c r="ED79" s="60">
        <v>0</v>
      </c>
      <c r="EH79" s="2" t="s">
        <v>1271</v>
      </c>
    </row>
    <row r="80" spans="1:156" x14ac:dyDescent="0.2">
      <c r="A80" s="2" t="s">
        <v>575</v>
      </c>
      <c r="B80" s="2" t="s">
        <v>1484</v>
      </c>
      <c r="C80" s="2" t="s">
        <v>1484</v>
      </c>
      <c r="D80" s="2" t="s">
        <v>1484</v>
      </c>
      <c r="E80" s="2" t="s">
        <v>1484</v>
      </c>
      <c r="F80" s="2" t="s">
        <v>1484</v>
      </c>
      <c r="G80" s="2" t="s">
        <v>1484</v>
      </c>
      <c r="H80" s="2" t="s">
        <v>1484</v>
      </c>
      <c r="I80" s="2" t="s">
        <v>1484</v>
      </c>
      <c r="J80" s="2" t="s">
        <v>1484</v>
      </c>
      <c r="K80" s="2" t="s">
        <v>1484</v>
      </c>
      <c r="L80" s="2" t="s">
        <v>1484</v>
      </c>
      <c r="M80" s="2" t="s">
        <v>1484</v>
      </c>
      <c r="N80" s="2" t="s">
        <v>1484</v>
      </c>
      <c r="O80" s="2" t="s">
        <v>1484</v>
      </c>
      <c r="P80" s="2" t="s">
        <v>1484</v>
      </c>
      <c r="Q80" s="2" t="s">
        <v>1484</v>
      </c>
      <c r="R80" s="2" t="s">
        <v>1484</v>
      </c>
      <c r="S80" s="2" t="s">
        <v>1484</v>
      </c>
      <c r="T80" s="2" t="s">
        <v>1484</v>
      </c>
      <c r="U80" s="2" t="s">
        <v>1484</v>
      </c>
      <c r="V80" s="2" t="s">
        <v>1484</v>
      </c>
      <c r="W80" s="2" t="s">
        <v>1484</v>
      </c>
      <c r="X80" s="2" t="s">
        <v>1484</v>
      </c>
      <c r="Y80" s="2" t="s">
        <v>1484</v>
      </c>
      <c r="Z80" s="2" t="s">
        <v>1484</v>
      </c>
      <c r="AA80" s="2" t="s">
        <v>1484</v>
      </c>
      <c r="AB80" s="2" t="s">
        <v>1484</v>
      </c>
      <c r="AC80" s="2" t="s">
        <v>1526</v>
      </c>
      <c r="AD80" s="2" t="s">
        <v>786</v>
      </c>
      <c r="AE80" s="2" t="s">
        <v>1484</v>
      </c>
      <c r="AF80" s="2" t="s">
        <v>1484</v>
      </c>
      <c r="AG80" s="2" t="s">
        <v>1484</v>
      </c>
      <c r="AH80" s="2" t="s">
        <v>1484</v>
      </c>
      <c r="AI80" s="2" t="s">
        <v>1484</v>
      </c>
      <c r="AJ80" s="2" t="s">
        <v>1484</v>
      </c>
      <c r="AK80" s="2" t="s">
        <v>1484</v>
      </c>
      <c r="AL80" s="2" t="s">
        <v>1484</v>
      </c>
      <c r="AM80" s="2" t="s">
        <v>1484</v>
      </c>
      <c r="AN80" s="2" t="s">
        <v>1484</v>
      </c>
      <c r="AO80" s="2" t="s">
        <v>1484</v>
      </c>
      <c r="AP80" s="2" t="s">
        <v>1484</v>
      </c>
      <c r="AQ80" s="2" t="s">
        <v>1484</v>
      </c>
      <c r="AR80" s="2" t="s">
        <v>1484</v>
      </c>
      <c r="AS80" s="2" t="s">
        <v>1484</v>
      </c>
      <c r="AT80" s="2" t="s">
        <v>1484</v>
      </c>
      <c r="AU80" s="2" t="s">
        <v>1484</v>
      </c>
      <c r="AV80" s="2" t="s">
        <v>1484</v>
      </c>
      <c r="AW80" s="2" t="s">
        <v>1484</v>
      </c>
      <c r="AX80" s="2" t="s">
        <v>1484</v>
      </c>
      <c r="AY80" s="2" t="s">
        <v>1484</v>
      </c>
      <c r="AZ80" s="2" t="s">
        <v>1484</v>
      </c>
      <c r="BA80" s="2" t="s">
        <v>1484</v>
      </c>
      <c r="BB80" s="2" t="s">
        <v>1484</v>
      </c>
      <c r="BC80" s="2" t="s">
        <v>1484</v>
      </c>
      <c r="BD80" s="2" t="s">
        <v>1484</v>
      </c>
      <c r="BE80" s="2" t="s">
        <v>1484</v>
      </c>
      <c r="BF80" s="2" t="s">
        <v>1484</v>
      </c>
      <c r="BG80" s="2" t="s">
        <v>1484</v>
      </c>
      <c r="BH80" s="2" t="s">
        <v>1484</v>
      </c>
      <c r="BI80" s="2">
        <v>403.5</v>
      </c>
      <c r="BJ80" s="2">
        <v>374.4</v>
      </c>
      <c r="BK80" s="2" t="s">
        <v>1484</v>
      </c>
      <c r="BL80" s="2" t="s">
        <v>1484</v>
      </c>
      <c r="BM80" s="2" t="s">
        <v>1484</v>
      </c>
      <c r="BN80" s="2" t="s">
        <v>1484</v>
      </c>
      <c r="BO80" s="2" t="s">
        <v>1484</v>
      </c>
      <c r="BP80" s="2" t="s">
        <v>1484</v>
      </c>
      <c r="BQ80" s="2" t="s">
        <v>1484</v>
      </c>
      <c r="BR80" s="2" t="s">
        <v>1484</v>
      </c>
      <c r="BS80" s="2" t="s">
        <v>1484</v>
      </c>
      <c r="BT80" s="2" t="s">
        <v>1484</v>
      </c>
      <c r="BU80" s="2" t="s">
        <v>1484</v>
      </c>
      <c r="BV80" s="2" t="s">
        <v>1484</v>
      </c>
      <c r="BW80" s="2" t="s">
        <v>1484</v>
      </c>
      <c r="BX80" s="2" t="s">
        <v>1484</v>
      </c>
      <c r="BY80" s="2" t="s">
        <v>1484</v>
      </c>
      <c r="BZ80" s="2" t="s">
        <v>1484</v>
      </c>
      <c r="CA80" s="2" t="s">
        <v>1484</v>
      </c>
      <c r="CB80" s="2" t="s">
        <v>1484</v>
      </c>
      <c r="CC80" s="2" t="s">
        <v>1484</v>
      </c>
      <c r="CD80" s="2" t="s">
        <v>1484</v>
      </c>
      <c r="CE80" s="2" t="s">
        <v>1484</v>
      </c>
      <c r="CF80" s="2" t="s">
        <v>1484</v>
      </c>
      <c r="CG80" s="2" t="s">
        <v>1484</v>
      </c>
      <c r="CH80" s="2" t="s">
        <v>1484</v>
      </c>
      <c r="CI80" s="2" t="s">
        <v>1484</v>
      </c>
      <c r="CJ80" s="2" t="s">
        <v>1484</v>
      </c>
      <c r="CK80" s="2" t="s">
        <v>1484</v>
      </c>
      <c r="CL80" s="2" t="s">
        <v>1484</v>
      </c>
      <c r="CM80" s="2" t="s">
        <v>1484</v>
      </c>
      <c r="CN80" s="2" t="s">
        <v>1484</v>
      </c>
      <c r="CO80" s="2">
        <v>12</v>
      </c>
      <c r="CP80" s="2">
        <v>11.9</v>
      </c>
      <c r="CQ80" s="2" t="s">
        <v>1484</v>
      </c>
      <c r="CR80" s="2" t="s">
        <v>1484</v>
      </c>
      <c r="CS80" s="2" t="s">
        <v>1484</v>
      </c>
      <c r="CU80" s="2" t="str">
        <f>_xlfn.XLOOKUP($A80,TEAMS!$G$1:$G$844,TEAMS!$H$1:$H$844,"",0)</f>
        <v>SG</v>
      </c>
      <c r="CV80" s="2" t="str">
        <f>_xlfn.XLOOKUP($CU80,DASHBOARD!$B$22:$B$27,DASHBOARD!$C$22:$C$27,"",0)</f>
        <v>GUARD</v>
      </c>
      <c r="CY80" s="60">
        <v>0</v>
      </c>
      <c r="CZ80" s="60">
        <v>0</v>
      </c>
      <c r="DA80" s="60">
        <v>0</v>
      </c>
      <c r="DB80" s="60">
        <v>0</v>
      </c>
      <c r="DC80" s="60">
        <v>0</v>
      </c>
      <c r="DD80" s="60">
        <v>0</v>
      </c>
      <c r="DE80" s="60">
        <v>0</v>
      </c>
      <c r="DF80" s="60">
        <v>0</v>
      </c>
      <c r="DG80" s="60">
        <v>0</v>
      </c>
      <c r="DH80" s="60">
        <v>0</v>
      </c>
      <c r="DI80" s="60">
        <v>0</v>
      </c>
      <c r="DJ80" s="60">
        <v>0</v>
      </c>
      <c r="DK80" s="60">
        <v>0</v>
      </c>
      <c r="DL80" s="60">
        <v>0</v>
      </c>
      <c r="DM80" s="60">
        <v>0</v>
      </c>
      <c r="DN80" s="60">
        <v>0</v>
      </c>
      <c r="DO80" s="60">
        <v>0</v>
      </c>
      <c r="DP80" s="60">
        <v>0</v>
      </c>
      <c r="DQ80" s="60">
        <v>0</v>
      </c>
      <c r="DR80" s="60">
        <v>0</v>
      </c>
      <c r="DS80" s="60">
        <v>0</v>
      </c>
      <c r="DT80" s="60">
        <v>0</v>
      </c>
      <c r="DU80" s="60">
        <v>0</v>
      </c>
      <c r="DV80" s="60">
        <v>0</v>
      </c>
      <c r="DW80" s="60">
        <v>0</v>
      </c>
      <c r="DX80" s="60">
        <v>0</v>
      </c>
      <c r="DY80" s="60">
        <v>0</v>
      </c>
      <c r="DZ80" s="60">
        <v>0</v>
      </c>
      <c r="EA80" s="60">
        <v>0</v>
      </c>
      <c r="EB80" s="60">
        <v>0</v>
      </c>
      <c r="EC80" s="60">
        <v>0</v>
      </c>
      <c r="ED80" s="60">
        <v>0</v>
      </c>
      <c r="EH80" s="2" t="s">
        <v>1476</v>
      </c>
    </row>
    <row r="81" spans="1:165" x14ac:dyDescent="0.2">
      <c r="A81" s="2" t="s">
        <v>994</v>
      </c>
      <c r="B81" s="2" t="s">
        <v>788</v>
      </c>
      <c r="C81" s="2" t="s">
        <v>788</v>
      </c>
      <c r="D81" s="2" t="s">
        <v>788</v>
      </c>
      <c r="E81" s="2" t="s">
        <v>788</v>
      </c>
      <c r="F81" s="2" t="s">
        <v>788</v>
      </c>
      <c r="G81" s="2" t="s">
        <v>788</v>
      </c>
      <c r="H81" s="2" t="s">
        <v>788</v>
      </c>
      <c r="I81" s="2" t="s">
        <v>788</v>
      </c>
      <c r="J81" s="2" t="s">
        <v>788</v>
      </c>
      <c r="K81" s="2" t="s">
        <v>788</v>
      </c>
      <c r="L81" s="2" t="s">
        <v>787</v>
      </c>
      <c r="M81" s="2" t="s">
        <v>787</v>
      </c>
      <c r="N81" s="2" t="s">
        <v>787</v>
      </c>
      <c r="O81" s="2" t="s">
        <v>1484</v>
      </c>
      <c r="P81" s="2" t="s">
        <v>1484</v>
      </c>
      <c r="Q81" s="2" t="s">
        <v>1484</v>
      </c>
      <c r="R81" s="2" t="s">
        <v>1484</v>
      </c>
      <c r="S81" s="2" t="s">
        <v>1484</v>
      </c>
      <c r="T81" s="2" t="s">
        <v>1484</v>
      </c>
      <c r="U81" s="2" t="s">
        <v>1484</v>
      </c>
      <c r="V81" s="2" t="s">
        <v>1484</v>
      </c>
      <c r="W81" s="2" t="s">
        <v>1484</v>
      </c>
      <c r="X81" s="2" t="s">
        <v>1484</v>
      </c>
      <c r="Y81" s="2" t="s">
        <v>1484</v>
      </c>
      <c r="Z81" s="2" t="s">
        <v>1484</v>
      </c>
      <c r="AA81" s="2" t="s">
        <v>1484</v>
      </c>
      <c r="AB81" s="2" t="s">
        <v>1484</v>
      </c>
      <c r="AC81" s="2" t="s">
        <v>1484</v>
      </c>
      <c r="AD81" s="2" t="s">
        <v>1484</v>
      </c>
      <c r="AE81" s="2" t="s">
        <v>1484</v>
      </c>
      <c r="AF81" s="2" t="s">
        <v>1484</v>
      </c>
      <c r="AG81" s="2" t="s">
        <v>1484</v>
      </c>
      <c r="AH81" s="2">
        <v>1660.5</v>
      </c>
      <c r="AI81" s="2">
        <v>938.40000000000009</v>
      </c>
      <c r="AJ81" s="2">
        <v>1459.2</v>
      </c>
      <c r="AK81" s="2">
        <v>966</v>
      </c>
      <c r="AL81" s="2">
        <v>1287.3999999999999</v>
      </c>
      <c r="AM81" s="2">
        <v>2681.4</v>
      </c>
      <c r="AN81" s="2">
        <v>2632.2000000000003</v>
      </c>
      <c r="AO81" s="2">
        <v>1035</v>
      </c>
      <c r="AP81" s="2">
        <v>1060</v>
      </c>
      <c r="AQ81" s="2">
        <v>1323</v>
      </c>
      <c r="AR81" s="2">
        <v>1688</v>
      </c>
      <c r="AS81" s="2">
        <v>800</v>
      </c>
      <c r="AT81" s="2">
        <v>601.6</v>
      </c>
      <c r="AU81" s="2" t="s">
        <v>1484</v>
      </c>
      <c r="AV81" s="2" t="s">
        <v>1484</v>
      </c>
      <c r="AW81" s="2" t="s">
        <v>1484</v>
      </c>
      <c r="AX81" s="2" t="s">
        <v>1484</v>
      </c>
      <c r="AY81" s="2" t="s">
        <v>1484</v>
      </c>
      <c r="AZ81" s="2" t="s">
        <v>1484</v>
      </c>
      <c r="BA81" s="2" t="s">
        <v>1484</v>
      </c>
      <c r="BB81" s="2" t="s">
        <v>1484</v>
      </c>
      <c r="BC81" s="2" t="s">
        <v>1484</v>
      </c>
      <c r="BD81" s="2" t="s">
        <v>1484</v>
      </c>
      <c r="BE81" s="2" t="s">
        <v>1484</v>
      </c>
      <c r="BF81" s="2" t="s">
        <v>1484</v>
      </c>
      <c r="BG81" s="2" t="s">
        <v>1484</v>
      </c>
      <c r="BH81" s="2" t="s">
        <v>1484</v>
      </c>
      <c r="BI81" s="2" t="s">
        <v>1484</v>
      </c>
      <c r="BJ81" s="2" t="s">
        <v>1484</v>
      </c>
      <c r="BK81" s="2" t="s">
        <v>1484</v>
      </c>
      <c r="BL81" s="2" t="s">
        <v>1484</v>
      </c>
      <c r="BM81" s="2" t="s">
        <v>1484</v>
      </c>
      <c r="BN81" s="2">
        <v>10.9</v>
      </c>
      <c r="BO81" s="2">
        <v>11.2</v>
      </c>
      <c r="BP81" s="2">
        <v>14</v>
      </c>
      <c r="BQ81" s="2">
        <v>12</v>
      </c>
      <c r="BR81" s="2">
        <v>16</v>
      </c>
      <c r="BS81" s="2">
        <v>14.2</v>
      </c>
      <c r="BT81" s="2">
        <v>11.7</v>
      </c>
      <c r="BU81" s="2">
        <v>7.5</v>
      </c>
      <c r="BV81" s="2">
        <v>11</v>
      </c>
      <c r="BW81" s="2">
        <v>11.8</v>
      </c>
      <c r="BX81" s="2">
        <v>10.1</v>
      </c>
      <c r="BY81" s="2">
        <v>11.2</v>
      </c>
      <c r="BZ81" s="2">
        <v>5.0999999999999996</v>
      </c>
      <c r="CA81" s="2" t="s">
        <v>1484</v>
      </c>
      <c r="CB81" s="2" t="s">
        <v>1484</v>
      </c>
      <c r="CC81" s="2" t="s">
        <v>1484</v>
      </c>
      <c r="CD81" s="2" t="s">
        <v>1484</v>
      </c>
      <c r="CE81" s="2" t="s">
        <v>1484</v>
      </c>
      <c r="CF81" s="2" t="s">
        <v>1484</v>
      </c>
      <c r="CG81" s="2" t="s">
        <v>1484</v>
      </c>
      <c r="CH81" s="2" t="s">
        <v>1484</v>
      </c>
      <c r="CI81" s="2" t="s">
        <v>1484</v>
      </c>
      <c r="CJ81" s="2" t="s">
        <v>1484</v>
      </c>
      <c r="CK81" s="2" t="s">
        <v>1484</v>
      </c>
      <c r="CL81" s="2" t="s">
        <v>1484</v>
      </c>
      <c r="CM81" s="2" t="s">
        <v>1484</v>
      </c>
      <c r="CN81" s="2" t="s">
        <v>1484</v>
      </c>
      <c r="CO81" s="2" t="s">
        <v>1484</v>
      </c>
      <c r="CP81" s="2" t="s">
        <v>1484</v>
      </c>
      <c r="CQ81" s="2" t="s">
        <v>1484</v>
      </c>
      <c r="CR81" s="2" t="s">
        <v>1484</v>
      </c>
      <c r="CS81" s="2" t="s">
        <v>1484</v>
      </c>
      <c r="CU81" s="2" t="str">
        <f>_xlfn.XLOOKUP($A81,TEAMS!$G$1:$G$844,TEAMS!$H$1:$H$844,"",0)</f>
        <v>SF</v>
      </c>
      <c r="CV81" s="2" t="str">
        <f>_xlfn.XLOOKUP($CU81,DASHBOARD!$B$22:$B$27,DASHBOARD!$C$22:$C$27,"",0)</f>
        <v>FORWARD</v>
      </c>
      <c r="CY81" s="60">
        <v>2640000</v>
      </c>
      <c r="CZ81" s="60">
        <v>2843000</v>
      </c>
      <c r="DA81" s="60">
        <v>3143000</v>
      </c>
      <c r="DB81" s="60">
        <v>3543000</v>
      </c>
      <c r="DC81" s="60">
        <v>4042000</v>
      </c>
      <c r="DD81" s="60">
        <v>4643000</v>
      </c>
      <c r="DE81" s="60">
        <v>4643000</v>
      </c>
      <c r="DF81" s="60">
        <v>4000000</v>
      </c>
      <c r="DG81" s="60">
        <v>4000000</v>
      </c>
      <c r="DH81" s="60">
        <v>4000000</v>
      </c>
      <c r="DI81" s="60">
        <v>0</v>
      </c>
      <c r="DJ81" s="60">
        <v>1000000</v>
      </c>
      <c r="DK81" s="60">
        <v>4546000</v>
      </c>
      <c r="DL81" s="60">
        <v>0</v>
      </c>
      <c r="DM81" s="60">
        <v>0</v>
      </c>
      <c r="DN81" s="60">
        <v>0</v>
      </c>
      <c r="DO81" s="60">
        <v>0</v>
      </c>
      <c r="DP81" s="60">
        <v>0</v>
      </c>
      <c r="DQ81" s="60">
        <v>0</v>
      </c>
      <c r="DR81" s="60">
        <v>0</v>
      </c>
      <c r="DS81" s="60">
        <v>0</v>
      </c>
      <c r="DT81" s="60">
        <v>0</v>
      </c>
      <c r="DU81" s="60">
        <v>0</v>
      </c>
      <c r="DV81" s="60">
        <v>0</v>
      </c>
      <c r="DW81" s="60">
        <v>0</v>
      </c>
      <c r="DX81" s="60">
        <v>0</v>
      </c>
      <c r="DY81" s="60">
        <v>0</v>
      </c>
      <c r="DZ81" s="60">
        <v>0</v>
      </c>
      <c r="EA81" s="60">
        <v>0</v>
      </c>
      <c r="EB81" s="60">
        <v>0</v>
      </c>
      <c r="EC81" s="60">
        <v>0</v>
      </c>
      <c r="ED81" s="60">
        <v>0</v>
      </c>
      <c r="EF81" s="1"/>
      <c r="EG81" s="1"/>
      <c r="EH81" s="2" t="s">
        <v>1476</v>
      </c>
      <c r="EI81" s="1"/>
      <c r="EJ81" s="1"/>
      <c r="EK81" s="1"/>
      <c r="EL81" s="1"/>
      <c r="EM81" s="1"/>
      <c r="EN81" s="1"/>
      <c r="EP81" s="1"/>
      <c r="EQ81" s="1"/>
      <c r="ER81" s="1"/>
      <c r="ES81" s="1"/>
      <c r="ET81" s="1"/>
      <c r="EU81" s="1"/>
      <c r="EV81" s="1"/>
      <c r="EZ81" s="1"/>
      <c r="FA81" s="1"/>
      <c r="FB81" s="54"/>
      <c r="FC81" s="54"/>
      <c r="FD81" s="54"/>
      <c r="FE81" s="54"/>
      <c r="FF81" s="54"/>
      <c r="FG81" s="54"/>
      <c r="FH81" s="54"/>
      <c r="FI81" s="1"/>
    </row>
    <row r="82" spans="1:165" x14ac:dyDescent="0.2">
      <c r="A82" s="2" t="s">
        <v>649</v>
      </c>
      <c r="B82" s="2" t="s">
        <v>1484</v>
      </c>
      <c r="C82" s="2" t="s">
        <v>1484</v>
      </c>
      <c r="D82" s="2" t="s">
        <v>1484</v>
      </c>
      <c r="E82" s="2" t="s">
        <v>1484</v>
      </c>
      <c r="F82" s="2" t="s">
        <v>1484</v>
      </c>
      <c r="G82" s="2" t="s">
        <v>1484</v>
      </c>
      <c r="H82" s="2" t="s">
        <v>1484</v>
      </c>
      <c r="I82" s="2" t="s">
        <v>1484</v>
      </c>
      <c r="J82" s="2" t="s">
        <v>1484</v>
      </c>
      <c r="K82" s="2" t="s">
        <v>1484</v>
      </c>
      <c r="L82" s="2" t="s">
        <v>1484</v>
      </c>
      <c r="M82" s="2" t="s">
        <v>1484</v>
      </c>
      <c r="N82" s="2" t="s">
        <v>1484</v>
      </c>
      <c r="O82" s="2" t="s">
        <v>1484</v>
      </c>
      <c r="P82" s="2" t="s">
        <v>1484</v>
      </c>
      <c r="Q82" s="2" t="s">
        <v>1484</v>
      </c>
      <c r="R82" s="2" t="s">
        <v>1484</v>
      </c>
      <c r="S82" s="2" t="s">
        <v>1484</v>
      </c>
      <c r="T82" s="2" t="s">
        <v>1484</v>
      </c>
      <c r="U82" s="2" t="s">
        <v>788</v>
      </c>
      <c r="V82" s="2" t="s">
        <v>787</v>
      </c>
      <c r="W82" s="2" t="s">
        <v>787</v>
      </c>
      <c r="X82" s="2" t="s">
        <v>787</v>
      </c>
      <c r="Y82" s="2" t="s">
        <v>787</v>
      </c>
      <c r="Z82" s="2" t="s">
        <v>787</v>
      </c>
      <c r="AA82" s="2" t="s">
        <v>787</v>
      </c>
      <c r="AB82" s="2" t="s">
        <v>787</v>
      </c>
      <c r="AC82" s="2" t="s">
        <v>787</v>
      </c>
      <c r="AD82" s="2" t="s">
        <v>835</v>
      </c>
      <c r="AE82" s="2" t="s">
        <v>1484</v>
      </c>
      <c r="AF82" s="2" t="s">
        <v>1484</v>
      </c>
      <c r="AG82" s="2" t="s">
        <v>1484</v>
      </c>
      <c r="AH82" s="2" t="s">
        <v>1484</v>
      </c>
      <c r="AI82" s="2" t="s">
        <v>1484</v>
      </c>
      <c r="AJ82" s="2" t="s">
        <v>1484</v>
      </c>
      <c r="AK82" s="2" t="s">
        <v>1484</v>
      </c>
      <c r="AL82" s="2" t="s">
        <v>1484</v>
      </c>
      <c r="AM82" s="2" t="s">
        <v>1484</v>
      </c>
      <c r="AN82" s="2" t="s">
        <v>1484</v>
      </c>
      <c r="AO82" s="2" t="s">
        <v>1484</v>
      </c>
      <c r="AP82" s="2" t="s">
        <v>1484</v>
      </c>
      <c r="AQ82" s="2" t="s">
        <v>1484</v>
      </c>
      <c r="AR82" s="2" t="s">
        <v>1484</v>
      </c>
      <c r="AS82" s="2" t="s">
        <v>1484</v>
      </c>
      <c r="AT82" s="2" t="s">
        <v>1484</v>
      </c>
      <c r="AU82" s="2" t="s">
        <v>1484</v>
      </c>
      <c r="AV82" s="2" t="s">
        <v>1484</v>
      </c>
      <c r="AW82" s="2" t="s">
        <v>1484</v>
      </c>
      <c r="AX82" s="2" t="s">
        <v>1484</v>
      </c>
      <c r="AY82" s="2" t="s">
        <v>1484</v>
      </c>
      <c r="AZ82" s="2" t="s">
        <v>1484</v>
      </c>
      <c r="BA82" s="2">
        <v>116</v>
      </c>
      <c r="BB82" s="2">
        <v>92</v>
      </c>
      <c r="BC82" s="2">
        <v>1524.6000000000001</v>
      </c>
      <c r="BD82" s="2">
        <v>2200</v>
      </c>
      <c r="BE82" s="2">
        <v>1652.4</v>
      </c>
      <c r="BF82" s="2">
        <v>2308.5</v>
      </c>
      <c r="BG82" s="2">
        <v>2061.9</v>
      </c>
      <c r="BH82" s="2">
        <v>1808.8000000000002</v>
      </c>
      <c r="BI82" s="2">
        <v>1792</v>
      </c>
      <c r="BJ82" s="2">
        <v>2216</v>
      </c>
      <c r="BK82" s="2" t="s">
        <v>1484</v>
      </c>
      <c r="BL82" s="2" t="s">
        <v>1484</v>
      </c>
      <c r="BM82" s="2" t="s">
        <v>1484</v>
      </c>
      <c r="BN82" s="2" t="s">
        <v>1484</v>
      </c>
      <c r="BO82" s="2" t="s">
        <v>1484</v>
      </c>
      <c r="BP82" s="2" t="s">
        <v>1484</v>
      </c>
      <c r="BQ82" s="2" t="s">
        <v>1484</v>
      </c>
      <c r="BR82" s="2" t="s">
        <v>1484</v>
      </c>
      <c r="BS82" s="2" t="s">
        <v>1484</v>
      </c>
      <c r="BT82" s="2" t="s">
        <v>1484</v>
      </c>
      <c r="BU82" s="2" t="s">
        <v>1484</v>
      </c>
      <c r="BV82" s="2" t="s">
        <v>1484</v>
      </c>
      <c r="BW82" s="2" t="s">
        <v>1484</v>
      </c>
      <c r="BX82" s="2" t="s">
        <v>1484</v>
      </c>
      <c r="BY82" s="2" t="s">
        <v>1484</v>
      </c>
      <c r="BZ82" s="2" t="s">
        <v>1484</v>
      </c>
      <c r="CA82" s="2" t="s">
        <v>1484</v>
      </c>
      <c r="CB82" s="2" t="s">
        <v>1484</v>
      </c>
      <c r="CC82" s="2" t="s">
        <v>1484</v>
      </c>
      <c r="CD82" s="2" t="s">
        <v>1484</v>
      </c>
      <c r="CE82" s="2" t="s">
        <v>1484</v>
      </c>
      <c r="CF82" s="2" t="s">
        <v>1484</v>
      </c>
      <c r="CG82" s="2">
        <v>12.3</v>
      </c>
      <c r="CH82" s="2">
        <v>13.2</v>
      </c>
      <c r="CI82" s="2">
        <v>15.5</v>
      </c>
      <c r="CJ82" s="2">
        <v>14.1</v>
      </c>
      <c r="CK82" s="2">
        <v>13.9</v>
      </c>
      <c r="CL82" s="2">
        <v>16.5</v>
      </c>
      <c r="CM82" s="2">
        <v>10.5</v>
      </c>
      <c r="CN82" s="2">
        <v>10.199999999999999</v>
      </c>
      <c r="CO82" s="2">
        <v>11.4</v>
      </c>
      <c r="CP82" s="2">
        <v>13</v>
      </c>
      <c r="CQ82" s="2" t="s">
        <v>1484</v>
      </c>
      <c r="CR82" s="2" t="s">
        <v>1484</v>
      </c>
      <c r="CS82" s="2" t="s">
        <v>1484</v>
      </c>
      <c r="CU82" s="2" t="str">
        <f>_xlfn.XLOOKUP($A82,TEAMS!$G$1:$G$844,TEAMS!$H$1:$H$844,"",0)</f>
        <v>SF</v>
      </c>
      <c r="CV82" s="2" t="str">
        <f>_xlfn.XLOOKUP($CU82,DASHBOARD!$B$22:$B$27,DASHBOARD!$C$22:$C$27,"",0)</f>
        <v>FORWARD</v>
      </c>
      <c r="CY82" s="60">
        <v>0</v>
      </c>
      <c r="CZ82" s="60">
        <v>0</v>
      </c>
      <c r="DA82" s="60">
        <v>0</v>
      </c>
      <c r="DB82" s="60">
        <v>0</v>
      </c>
      <c r="DC82" s="60">
        <v>0</v>
      </c>
      <c r="DD82" s="60">
        <v>0</v>
      </c>
      <c r="DE82" s="60">
        <v>0</v>
      </c>
      <c r="DF82" s="60">
        <v>0</v>
      </c>
      <c r="DG82" s="60">
        <v>0</v>
      </c>
      <c r="DH82" s="60">
        <v>0</v>
      </c>
      <c r="DI82" s="60">
        <v>0</v>
      </c>
      <c r="DJ82" s="60">
        <v>0</v>
      </c>
      <c r="DK82" s="60">
        <v>0</v>
      </c>
      <c r="DL82" s="60">
        <v>0</v>
      </c>
      <c r="DM82" s="60">
        <v>0</v>
      </c>
      <c r="DN82" s="60">
        <v>0</v>
      </c>
      <c r="DO82" s="60">
        <v>0</v>
      </c>
      <c r="DP82" s="60">
        <v>0</v>
      </c>
      <c r="DQ82" s="60">
        <v>0</v>
      </c>
      <c r="DR82" s="60">
        <v>457588</v>
      </c>
      <c r="DS82" s="60">
        <v>94154</v>
      </c>
      <c r="DT82" s="60">
        <v>854389</v>
      </c>
      <c r="DU82" s="60">
        <v>3500000</v>
      </c>
      <c r="DV82" s="60">
        <v>3762500</v>
      </c>
      <c r="DW82" s="60">
        <v>4025000</v>
      </c>
      <c r="DX82" s="60">
        <v>10000000</v>
      </c>
      <c r="DY82" s="60">
        <v>10000000</v>
      </c>
      <c r="DZ82" s="60">
        <v>10000000</v>
      </c>
      <c r="EA82" s="60">
        <v>10000000</v>
      </c>
      <c r="EB82" s="60">
        <v>0</v>
      </c>
      <c r="EC82" s="60">
        <v>0</v>
      </c>
      <c r="ED82" s="60">
        <v>0</v>
      </c>
      <c r="EH82" s="2" t="s">
        <v>1480</v>
      </c>
    </row>
    <row r="83" spans="1:165" x14ac:dyDescent="0.2">
      <c r="A83" s="2" t="s">
        <v>981</v>
      </c>
      <c r="B83" s="2" t="s">
        <v>1484</v>
      </c>
      <c r="C83" s="2" t="s">
        <v>1484</v>
      </c>
      <c r="D83" s="2" t="s">
        <v>1484</v>
      </c>
      <c r="E83" s="2" t="s">
        <v>1484</v>
      </c>
      <c r="F83" s="2" t="s">
        <v>1484</v>
      </c>
      <c r="G83" s="2" t="s">
        <v>1484</v>
      </c>
      <c r="H83" s="2" t="s">
        <v>1484</v>
      </c>
      <c r="I83" s="2" t="s">
        <v>1484</v>
      </c>
      <c r="J83" s="2" t="s">
        <v>1484</v>
      </c>
      <c r="K83" s="2" t="s">
        <v>1484</v>
      </c>
      <c r="L83" s="2" t="s">
        <v>1484</v>
      </c>
      <c r="M83" s="2" t="s">
        <v>1484</v>
      </c>
      <c r="N83" s="2" t="s">
        <v>1484</v>
      </c>
      <c r="O83" s="2" t="s">
        <v>930</v>
      </c>
      <c r="P83" s="2" t="s">
        <v>930</v>
      </c>
      <c r="Q83" s="2" t="s">
        <v>1507</v>
      </c>
      <c r="R83" s="2" t="s">
        <v>1522</v>
      </c>
      <c r="S83" s="2" t="s">
        <v>1524</v>
      </c>
      <c r="T83" s="2" t="s">
        <v>1524</v>
      </c>
      <c r="U83" s="2" t="s">
        <v>1507</v>
      </c>
      <c r="V83" s="2" t="s">
        <v>1516</v>
      </c>
      <c r="W83" s="2" t="s">
        <v>1516</v>
      </c>
      <c r="X83" s="2" t="s">
        <v>1484</v>
      </c>
      <c r="Y83" s="2" t="s">
        <v>1484</v>
      </c>
      <c r="Z83" s="2" t="s">
        <v>1484</v>
      </c>
      <c r="AA83" s="2" t="s">
        <v>1484</v>
      </c>
      <c r="AB83" s="2" t="s">
        <v>1484</v>
      </c>
      <c r="AC83" s="2" t="s">
        <v>1484</v>
      </c>
      <c r="AD83" s="2" t="s">
        <v>1484</v>
      </c>
      <c r="AE83" s="2" t="s">
        <v>1484</v>
      </c>
      <c r="AF83" s="2" t="s">
        <v>1484</v>
      </c>
      <c r="AG83" s="2" t="s">
        <v>1484</v>
      </c>
      <c r="AH83" s="2" t="s">
        <v>1484</v>
      </c>
      <c r="AI83" s="2" t="s">
        <v>1484</v>
      </c>
      <c r="AJ83" s="2" t="s">
        <v>1484</v>
      </c>
      <c r="AK83" s="2" t="s">
        <v>1484</v>
      </c>
      <c r="AL83" s="2" t="s">
        <v>1484</v>
      </c>
      <c r="AM83" s="2" t="s">
        <v>1484</v>
      </c>
      <c r="AN83" s="2" t="s">
        <v>1484</v>
      </c>
      <c r="AO83" s="2" t="s">
        <v>1484</v>
      </c>
      <c r="AP83" s="2" t="s">
        <v>1484</v>
      </c>
      <c r="AQ83" s="2" t="s">
        <v>1484</v>
      </c>
      <c r="AR83" s="2" t="s">
        <v>1484</v>
      </c>
      <c r="AS83" s="2" t="s">
        <v>1484</v>
      </c>
      <c r="AT83" s="2" t="s">
        <v>1484</v>
      </c>
      <c r="AU83" s="2">
        <v>159.80000000000001</v>
      </c>
      <c r="AV83" s="2">
        <v>255.3</v>
      </c>
      <c r="AW83" s="2">
        <v>764.5</v>
      </c>
      <c r="AX83" s="2">
        <v>1912</v>
      </c>
      <c r="AY83" s="2">
        <v>1666</v>
      </c>
      <c r="AZ83" s="2">
        <v>1037</v>
      </c>
      <c r="BA83" s="2">
        <v>684.8</v>
      </c>
      <c r="BB83" s="2">
        <v>1683.6</v>
      </c>
      <c r="BC83" s="2">
        <v>472.70000000000005</v>
      </c>
      <c r="BD83" s="2" t="s">
        <v>1484</v>
      </c>
      <c r="BE83" s="2" t="s">
        <v>1484</v>
      </c>
      <c r="BF83" s="2" t="s">
        <v>1484</v>
      </c>
      <c r="BG83" s="2" t="s">
        <v>1484</v>
      </c>
      <c r="BH83" s="2" t="s">
        <v>1484</v>
      </c>
      <c r="BI83" s="2" t="s">
        <v>1484</v>
      </c>
      <c r="BJ83" s="2" t="s">
        <v>1484</v>
      </c>
      <c r="BK83" s="2" t="s">
        <v>1484</v>
      </c>
      <c r="BL83" s="2" t="s">
        <v>1484</v>
      </c>
      <c r="BM83" s="2" t="s">
        <v>1484</v>
      </c>
      <c r="BN83" s="2" t="s">
        <v>1484</v>
      </c>
      <c r="BO83" s="2" t="s">
        <v>1484</v>
      </c>
      <c r="BP83" s="2" t="s">
        <v>1484</v>
      </c>
      <c r="BQ83" s="2" t="s">
        <v>1484</v>
      </c>
      <c r="BR83" s="2" t="s">
        <v>1484</v>
      </c>
      <c r="BS83" s="2" t="s">
        <v>1484</v>
      </c>
      <c r="BT83" s="2" t="s">
        <v>1484</v>
      </c>
      <c r="BU83" s="2" t="s">
        <v>1484</v>
      </c>
      <c r="BV83" s="2" t="s">
        <v>1484</v>
      </c>
      <c r="BW83" s="2" t="s">
        <v>1484</v>
      </c>
      <c r="BX83" s="2" t="s">
        <v>1484</v>
      </c>
      <c r="BY83" s="2" t="s">
        <v>1484</v>
      </c>
      <c r="BZ83" s="2" t="s">
        <v>1484</v>
      </c>
      <c r="CA83" s="2">
        <v>6.1</v>
      </c>
      <c r="CB83" s="2">
        <v>4.7</v>
      </c>
      <c r="CC83" s="2">
        <v>15.2</v>
      </c>
      <c r="CD83" s="2">
        <v>13.8</v>
      </c>
      <c r="CE83" s="2">
        <v>11</v>
      </c>
      <c r="CF83" s="2">
        <v>13.8</v>
      </c>
      <c r="CG83" s="2">
        <v>12.8</v>
      </c>
      <c r="CH83" s="2">
        <v>12.2</v>
      </c>
      <c r="CI83" s="2">
        <v>9</v>
      </c>
      <c r="CJ83" s="2" t="s">
        <v>1484</v>
      </c>
      <c r="CK83" s="2" t="s">
        <v>1484</v>
      </c>
      <c r="CL83" s="2" t="s">
        <v>1484</v>
      </c>
      <c r="CM83" s="2" t="s">
        <v>1484</v>
      </c>
      <c r="CN83" s="2" t="s">
        <v>1484</v>
      </c>
      <c r="CO83" s="2" t="s">
        <v>1484</v>
      </c>
      <c r="CP83" s="2" t="s">
        <v>1484</v>
      </c>
      <c r="CQ83" s="2" t="s">
        <v>1484</v>
      </c>
      <c r="CR83" s="2" t="s">
        <v>1484</v>
      </c>
      <c r="CS83" s="2" t="s">
        <v>1484</v>
      </c>
      <c r="CU83" s="2" t="str">
        <f>_xlfn.XLOOKUP($A83,TEAMS!$G$1:$G$844,TEAMS!$H$1:$H$844,"",0)</f>
        <v>C</v>
      </c>
      <c r="CV83" s="2" t="str">
        <f>_xlfn.XLOOKUP($CU83,DASHBOARD!$B$22:$B$27,DASHBOARD!$C$22:$C$27,"",0)</f>
        <v>CENTER</v>
      </c>
      <c r="CY83" s="60">
        <v>0</v>
      </c>
      <c r="CZ83" s="60">
        <v>0</v>
      </c>
      <c r="DA83" s="60">
        <v>0</v>
      </c>
      <c r="DB83" s="60">
        <v>0</v>
      </c>
      <c r="DC83" s="60">
        <v>0</v>
      </c>
      <c r="DD83" s="60">
        <v>0</v>
      </c>
      <c r="DE83" s="60">
        <v>0</v>
      </c>
      <c r="DF83" s="60">
        <v>0</v>
      </c>
      <c r="DG83" s="60">
        <v>0</v>
      </c>
      <c r="DH83" s="60">
        <v>0</v>
      </c>
      <c r="DI83" s="60">
        <v>0</v>
      </c>
      <c r="DJ83" s="60">
        <v>0</v>
      </c>
      <c r="DK83" s="60">
        <v>0</v>
      </c>
      <c r="DL83" s="60">
        <v>3595800</v>
      </c>
      <c r="DM83" s="60">
        <v>3865440</v>
      </c>
      <c r="DN83" s="60">
        <v>4135200</v>
      </c>
      <c r="DO83" s="60">
        <v>5218622</v>
      </c>
      <c r="DP83" s="60">
        <v>6500000</v>
      </c>
      <c r="DQ83" s="60">
        <v>7020000</v>
      </c>
      <c r="DR83" s="60">
        <v>7500000</v>
      </c>
      <c r="DS83" s="60">
        <v>4325000</v>
      </c>
      <c r="DT83" s="60">
        <v>4776500</v>
      </c>
      <c r="DU83" s="60">
        <v>0</v>
      </c>
      <c r="DV83" s="60">
        <v>0</v>
      </c>
      <c r="DW83" s="60">
        <v>0</v>
      </c>
      <c r="DX83" s="60">
        <v>0</v>
      </c>
      <c r="DY83" s="60">
        <v>0</v>
      </c>
      <c r="DZ83" s="60">
        <v>0</v>
      </c>
      <c r="EA83" s="60">
        <v>0</v>
      </c>
      <c r="EB83" s="60">
        <v>0</v>
      </c>
      <c r="EC83" s="60">
        <v>0</v>
      </c>
      <c r="ED83" s="60">
        <v>0</v>
      </c>
      <c r="EH83" s="2" t="s">
        <v>1480</v>
      </c>
    </row>
    <row r="84" spans="1:165" x14ac:dyDescent="0.2">
      <c r="A84" s="2" t="s">
        <v>1135</v>
      </c>
      <c r="B84" s="2" t="s">
        <v>1515</v>
      </c>
      <c r="C84" s="2" t="s">
        <v>930</v>
      </c>
      <c r="D84" s="2" t="s">
        <v>1077</v>
      </c>
      <c r="E84" s="2" t="s">
        <v>1484</v>
      </c>
      <c r="F84" s="2" t="s">
        <v>1484</v>
      </c>
      <c r="G84" s="2" t="s">
        <v>1484</v>
      </c>
      <c r="H84" s="2" t="s">
        <v>1484</v>
      </c>
      <c r="I84" s="2" t="s">
        <v>1484</v>
      </c>
      <c r="J84" s="2" t="s">
        <v>1484</v>
      </c>
      <c r="K84" s="2" t="s">
        <v>1484</v>
      </c>
      <c r="L84" s="2" t="s">
        <v>1484</v>
      </c>
      <c r="M84" s="2" t="s">
        <v>1484</v>
      </c>
      <c r="N84" s="2" t="s">
        <v>1484</v>
      </c>
      <c r="O84" s="2" t="s">
        <v>1484</v>
      </c>
      <c r="P84" s="2" t="s">
        <v>1484</v>
      </c>
      <c r="Q84" s="2" t="s">
        <v>1484</v>
      </c>
      <c r="R84" s="2" t="s">
        <v>1484</v>
      </c>
      <c r="S84" s="2" t="s">
        <v>1484</v>
      </c>
      <c r="T84" s="2" t="s">
        <v>1484</v>
      </c>
      <c r="U84" s="2" t="s">
        <v>1484</v>
      </c>
      <c r="V84" s="2" t="s">
        <v>1484</v>
      </c>
      <c r="W84" s="2" t="s">
        <v>1484</v>
      </c>
      <c r="X84" s="2" t="s">
        <v>1484</v>
      </c>
      <c r="Y84" s="2" t="s">
        <v>1484</v>
      </c>
      <c r="Z84" s="2" t="s">
        <v>1484</v>
      </c>
      <c r="AA84" s="2" t="s">
        <v>1484</v>
      </c>
      <c r="AB84" s="2" t="s">
        <v>1484</v>
      </c>
      <c r="AC84" s="2" t="s">
        <v>1484</v>
      </c>
      <c r="AD84" s="2" t="s">
        <v>1484</v>
      </c>
      <c r="AE84" s="2" t="s">
        <v>1484</v>
      </c>
      <c r="AF84" s="2" t="s">
        <v>1484</v>
      </c>
      <c r="AG84" s="2" t="s">
        <v>1484</v>
      </c>
      <c r="AH84" s="2">
        <v>2307.5</v>
      </c>
      <c r="AI84" s="2">
        <v>1539.2</v>
      </c>
      <c r="AJ84" s="2">
        <v>510.6</v>
      </c>
      <c r="AK84" s="2" t="s">
        <v>1484</v>
      </c>
      <c r="AL84" s="2" t="s">
        <v>1484</v>
      </c>
      <c r="AM84" s="2" t="s">
        <v>1484</v>
      </c>
      <c r="AN84" s="2" t="s">
        <v>1484</v>
      </c>
      <c r="AO84" s="2" t="s">
        <v>1484</v>
      </c>
      <c r="AP84" s="2" t="s">
        <v>1484</v>
      </c>
      <c r="AQ84" s="2" t="s">
        <v>1484</v>
      </c>
      <c r="AR84" s="2" t="s">
        <v>1484</v>
      </c>
      <c r="AS84" s="2" t="s">
        <v>1484</v>
      </c>
      <c r="AT84" s="2" t="s">
        <v>1484</v>
      </c>
      <c r="AU84" s="2" t="s">
        <v>1484</v>
      </c>
      <c r="AV84" s="2" t="s">
        <v>1484</v>
      </c>
      <c r="AW84" s="2" t="s">
        <v>1484</v>
      </c>
      <c r="AX84" s="2" t="s">
        <v>1484</v>
      </c>
      <c r="AY84" s="2" t="s">
        <v>1484</v>
      </c>
      <c r="AZ84" s="2" t="s">
        <v>1484</v>
      </c>
      <c r="BA84" s="2" t="s">
        <v>1484</v>
      </c>
      <c r="BB84" s="2" t="s">
        <v>1484</v>
      </c>
      <c r="BC84" s="2" t="s">
        <v>1484</v>
      </c>
      <c r="BD84" s="2" t="s">
        <v>1484</v>
      </c>
      <c r="BE84" s="2" t="s">
        <v>1484</v>
      </c>
      <c r="BF84" s="2" t="s">
        <v>1484</v>
      </c>
      <c r="BG84" s="2" t="s">
        <v>1484</v>
      </c>
      <c r="BH84" s="2" t="s">
        <v>1484</v>
      </c>
      <c r="BI84" s="2" t="s">
        <v>1484</v>
      </c>
      <c r="BJ84" s="2" t="s">
        <v>1484</v>
      </c>
      <c r="BK84" s="2" t="s">
        <v>1484</v>
      </c>
      <c r="BL84" s="2" t="s">
        <v>1484</v>
      </c>
      <c r="BM84" s="2" t="s">
        <v>1484</v>
      </c>
      <c r="BN84" s="2">
        <v>12.4</v>
      </c>
      <c r="BO84" s="2">
        <v>10.9</v>
      </c>
      <c r="BP84" s="2">
        <v>6.4</v>
      </c>
      <c r="BQ84" s="2" t="s">
        <v>1484</v>
      </c>
      <c r="BR84" s="2" t="s">
        <v>1484</v>
      </c>
      <c r="BS84" s="2" t="s">
        <v>1484</v>
      </c>
      <c r="BT84" s="2" t="s">
        <v>1484</v>
      </c>
      <c r="BU84" s="2" t="s">
        <v>1484</v>
      </c>
      <c r="BV84" s="2" t="s">
        <v>1484</v>
      </c>
      <c r="BW84" s="2" t="s">
        <v>1484</v>
      </c>
      <c r="BX84" s="2" t="s">
        <v>1484</v>
      </c>
      <c r="BY84" s="2" t="s">
        <v>1484</v>
      </c>
      <c r="BZ84" s="2" t="s">
        <v>1484</v>
      </c>
      <c r="CA84" s="2" t="s">
        <v>1484</v>
      </c>
      <c r="CB84" s="2" t="s">
        <v>1484</v>
      </c>
      <c r="CC84" s="2" t="s">
        <v>1484</v>
      </c>
      <c r="CD84" s="2" t="s">
        <v>1484</v>
      </c>
      <c r="CE84" s="2" t="s">
        <v>1484</v>
      </c>
      <c r="CF84" s="2" t="s">
        <v>1484</v>
      </c>
      <c r="CG84" s="2" t="s">
        <v>1484</v>
      </c>
      <c r="CH84" s="2" t="s">
        <v>1484</v>
      </c>
      <c r="CI84" s="2" t="s">
        <v>1484</v>
      </c>
      <c r="CJ84" s="2" t="s">
        <v>1484</v>
      </c>
      <c r="CK84" s="2" t="s">
        <v>1484</v>
      </c>
      <c r="CL84" s="2" t="s">
        <v>1484</v>
      </c>
      <c r="CM84" s="2" t="s">
        <v>1484</v>
      </c>
      <c r="CN84" s="2" t="s">
        <v>1484</v>
      </c>
      <c r="CO84" s="2" t="s">
        <v>1484</v>
      </c>
      <c r="CP84" s="2" t="s">
        <v>1484</v>
      </c>
      <c r="CQ84" s="2" t="s">
        <v>1484</v>
      </c>
      <c r="CR84" s="2" t="s">
        <v>1484</v>
      </c>
      <c r="CS84" s="2" t="s">
        <v>1484</v>
      </c>
      <c r="CU84" s="2" t="str">
        <f>_xlfn.XLOOKUP($A84,TEAMS!$G$1:$G$844,TEAMS!$H$1:$H$844,"",0)</f>
        <v>PG</v>
      </c>
      <c r="CV84" s="2" t="str">
        <f>_xlfn.XLOOKUP($CU84,DASHBOARD!$B$22:$B$27,DASHBOARD!$C$22:$C$27,"",0)</f>
        <v>GUARD</v>
      </c>
      <c r="CY84" s="60">
        <v>610000</v>
      </c>
      <c r="CZ84" s="60">
        <v>0</v>
      </c>
      <c r="DA84" s="60">
        <v>735000</v>
      </c>
      <c r="DB84" s="60">
        <v>0</v>
      </c>
      <c r="DC84" s="60">
        <v>0</v>
      </c>
      <c r="DD84" s="60">
        <v>0</v>
      </c>
      <c r="DE84" s="60">
        <v>0</v>
      </c>
      <c r="DF84" s="60">
        <v>0</v>
      </c>
      <c r="DG84" s="60">
        <v>0</v>
      </c>
      <c r="DH84" s="60">
        <v>0</v>
      </c>
      <c r="DI84" s="60">
        <v>0</v>
      </c>
      <c r="DJ84" s="60">
        <v>0</v>
      </c>
      <c r="DK84" s="60">
        <v>0</v>
      </c>
      <c r="DL84" s="60">
        <v>0</v>
      </c>
      <c r="DM84" s="60">
        <v>0</v>
      </c>
      <c r="DN84" s="60">
        <v>0</v>
      </c>
      <c r="DO84" s="60">
        <v>0</v>
      </c>
      <c r="DP84" s="60">
        <v>0</v>
      </c>
      <c r="DQ84" s="60">
        <v>0</v>
      </c>
      <c r="DR84" s="60">
        <v>0</v>
      </c>
      <c r="DS84" s="60">
        <v>0</v>
      </c>
      <c r="DT84" s="60">
        <v>0</v>
      </c>
      <c r="DU84" s="60">
        <v>0</v>
      </c>
      <c r="DV84" s="60">
        <v>0</v>
      </c>
      <c r="DW84" s="60">
        <v>0</v>
      </c>
      <c r="DX84" s="60">
        <v>0</v>
      </c>
      <c r="DY84" s="60">
        <v>0</v>
      </c>
      <c r="DZ84" s="60">
        <v>0</v>
      </c>
      <c r="EA84" s="60">
        <v>0</v>
      </c>
      <c r="EB84" s="60">
        <v>0</v>
      </c>
      <c r="EC84" s="60">
        <v>0</v>
      </c>
      <c r="ED84" s="60">
        <v>0</v>
      </c>
      <c r="EH84" s="2" t="s">
        <v>1476</v>
      </c>
      <c r="EI84" s="2" t="s">
        <v>1476</v>
      </c>
    </row>
    <row r="85" spans="1:165" x14ac:dyDescent="0.2">
      <c r="A85" s="2" t="s">
        <v>974</v>
      </c>
      <c r="B85" s="2" t="s">
        <v>1484</v>
      </c>
      <c r="C85" s="2" t="s">
        <v>1484</v>
      </c>
      <c r="D85" s="2" t="s">
        <v>1484</v>
      </c>
      <c r="E85" s="2" t="s">
        <v>1484</v>
      </c>
      <c r="F85" s="2" t="s">
        <v>1484</v>
      </c>
      <c r="G85" s="2" t="s">
        <v>1484</v>
      </c>
      <c r="H85" s="2" t="s">
        <v>1507</v>
      </c>
      <c r="I85" s="2" t="s">
        <v>1521</v>
      </c>
      <c r="J85" s="2" t="s">
        <v>1484</v>
      </c>
      <c r="K85" s="2" t="s">
        <v>836</v>
      </c>
      <c r="L85" s="2" t="s">
        <v>836</v>
      </c>
      <c r="M85" s="2" t="s">
        <v>836</v>
      </c>
      <c r="N85" s="2" t="s">
        <v>1526</v>
      </c>
      <c r="O85" s="2" t="s">
        <v>930</v>
      </c>
      <c r="P85" s="2" t="s">
        <v>930</v>
      </c>
      <c r="Q85" s="2" t="s">
        <v>1484</v>
      </c>
      <c r="R85" s="2" t="s">
        <v>1484</v>
      </c>
      <c r="S85" s="2" t="s">
        <v>1484</v>
      </c>
      <c r="T85" s="2" t="s">
        <v>1484</v>
      </c>
      <c r="U85" s="2" t="s">
        <v>1484</v>
      </c>
      <c r="V85" s="2" t="s">
        <v>1484</v>
      </c>
      <c r="W85" s="2" t="s">
        <v>1484</v>
      </c>
      <c r="X85" s="2" t="s">
        <v>1484</v>
      </c>
      <c r="Y85" s="2" t="s">
        <v>1484</v>
      </c>
      <c r="Z85" s="2" t="s">
        <v>1484</v>
      </c>
      <c r="AA85" s="2" t="s">
        <v>1484</v>
      </c>
      <c r="AB85" s="2" t="s">
        <v>1484</v>
      </c>
      <c r="AC85" s="2" t="s">
        <v>1484</v>
      </c>
      <c r="AD85" s="2" t="s">
        <v>1484</v>
      </c>
      <c r="AE85" s="2" t="s">
        <v>1484</v>
      </c>
      <c r="AF85" s="2" t="s">
        <v>1484</v>
      </c>
      <c r="AG85" s="2" t="s">
        <v>1484</v>
      </c>
      <c r="AH85" s="2" t="s">
        <v>1484</v>
      </c>
      <c r="AI85" s="2" t="s">
        <v>1484</v>
      </c>
      <c r="AJ85" s="2" t="s">
        <v>1484</v>
      </c>
      <c r="AK85" s="2" t="s">
        <v>1484</v>
      </c>
      <c r="AL85" s="2" t="s">
        <v>1484</v>
      </c>
      <c r="AM85" s="2" t="s">
        <v>1484</v>
      </c>
      <c r="AN85" s="2">
        <v>316.8</v>
      </c>
      <c r="AO85" s="2">
        <v>631.9</v>
      </c>
      <c r="AP85" s="2" t="s">
        <v>1484</v>
      </c>
      <c r="AQ85" s="2">
        <v>791</v>
      </c>
      <c r="AR85" s="2">
        <v>539.40000000000009</v>
      </c>
      <c r="AS85" s="2">
        <v>1211</v>
      </c>
      <c r="AT85" s="2">
        <v>922.5</v>
      </c>
      <c r="AU85" s="2">
        <v>486</v>
      </c>
      <c r="AV85" s="2">
        <v>277.3</v>
      </c>
      <c r="AW85" s="2" t="s">
        <v>1484</v>
      </c>
      <c r="AX85" s="2" t="s">
        <v>1484</v>
      </c>
      <c r="AY85" s="2" t="s">
        <v>1484</v>
      </c>
      <c r="AZ85" s="2" t="s">
        <v>1484</v>
      </c>
      <c r="BA85" s="2" t="s">
        <v>1484</v>
      </c>
      <c r="BB85" s="2" t="s">
        <v>1484</v>
      </c>
      <c r="BC85" s="2" t="s">
        <v>1484</v>
      </c>
      <c r="BD85" s="2" t="s">
        <v>1484</v>
      </c>
      <c r="BE85" s="2" t="s">
        <v>1484</v>
      </c>
      <c r="BF85" s="2" t="s">
        <v>1484</v>
      </c>
      <c r="BG85" s="2" t="s">
        <v>1484</v>
      </c>
      <c r="BH85" s="2" t="s">
        <v>1484</v>
      </c>
      <c r="BI85" s="2" t="s">
        <v>1484</v>
      </c>
      <c r="BJ85" s="2" t="s">
        <v>1484</v>
      </c>
      <c r="BK85" s="2" t="s">
        <v>1484</v>
      </c>
      <c r="BL85" s="2" t="s">
        <v>1484</v>
      </c>
      <c r="BM85" s="2" t="s">
        <v>1484</v>
      </c>
      <c r="BN85" s="2" t="s">
        <v>1484</v>
      </c>
      <c r="BO85" s="2" t="s">
        <v>1484</v>
      </c>
      <c r="BP85" s="2" t="s">
        <v>1484</v>
      </c>
      <c r="BQ85" s="2" t="s">
        <v>1484</v>
      </c>
      <c r="BR85" s="2" t="s">
        <v>1484</v>
      </c>
      <c r="BS85" s="2" t="s">
        <v>1484</v>
      </c>
      <c r="BT85" s="2">
        <v>8.5</v>
      </c>
      <c r="BU85" s="2">
        <v>9.1999999999999993</v>
      </c>
      <c r="BV85" s="2" t="s">
        <v>1484</v>
      </c>
      <c r="BW85" s="2">
        <v>12.8</v>
      </c>
      <c r="BX85" s="2">
        <v>10.1</v>
      </c>
      <c r="BY85" s="2">
        <v>9.6999999999999993</v>
      </c>
      <c r="BZ85" s="2">
        <v>5.5</v>
      </c>
      <c r="CA85" s="2">
        <v>8.3000000000000007</v>
      </c>
      <c r="CB85" s="2">
        <v>5.6</v>
      </c>
      <c r="CC85" s="2" t="s">
        <v>1484</v>
      </c>
      <c r="CD85" s="2" t="s">
        <v>1484</v>
      </c>
      <c r="CE85" s="2" t="s">
        <v>1484</v>
      </c>
      <c r="CF85" s="2" t="s">
        <v>1484</v>
      </c>
      <c r="CG85" s="2" t="s">
        <v>1484</v>
      </c>
      <c r="CH85" s="2" t="s">
        <v>1484</v>
      </c>
      <c r="CI85" s="2" t="s">
        <v>1484</v>
      </c>
      <c r="CJ85" s="2" t="s">
        <v>1484</v>
      </c>
      <c r="CK85" s="2" t="s">
        <v>1484</v>
      </c>
      <c r="CL85" s="2" t="s">
        <v>1484</v>
      </c>
      <c r="CM85" s="2" t="s">
        <v>1484</v>
      </c>
      <c r="CN85" s="2" t="s">
        <v>1484</v>
      </c>
      <c r="CO85" s="2" t="s">
        <v>1484</v>
      </c>
      <c r="CP85" s="2" t="s">
        <v>1484</v>
      </c>
      <c r="CQ85" s="2" t="s">
        <v>1484</v>
      </c>
      <c r="CR85" s="2" t="s">
        <v>1484</v>
      </c>
      <c r="CS85" s="2" t="s">
        <v>1484</v>
      </c>
      <c r="CU85" s="2" t="str">
        <f>_xlfn.XLOOKUP($A85,TEAMS!$G$1:$G$844,TEAMS!$H$1:$H$844,"",0)</f>
        <v>SF</v>
      </c>
      <c r="CV85" s="2" t="str">
        <f>_xlfn.XLOOKUP($CU85,DASHBOARD!$B$22:$B$27,DASHBOARD!$C$22:$C$27,"",0)</f>
        <v>FORWARD</v>
      </c>
      <c r="CY85" s="60">
        <v>0</v>
      </c>
      <c r="CZ85" s="60">
        <v>0</v>
      </c>
      <c r="DA85" s="60">
        <v>0</v>
      </c>
      <c r="DB85" s="60">
        <v>0</v>
      </c>
      <c r="DC85" s="60">
        <v>0</v>
      </c>
      <c r="DD85" s="60">
        <v>0</v>
      </c>
      <c r="DE85" s="60">
        <v>220000</v>
      </c>
      <c r="DF85" s="60">
        <v>272250</v>
      </c>
      <c r="DG85" s="60">
        <v>0</v>
      </c>
      <c r="DH85" s="60">
        <v>460000</v>
      </c>
      <c r="DI85" s="60">
        <v>1700000</v>
      </c>
      <c r="DJ85" s="60">
        <v>1760000</v>
      </c>
      <c r="DK85" s="60">
        <v>699935</v>
      </c>
      <c r="DL85" s="60">
        <v>813679</v>
      </c>
      <c r="DM85" s="60">
        <v>932546</v>
      </c>
      <c r="DN85" s="60">
        <v>0</v>
      </c>
      <c r="DO85" s="60">
        <v>0</v>
      </c>
      <c r="DP85" s="60">
        <v>0</v>
      </c>
      <c r="DQ85" s="60">
        <v>0</v>
      </c>
      <c r="DR85" s="60">
        <v>0</v>
      </c>
      <c r="DS85" s="60">
        <v>0</v>
      </c>
      <c r="DT85" s="60">
        <v>0</v>
      </c>
      <c r="DU85" s="60">
        <v>0</v>
      </c>
      <c r="DV85" s="60">
        <v>0</v>
      </c>
      <c r="DW85" s="60">
        <v>0</v>
      </c>
      <c r="DX85" s="60">
        <v>0</v>
      </c>
      <c r="DY85" s="60">
        <v>0</v>
      </c>
      <c r="DZ85" s="60">
        <v>0</v>
      </c>
      <c r="EA85" s="60">
        <v>0</v>
      </c>
      <c r="EB85" s="60">
        <v>0</v>
      </c>
      <c r="EC85" s="60">
        <v>0</v>
      </c>
      <c r="ED85" s="60">
        <v>0</v>
      </c>
      <c r="EF85" s="1"/>
      <c r="EG85" s="1"/>
      <c r="EH85" s="2" t="s">
        <v>1480</v>
      </c>
      <c r="EJ85" s="1"/>
      <c r="EK85" s="1"/>
      <c r="EL85" s="1"/>
      <c r="EM85" s="1"/>
      <c r="EN85" s="1"/>
      <c r="EP85" s="1"/>
      <c r="EQ85" s="1"/>
      <c r="ER85" s="1"/>
      <c r="ES85" s="1"/>
      <c r="ET85" s="1"/>
      <c r="EU85" s="1"/>
      <c r="EV85" s="1"/>
      <c r="EZ85" s="1"/>
      <c r="FA85" s="1"/>
      <c r="FB85" s="54"/>
      <c r="FC85" s="54"/>
      <c r="FD85" s="54"/>
      <c r="FE85" s="54"/>
      <c r="FF85" s="54"/>
      <c r="FG85" s="54"/>
      <c r="FH85" s="54"/>
      <c r="FI85" s="1"/>
    </row>
    <row r="86" spans="1:165" x14ac:dyDescent="0.2">
      <c r="A86" s="2" t="s">
        <v>1108</v>
      </c>
      <c r="B86" s="2" t="s">
        <v>1085</v>
      </c>
      <c r="C86" s="2" t="s">
        <v>1085</v>
      </c>
      <c r="D86" s="2" t="s">
        <v>1484</v>
      </c>
      <c r="E86" s="2" t="s">
        <v>1484</v>
      </c>
      <c r="F86" s="2" t="s">
        <v>1484</v>
      </c>
      <c r="G86" s="2" t="s">
        <v>1484</v>
      </c>
      <c r="H86" s="2" t="s">
        <v>1484</v>
      </c>
      <c r="I86" s="2" t="s">
        <v>1484</v>
      </c>
      <c r="J86" s="2" t="s">
        <v>1484</v>
      </c>
      <c r="K86" s="2" t="s">
        <v>1484</v>
      </c>
      <c r="L86" s="2" t="s">
        <v>1484</v>
      </c>
      <c r="M86" s="2" t="s">
        <v>1484</v>
      </c>
      <c r="N86" s="2" t="s">
        <v>1484</v>
      </c>
      <c r="O86" s="2" t="s">
        <v>1484</v>
      </c>
      <c r="P86" s="2" t="s">
        <v>1484</v>
      </c>
      <c r="Q86" s="2" t="s">
        <v>1484</v>
      </c>
      <c r="R86" s="2" t="s">
        <v>1484</v>
      </c>
      <c r="S86" s="2" t="s">
        <v>1484</v>
      </c>
      <c r="T86" s="2" t="s">
        <v>1484</v>
      </c>
      <c r="U86" s="2" t="s">
        <v>1484</v>
      </c>
      <c r="V86" s="2" t="s">
        <v>1484</v>
      </c>
      <c r="W86" s="2" t="s">
        <v>1484</v>
      </c>
      <c r="X86" s="2" t="s">
        <v>1484</v>
      </c>
      <c r="Y86" s="2" t="s">
        <v>1484</v>
      </c>
      <c r="Z86" s="2" t="s">
        <v>1484</v>
      </c>
      <c r="AA86" s="2" t="s">
        <v>1484</v>
      </c>
      <c r="AB86" s="2" t="s">
        <v>1484</v>
      </c>
      <c r="AC86" s="2" t="s">
        <v>1484</v>
      </c>
      <c r="AD86" s="2" t="s">
        <v>1484</v>
      </c>
      <c r="AE86" s="2" t="s">
        <v>1484</v>
      </c>
      <c r="AF86" s="2" t="s">
        <v>1484</v>
      </c>
      <c r="AG86" s="2" t="s">
        <v>1484</v>
      </c>
      <c r="AH86" s="2">
        <v>203.5</v>
      </c>
      <c r="AI86" s="2">
        <v>379.20000000000005</v>
      </c>
      <c r="AJ86" s="2" t="s">
        <v>1484</v>
      </c>
      <c r="AK86" s="2" t="s">
        <v>1484</v>
      </c>
      <c r="AL86" s="2" t="s">
        <v>1484</v>
      </c>
      <c r="AM86" s="2" t="s">
        <v>1484</v>
      </c>
      <c r="AN86" s="2" t="s">
        <v>1484</v>
      </c>
      <c r="AO86" s="2" t="s">
        <v>1484</v>
      </c>
      <c r="AP86" s="2" t="s">
        <v>1484</v>
      </c>
      <c r="AQ86" s="2" t="s">
        <v>1484</v>
      </c>
      <c r="AR86" s="2" t="s">
        <v>1484</v>
      </c>
      <c r="AS86" s="2" t="s">
        <v>1484</v>
      </c>
      <c r="AT86" s="2" t="s">
        <v>1484</v>
      </c>
      <c r="AU86" s="2" t="s">
        <v>1484</v>
      </c>
      <c r="AV86" s="2" t="s">
        <v>1484</v>
      </c>
      <c r="AW86" s="2" t="s">
        <v>1484</v>
      </c>
      <c r="AX86" s="2" t="s">
        <v>1484</v>
      </c>
      <c r="AY86" s="2" t="s">
        <v>1484</v>
      </c>
      <c r="AZ86" s="2" t="s">
        <v>1484</v>
      </c>
      <c r="BA86" s="2" t="s">
        <v>1484</v>
      </c>
      <c r="BB86" s="2" t="s">
        <v>1484</v>
      </c>
      <c r="BC86" s="2" t="s">
        <v>1484</v>
      </c>
      <c r="BD86" s="2" t="s">
        <v>1484</v>
      </c>
      <c r="BE86" s="2" t="s">
        <v>1484</v>
      </c>
      <c r="BF86" s="2" t="s">
        <v>1484</v>
      </c>
      <c r="BG86" s="2" t="s">
        <v>1484</v>
      </c>
      <c r="BH86" s="2" t="s">
        <v>1484</v>
      </c>
      <c r="BI86" s="2" t="s">
        <v>1484</v>
      </c>
      <c r="BJ86" s="2" t="s">
        <v>1484</v>
      </c>
      <c r="BK86" s="2" t="s">
        <v>1484</v>
      </c>
      <c r="BL86" s="2" t="s">
        <v>1484</v>
      </c>
      <c r="BM86" s="2" t="s">
        <v>1484</v>
      </c>
      <c r="BN86" s="2">
        <v>12.2</v>
      </c>
      <c r="BO86" s="2">
        <v>12.6</v>
      </c>
      <c r="BP86" s="2" t="s">
        <v>1484</v>
      </c>
      <c r="BQ86" s="2" t="s">
        <v>1484</v>
      </c>
      <c r="BR86" s="2" t="s">
        <v>1484</v>
      </c>
      <c r="BS86" s="2" t="s">
        <v>1484</v>
      </c>
      <c r="BT86" s="2" t="s">
        <v>1484</v>
      </c>
      <c r="BU86" s="2" t="s">
        <v>1484</v>
      </c>
      <c r="BV86" s="2" t="s">
        <v>1484</v>
      </c>
      <c r="BW86" s="2" t="s">
        <v>1484</v>
      </c>
      <c r="BX86" s="2" t="s">
        <v>1484</v>
      </c>
      <c r="BY86" s="2" t="s">
        <v>1484</v>
      </c>
      <c r="BZ86" s="2" t="s">
        <v>1484</v>
      </c>
      <c r="CA86" s="2" t="s">
        <v>1484</v>
      </c>
      <c r="CB86" s="2" t="s">
        <v>1484</v>
      </c>
      <c r="CC86" s="2" t="s">
        <v>1484</v>
      </c>
      <c r="CD86" s="2" t="s">
        <v>1484</v>
      </c>
      <c r="CE86" s="2" t="s">
        <v>1484</v>
      </c>
      <c r="CF86" s="2" t="s">
        <v>1484</v>
      </c>
      <c r="CG86" s="2" t="s">
        <v>1484</v>
      </c>
      <c r="CH86" s="2" t="s">
        <v>1484</v>
      </c>
      <c r="CI86" s="2" t="s">
        <v>1484</v>
      </c>
      <c r="CJ86" s="2" t="s">
        <v>1484</v>
      </c>
      <c r="CK86" s="2" t="s">
        <v>1484</v>
      </c>
      <c r="CL86" s="2" t="s">
        <v>1484</v>
      </c>
      <c r="CM86" s="2" t="s">
        <v>1484</v>
      </c>
      <c r="CN86" s="2" t="s">
        <v>1484</v>
      </c>
      <c r="CO86" s="2" t="s">
        <v>1484</v>
      </c>
      <c r="CP86" s="2" t="s">
        <v>1484</v>
      </c>
      <c r="CQ86" s="2" t="s">
        <v>1484</v>
      </c>
      <c r="CR86" s="2" t="s">
        <v>1484</v>
      </c>
      <c r="CS86" s="2" t="s">
        <v>1484</v>
      </c>
      <c r="CU86" s="2">
        <f>_xlfn.XLOOKUP($A86,TEAMS!$G$1:$G$844,TEAMS!$H$1:$H$844,"",0)</f>
        <v>0</v>
      </c>
      <c r="CV86" s="2" t="str">
        <f>_xlfn.XLOOKUP($CU86,DASHBOARD!$B$22:$B$27,DASHBOARD!$C$22:$C$27,"",0)</f>
        <v/>
      </c>
      <c r="CY86" s="60">
        <v>650000</v>
      </c>
      <c r="CZ86" s="60">
        <v>840000</v>
      </c>
      <c r="DA86" s="60">
        <v>0</v>
      </c>
      <c r="DB86" s="60">
        <v>0</v>
      </c>
      <c r="DC86" s="60">
        <v>0</v>
      </c>
      <c r="DD86" s="60">
        <v>0</v>
      </c>
      <c r="DE86" s="60">
        <v>0</v>
      </c>
      <c r="DF86" s="60">
        <v>0</v>
      </c>
      <c r="DG86" s="60">
        <v>0</v>
      </c>
      <c r="DH86" s="60">
        <v>0</v>
      </c>
      <c r="DI86" s="60">
        <v>0</v>
      </c>
      <c r="DJ86" s="60">
        <v>0</v>
      </c>
      <c r="DK86" s="60">
        <v>0</v>
      </c>
      <c r="DL86" s="60">
        <v>0</v>
      </c>
      <c r="DM86" s="60">
        <v>0</v>
      </c>
      <c r="DN86" s="60">
        <v>0</v>
      </c>
      <c r="DO86" s="60">
        <v>0</v>
      </c>
      <c r="DP86" s="60">
        <v>0</v>
      </c>
      <c r="DQ86" s="60">
        <v>0</v>
      </c>
      <c r="DR86" s="60">
        <v>0</v>
      </c>
      <c r="DS86" s="60">
        <v>0</v>
      </c>
      <c r="DT86" s="60">
        <v>0</v>
      </c>
      <c r="DU86" s="60">
        <v>0</v>
      </c>
      <c r="DV86" s="60">
        <v>0</v>
      </c>
      <c r="DW86" s="60">
        <v>0</v>
      </c>
      <c r="DX86" s="60">
        <v>0</v>
      </c>
      <c r="DY86" s="60">
        <v>0</v>
      </c>
      <c r="DZ86" s="60">
        <v>0</v>
      </c>
      <c r="EA86" s="60">
        <v>0</v>
      </c>
      <c r="EB86" s="60">
        <v>0</v>
      </c>
      <c r="EC86" s="60">
        <v>0</v>
      </c>
      <c r="ED86" s="60">
        <v>0</v>
      </c>
      <c r="EH86" s="2" t="s">
        <v>1480</v>
      </c>
    </row>
    <row r="87" spans="1:165" x14ac:dyDescent="0.2">
      <c r="A87" s="2" t="s">
        <v>779</v>
      </c>
      <c r="B87" s="2" t="s">
        <v>1484</v>
      </c>
      <c r="C87" s="2" t="s">
        <v>1484</v>
      </c>
      <c r="D87" s="2" t="s">
        <v>1484</v>
      </c>
      <c r="E87" s="2" t="s">
        <v>1484</v>
      </c>
      <c r="F87" s="2" t="s">
        <v>1484</v>
      </c>
      <c r="G87" s="2" t="s">
        <v>1484</v>
      </c>
      <c r="H87" s="2" t="s">
        <v>1484</v>
      </c>
      <c r="I87" s="2" t="s">
        <v>1484</v>
      </c>
      <c r="J87" s="2" t="s">
        <v>1484</v>
      </c>
      <c r="K87" s="2" t="s">
        <v>1484</v>
      </c>
      <c r="L87" s="2" t="s">
        <v>1484</v>
      </c>
      <c r="M87" s="2" t="s">
        <v>1484</v>
      </c>
      <c r="N87" s="2" t="s">
        <v>1484</v>
      </c>
      <c r="O87" s="2" t="s">
        <v>1484</v>
      </c>
      <c r="P87" s="2" t="s">
        <v>1484</v>
      </c>
      <c r="Q87" s="2" t="s">
        <v>1529</v>
      </c>
      <c r="R87" s="2" t="s">
        <v>1529</v>
      </c>
      <c r="S87" s="2" t="s">
        <v>1529</v>
      </c>
      <c r="T87" s="2" t="s">
        <v>1529</v>
      </c>
      <c r="U87" s="2" t="s">
        <v>1529</v>
      </c>
      <c r="V87" s="2" t="s">
        <v>786</v>
      </c>
      <c r="W87" s="2" t="s">
        <v>786</v>
      </c>
      <c r="X87" s="2" t="s">
        <v>786</v>
      </c>
      <c r="Y87" s="2" t="s">
        <v>786</v>
      </c>
      <c r="Z87" s="2" t="s">
        <v>786</v>
      </c>
      <c r="AA87" s="2" t="s">
        <v>1507</v>
      </c>
      <c r="AB87" s="2" t="s">
        <v>787</v>
      </c>
      <c r="AC87" s="2" t="s">
        <v>1484</v>
      </c>
      <c r="AD87" s="2" t="s">
        <v>1484</v>
      </c>
      <c r="AE87" s="2" t="s">
        <v>1484</v>
      </c>
      <c r="AF87" s="2" t="s">
        <v>1484</v>
      </c>
      <c r="AG87" s="2" t="s">
        <v>1484</v>
      </c>
      <c r="AH87" s="2" t="s">
        <v>1484</v>
      </c>
      <c r="AI87" s="2" t="s">
        <v>1484</v>
      </c>
      <c r="AJ87" s="2" t="s">
        <v>1484</v>
      </c>
      <c r="AK87" s="2" t="s">
        <v>1484</v>
      </c>
      <c r="AL87" s="2" t="s">
        <v>1484</v>
      </c>
      <c r="AM87" s="2" t="s">
        <v>1484</v>
      </c>
      <c r="AN87" s="2" t="s">
        <v>1484</v>
      </c>
      <c r="AO87" s="2" t="s">
        <v>1484</v>
      </c>
      <c r="AP87" s="2" t="s">
        <v>1484</v>
      </c>
      <c r="AQ87" s="2" t="s">
        <v>1484</v>
      </c>
      <c r="AR87" s="2" t="s">
        <v>1484</v>
      </c>
      <c r="AS87" s="2" t="s">
        <v>1484</v>
      </c>
      <c r="AT87" s="2" t="s">
        <v>1484</v>
      </c>
      <c r="AU87" s="2" t="s">
        <v>1484</v>
      </c>
      <c r="AV87" s="2" t="s">
        <v>1484</v>
      </c>
      <c r="AW87" s="2">
        <v>1132.3</v>
      </c>
      <c r="AX87" s="2">
        <v>1728.4</v>
      </c>
      <c r="AY87" s="2">
        <v>2357.1</v>
      </c>
      <c r="AZ87" s="2">
        <v>2826.9</v>
      </c>
      <c r="BA87" s="2">
        <v>3021.2999999999997</v>
      </c>
      <c r="BB87" s="2">
        <v>2635.3</v>
      </c>
      <c r="BC87" s="2">
        <v>2120.4</v>
      </c>
      <c r="BD87" s="2">
        <v>2907.2</v>
      </c>
      <c r="BE87" s="2">
        <v>2290.8000000000002</v>
      </c>
      <c r="BF87" s="2">
        <v>901.59999999999991</v>
      </c>
      <c r="BG87" s="2">
        <v>901.99999999999989</v>
      </c>
      <c r="BH87" s="2">
        <v>1477.3</v>
      </c>
      <c r="BI87" s="2" t="s">
        <v>1484</v>
      </c>
      <c r="BJ87" s="2" t="s">
        <v>1484</v>
      </c>
      <c r="BK87" s="2" t="s">
        <v>1484</v>
      </c>
      <c r="BL87" s="2" t="s">
        <v>1484</v>
      </c>
      <c r="BM87" s="2" t="s">
        <v>1484</v>
      </c>
      <c r="BN87" s="2" t="s">
        <v>1484</v>
      </c>
      <c r="BO87" s="2" t="s">
        <v>1484</v>
      </c>
      <c r="BP87" s="2" t="s">
        <v>1484</v>
      </c>
      <c r="BQ87" s="2" t="s">
        <v>1484</v>
      </c>
      <c r="BR87" s="2" t="s">
        <v>1484</v>
      </c>
      <c r="BS87" s="2" t="s">
        <v>1484</v>
      </c>
      <c r="BT87" s="2" t="s">
        <v>1484</v>
      </c>
      <c r="BU87" s="2" t="s">
        <v>1484</v>
      </c>
      <c r="BV87" s="2" t="s">
        <v>1484</v>
      </c>
      <c r="BW87" s="2" t="s">
        <v>1484</v>
      </c>
      <c r="BX87" s="2" t="s">
        <v>1484</v>
      </c>
      <c r="BY87" s="2" t="s">
        <v>1484</v>
      </c>
      <c r="BZ87" s="2" t="s">
        <v>1484</v>
      </c>
      <c r="CA87" s="2" t="s">
        <v>1484</v>
      </c>
      <c r="CB87" s="2" t="s">
        <v>1484</v>
      </c>
      <c r="CC87" s="2">
        <v>15.4</v>
      </c>
      <c r="CD87" s="2">
        <v>20.2</v>
      </c>
      <c r="CE87" s="2">
        <v>18</v>
      </c>
      <c r="CF87" s="2">
        <v>19</v>
      </c>
      <c r="CG87" s="2">
        <v>22.2</v>
      </c>
      <c r="CH87" s="2">
        <v>17.8</v>
      </c>
      <c r="CI87" s="2">
        <v>19.7</v>
      </c>
      <c r="CJ87" s="2">
        <v>19.2</v>
      </c>
      <c r="CK87" s="2">
        <v>19.100000000000001</v>
      </c>
      <c r="CL87" s="2">
        <v>17.8</v>
      </c>
      <c r="CM87" s="2">
        <v>19.600000000000001</v>
      </c>
      <c r="CN87" s="2">
        <v>18.399999999999999</v>
      </c>
      <c r="CO87" s="2" t="s">
        <v>1484</v>
      </c>
      <c r="CP87" s="2" t="s">
        <v>1484</v>
      </c>
      <c r="CQ87" s="2" t="s">
        <v>1484</v>
      </c>
      <c r="CR87" s="2" t="s">
        <v>1484</v>
      </c>
      <c r="CS87" s="2" t="s">
        <v>1484</v>
      </c>
      <c r="CU87" s="2" t="str">
        <f>_xlfn.XLOOKUP($A87,TEAMS!$G$1:$G$844,TEAMS!$H$1:$H$844,"",0)</f>
        <v>PF</v>
      </c>
      <c r="CV87" s="2" t="str">
        <f>_xlfn.XLOOKUP($CU87,DASHBOARD!$B$22:$B$27,DASHBOARD!$C$22:$C$27,"",0)</f>
        <v>FORWARD</v>
      </c>
      <c r="CY87" s="60">
        <v>0</v>
      </c>
      <c r="CZ87" s="60">
        <v>0</v>
      </c>
      <c r="DA87" s="60">
        <v>0</v>
      </c>
      <c r="DB87" s="60">
        <v>0</v>
      </c>
      <c r="DC87" s="60">
        <v>0</v>
      </c>
      <c r="DD87" s="60">
        <v>0</v>
      </c>
      <c r="DE87" s="60">
        <v>0</v>
      </c>
      <c r="DF87" s="60">
        <v>0</v>
      </c>
      <c r="DG87" s="60">
        <v>0</v>
      </c>
      <c r="DH87" s="60">
        <v>0</v>
      </c>
      <c r="DI87" s="60">
        <v>0</v>
      </c>
      <c r="DJ87" s="60">
        <v>0</v>
      </c>
      <c r="DK87" s="60">
        <v>0</v>
      </c>
      <c r="DL87" s="60">
        <v>0</v>
      </c>
      <c r="DM87" s="60">
        <v>0</v>
      </c>
      <c r="DN87" s="60">
        <v>861360</v>
      </c>
      <c r="DO87" s="60">
        <v>0</v>
      </c>
      <c r="DP87" s="60">
        <v>990600</v>
      </c>
      <c r="DQ87" s="60">
        <v>1788033</v>
      </c>
      <c r="DR87" s="60">
        <v>7000000</v>
      </c>
      <c r="DS87" s="60">
        <v>10800000</v>
      </c>
      <c r="DT87" s="60">
        <v>11610000</v>
      </c>
      <c r="DU87" s="60">
        <v>12744000</v>
      </c>
      <c r="DV87" s="60">
        <v>13878000</v>
      </c>
      <c r="DW87" s="60">
        <v>15012000</v>
      </c>
      <c r="DX87" s="60">
        <v>15493680</v>
      </c>
      <c r="DY87" s="60">
        <v>1551659</v>
      </c>
      <c r="DZ87" s="60">
        <v>0</v>
      </c>
      <c r="EA87" s="60">
        <v>0</v>
      </c>
      <c r="EB87" s="60">
        <v>0</v>
      </c>
      <c r="EC87" s="60">
        <v>0</v>
      </c>
      <c r="ED87" s="60">
        <v>0</v>
      </c>
      <c r="EH87" s="2" t="s">
        <v>1271</v>
      </c>
    </row>
    <row r="88" spans="1:165" x14ac:dyDescent="0.2">
      <c r="A88" s="2" t="s">
        <v>1001</v>
      </c>
      <c r="B88" s="2" t="s">
        <v>787</v>
      </c>
      <c r="C88" s="2" t="s">
        <v>787</v>
      </c>
      <c r="D88" s="2" t="s">
        <v>787</v>
      </c>
      <c r="E88" s="2" t="s">
        <v>787</v>
      </c>
      <c r="F88" s="2" t="s">
        <v>787</v>
      </c>
      <c r="G88" s="2" t="s">
        <v>787</v>
      </c>
      <c r="H88" s="2" t="s">
        <v>787</v>
      </c>
      <c r="I88" s="2" t="s">
        <v>787</v>
      </c>
      <c r="J88" s="2" t="s">
        <v>787</v>
      </c>
      <c r="K88" s="2" t="s">
        <v>787</v>
      </c>
      <c r="L88" s="2" t="s">
        <v>787</v>
      </c>
      <c r="M88" s="2" t="s">
        <v>787</v>
      </c>
      <c r="N88" s="2" t="s">
        <v>787</v>
      </c>
      <c r="O88" s="2" t="s">
        <v>1484</v>
      </c>
      <c r="P88" s="2" t="s">
        <v>1484</v>
      </c>
      <c r="Q88" s="2" t="s">
        <v>1484</v>
      </c>
      <c r="R88" s="2" t="s">
        <v>1484</v>
      </c>
      <c r="S88" s="2" t="s">
        <v>1484</v>
      </c>
      <c r="T88" s="2" t="s">
        <v>1484</v>
      </c>
      <c r="U88" s="2" t="s">
        <v>1484</v>
      </c>
      <c r="V88" s="2" t="s">
        <v>1484</v>
      </c>
      <c r="W88" s="2" t="s">
        <v>1484</v>
      </c>
      <c r="X88" s="2" t="s">
        <v>1484</v>
      </c>
      <c r="Y88" s="2" t="s">
        <v>1484</v>
      </c>
      <c r="Z88" s="2" t="s">
        <v>1484</v>
      </c>
      <c r="AA88" s="2" t="s">
        <v>1484</v>
      </c>
      <c r="AB88" s="2" t="s">
        <v>1484</v>
      </c>
      <c r="AC88" s="2" t="s">
        <v>1484</v>
      </c>
      <c r="AD88" s="2" t="s">
        <v>1484</v>
      </c>
      <c r="AE88" s="2" t="s">
        <v>1484</v>
      </c>
      <c r="AF88" s="2" t="s">
        <v>1484</v>
      </c>
      <c r="AG88" s="2" t="s">
        <v>1484</v>
      </c>
      <c r="AH88" s="2">
        <v>3091.4</v>
      </c>
      <c r="AI88" s="2">
        <v>2563.6000000000004</v>
      </c>
      <c r="AJ88" s="2">
        <v>3214.4</v>
      </c>
      <c r="AK88" s="2">
        <v>3240</v>
      </c>
      <c r="AL88" s="2">
        <v>3078</v>
      </c>
      <c r="AM88" s="2">
        <v>3017.6</v>
      </c>
      <c r="AN88" s="2">
        <v>147</v>
      </c>
      <c r="AO88" s="2">
        <v>2460.1000000000004</v>
      </c>
      <c r="AP88" s="2">
        <v>1553.3</v>
      </c>
      <c r="AQ88" s="2">
        <v>2560</v>
      </c>
      <c r="AR88" s="2">
        <v>2368</v>
      </c>
      <c r="AS88" s="2">
        <v>2301</v>
      </c>
      <c r="AT88" s="2">
        <v>1676.8</v>
      </c>
      <c r="AU88" s="2" t="s">
        <v>1484</v>
      </c>
      <c r="AV88" s="2" t="s">
        <v>1484</v>
      </c>
      <c r="AW88" s="2" t="s">
        <v>1484</v>
      </c>
      <c r="AX88" s="2" t="s">
        <v>1484</v>
      </c>
      <c r="AY88" s="2" t="s">
        <v>1484</v>
      </c>
      <c r="AZ88" s="2" t="s">
        <v>1484</v>
      </c>
      <c r="BA88" s="2" t="s">
        <v>1484</v>
      </c>
      <c r="BB88" s="2" t="s">
        <v>1484</v>
      </c>
      <c r="BC88" s="2" t="s">
        <v>1484</v>
      </c>
      <c r="BD88" s="2" t="s">
        <v>1484</v>
      </c>
      <c r="BE88" s="2" t="s">
        <v>1484</v>
      </c>
      <c r="BF88" s="2" t="s">
        <v>1484</v>
      </c>
      <c r="BG88" s="2" t="s">
        <v>1484</v>
      </c>
      <c r="BH88" s="2" t="s">
        <v>1484</v>
      </c>
      <c r="BI88" s="2" t="s">
        <v>1484</v>
      </c>
      <c r="BJ88" s="2" t="s">
        <v>1484</v>
      </c>
      <c r="BK88" s="2" t="s">
        <v>1484</v>
      </c>
      <c r="BL88" s="2" t="s">
        <v>1484</v>
      </c>
      <c r="BM88" s="2" t="s">
        <v>1484</v>
      </c>
      <c r="BN88" s="2">
        <v>27.4</v>
      </c>
      <c r="BO88" s="2">
        <v>27.5</v>
      </c>
      <c r="BP88" s="2">
        <v>24.2</v>
      </c>
      <c r="BQ88" s="2">
        <v>30.7</v>
      </c>
      <c r="BR88" s="2">
        <v>29.1</v>
      </c>
      <c r="BS88" s="2">
        <v>29.4</v>
      </c>
      <c r="BT88" s="2">
        <v>31</v>
      </c>
      <c r="BU88" s="2">
        <v>27.8</v>
      </c>
      <c r="BV88" s="2">
        <v>24.9</v>
      </c>
      <c r="BW88" s="2">
        <v>24.6</v>
      </c>
      <c r="BX88" s="2">
        <v>23.7</v>
      </c>
      <c r="BY88" s="2">
        <v>20.3</v>
      </c>
      <c r="BZ88" s="2">
        <v>17.8</v>
      </c>
      <c r="CA88" s="2" t="s">
        <v>1484</v>
      </c>
      <c r="CB88" s="2" t="s">
        <v>1484</v>
      </c>
      <c r="CC88" s="2" t="s">
        <v>1484</v>
      </c>
      <c r="CD88" s="2" t="s">
        <v>1484</v>
      </c>
      <c r="CE88" s="2" t="s">
        <v>1484</v>
      </c>
      <c r="CF88" s="2" t="s">
        <v>1484</v>
      </c>
      <c r="CG88" s="2" t="s">
        <v>1484</v>
      </c>
      <c r="CH88" s="2" t="s">
        <v>1484</v>
      </c>
      <c r="CI88" s="2" t="s">
        <v>1484</v>
      </c>
      <c r="CJ88" s="2" t="s">
        <v>1484</v>
      </c>
      <c r="CK88" s="2" t="s">
        <v>1484</v>
      </c>
      <c r="CL88" s="2" t="s">
        <v>1484</v>
      </c>
      <c r="CM88" s="2" t="s">
        <v>1484</v>
      </c>
      <c r="CN88" s="2" t="s">
        <v>1484</v>
      </c>
      <c r="CO88" s="2" t="s">
        <v>1484</v>
      </c>
      <c r="CP88" s="2" t="s">
        <v>1484</v>
      </c>
      <c r="CQ88" s="2" t="s">
        <v>1484</v>
      </c>
      <c r="CR88" s="2" t="s">
        <v>1484</v>
      </c>
      <c r="CS88" s="2" t="s">
        <v>1484</v>
      </c>
      <c r="CU88" s="2" t="str">
        <f>_xlfn.XLOOKUP($A88,TEAMS!$G$1:$G$844,TEAMS!$H$1:$H$844,"",0)</f>
        <v>C</v>
      </c>
      <c r="CV88" s="2" t="str">
        <f>_xlfn.XLOOKUP($CU88,DASHBOARD!$B$22:$B$27,DASHBOARD!$C$22:$C$27,"",0)</f>
        <v>CENTER</v>
      </c>
      <c r="CY88" s="60">
        <v>2265000</v>
      </c>
      <c r="CZ88" s="60">
        <v>2240000</v>
      </c>
      <c r="DA88" s="60">
        <v>5720000</v>
      </c>
      <c r="DB88" s="60">
        <v>5740000</v>
      </c>
      <c r="DC88" s="60">
        <v>7300000</v>
      </c>
      <c r="DD88" s="60">
        <v>7700000</v>
      </c>
      <c r="DE88" s="60">
        <v>9952000</v>
      </c>
      <c r="DF88" s="60">
        <v>12397440</v>
      </c>
      <c r="DG88" s="60">
        <v>14841000</v>
      </c>
      <c r="DH88" s="60">
        <v>11592683</v>
      </c>
      <c r="DI88" s="60">
        <v>0</v>
      </c>
      <c r="DJ88" s="60">
        <v>9500000</v>
      </c>
      <c r="DK88" s="60">
        <v>10500000</v>
      </c>
      <c r="DL88" s="60">
        <v>0</v>
      </c>
      <c r="DM88" s="60">
        <v>0</v>
      </c>
      <c r="DN88" s="60">
        <v>0</v>
      </c>
      <c r="DO88" s="60">
        <v>0</v>
      </c>
      <c r="DP88" s="60">
        <v>0</v>
      </c>
      <c r="DQ88" s="60">
        <v>0</v>
      </c>
      <c r="DR88" s="60">
        <v>0</v>
      </c>
      <c r="DS88" s="60">
        <v>0</v>
      </c>
      <c r="DT88" s="60">
        <v>0</v>
      </c>
      <c r="DU88" s="60">
        <v>0</v>
      </c>
      <c r="DV88" s="60">
        <v>0</v>
      </c>
      <c r="DW88" s="60">
        <v>0</v>
      </c>
      <c r="DX88" s="60">
        <v>0</v>
      </c>
      <c r="DY88" s="60">
        <v>0</v>
      </c>
      <c r="DZ88" s="60">
        <v>0</v>
      </c>
      <c r="EA88" s="60">
        <v>0</v>
      </c>
      <c r="EB88" s="60">
        <v>0</v>
      </c>
      <c r="EC88" s="60">
        <v>0</v>
      </c>
      <c r="ED88" s="60">
        <v>0</v>
      </c>
      <c r="EH88" s="2" t="s">
        <v>1482</v>
      </c>
    </row>
    <row r="89" spans="1:165" x14ac:dyDescent="0.2">
      <c r="A89" s="2" t="s">
        <v>1075</v>
      </c>
      <c r="B89" s="2" t="s">
        <v>1484</v>
      </c>
      <c r="C89" s="2" t="s">
        <v>1484</v>
      </c>
      <c r="D89" s="2" t="s">
        <v>1484</v>
      </c>
      <c r="E89" s="2" t="s">
        <v>1484</v>
      </c>
      <c r="F89" s="2" t="s">
        <v>1484</v>
      </c>
      <c r="G89" s="2" t="s">
        <v>1522</v>
      </c>
      <c r="H89" s="2" t="s">
        <v>1522</v>
      </c>
      <c r="I89" s="2" t="s">
        <v>1507</v>
      </c>
      <c r="J89" s="2" t="s">
        <v>1512</v>
      </c>
      <c r="K89" s="2" t="s">
        <v>1484</v>
      </c>
      <c r="L89" s="2" t="s">
        <v>1484</v>
      </c>
      <c r="M89" s="2" t="s">
        <v>1484</v>
      </c>
      <c r="N89" s="2" t="s">
        <v>1484</v>
      </c>
      <c r="O89" s="2" t="s">
        <v>1484</v>
      </c>
      <c r="P89" s="2" t="s">
        <v>1484</v>
      </c>
      <c r="Q89" s="2" t="s">
        <v>1484</v>
      </c>
      <c r="R89" s="2" t="s">
        <v>1484</v>
      </c>
      <c r="S89" s="2" t="s">
        <v>1484</v>
      </c>
      <c r="T89" s="2" t="s">
        <v>1484</v>
      </c>
      <c r="U89" s="2" t="s">
        <v>1484</v>
      </c>
      <c r="V89" s="2" t="s">
        <v>1484</v>
      </c>
      <c r="W89" s="2" t="s">
        <v>1484</v>
      </c>
      <c r="X89" s="2" t="s">
        <v>1484</v>
      </c>
      <c r="Y89" s="2" t="s">
        <v>1484</v>
      </c>
      <c r="Z89" s="2" t="s">
        <v>1484</v>
      </c>
      <c r="AA89" s="2" t="s">
        <v>1484</v>
      </c>
      <c r="AB89" s="2" t="s">
        <v>1484</v>
      </c>
      <c r="AC89" s="2" t="s">
        <v>1484</v>
      </c>
      <c r="AD89" s="2" t="s">
        <v>1484</v>
      </c>
      <c r="AE89" s="2" t="s">
        <v>1484</v>
      </c>
      <c r="AF89" s="2" t="s">
        <v>1484</v>
      </c>
      <c r="AG89" s="2" t="s">
        <v>1484</v>
      </c>
      <c r="AH89" s="2" t="s">
        <v>1484</v>
      </c>
      <c r="AI89" s="2" t="s">
        <v>1484</v>
      </c>
      <c r="AJ89" s="2" t="s">
        <v>1484</v>
      </c>
      <c r="AK89" s="2" t="s">
        <v>1484</v>
      </c>
      <c r="AL89" s="2" t="s">
        <v>1484</v>
      </c>
      <c r="AM89" s="2">
        <v>267.3</v>
      </c>
      <c r="AN89" s="2">
        <v>297.5</v>
      </c>
      <c r="AO89" s="2">
        <v>488</v>
      </c>
      <c r="AP89" s="2">
        <v>103</v>
      </c>
      <c r="AQ89" s="2" t="s">
        <v>1484</v>
      </c>
      <c r="AR89" s="2" t="s">
        <v>1484</v>
      </c>
      <c r="AS89" s="2" t="s">
        <v>1484</v>
      </c>
      <c r="AT89" s="2" t="s">
        <v>1484</v>
      </c>
      <c r="AU89" s="2" t="s">
        <v>1484</v>
      </c>
      <c r="AV89" s="2" t="s">
        <v>1484</v>
      </c>
      <c r="AW89" s="2" t="s">
        <v>1484</v>
      </c>
      <c r="AX89" s="2" t="s">
        <v>1484</v>
      </c>
      <c r="AY89" s="2" t="s">
        <v>1484</v>
      </c>
      <c r="AZ89" s="2" t="s">
        <v>1484</v>
      </c>
      <c r="BA89" s="2" t="s">
        <v>1484</v>
      </c>
      <c r="BB89" s="2" t="s">
        <v>1484</v>
      </c>
      <c r="BC89" s="2" t="s">
        <v>1484</v>
      </c>
      <c r="BD89" s="2" t="s">
        <v>1484</v>
      </c>
      <c r="BE89" s="2" t="s">
        <v>1484</v>
      </c>
      <c r="BF89" s="2" t="s">
        <v>1484</v>
      </c>
      <c r="BG89" s="2" t="s">
        <v>1484</v>
      </c>
      <c r="BH89" s="2" t="s">
        <v>1484</v>
      </c>
      <c r="BI89" s="2" t="s">
        <v>1484</v>
      </c>
      <c r="BJ89" s="2" t="s">
        <v>1484</v>
      </c>
      <c r="BK89" s="2" t="s">
        <v>1484</v>
      </c>
      <c r="BL89" s="2" t="s">
        <v>1484</v>
      </c>
      <c r="BM89" s="2" t="s">
        <v>1484</v>
      </c>
      <c r="BN89" s="2" t="s">
        <v>1484</v>
      </c>
      <c r="BO89" s="2" t="s">
        <v>1484</v>
      </c>
      <c r="BP89" s="2" t="s">
        <v>1484</v>
      </c>
      <c r="BQ89" s="2" t="s">
        <v>1484</v>
      </c>
      <c r="BR89" s="2" t="s">
        <v>1484</v>
      </c>
      <c r="BS89" s="2">
        <v>6</v>
      </c>
      <c r="BT89" s="2">
        <v>10.3</v>
      </c>
      <c r="BU89" s="2">
        <v>11.4</v>
      </c>
      <c r="BV89" s="2">
        <v>13.5</v>
      </c>
      <c r="BW89" s="2" t="s">
        <v>1484</v>
      </c>
      <c r="BX89" s="2" t="s">
        <v>1484</v>
      </c>
      <c r="BY89" s="2" t="s">
        <v>1484</v>
      </c>
      <c r="BZ89" s="2" t="s">
        <v>1484</v>
      </c>
      <c r="CA89" s="2" t="s">
        <v>1484</v>
      </c>
      <c r="CB89" s="2" t="s">
        <v>1484</v>
      </c>
      <c r="CC89" s="2" t="s">
        <v>1484</v>
      </c>
      <c r="CD89" s="2" t="s">
        <v>1484</v>
      </c>
      <c r="CE89" s="2" t="s">
        <v>1484</v>
      </c>
      <c r="CF89" s="2" t="s">
        <v>1484</v>
      </c>
      <c r="CG89" s="2" t="s">
        <v>1484</v>
      </c>
      <c r="CH89" s="2" t="s">
        <v>1484</v>
      </c>
      <c r="CI89" s="2" t="s">
        <v>1484</v>
      </c>
      <c r="CJ89" s="2" t="s">
        <v>1484</v>
      </c>
      <c r="CK89" s="2" t="s">
        <v>1484</v>
      </c>
      <c r="CL89" s="2" t="s">
        <v>1484</v>
      </c>
      <c r="CM89" s="2" t="s">
        <v>1484</v>
      </c>
      <c r="CN89" s="2" t="s">
        <v>1484</v>
      </c>
      <c r="CO89" s="2" t="s">
        <v>1484</v>
      </c>
      <c r="CP89" s="2" t="s">
        <v>1484</v>
      </c>
      <c r="CQ89" s="2" t="s">
        <v>1484</v>
      </c>
      <c r="CR89" s="2" t="s">
        <v>1484</v>
      </c>
      <c r="CS89" s="2" t="s">
        <v>1484</v>
      </c>
      <c r="CU89" s="2" t="str">
        <f>_xlfn.XLOOKUP($A89,TEAMS!$G$1:$G$844,TEAMS!$H$1:$H$844,"",0)</f>
        <v>PF</v>
      </c>
      <c r="CV89" s="2" t="str">
        <f>_xlfn.XLOOKUP($CU89,DASHBOARD!$B$22:$B$27,DASHBOARD!$C$22:$C$27,"",0)</f>
        <v>FORWARD</v>
      </c>
      <c r="CY89" s="60">
        <v>0</v>
      </c>
      <c r="CZ89" s="60">
        <v>0</v>
      </c>
      <c r="DA89" s="60">
        <v>0</v>
      </c>
      <c r="DB89" s="60">
        <v>0</v>
      </c>
      <c r="DC89" s="60">
        <v>0</v>
      </c>
      <c r="DD89" s="60">
        <v>534000</v>
      </c>
      <c r="DE89" s="60">
        <v>614000</v>
      </c>
      <c r="DF89" s="60">
        <v>693840</v>
      </c>
      <c r="DG89" s="60">
        <v>450000</v>
      </c>
      <c r="DH89" s="60">
        <v>0</v>
      </c>
      <c r="DI89" s="60">
        <v>0</v>
      </c>
      <c r="DJ89" s="60">
        <v>0</v>
      </c>
      <c r="DK89" s="60">
        <v>0</v>
      </c>
      <c r="DL89" s="60">
        <v>0</v>
      </c>
      <c r="DM89" s="60">
        <v>0</v>
      </c>
      <c r="DN89" s="60">
        <v>0</v>
      </c>
      <c r="DO89" s="60">
        <v>0</v>
      </c>
      <c r="DP89" s="60">
        <v>0</v>
      </c>
      <c r="DQ89" s="60">
        <v>0</v>
      </c>
      <c r="DR89" s="60">
        <v>0</v>
      </c>
      <c r="DS89" s="60">
        <v>0</v>
      </c>
      <c r="DT89" s="60">
        <v>0</v>
      </c>
      <c r="DU89" s="60">
        <v>0</v>
      </c>
      <c r="DV89" s="60">
        <v>0</v>
      </c>
      <c r="DW89" s="60">
        <v>0</v>
      </c>
      <c r="DX89" s="60">
        <v>0</v>
      </c>
      <c r="DY89" s="60">
        <v>0</v>
      </c>
      <c r="DZ89" s="60">
        <v>0</v>
      </c>
      <c r="EA89" s="60">
        <v>0</v>
      </c>
      <c r="EB89" s="60">
        <v>0</v>
      </c>
      <c r="EC89" s="60">
        <v>0</v>
      </c>
      <c r="ED89" s="60">
        <v>0</v>
      </c>
      <c r="EH89" s="2" t="s">
        <v>1271</v>
      </c>
    </row>
    <row r="90" spans="1:165" x14ac:dyDescent="0.2">
      <c r="A90" s="2" t="s">
        <v>731</v>
      </c>
      <c r="B90" s="2" t="s">
        <v>1484</v>
      </c>
      <c r="C90" s="2" t="s">
        <v>1484</v>
      </c>
      <c r="D90" s="2" t="s">
        <v>1484</v>
      </c>
      <c r="E90" s="2" t="s">
        <v>1484</v>
      </c>
      <c r="F90" s="2" t="s">
        <v>1484</v>
      </c>
      <c r="G90" s="2" t="s">
        <v>1484</v>
      </c>
      <c r="H90" s="2" t="s">
        <v>1484</v>
      </c>
      <c r="I90" s="2" t="s">
        <v>1484</v>
      </c>
      <c r="J90" s="2" t="s">
        <v>1484</v>
      </c>
      <c r="K90" s="2" t="s">
        <v>1484</v>
      </c>
      <c r="L90" s="2" t="s">
        <v>1484</v>
      </c>
      <c r="M90" s="2" t="s">
        <v>1484</v>
      </c>
      <c r="N90" s="2" t="s">
        <v>1484</v>
      </c>
      <c r="O90" s="2" t="s">
        <v>1517</v>
      </c>
      <c r="P90" s="2" t="s">
        <v>1517</v>
      </c>
      <c r="Q90" s="2" t="s">
        <v>1530</v>
      </c>
      <c r="R90" s="2" t="s">
        <v>1530</v>
      </c>
      <c r="S90" s="2" t="s">
        <v>1517</v>
      </c>
      <c r="T90" s="2" t="s">
        <v>1517</v>
      </c>
      <c r="U90" s="2" t="s">
        <v>1517</v>
      </c>
      <c r="V90" s="2" t="s">
        <v>1517</v>
      </c>
      <c r="W90" s="2" t="s">
        <v>1509</v>
      </c>
      <c r="X90" s="2" t="s">
        <v>1509</v>
      </c>
      <c r="Y90" s="2" t="s">
        <v>1509</v>
      </c>
      <c r="Z90" s="2" t="s">
        <v>1509</v>
      </c>
      <c r="AA90" s="2" t="s">
        <v>787</v>
      </c>
      <c r="AB90" s="2" t="s">
        <v>786</v>
      </c>
      <c r="AC90" s="2" t="s">
        <v>786</v>
      </c>
      <c r="AD90" s="2" t="s">
        <v>1484</v>
      </c>
      <c r="AE90" s="2" t="s">
        <v>1484</v>
      </c>
      <c r="AF90" s="2" t="s">
        <v>1484</v>
      </c>
      <c r="AG90" s="2" t="s">
        <v>1484</v>
      </c>
      <c r="AH90" s="2" t="s">
        <v>1484</v>
      </c>
      <c r="AI90" s="2" t="s">
        <v>1484</v>
      </c>
      <c r="AJ90" s="2" t="s">
        <v>1484</v>
      </c>
      <c r="AK90" s="2" t="s">
        <v>1484</v>
      </c>
      <c r="AL90" s="2" t="s">
        <v>1484</v>
      </c>
      <c r="AM90" s="2" t="s">
        <v>1484</v>
      </c>
      <c r="AN90" s="2" t="s">
        <v>1484</v>
      </c>
      <c r="AO90" s="2" t="s">
        <v>1484</v>
      </c>
      <c r="AP90" s="2" t="s">
        <v>1484</v>
      </c>
      <c r="AQ90" s="2" t="s">
        <v>1484</v>
      </c>
      <c r="AR90" s="2" t="s">
        <v>1484</v>
      </c>
      <c r="AS90" s="2" t="s">
        <v>1484</v>
      </c>
      <c r="AT90" s="2" t="s">
        <v>1484</v>
      </c>
      <c r="AU90" s="2">
        <v>930.1</v>
      </c>
      <c r="AV90" s="2">
        <v>552</v>
      </c>
      <c r="AW90" s="2">
        <v>2523.4</v>
      </c>
      <c r="AX90" s="2">
        <v>1898</v>
      </c>
      <c r="AY90" s="2">
        <v>2872.7999999999997</v>
      </c>
      <c r="AZ90" s="2">
        <v>2979.2000000000003</v>
      </c>
      <c r="BA90" s="2">
        <v>2948.4</v>
      </c>
      <c r="BB90" s="2">
        <v>2450</v>
      </c>
      <c r="BC90" s="2">
        <v>1927.2</v>
      </c>
      <c r="BD90" s="2">
        <v>2438.1999999999998</v>
      </c>
      <c r="BE90" s="2">
        <v>2472</v>
      </c>
      <c r="BF90" s="2">
        <v>1894.2</v>
      </c>
      <c r="BG90" s="2">
        <v>1404</v>
      </c>
      <c r="BH90" s="2">
        <v>856.8</v>
      </c>
      <c r="BI90" s="2">
        <v>1000.0999999999999</v>
      </c>
      <c r="BJ90" s="2" t="s">
        <v>1484</v>
      </c>
      <c r="BK90" s="2" t="s">
        <v>1484</v>
      </c>
      <c r="BL90" s="2" t="s">
        <v>1484</v>
      </c>
      <c r="BM90" s="2" t="s">
        <v>1484</v>
      </c>
      <c r="BN90" s="2" t="s">
        <v>1484</v>
      </c>
      <c r="BO90" s="2" t="s">
        <v>1484</v>
      </c>
      <c r="BP90" s="2" t="s">
        <v>1484</v>
      </c>
      <c r="BQ90" s="2" t="s">
        <v>1484</v>
      </c>
      <c r="BR90" s="2" t="s">
        <v>1484</v>
      </c>
      <c r="BS90" s="2" t="s">
        <v>1484</v>
      </c>
      <c r="BT90" s="2" t="s">
        <v>1484</v>
      </c>
      <c r="BU90" s="2" t="s">
        <v>1484</v>
      </c>
      <c r="BV90" s="2" t="s">
        <v>1484</v>
      </c>
      <c r="BW90" s="2" t="s">
        <v>1484</v>
      </c>
      <c r="BX90" s="2" t="s">
        <v>1484</v>
      </c>
      <c r="BY90" s="2" t="s">
        <v>1484</v>
      </c>
      <c r="BZ90" s="2" t="s">
        <v>1484</v>
      </c>
      <c r="CA90" s="2">
        <v>15.9</v>
      </c>
      <c r="CB90" s="2">
        <v>11.1</v>
      </c>
      <c r="CC90" s="2">
        <v>19.7</v>
      </c>
      <c r="CD90" s="2">
        <v>18.899999999999999</v>
      </c>
      <c r="CE90" s="2">
        <v>19.899999999999999</v>
      </c>
      <c r="CF90" s="2">
        <v>18.899999999999999</v>
      </c>
      <c r="CG90" s="2">
        <v>18.899999999999999</v>
      </c>
      <c r="CH90" s="2">
        <v>20.399999999999999</v>
      </c>
      <c r="CI90" s="2">
        <v>17.8</v>
      </c>
      <c r="CJ90" s="2">
        <v>20.100000000000001</v>
      </c>
      <c r="CK90" s="2">
        <v>17.5</v>
      </c>
      <c r="CL90" s="2">
        <v>16</v>
      </c>
      <c r="CM90" s="2">
        <v>17.600000000000001</v>
      </c>
      <c r="CN90" s="2">
        <v>16.600000000000001</v>
      </c>
      <c r="CO90" s="2">
        <v>20.9</v>
      </c>
      <c r="CP90" s="2" t="s">
        <v>1484</v>
      </c>
      <c r="CQ90" s="2" t="s">
        <v>1484</v>
      </c>
      <c r="CR90" s="2" t="s">
        <v>1484</v>
      </c>
      <c r="CS90" s="2" t="s">
        <v>1484</v>
      </c>
      <c r="CU90" s="2" t="str">
        <f>_xlfn.XLOOKUP($A90,TEAMS!$G$1:$G$844,TEAMS!$H$1:$H$844,"",0)</f>
        <v>C</v>
      </c>
      <c r="CV90" s="2" t="str">
        <f>_xlfn.XLOOKUP($CU90,DASHBOARD!$B$22:$B$27,DASHBOARD!$C$22:$C$27,"",0)</f>
        <v>CENTER</v>
      </c>
      <c r="CY90" s="60">
        <v>0</v>
      </c>
      <c r="CZ90" s="60">
        <v>0</v>
      </c>
      <c r="DA90" s="60">
        <v>0</v>
      </c>
      <c r="DB90" s="60">
        <v>0</v>
      </c>
      <c r="DC90" s="60">
        <v>0</v>
      </c>
      <c r="DD90" s="60">
        <v>0</v>
      </c>
      <c r="DE90" s="60">
        <v>0</v>
      </c>
      <c r="DF90" s="60">
        <v>0</v>
      </c>
      <c r="DG90" s="60">
        <v>0</v>
      </c>
      <c r="DH90" s="60">
        <v>0</v>
      </c>
      <c r="DI90" s="60">
        <v>0</v>
      </c>
      <c r="DJ90" s="60">
        <v>0</v>
      </c>
      <c r="DK90" s="60">
        <v>0</v>
      </c>
      <c r="DL90" s="60">
        <v>1160160</v>
      </c>
      <c r="DM90" s="60">
        <v>1247160</v>
      </c>
      <c r="DN90" s="60">
        <v>1334160</v>
      </c>
      <c r="DO90" s="60">
        <v>2051938</v>
      </c>
      <c r="DP90" s="60">
        <v>10650000</v>
      </c>
      <c r="DQ90" s="60">
        <v>9862500</v>
      </c>
      <c r="DR90" s="60">
        <v>9075000</v>
      </c>
      <c r="DS90" s="60">
        <v>8287500</v>
      </c>
      <c r="DT90" s="60">
        <v>10000000</v>
      </c>
      <c r="DU90" s="60">
        <v>10000000</v>
      </c>
      <c r="DV90" s="60">
        <v>12000000</v>
      </c>
      <c r="DW90" s="60">
        <v>12000000</v>
      </c>
      <c r="DX90" s="60">
        <v>1499000</v>
      </c>
      <c r="DY90" s="60">
        <v>1551659</v>
      </c>
      <c r="DZ90" s="60">
        <v>2328652</v>
      </c>
      <c r="EA90" s="60">
        <v>0</v>
      </c>
      <c r="EB90" s="60">
        <v>0</v>
      </c>
      <c r="EC90" s="60">
        <v>0</v>
      </c>
      <c r="ED90" s="60">
        <v>0</v>
      </c>
      <c r="EH90" s="2" t="s">
        <v>1271</v>
      </c>
    </row>
    <row r="91" spans="1:165" x14ac:dyDescent="0.2">
      <c r="A91" s="2" t="s">
        <v>720</v>
      </c>
      <c r="B91" s="2" t="s">
        <v>1484</v>
      </c>
      <c r="C91" s="2" t="s">
        <v>1484</v>
      </c>
      <c r="D91" s="2" t="s">
        <v>1484</v>
      </c>
      <c r="E91" s="2" t="s">
        <v>1484</v>
      </c>
      <c r="F91" s="2" t="s">
        <v>1484</v>
      </c>
      <c r="G91" s="2" t="s">
        <v>1484</v>
      </c>
      <c r="H91" s="2" t="s">
        <v>1484</v>
      </c>
      <c r="I91" s="2" t="s">
        <v>1484</v>
      </c>
      <c r="J91" s="2" t="s">
        <v>1484</v>
      </c>
      <c r="K91" s="2" t="s">
        <v>1484</v>
      </c>
      <c r="L91" s="2" t="s">
        <v>1484</v>
      </c>
      <c r="M91" s="2" t="s">
        <v>1484</v>
      </c>
      <c r="N91" s="2" t="s">
        <v>1484</v>
      </c>
      <c r="O91" s="2" t="s">
        <v>1484</v>
      </c>
      <c r="P91" s="2" t="s">
        <v>1484</v>
      </c>
      <c r="Q91" s="2" t="s">
        <v>1484</v>
      </c>
      <c r="R91" s="2" t="s">
        <v>1484</v>
      </c>
      <c r="S91" s="2" t="s">
        <v>1484</v>
      </c>
      <c r="T91" s="2" t="s">
        <v>1484</v>
      </c>
      <c r="U91" s="2" t="s">
        <v>1484</v>
      </c>
      <c r="V91" s="2" t="s">
        <v>1484</v>
      </c>
      <c r="W91" s="2" t="s">
        <v>1484</v>
      </c>
      <c r="X91" s="2" t="s">
        <v>1484</v>
      </c>
      <c r="Y91" s="2" t="s">
        <v>1484</v>
      </c>
      <c r="Z91" s="2" t="s">
        <v>1484</v>
      </c>
      <c r="AA91" s="2" t="s">
        <v>835</v>
      </c>
      <c r="AB91" s="2" t="s">
        <v>835</v>
      </c>
      <c r="AC91" s="2" t="s">
        <v>835</v>
      </c>
      <c r="AD91" s="2" t="s">
        <v>1507</v>
      </c>
      <c r="AE91" s="2" t="s">
        <v>1484</v>
      </c>
      <c r="AF91" s="2" t="s">
        <v>1484</v>
      </c>
      <c r="AG91" s="2" t="s">
        <v>1484</v>
      </c>
      <c r="AH91" s="2" t="s">
        <v>1484</v>
      </c>
      <c r="AI91" s="2" t="s">
        <v>1484</v>
      </c>
      <c r="AJ91" s="2" t="s">
        <v>1484</v>
      </c>
      <c r="AK91" s="2" t="s">
        <v>1484</v>
      </c>
      <c r="AL91" s="2" t="s">
        <v>1484</v>
      </c>
      <c r="AM91" s="2" t="s">
        <v>1484</v>
      </c>
      <c r="AN91" s="2" t="s">
        <v>1484</v>
      </c>
      <c r="AO91" s="2" t="s">
        <v>1484</v>
      </c>
      <c r="AP91" s="2" t="s">
        <v>1484</v>
      </c>
      <c r="AQ91" s="2" t="s">
        <v>1484</v>
      </c>
      <c r="AR91" s="2" t="s">
        <v>1484</v>
      </c>
      <c r="AS91" s="2" t="s">
        <v>1484</v>
      </c>
      <c r="AT91" s="2" t="s">
        <v>1484</v>
      </c>
      <c r="AU91" s="2" t="s">
        <v>1484</v>
      </c>
      <c r="AV91" s="2" t="s">
        <v>1484</v>
      </c>
      <c r="AW91" s="2" t="s">
        <v>1484</v>
      </c>
      <c r="AX91" s="2" t="s">
        <v>1484</v>
      </c>
      <c r="AY91" s="2" t="s">
        <v>1484</v>
      </c>
      <c r="AZ91" s="2" t="s">
        <v>1484</v>
      </c>
      <c r="BA91" s="2" t="s">
        <v>1484</v>
      </c>
      <c r="BB91" s="2" t="s">
        <v>1484</v>
      </c>
      <c r="BC91" s="2" t="s">
        <v>1484</v>
      </c>
      <c r="BD91" s="2" t="s">
        <v>1484</v>
      </c>
      <c r="BE91" s="2" t="s">
        <v>1484</v>
      </c>
      <c r="BF91" s="2" t="s">
        <v>1484</v>
      </c>
      <c r="BG91" s="2">
        <v>229.5</v>
      </c>
      <c r="BH91" s="2">
        <v>445.5</v>
      </c>
      <c r="BI91" s="2">
        <v>1435.2</v>
      </c>
      <c r="BJ91" s="2">
        <v>1702.5</v>
      </c>
      <c r="BK91" s="2" t="s">
        <v>1484</v>
      </c>
      <c r="BL91" s="2" t="s">
        <v>1484</v>
      </c>
      <c r="BM91" s="2" t="s">
        <v>1484</v>
      </c>
      <c r="BN91" s="2" t="s">
        <v>1484</v>
      </c>
      <c r="BO91" s="2" t="s">
        <v>1484</v>
      </c>
      <c r="BP91" s="2" t="s">
        <v>1484</v>
      </c>
      <c r="BQ91" s="2" t="s">
        <v>1484</v>
      </c>
      <c r="BR91" s="2" t="s">
        <v>1484</v>
      </c>
      <c r="BS91" s="2" t="s">
        <v>1484</v>
      </c>
      <c r="BT91" s="2" t="s">
        <v>1484</v>
      </c>
      <c r="BU91" s="2" t="s">
        <v>1484</v>
      </c>
      <c r="BV91" s="2" t="s">
        <v>1484</v>
      </c>
      <c r="BW91" s="2" t="s">
        <v>1484</v>
      </c>
      <c r="BX91" s="2" t="s">
        <v>1484</v>
      </c>
      <c r="BY91" s="2" t="s">
        <v>1484</v>
      </c>
      <c r="BZ91" s="2" t="s">
        <v>1484</v>
      </c>
      <c r="CA91" s="2" t="s">
        <v>1484</v>
      </c>
      <c r="CB91" s="2" t="s">
        <v>1484</v>
      </c>
      <c r="CC91" s="2" t="s">
        <v>1484</v>
      </c>
      <c r="CD91" s="2" t="s">
        <v>1484</v>
      </c>
      <c r="CE91" s="2" t="s">
        <v>1484</v>
      </c>
      <c r="CF91" s="2" t="s">
        <v>1484</v>
      </c>
      <c r="CG91" s="2" t="s">
        <v>1484</v>
      </c>
      <c r="CH91" s="2" t="s">
        <v>1484</v>
      </c>
      <c r="CI91" s="2" t="s">
        <v>1484</v>
      </c>
      <c r="CJ91" s="2" t="s">
        <v>1484</v>
      </c>
      <c r="CK91" s="2" t="s">
        <v>1484</v>
      </c>
      <c r="CL91" s="2" t="s">
        <v>1484</v>
      </c>
      <c r="CM91" s="2">
        <v>17.8</v>
      </c>
      <c r="CN91" s="2">
        <v>15</v>
      </c>
      <c r="CO91" s="2">
        <v>16.5</v>
      </c>
      <c r="CP91" s="2">
        <v>15.5</v>
      </c>
      <c r="CQ91" s="2" t="s">
        <v>1484</v>
      </c>
      <c r="CR91" s="2" t="s">
        <v>1484</v>
      </c>
      <c r="CS91" s="2" t="s">
        <v>1484</v>
      </c>
      <c r="CU91" s="2" t="str">
        <f>_xlfn.XLOOKUP($A91,TEAMS!$G$1:$G$844,TEAMS!$H$1:$H$844,"",0)</f>
        <v>PG</v>
      </c>
      <c r="CV91" s="2" t="str">
        <f>_xlfn.XLOOKUP($CU91,DASHBOARD!$B$22:$B$27,DASHBOARD!$C$22:$C$27,"",0)</f>
        <v>GUARD</v>
      </c>
      <c r="CY91" s="60">
        <v>0</v>
      </c>
      <c r="CZ91" s="60">
        <v>0</v>
      </c>
      <c r="DA91" s="60">
        <v>0</v>
      </c>
      <c r="DB91" s="60">
        <v>0</v>
      </c>
      <c r="DC91" s="60">
        <v>0</v>
      </c>
      <c r="DD91" s="60">
        <v>0</v>
      </c>
      <c r="DE91" s="60">
        <v>0</v>
      </c>
      <c r="DF91" s="60">
        <v>0</v>
      </c>
      <c r="DG91" s="60">
        <v>0</v>
      </c>
      <c r="DH91" s="60">
        <v>0</v>
      </c>
      <c r="DI91" s="60">
        <v>0</v>
      </c>
      <c r="DJ91" s="60">
        <v>0</v>
      </c>
      <c r="DK91" s="60">
        <v>0</v>
      </c>
      <c r="DL91" s="60">
        <v>0</v>
      </c>
      <c r="DM91" s="60">
        <v>0</v>
      </c>
      <c r="DN91" s="60">
        <v>0</v>
      </c>
      <c r="DO91" s="60">
        <v>0</v>
      </c>
      <c r="DP91" s="60">
        <v>0</v>
      </c>
      <c r="DQ91" s="60">
        <v>0</v>
      </c>
      <c r="DR91" s="60">
        <v>0</v>
      </c>
      <c r="DS91" s="60">
        <v>0</v>
      </c>
      <c r="DT91" s="60">
        <v>0</v>
      </c>
      <c r="DU91" s="60">
        <v>0</v>
      </c>
      <c r="DV91" s="60">
        <v>0</v>
      </c>
      <c r="DW91" s="60">
        <v>0</v>
      </c>
      <c r="DX91" s="60">
        <v>1509360</v>
      </c>
      <c r="DY91" s="60">
        <v>1577280</v>
      </c>
      <c r="DZ91" s="60">
        <v>1645200</v>
      </c>
      <c r="EA91" s="60">
        <v>2536898</v>
      </c>
      <c r="EB91" s="60">
        <v>0</v>
      </c>
      <c r="EC91" s="60">
        <v>0</v>
      </c>
      <c r="ED91" s="60">
        <v>0</v>
      </c>
      <c r="EH91" s="2" t="s">
        <v>1480</v>
      </c>
    </row>
    <row r="92" spans="1:165" x14ac:dyDescent="0.2">
      <c r="A92" s="2" t="s">
        <v>654</v>
      </c>
      <c r="B92" s="2" t="s">
        <v>1484</v>
      </c>
      <c r="C92" s="2" t="s">
        <v>1484</v>
      </c>
      <c r="D92" s="2" t="s">
        <v>1484</v>
      </c>
      <c r="E92" s="2" t="s">
        <v>1484</v>
      </c>
      <c r="F92" s="2" t="s">
        <v>1484</v>
      </c>
      <c r="G92" s="2" t="s">
        <v>1484</v>
      </c>
      <c r="H92" s="2" t="s">
        <v>1484</v>
      </c>
      <c r="I92" s="2" t="s">
        <v>1484</v>
      </c>
      <c r="J92" s="2" t="s">
        <v>1484</v>
      </c>
      <c r="K92" s="2" t="s">
        <v>1484</v>
      </c>
      <c r="L92" s="2" t="s">
        <v>1484</v>
      </c>
      <c r="M92" s="2" t="s">
        <v>1484</v>
      </c>
      <c r="N92" s="2" t="s">
        <v>1484</v>
      </c>
      <c r="O92" s="2" t="s">
        <v>1484</v>
      </c>
      <c r="P92" s="2" t="s">
        <v>1484</v>
      </c>
      <c r="Q92" s="2" t="s">
        <v>1484</v>
      </c>
      <c r="R92" s="2" t="s">
        <v>1484</v>
      </c>
      <c r="S92" s="2" t="s">
        <v>1484</v>
      </c>
      <c r="T92" s="2" t="s">
        <v>1484</v>
      </c>
      <c r="U92" s="2" t="s">
        <v>1484</v>
      </c>
      <c r="V92" s="2" t="s">
        <v>1523</v>
      </c>
      <c r="W92" s="2" t="s">
        <v>1523</v>
      </c>
      <c r="X92" s="2" t="s">
        <v>1523</v>
      </c>
      <c r="Y92" s="2" t="s">
        <v>1523</v>
      </c>
      <c r="Z92" s="2" t="s">
        <v>1523</v>
      </c>
      <c r="AA92" s="2" t="s">
        <v>1523</v>
      </c>
      <c r="AB92" s="2" t="s">
        <v>1507</v>
      </c>
      <c r="AC92" s="2" t="s">
        <v>1510</v>
      </c>
      <c r="AD92" s="2" t="s">
        <v>786</v>
      </c>
      <c r="AE92" s="2" t="s">
        <v>1484</v>
      </c>
      <c r="AF92" s="2" t="s">
        <v>1484</v>
      </c>
      <c r="AG92" s="2" t="s">
        <v>1484</v>
      </c>
      <c r="AH92" s="2" t="s">
        <v>1484</v>
      </c>
      <c r="AI92" s="2" t="s">
        <v>1484</v>
      </c>
      <c r="AJ92" s="2" t="s">
        <v>1484</v>
      </c>
      <c r="AK92" s="2" t="s">
        <v>1484</v>
      </c>
      <c r="AL92" s="2" t="s">
        <v>1484</v>
      </c>
      <c r="AM92" s="2" t="s">
        <v>1484</v>
      </c>
      <c r="AN92" s="2" t="s">
        <v>1484</v>
      </c>
      <c r="AO92" s="2" t="s">
        <v>1484</v>
      </c>
      <c r="AP92" s="2" t="s">
        <v>1484</v>
      </c>
      <c r="AQ92" s="2" t="s">
        <v>1484</v>
      </c>
      <c r="AR92" s="2" t="s">
        <v>1484</v>
      </c>
      <c r="AS92" s="2" t="s">
        <v>1484</v>
      </c>
      <c r="AT92" s="2" t="s">
        <v>1484</v>
      </c>
      <c r="AU92" s="2" t="s">
        <v>1484</v>
      </c>
      <c r="AV92" s="2" t="s">
        <v>1484</v>
      </c>
      <c r="AW92" s="2" t="s">
        <v>1484</v>
      </c>
      <c r="AX92" s="2" t="s">
        <v>1484</v>
      </c>
      <c r="AY92" s="2" t="s">
        <v>1484</v>
      </c>
      <c r="AZ92" s="2" t="s">
        <v>1484</v>
      </c>
      <c r="BA92" s="2" t="s">
        <v>1484</v>
      </c>
      <c r="BB92" s="2">
        <v>2308.5</v>
      </c>
      <c r="BC92" s="2">
        <v>1952</v>
      </c>
      <c r="BD92" s="2">
        <v>2287.5</v>
      </c>
      <c r="BE92" s="2">
        <v>2300.4</v>
      </c>
      <c r="BF92" s="2">
        <v>2011.9</v>
      </c>
      <c r="BG92" s="2">
        <v>2249</v>
      </c>
      <c r="BH92" s="2">
        <v>2462.4</v>
      </c>
      <c r="BI92" s="2">
        <v>1737.6000000000001</v>
      </c>
      <c r="BJ92" s="2">
        <v>771</v>
      </c>
      <c r="BK92" s="2" t="s">
        <v>1484</v>
      </c>
      <c r="BL92" s="2" t="s">
        <v>1484</v>
      </c>
      <c r="BM92" s="2" t="s">
        <v>1484</v>
      </c>
      <c r="BN92" s="2" t="s">
        <v>1484</v>
      </c>
      <c r="BO92" s="2" t="s">
        <v>1484</v>
      </c>
      <c r="BP92" s="2" t="s">
        <v>1484</v>
      </c>
      <c r="BQ92" s="2" t="s">
        <v>1484</v>
      </c>
      <c r="BR92" s="2" t="s">
        <v>1484</v>
      </c>
      <c r="BS92" s="2" t="s">
        <v>1484</v>
      </c>
      <c r="BT92" s="2" t="s">
        <v>1484</v>
      </c>
      <c r="BU92" s="2" t="s">
        <v>1484</v>
      </c>
      <c r="BV92" s="2" t="s">
        <v>1484</v>
      </c>
      <c r="BW92" s="2" t="s">
        <v>1484</v>
      </c>
      <c r="BX92" s="2" t="s">
        <v>1484</v>
      </c>
      <c r="BY92" s="2" t="s">
        <v>1484</v>
      </c>
      <c r="BZ92" s="2" t="s">
        <v>1484</v>
      </c>
      <c r="CA92" s="2" t="s">
        <v>1484</v>
      </c>
      <c r="CB92" s="2" t="s">
        <v>1484</v>
      </c>
      <c r="CC92" s="2" t="s">
        <v>1484</v>
      </c>
      <c r="CD92" s="2" t="s">
        <v>1484</v>
      </c>
      <c r="CE92" s="2" t="s">
        <v>1484</v>
      </c>
      <c r="CF92" s="2" t="s">
        <v>1484</v>
      </c>
      <c r="CG92" s="2" t="s">
        <v>1484</v>
      </c>
      <c r="CH92" s="2">
        <v>14.6</v>
      </c>
      <c r="CI92" s="2">
        <v>21.7</v>
      </c>
      <c r="CJ92" s="2">
        <v>20.2</v>
      </c>
      <c r="CK92" s="2">
        <v>26.1</v>
      </c>
      <c r="CL92" s="2">
        <v>25.2</v>
      </c>
      <c r="CM92" s="2">
        <v>23.6</v>
      </c>
      <c r="CN92" s="2">
        <v>25.7</v>
      </c>
      <c r="CO92" s="2">
        <v>22.6</v>
      </c>
      <c r="CP92" s="2">
        <v>21.4</v>
      </c>
      <c r="CQ92" s="2" t="s">
        <v>1484</v>
      </c>
      <c r="CR92" s="2" t="s">
        <v>1484</v>
      </c>
      <c r="CS92" s="2" t="s">
        <v>1484</v>
      </c>
      <c r="CU92" s="2">
        <f>_xlfn.XLOOKUP($A92,TEAMS!$G$1:$G$844,TEAMS!$H$1:$H$844,"",0)</f>
        <v>0</v>
      </c>
      <c r="CV92" s="2" t="str">
        <f>_xlfn.XLOOKUP($CU92,DASHBOARD!$B$22:$B$27,DASHBOARD!$C$22:$C$27,"",0)</f>
        <v/>
      </c>
      <c r="CY92" s="60">
        <v>0</v>
      </c>
      <c r="CZ92" s="60">
        <v>0</v>
      </c>
      <c r="DA92" s="60">
        <v>0</v>
      </c>
      <c r="DB92" s="60">
        <v>0</v>
      </c>
      <c r="DC92" s="60">
        <v>0</v>
      </c>
      <c r="DD92" s="60">
        <v>0</v>
      </c>
      <c r="DE92" s="60">
        <v>0</v>
      </c>
      <c r="DF92" s="60">
        <v>0</v>
      </c>
      <c r="DG92" s="60">
        <v>0</v>
      </c>
      <c r="DH92" s="60">
        <v>0</v>
      </c>
      <c r="DI92" s="60">
        <v>0</v>
      </c>
      <c r="DJ92" s="60">
        <v>0</v>
      </c>
      <c r="DK92" s="60">
        <v>0</v>
      </c>
      <c r="DL92" s="60">
        <v>0</v>
      </c>
      <c r="DM92" s="60">
        <v>0</v>
      </c>
      <c r="DN92" s="60">
        <v>0</v>
      </c>
      <c r="DO92" s="60">
        <v>0</v>
      </c>
      <c r="DP92" s="60">
        <v>0</v>
      </c>
      <c r="DQ92" s="60">
        <v>0</v>
      </c>
      <c r="DR92" s="60">
        <v>0</v>
      </c>
      <c r="DS92" s="60">
        <v>3374640</v>
      </c>
      <c r="DT92" s="60">
        <v>3627720</v>
      </c>
      <c r="DU92" s="60">
        <v>3880800</v>
      </c>
      <c r="DV92" s="60">
        <v>4916974</v>
      </c>
      <c r="DW92" s="60">
        <v>13701250</v>
      </c>
      <c r="DX92" s="60">
        <v>14728844</v>
      </c>
      <c r="DY92" s="60">
        <v>16957900</v>
      </c>
      <c r="DZ92" s="60">
        <v>18063850</v>
      </c>
      <c r="EA92" s="60">
        <v>5337000</v>
      </c>
      <c r="EB92" s="60">
        <v>0</v>
      </c>
      <c r="EC92" s="60">
        <v>0</v>
      </c>
      <c r="ED92" s="60">
        <v>0</v>
      </c>
      <c r="EH92" s="2" t="s">
        <v>1483</v>
      </c>
    </row>
    <row r="93" spans="1:165" x14ac:dyDescent="0.2">
      <c r="A93" s="2" t="s">
        <v>1141</v>
      </c>
      <c r="B93" s="2" t="s">
        <v>1077</v>
      </c>
      <c r="C93" s="2" t="s">
        <v>1077</v>
      </c>
      <c r="D93" s="2" t="s">
        <v>1484</v>
      </c>
      <c r="E93" s="2" t="s">
        <v>1484</v>
      </c>
      <c r="F93" s="2" t="s">
        <v>1484</v>
      </c>
      <c r="G93" s="2" t="s">
        <v>1484</v>
      </c>
      <c r="H93" s="2" t="s">
        <v>1484</v>
      </c>
      <c r="I93" s="2" t="s">
        <v>1484</v>
      </c>
      <c r="J93" s="2" t="s">
        <v>1484</v>
      </c>
      <c r="K93" s="2" t="s">
        <v>1484</v>
      </c>
      <c r="L93" s="2" t="s">
        <v>1484</v>
      </c>
      <c r="M93" s="2" t="s">
        <v>1484</v>
      </c>
      <c r="N93" s="2" t="s">
        <v>1484</v>
      </c>
      <c r="O93" s="2" t="s">
        <v>1484</v>
      </c>
      <c r="P93" s="2" t="s">
        <v>1484</v>
      </c>
      <c r="Q93" s="2" t="s">
        <v>1484</v>
      </c>
      <c r="R93" s="2" t="s">
        <v>1484</v>
      </c>
      <c r="S93" s="2" t="s">
        <v>1484</v>
      </c>
      <c r="T93" s="2" t="s">
        <v>1484</v>
      </c>
      <c r="U93" s="2" t="s">
        <v>1484</v>
      </c>
      <c r="V93" s="2" t="s">
        <v>1484</v>
      </c>
      <c r="W93" s="2" t="s">
        <v>1484</v>
      </c>
      <c r="X93" s="2" t="s">
        <v>1484</v>
      </c>
      <c r="Y93" s="2" t="s">
        <v>1484</v>
      </c>
      <c r="Z93" s="2" t="s">
        <v>1484</v>
      </c>
      <c r="AA93" s="2" t="s">
        <v>1484</v>
      </c>
      <c r="AB93" s="2" t="s">
        <v>1484</v>
      </c>
      <c r="AC93" s="2" t="s">
        <v>1484</v>
      </c>
      <c r="AD93" s="2" t="s">
        <v>1484</v>
      </c>
      <c r="AE93" s="2" t="s">
        <v>1484</v>
      </c>
      <c r="AF93" s="2" t="s">
        <v>1484</v>
      </c>
      <c r="AG93" s="2" t="s">
        <v>1484</v>
      </c>
      <c r="AH93" s="2">
        <v>725.9</v>
      </c>
      <c r="AI93" s="2">
        <v>1313.5</v>
      </c>
      <c r="AJ93" s="2" t="s">
        <v>1484</v>
      </c>
      <c r="AK93" s="2" t="s">
        <v>1484</v>
      </c>
      <c r="AL93" s="2" t="s">
        <v>1484</v>
      </c>
      <c r="AM93" s="2" t="s">
        <v>1484</v>
      </c>
      <c r="AN93" s="2" t="s">
        <v>1484</v>
      </c>
      <c r="AO93" s="2" t="s">
        <v>1484</v>
      </c>
      <c r="AP93" s="2" t="s">
        <v>1484</v>
      </c>
      <c r="AQ93" s="2" t="s">
        <v>1484</v>
      </c>
      <c r="AR93" s="2" t="s">
        <v>1484</v>
      </c>
      <c r="AS93" s="2" t="s">
        <v>1484</v>
      </c>
      <c r="AT93" s="2" t="s">
        <v>1484</v>
      </c>
      <c r="AU93" s="2" t="s">
        <v>1484</v>
      </c>
      <c r="AV93" s="2" t="s">
        <v>1484</v>
      </c>
      <c r="AW93" s="2" t="s">
        <v>1484</v>
      </c>
      <c r="AX93" s="2" t="s">
        <v>1484</v>
      </c>
      <c r="AY93" s="2" t="s">
        <v>1484</v>
      </c>
      <c r="AZ93" s="2" t="s">
        <v>1484</v>
      </c>
      <c r="BA93" s="2" t="s">
        <v>1484</v>
      </c>
      <c r="BB93" s="2" t="s">
        <v>1484</v>
      </c>
      <c r="BC93" s="2" t="s">
        <v>1484</v>
      </c>
      <c r="BD93" s="2" t="s">
        <v>1484</v>
      </c>
      <c r="BE93" s="2" t="s">
        <v>1484</v>
      </c>
      <c r="BF93" s="2" t="s">
        <v>1484</v>
      </c>
      <c r="BG93" s="2" t="s">
        <v>1484</v>
      </c>
      <c r="BH93" s="2" t="s">
        <v>1484</v>
      </c>
      <c r="BI93" s="2" t="s">
        <v>1484</v>
      </c>
      <c r="BJ93" s="2" t="s">
        <v>1484</v>
      </c>
      <c r="BK93" s="2" t="s">
        <v>1484</v>
      </c>
      <c r="BL93" s="2" t="s">
        <v>1484</v>
      </c>
      <c r="BM93" s="2" t="s">
        <v>1484</v>
      </c>
      <c r="BN93" s="2">
        <v>10</v>
      </c>
      <c r="BO93" s="2">
        <v>17.100000000000001</v>
      </c>
      <c r="BP93" s="2" t="s">
        <v>1484</v>
      </c>
      <c r="BQ93" s="2" t="s">
        <v>1484</v>
      </c>
      <c r="BR93" s="2" t="s">
        <v>1484</v>
      </c>
      <c r="BS93" s="2" t="s">
        <v>1484</v>
      </c>
      <c r="BT93" s="2" t="s">
        <v>1484</v>
      </c>
      <c r="BU93" s="2" t="s">
        <v>1484</v>
      </c>
      <c r="BV93" s="2" t="s">
        <v>1484</v>
      </c>
      <c r="BW93" s="2" t="s">
        <v>1484</v>
      </c>
      <c r="BX93" s="2" t="s">
        <v>1484</v>
      </c>
      <c r="BY93" s="2" t="s">
        <v>1484</v>
      </c>
      <c r="BZ93" s="2" t="s">
        <v>1484</v>
      </c>
      <c r="CA93" s="2" t="s">
        <v>1484</v>
      </c>
      <c r="CB93" s="2" t="s">
        <v>1484</v>
      </c>
      <c r="CC93" s="2" t="s">
        <v>1484</v>
      </c>
      <c r="CD93" s="2" t="s">
        <v>1484</v>
      </c>
      <c r="CE93" s="2" t="s">
        <v>1484</v>
      </c>
      <c r="CF93" s="2" t="s">
        <v>1484</v>
      </c>
      <c r="CG93" s="2" t="s">
        <v>1484</v>
      </c>
      <c r="CH93" s="2" t="s">
        <v>1484</v>
      </c>
      <c r="CI93" s="2" t="s">
        <v>1484</v>
      </c>
      <c r="CJ93" s="2" t="s">
        <v>1484</v>
      </c>
      <c r="CK93" s="2" t="s">
        <v>1484</v>
      </c>
      <c r="CL93" s="2" t="s">
        <v>1484</v>
      </c>
      <c r="CM93" s="2" t="s">
        <v>1484</v>
      </c>
      <c r="CN93" s="2" t="s">
        <v>1484</v>
      </c>
      <c r="CO93" s="2" t="s">
        <v>1484</v>
      </c>
      <c r="CP93" s="2" t="s">
        <v>1484</v>
      </c>
      <c r="CQ93" s="2" t="s">
        <v>1484</v>
      </c>
      <c r="CR93" s="2" t="s">
        <v>1484</v>
      </c>
      <c r="CS93" s="2" t="s">
        <v>1484</v>
      </c>
      <c r="CU93" s="2" t="str">
        <f>_xlfn.XLOOKUP($A93,TEAMS!$G$1:$G$844,TEAMS!$H$1:$H$844,"",0)</f>
        <v>SG</v>
      </c>
      <c r="CV93" s="2" t="str">
        <f>_xlfn.XLOOKUP($CU93,DASHBOARD!$B$22:$B$27,DASHBOARD!$C$22:$C$27,"",0)</f>
        <v>GUARD</v>
      </c>
      <c r="CY93" s="60">
        <v>915000</v>
      </c>
      <c r="CZ93" s="60">
        <v>950000</v>
      </c>
      <c r="DA93" s="60">
        <v>0</v>
      </c>
      <c r="DB93" s="60">
        <v>0</v>
      </c>
      <c r="DC93" s="60">
        <v>0</v>
      </c>
      <c r="DD93" s="60">
        <v>0</v>
      </c>
      <c r="DE93" s="60">
        <v>0</v>
      </c>
      <c r="DF93" s="60">
        <v>0</v>
      </c>
      <c r="DG93" s="60">
        <v>0</v>
      </c>
      <c r="DH93" s="60">
        <v>0</v>
      </c>
      <c r="DI93" s="60">
        <v>0</v>
      </c>
      <c r="DJ93" s="60">
        <v>0</v>
      </c>
      <c r="DK93" s="60">
        <v>0</v>
      </c>
      <c r="DL93" s="60">
        <v>0</v>
      </c>
      <c r="DM93" s="60">
        <v>0</v>
      </c>
      <c r="DN93" s="60">
        <v>0</v>
      </c>
      <c r="DO93" s="60">
        <v>0</v>
      </c>
      <c r="DP93" s="60">
        <v>0</v>
      </c>
      <c r="DQ93" s="60">
        <v>0</v>
      </c>
      <c r="DR93" s="60">
        <v>0</v>
      </c>
      <c r="DS93" s="60">
        <v>0</v>
      </c>
      <c r="DT93" s="60">
        <v>0</v>
      </c>
      <c r="DU93" s="60">
        <v>0</v>
      </c>
      <c r="DV93" s="60">
        <v>0</v>
      </c>
      <c r="DW93" s="60">
        <v>0</v>
      </c>
      <c r="DX93" s="60">
        <v>0</v>
      </c>
      <c r="DY93" s="60">
        <v>0</v>
      </c>
      <c r="DZ93" s="60">
        <v>0</v>
      </c>
      <c r="EA93" s="60">
        <v>0</v>
      </c>
      <c r="EB93" s="60">
        <v>0</v>
      </c>
      <c r="EC93" s="60">
        <v>0</v>
      </c>
      <c r="ED93" s="60">
        <v>0</v>
      </c>
      <c r="EH93" s="2" t="s">
        <v>1476</v>
      </c>
    </row>
    <row r="94" spans="1:165" x14ac:dyDescent="0.2">
      <c r="A94" s="2" t="s">
        <v>1071</v>
      </c>
      <c r="B94" s="2" t="s">
        <v>930</v>
      </c>
      <c r="C94" s="2" t="s">
        <v>930</v>
      </c>
      <c r="D94" s="2" t="s">
        <v>930</v>
      </c>
      <c r="E94" s="2" t="s">
        <v>787</v>
      </c>
      <c r="F94" s="2" t="s">
        <v>787</v>
      </c>
      <c r="G94" s="2" t="s">
        <v>1077</v>
      </c>
      <c r="H94" s="2" t="s">
        <v>1077</v>
      </c>
      <c r="I94" s="2" t="s">
        <v>1077</v>
      </c>
      <c r="J94" s="2" t="s">
        <v>837</v>
      </c>
      <c r="K94" s="2" t="s">
        <v>843</v>
      </c>
      <c r="L94" s="2" t="s">
        <v>1484</v>
      </c>
      <c r="M94" s="2" t="s">
        <v>1484</v>
      </c>
      <c r="N94" s="2" t="s">
        <v>1484</v>
      </c>
      <c r="O94" s="2" t="s">
        <v>1484</v>
      </c>
      <c r="P94" s="2" t="s">
        <v>1484</v>
      </c>
      <c r="Q94" s="2" t="s">
        <v>1484</v>
      </c>
      <c r="R94" s="2" t="s">
        <v>1484</v>
      </c>
      <c r="S94" s="2" t="s">
        <v>1484</v>
      </c>
      <c r="T94" s="2" t="s">
        <v>1484</v>
      </c>
      <c r="U94" s="2" t="s">
        <v>1484</v>
      </c>
      <c r="V94" s="2" t="s">
        <v>1484</v>
      </c>
      <c r="W94" s="2" t="s">
        <v>1484</v>
      </c>
      <c r="X94" s="2" t="s">
        <v>1484</v>
      </c>
      <c r="Y94" s="2" t="s">
        <v>1484</v>
      </c>
      <c r="Z94" s="2" t="s">
        <v>1484</v>
      </c>
      <c r="AA94" s="2" t="s">
        <v>1484</v>
      </c>
      <c r="AB94" s="2" t="s">
        <v>1484</v>
      </c>
      <c r="AC94" s="2" t="s">
        <v>1484</v>
      </c>
      <c r="AD94" s="2" t="s">
        <v>1484</v>
      </c>
      <c r="AE94" s="2" t="s">
        <v>1484</v>
      </c>
      <c r="AF94" s="2" t="s">
        <v>1484</v>
      </c>
      <c r="AG94" s="2" t="s">
        <v>1484</v>
      </c>
      <c r="AH94" s="2">
        <v>2747</v>
      </c>
      <c r="AI94" s="2">
        <v>3304.6</v>
      </c>
      <c r="AJ94" s="2">
        <v>2411.7999999999997</v>
      </c>
      <c r="AK94" s="2">
        <v>2986.2</v>
      </c>
      <c r="AL94" s="2">
        <v>1568</v>
      </c>
      <c r="AM94" s="2">
        <v>2086.4</v>
      </c>
      <c r="AN94" s="2">
        <v>1947</v>
      </c>
      <c r="AO94" s="2">
        <v>2856</v>
      </c>
      <c r="AP94" s="2">
        <v>657.80000000000007</v>
      </c>
      <c r="AQ94" s="2">
        <v>388.79999999999995</v>
      </c>
      <c r="AR94" s="2" t="s">
        <v>1484</v>
      </c>
      <c r="AS94" s="2" t="s">
        <v>1484</v>
      </c>
      <c r="AT94" s="2" t="s">
        <v>1484</v>
      </c>
      <c r="AU94" s="2" t="s">
        <v>1484</v>
      </c>
      <c r="AV94" s="2" t="s">
        <v>1484</v>
      </c>
      <c r="AW94" s="2" t="s">
        <v>1484</v>
      </c>
      <c r="AX94" s="2" t="s">
        <v>1484</v>
      </c>
      <c r="AY94" s="2" t="s">
        <v>1484</v>
      </c>
      <c r="AZ94" s="2" t="s">
        <v>1484</v>
      </c>
      <c r="BA94" s="2" t="s">
        <v>1484</v>
      </c>
      <c r="BB94" s="2" t="s">
        <v>1484</v>
      </c>
      <c r="BC94" s="2" t="s">
        <v>1484</v>
      </c>
      <c r="BD94" s="2" t="s">
        <v>1484</v>
      </c>
      <c r="BE94" s="2" t="s">
        <v>1484</v>
      </c>
      <c r="BF94" s="2" t="s">
        <v>1484</v>
      </c>
      <c r="BG94" s="2" t="s">
        <v>1484</v>
      </c>
      <c r="BH94" s="2" t="s">
        <v>1484</v>
      </c>
      <c r="BI94" s="2" t="s">
        <v>1484</v>
      </c>
      <c r="BJ94" s="2" t="s">
        <v>1484</v>
      </c>
      <c r="BK94" s="2" t="s">
        <v>1484</v>
      </c>
      <c r="BL94" s="2" t="s">
        <v>1484</v>
      </c>
      <c r="BM94" s="2" t="s">
        <v>1484</v>
      </c>
      <c r="BN94" s="2">
        <v>13.9</v>
      </c>
      <c r="BO94" s="2">
        <v>17</v>
      </c>
      <c r="BP94" s="2">
        <v>13.6</v>
      </c>
      <c r="BQ94" s="2">
        <v>13.4</v>
      </c>
      <c r="BR94" s="2">
        <v>16.600000000000001</v>
      </c>
      <c r="BS94" s="2">
        <v>13.6</v>
      </c>
      <c r="BT94" s="2">
        <v>13.9</v>
      </c>
      <c r="BU94" s="2">
        <v>12.4</v>
      </c>
      <c r="BV94" s="2">
        <v>8</v>
      </c>
      <c r="BW94" s="2">
        <v>8.4</v>
      </c>
      <c r="BX94" s="2" t="s">
        <v>1484</v>
      </c>
      <c r="BY94" s="2" t="s">
        <v>1484</v>
      </c>
      <c r="BZ94" s="2" t="s">
        <v>1484</v>
      </c>
      <c r="CA94" s="2" t="s">
        <v>1484</v>
      </c>
      <c r="CB94" s="2" t="s">
        <v>1484</v>
      </c>
      <c r="CC94" s="2" t="s">
        <v>1484</v>
      </c>
      <c r="CD94" s="2" t="s">
        <v>1484</v>
      </c>
      <c r="CE94" s="2" t="s">
        <v>1484</v>
      </c>
      <c r="CF94" s="2" t="s">
        <v>1484</v>
      </c>
      <c r="CG94" s="2" t="s">
        <v>1484</v>
      </c>
      <c r="CH94" s="2" t="s">
        <v>1484</v>
      </c>
      <c r="CI94" s="2" t="s">
        <v>1484</v>
      </c>
      <c r="CJ94" s="2" t="s">
        <v>1484</v>
      </c>
      <c r="CK94" s="2" t="s">
        <v>1484</v>
      </c>
      <c r="CL94" s="2" t="s">
        <v>1484</v>
      </c>
      <c r="CM94" s="2" t="s">
        <v>1484</v>
      </c>
      <c r="CN94" s="2" t="s">
        <v>1484</v>
      </c>
      <c r="CO94" s="2" t="s">
        <v>1484</v>
      </c>
      <c r="CP94" s="2" t="s">
        <v>1484</v>
      </c>
      <c r="CQ94" s="2" t="s">
        <v>1484</v>
      </c>
      <c r="CR94" s="2" t="s">
        <v>1484</v>
      </c>
      <c r="CS94" s="2" t="s">
        <v>1484</v>
      </c>
      <c r="CU94" s="2" t="str">
        <f>_xlfn.XLOOKUP($A94,TEAMS!$G$1:$G$844,TEAMS!$H$1:$H$844,"",0)</f>
        <v>PF</v>
      </c>
      <c r="CV94" s="2" t="str">
        <f>_xlfn.XLOOKUP($CU94,DASHBOARD!$B$22:$B$27,DASHBOARD!$C$22:$C$27,"",0)</f>
        <v>FORWARD</v>
      </c>
      <c r="CY94" s="60">
        <v>880000</v>
      </c>
      <c r="CZ94" s="60">
        <v>0</v>
      </c>
      <c r="DA94" s="60">
        <v>2350000</v>
      </c>
      <c r="DB94" s="60">
        <v>2450000</v>
      </c>
      <c r="DC94" s="60">
        <v>2500000</v>
      </c>
      <c r="DD94" s="60">
        <v>2500000</v>
      </c>
      <c r="DE94" s="60">
        <v>9000000</v>
      </c>
      <c r="DF94" s="60">
        <v>4500000</v>
      </c>
      <c r="DG94" s="60">
        <v>1000000</v>
      </c>
      <c r="DH94" s="60">
        <v>0</v>
      </c>
      <c r="DI94" s="60">
        <v>0</v>
      </c>
      <c r="DJ94" s="60">
        <v>0</v>
      </c>
      <c r="DK94" s="60">
        <v>0</v>
      </c>
      <c r="DL94" s="60">
        <v>0</v>
      </c>
      <c r="DM94" s="60">
        <v>0</v>
      </c>
      <c r="DN94" s="60">
        <v>0</v>
      </c>
      <c r="DO94" s="60">
        <v>0</v>
      </c>
      <c r="DP94" s="60">
        <v>0</v>
      </c>
      <c r="DQ94" s="60">
        <v>0</v>
      </c>
      <c r="DR94" s="60">
        <v>0</v>
      </c>
      <c r="DS94" s="60">
        <v>0</v>
      </c>
      <c r="DT94" s="60">
        <v>0</v>
      </c>
      <c r="DU94" s="60">
        <v>0</v>
      </c>
      <c r="DV94" s="60">
        <v>0</v>
      </c>
      <c r="DW94" s="60">
        <v>0</v>
      </c>
      <c r="DX94" s="60">
        <v>0</v>
      </c>
      <c r="DY94" s="60">
        <v>0</v>
      </c>
      <c r="DZ94" s="60">
        <v>0</v>
      </c>
      <c r="EA94" s="60">
        <v>0</v>
      </c>
      <c r="EB94" s="60">
        <v>0</v>
      </c>
      <c r="EC94" s="60">
        <v>0</v>
      </c>
      <c r="ED94" s="60">
        <v>0</v>
      </c>
      <c r="EH94" s="2" t="s">
        <v>1271</v>
      </c>
    </row>
    <row r="95" spans="1:165" x14ac:dyDescent="0.2">
      <c r="A95" s="2" t="s">
        <v>931</v>
      </c>
      <c r="B95" s="2" t="s">
        <v>1484</v>
      </c>
      <c r="C95" s="2" t="s">
        <v>1484</v>
      </c>
      <c r="D95" s="2" t="s">
        <v>1484</v>
      </c>
      <c r="E95" s="2" t="s">
        <v>1484</v>
      </c>
      <c r="F95" s="2" t="s">
        <v>1484</v>
      </c>
      <c r="G95" s="2" t="s">
        <v>1484</v>
      </c>
      <c r="H95" s="2" t="s">
        <v>1484</v>
      </c>
      <c r="I95" s="2" t="s">
        <v>788</v>
      </c>
      <c r="J95" s="2" t="s">
        <v>788</v>
      </c>
      <c r="K95" s="2" t="s">
        <v>1525</v>
      </c>
      <c r="L95" s="2" t="s">
        <v>787</v>
      </c>
      <c r="M95" s="2" t="s">
        <v>1519</v>
      </c>
      <c r="N95" s="2" t="s">
        <v>1519</v>
      </c>
      <c r="O95" s="2" t="s">
        <v>1519</v>
      </c>
      <c r="P95" s="2" t="s">
        <v>1519</v>
      </c>
      <c r="Q95" s="2" t="s">
        <v>1507</v>
      </c>
      <c r="R95" s="2" t="s">
        <v>1508</v>
      </c>
      <c r="S95" s="2" t="s">
        <v>1508</v>
      </c>
      <c r="T95" s="2" t="s">
        <v>1484</v>
      </c>
      <c r="U95" s="2" t="s">
        <v>1484</v>
      </c>
      <c r="V95" s="2" t="s">
        <v>1484</v>
      </c>
      <c r="W95" s="2" t="s">
        <v>1484</v>
      </c>
      <c r="X95" s="2" t="s">
        <v>1484</v>
      </c>
      <c r="Y95" s="2" t="s">
        <v>1484</v>
      </c>
      <c r="Z95" s="2" t="s">
        <v>1484</v>
      </c>
      <c r="AA95" s="2" t="s">
        <v>1484</v>
      </c>
      <c r="AB95" s="2" t="s">
        <v>1484</v>
      </c>
      <c r="AC95" s="2" t="s">
        <v>1484</v>
      </c>
      <c r="AD95" s="2" t="s">
        <v>1484</v>
      </c>
      <c r="AE95" s="2" t="s">
        <v>1484</v>
      </c>
      <c r="AF95" s="2" t="s">
        <v>1484</v>
      </c>
      <c r="AG95" s="2" t="s">
        <v>1484</v>
      </c>
      <c r="AH95" s="2" t="s">
        <v>1484</v>
      </c>
      <c r="AI95" s="2" t="s">
        <v>1484</v>
      </c>
      <c r="AJ95" s="2" t="s">
        <v>1484</v>
      </c>
      <c r="AK95" s="2" t="s">
        <v>1484</v>
      </c>
      <c r="AL95" s="2" t="s">
        <v>1484</v>
      </c>
      <c r="AM95" s="2" t="s">
        <v>1484</v>
      </c>
      <c r="AN95" s="2" t="s">
        <v>1484</v>
      </c>
      <c r="AO95" s="2">
        <v>1841.3999999999999</v>
      </c>
      <c r="AP95" s="2">
        <v>976.6</v>
      </c>
      <c r="AQ95" s="2">
        <v>2201.6</v>
      </c>
      <c r="AR95" s="2">
        <v>2861.7999999999997</v>
      </c>
      <c r="AS95" s="2">
        <v>1862</v>
      </c>
      <c r="AT95" s="2">
        <v>2553.6</v>
      </c>
      <c r="AU95" s="2">
        <v>1810.5</v>
      </c>
      <c r="AV95" s="2">
        <v>1240.8</v>
      </c>
      <c r="AW95" s="2">
        <v>1044.9000000000001</v>
      </c>
      <c r="AX95" s="2">
        <v>1190</v>
      </c>
      <c r="AY95" s="2">
        <v>394.8</v>
      </c>
      <c r="AZ95" s="2" t="s">
        <v>1484</v>
      </c>
      <c r="BA95" s="2" t="s">
        <v>1484</v>
      </c>
      <c r="BB95" s="2" t="s">
        <v>1484</v>
      </c>
      <c r="BC95" s="2" t="s">
        <v>1484</v>
      </c>
      <c r="BD95" s="2" t="s">
        <v>1484</v>
      </c>
      <c r="BE95" s="2" t="s">
        <v>1484</v>
      </c>
      <c r="BF95" s="2" t="s">
        <v>1484</v>
      </c>
      <c r="BG95" s="2" t="s">
        <v>1484</v>
      </c>
      <c r="BH95" s="2" t="s">
        <v>1484</v>
      </c>
      <c r="BI95" s="2" t="s">
        <v>1484</v>
      </c>
      <c r="BJ95" s="2" t="s">
        <v>1484</v>
      </c>
      <c r="BK95" s="2" t="s">
        <v>1484</v>
      </c>
      <c r="BL95" s="2" t="s">
        <v>1484</v>
      </c>
      <c r="BM95" s="2" t="s">
        <v>1484</v>
      </c>
      <c r="BN95" s="2" t="s">
        <v>1484</v>
      </c>
      <c r="BO95" s="2" t="s">
        <v>1484</v>
      </c>
      <c r="BP95" s="2" t="s">
        <v>1484</v>
      </c>
      <c r="BQ95" s="2" t="s">
        <v>1484</v>
      </c>
      <c r="BR95" s="2" t="s">
        <v>1484</v>
      </c>
      <c r="BS95" s="2" t="s">
        <v>1484</v>
      </c>
      <c r="BT95" s="2" t="s">
        <v>1484</v>
      </c>
      <c r="BU95" s="2">
        <v>15.3</v>
      </c>
      <c r="BV95" s="2">
        <v>16.5</v>
      </c>
      <c r="BW95" s="2">
        <v>16.899999999999999</v>
      </c>
      <c r="BX95" s="2">
        <v>17.100000000000001</v>
      </c>
      <c r="BY95" s="2">
        <v>15.5</v>
      </c>
      <c r="BZ95" s="2">
        <v>16.899999999999999</v>
      </c>
      <c r="CA95" s="2">
        <v>15.1</v>
      </c>
      <c r="CB95" s="2">
        <v>11.7</v>
      </c>
      <c r="CC95" s="2">
        <v>10.8</v>
      </c>
      <c r="CD95" s="2">
        <v>13.7</v>
      </c>
      <c r="CE95" s="2">
        <v>10</v>
      </c>
      <c r="CF95" s="2" t="s">
        <v>1484</v>
      </c>
      <c r="CG95" s="2" t="s">
        <v>1484</v>
      </c>
      <c r="CH95" s="2" t="s">
        <v>1484</v>
      </c>
      <c r="CI95" s="2" t="s">
        <v>1484</v>
      </c>
      <c r="CJ95" s="2" t="s">
        <v>1484</v>
      </c>
      <c r="CK95" s="2" t="s">
        <v>1484</v>
      </c>
      <c r="CL95" s="2" t="s">
        <v>1484</v>
      </c>
      <c r="CM95" s="2" t="s">
        <v>1484</v>
      </c>
      <c r="CN95" s="2" t="s">
        <v>1484</v>
      </c>
      <c r="CO95" s="2" t="s">
        <v>1484</v>
      </c>
      <c r="CP95" s="2" t="s">
        <v>1484</v>
      </c>
      <c r="CQ95" s="2" t="s">
        <v>1484</v>
      </c>
      <c r="CR95" s="2" t="s">
        <v>1484</v>
      </c>
      <c r="CS95" s="2" t="s">
        <v>1484</v>
      </c>
      <c r="CU95" s="2" t="str">
        <f>_xlfn.XLOOKUP($A95,TEAMS!$G$1:$G$844,TEAMS!$H$1:$H$844,"",0)</f>
        <v>SG</v>
      </c>
      <c r="CV95" s="2" t="str">
        <f>_xlfn.XLOOKUP($CU95,DASHBOARD!$B$22:$B$27,DASHBOARD!$C$22:$C$27,"",0)</f>
        <v>GUARD</v>
      </c>
      <c r="CY95" s="60">
        <v>0</v>
      </c>
      <c r="CZ95" s="60">
        <v>0</v>
      </c>
      <c r="DA95" s="60">
        <v>0</v>
      </c>
      <c r="DB95" s="60">
        <v>0</v>
      </c>
      <c r="DC95" s="60">
        <v>0</v>
      </c>
      <c r="DD95" s="60">
        <v>0</v>
      </c>
      <c r="DE95" s="60">
        <v>0</v>
      </c>
      <c r="DF95" s="60">
        <v>1107240</v>
      </c>
      <c r="DG95" s="60">
        <v>1273000</v>
      </c>
      <c r="DH95" s="60">
        <v>1439400</v>
      </c>
      <c r="DI95" s="60">
        <v>0</v>
      </c>
      <c r="DJ95" s="60">
        <v>6495000</v>
      </c>
      <c r="DK95" s="60">
        <v>7144500</v>
      </c>
      <c r="DL95" s="60">
        <v>7794000</v>
      </c>
      <c r="DM95" s="60">
        <v>8443500</v>
      </c>
      <c r="DN95" s="60">
        <v>9093000</v>
      </c>
      <c r="DO95" s="60">
        <v>9742500</v>
      </c>
      <c r="DP95" s="60">
        <v>0</v>
      </c>
      <c r="DQ95" s="60">
        <v>0</v>
      </c>
      <c r="DR95" s="60">
        <v>0</v>
      </c>
      <c r="DS95" s="60">
        <v>0</v>
      </c>
      <c r="DT95" s="60">
        <v>0</v>
      </c>
      <c r="DU95" s="60">
        <v>0</v>
      </c>
      <c r="DV95" s="60">
        <v>0</v>
      </c>
      <c r="DW95" s="60">
        <v>0</v>
      </c>
      <c r="DX95" s="60">
        <v>0</v>
      </c>
      <c r="DY95" s="60">
        <v>0</v>
      </c>
      <c r="DZ95" s="60">
        <v>0</v>
      </c>
      <c r="EA95" s="60">
        <v>0</v>
      </c>
      <c r="EB95" s="60">
        <v>0</v>
      </c>
      <c r="EC95" s="60">
        <v>0</v>
      </c>
      <c r="ED95" s="60">
        <v>0</v>
      </c>
      <c r="EH95" s="2" t="s">
        <v>1476</v>
      </c>
    </row>
    <row r="96" spans="1:165" x14ac:dyDescent="0.2">
      <c r="A96" s="2" t="s">
        <v>876</v>
      </c>
      <c r="B96" s="2" t="s">
        <v>1484</v>
      </c>
      <c r="C96" s="2" t="s">
        <v>1484</v>
      </c>
      <c r="D96" s="2" t="s">
        <v>1484</v>
      </c>
      <c r="E96" s="2" t="s">
        <v>1484</v>
      </c>
      <c r="F96" s="2" t="s">
        <v>1484</v>
      </c>
      <c r="G96" s="2" t="s">
        <v>1484</v>
      </c>
      <c r="H96" s="2" t="s">
        <v>837</v>
      </c>
      <c r="I96" s="2" t="s">
        <v>837</v>
      </c>
      <c r="J96" s="2" t="s">
        <v>837</v>
      </c>
      <c r="K96" s="2" t="s">
        <v>837</v>
      </c>
      <c r="L96" s="2" t="s">
        <v>837</v>
      </c>
      <c r="M96" s="2" t="s">
        <v>837</v>
      </c>
      <c r="N96" s="2" t="s">
        <v>837</v>
      </c>
      <c r="O96" s="2" t="s">
        <v>837</v>
      </c>
      <c r="P96" s="2" t="s">
        <v>786</v>
      </c>
      <c r="Q96" s="2" t="s">
        <v>786</v>
      </c>
      <c r="R96" s="2" t="s">
        <v>1527</v>
      </c>
      <c r="S96" s="2" t="s">
        <v>837</v>
      </c>
      <c r="T96" s="2" t="s">
        <v>837</v>
      </c>
      <c r="U96" s="2" t="s">
        <v>837</v>
      </c>
      <c r="V96" s="2" t="s">
        <v>837</v>
      </c>
      <c r="W96" s="2" t="s">
        <v>1507</v>
      </c>
      <c r="X96" s="2" t="s">
        <v>1507</v>
      </c>
      <c r="Y96" s="2" t="s">
        <v>1531</v>
      </c>
      <c r="Z96" s="2" t="s">
        <v>1484</v>
      </c>
      <c r="AA96" s="2" t="s">
        <v>1484</v>
      </c>
      <c r="AB96" s="2" t="s">
        <v>1484</v>
      </c>
      <c r="AC96" s="2" t="s">
        <v>1484</v>
      </c>
      <c r="AD96" s="2" t="s">
        <v>1484</v>
      </c>
      <c r="AE96" s="2" t="s">
        <v>1484</v>
      </c>
      <c r="AF96" s="2" t="s">
        <v>1484</v>
      </c>
      <c r="AG96" s="2" t="s">
        <v>1484</v>
      </c>
      <c r="AH96" s="2" t="s">
        <v>1484</v>
      </c>
      <c r="AI96" s="2" t="s">
        <v>1484</v>
      </c>
      <c r="AJ96" s="2" t="s">
        <v>1484</v>
      </c>
      <c r="AK96" s="2" t="s">
        <v>1484</v>
      </c>
      <c r="AL96" s="2" t="s">
        <v>1484</v>
      </c>
      <c r="AM96" s="2" t="s">
        <v>1484</v>
      </c>
      <c r="AN96" s="2">
        <v>920</v>
      </c>
      <c r="AO96" s="2">
        <v>1763</v>
      </c>
      <c r="AP96" s="2">
        <v>1130</v>
      </c>
      <c r="AQ96" s="2">
        <v>1801.8000000000002</v>
      </c>
      <c r="AR96" s="2">
        <v>710</v>
      </c>
      <c r="AS96" s="2">
        <v>1974</v>
      </c>
      <c r="AT96" s="2">
        <v>2829</v>
      </c>
      <c r="AU96" s="2">
        <v>1771.2</v>
      </c>
      <c r="AV96" s="2">
        <v>2220</v>
      </c>
      <c r="AW96" s="2">
        <v>2591.2000000000003</v>
      </c>
      <c r="AX96" s="2">
        <v>2287.7999999999997</v>
      </c>
      <c r="AY96" s="2">
        <v>2246.7999999999997</v>
      </c>
      <c r="AZ96" s="2">
        <v>2443.6</v>
      </c>
      <c r="BA96" s="2">
        <v>2230.4</v>
      </c>
      <c r="BB96" s="2">
        <v>2296</v>
      </c>
      <c r="BC96" s="2">
        <v>1505.6999999999998</v>
      </c>
      <c r="BD96" s="2">
        <v>574.19999999999993</v>
      </c>
      <c r="BE96" s="2">
        <v>1425.6000000000001</v>
      </c>
      <c r="BF96" s="2" t="s">
        <v>1484</v>
      </c>
      <c r="BG96" s="2" t="s">
        <v>1484</v>
      </c>
      <c r="BH96" s="2" t="s">
        <v>1484</v>
      </c>
      <c r="BI96" s="2" t="s">
        <v>1484</v>
      </c>
      <c r="BJ96" s="2" t="s">
        <v>1484</v>
      </c>
      <c r="BK96" s="2" t="s">
        <v>1484</v>
      </c>
      <c r="BL96" s="2" t="s">
        <v>1484</v>
      </c>
      <c r="BM96" s="2" t="s">
        <v>1484</v>
      </c>
      <c r="BN96" s="2" t="s">
        <v>1484</v>
      </c>
      <c r="BO96" s="2" t="s">
        <v>1484</v>
      </c>
      <c r="BP96" s="2" t="s">
        <v>1484</v>
      </c>
      <c r="BQ96" s="2" t="s">
        <v>1484</v>
      </c>
      <c r="BR96" s="2" t="s">
        <v>1484</v>
      </c>
      <c r="BS96" s="2" t="s">
        <v>1484</v>
      </c>
      <c r="BT96" s="2">
        <v>11</v>
      </c>
      <c r="BU96" s="2">
        <v>12.9</v>
      </c>
      <c r="BV96" s="2">
        <v>12.1</v>
      </c>
      <c r="BW96" s="2">
        <v>9.6</v>
      </c>
      <c r="BX96" s="2">
        <v>14</v>
      </c>
      <c r="BY96" s="2">
        <v>14</v>
      </c>
      <c r="BZ96" s="2">
        <v>11.9</v>
      </c>
      <c r="CA96" s="2">
        <v>11.5</v>
      </c>
      <c r="CB96" s="2">
        <v>13.4</v>
      </c>
      <c r="CC96" s="2">
        <v>14.8</v>
      </c>
      <c r="CD96" s="2">
        <v>11.4</v>
      </c>
      <c r="CE96" s="2">
        <v>13.8</v>
      </c>
      <c r="CF96" s="2">
        <v>12.1</v>
      </c>
      <c r="CG96" s="2">
        <v>9.3000000000000007</v>
      </c>
      <c r="CH96" s="2">
        <v>8.9</v>
      </c>
      <c r="CI96" s="2">
        <v>8</v>
      </c>
      <c r="CJ96" s="2">
        <v>7.7</v>
      </c>
      <c r="CK96" s="2">
        <v>10.1</v>
      </c>
      <c r="CL96" s="2" t="s">
        <v>1484</v>
      </c>
      <c r="CM96" s="2" t="s">
        <v>1484</v>
      </c>
      <c r="CN96" s="2" t="s">
        <v>1484</v>
      </c>
      <c r="CO96" s="2" t="s">
        <v>1484</v>
      </c>
      <c r="CP96" s="2" t="s">
        <v>1484</v>
      </c>
      <c r="CQ96" s="2" t="s">
        <v>1484</v>
      </c>
      <c r="CR96" s="2" t="s">
        <v>1484</v>
      </c>
      <c r="CS96" s="2" t="s">
        <v>1484</v>
      </c>
      <c r="CU96" s="2" t="str">
        <f>_xlfn.XLOOKUP($A96,TEAMS!$G$1:$G$844,TEAMS!$H$1:$H$844,"",0)</f>
        <v>PG</v>
      </c>
      <c r="CV96" s="2" t="str">
        <f>_xlfn.XLOOKUP($CU96,DASHBOARD!$B$22:$B$27,DASHBOARD!$C$22:$C$27,"",0)</f>
        <v>GUARD</v>
      </c>
      <c r="CY96" s="60">
        <v>0</v>
      </c>
      <c r="CZ96" s="60">
        <v>0</v>
      </c>
      <c r="DA96" s="60">
        <v>0</v>
      </c>
      <c r="DB96" s="60">
        <v>0</v>
      </c>
      <c r="DC96" s="60">
        <v>0</v>
      </c>
      <c r="DD96" s="60">
        <v>0</v>
      </c>
      <c r="DE96" s="60">
        <v>612000</v>
      </c>
      <c r="DF96" s="60">
        <v>703200</v>
      </c>
      <c r="DG96" s="60">
        <v>795000</v>
      </c>
      <c r="DH96" s="60">
        <v>3000000</v>
      </c>
      <c r="DI96" s="60">
        <v>3380000</v>
      </c>
      <c r="DJ96" s="60">
        <v>3000000</v>
      </c>
      <c r="DK96" s="60">
        <v>3000000</v>
      </c>
      <c r="DL96" s="60">
        <v>3000000</v>
      </c>
      <c r="DM96" s="60">
        <v>4903000</v>
      </c>
      <c r="DN96" s="60">
        <v>5393300</v>
      </c>
      <c r="DO96" s="60">
        <v>0</v>
      </c>
      <c r="DP96" s="60">
        <v>6373900</v>
      </c>
      <c r="DQ96" s="60">
        <v>4700000</v>
      </c>
      <c r="DR96" s="60">
        <v>5048000</v>
      </c>
      <c r="DS96" s="60">
        <v>3700000</v>
      </c>
      <c r="DT96" s="60">
        <v>3400000</v>
      </c>
      <c r="DU96" s="60">
        <v>413608</v>
      </c>
      <c r="DV96" s="60">
        <v>1399507</v>
      </c>
      <c r="DW96" s="60">
        <v>0</v>
      </c>
      <c r="DX96" s="60">
        <v>0</v>
      </c>
      <c r="DY96" s="60">
        <v>0</v>
      </c>
      <c r="DZ96" s="60">
        <v>0</v>
      </c>
      <c r="EA96" s="60">
        <v>0</v>
      </c>
      <c r="EB96" s="60">
        <v>0</v>
      </c>
      <c r="EC96" s="60">
        <v>0</v>
      </c>
      <c r="ED96" s="60">
        <v>0</v>
      </c>
      <c r="EH96" s="2" t="s">
        <v>1480</v>
      </c>
    </row>
    <row r="97" spans="1:165" x14ac:dyDescent="0.2">
      <c r="A97" s="2" t="s">
        <v>869</v>
      </c>
      <c r="B97" s="2" t="s">
        <v>1484</v>
      </c>
      <c r="C97" s="2" t="s">
        <v>1484</v>
      </c>
      <c r="D97" s="2" t="s">
        <v>1484</v>
      </c>
      <c r="E97" s="2" t="s">
        <v>1484</v>
      </c>
      <c r="F97" s="2" t="s">
        <v>1484</v>
      </c>
      <c r="G97" s="2" t="s">
        <v>1484</v>
      </c>
      <c r="H97" s="2" t="s">
        <v>1484</v>
      </c>
      <c r="I97" s="2" t="s">
        <v>1484</v>
      </c>
      <c r="J97" s="2" t="s">
        <v>1484</v>
      </c>
      <c r="K97" s="2" t="s">
        <v>1484</v>
      </c>
      <c r="L97" s="2" t="s">
        <v>1527</v>
      </c>
      <c r="M97" s="2" t="s">
        <v>1527</v>
      </c>
      <c r="N97" s="2" t="s">
        <v>1527</v>
      </c>
      <c r="O97" s="2" t="s">
        <v>1507</v>
      </c>
      <c r="P97" s="2" t="s">
        <v>1522</v>
      </c>
      <c r="Q97" s="2" t="s">
        <v>1522</v>
      </c>
      <c r="R97" s="2" t="s">
        <v>1521</v>
      </c>
      <c r="S97" s="2" t="s">
        <v>1521</v>
      </c>
      <c r="T97" s="2" t="s">
        <v>1521</v>
      </c>
      <c r="U97" s="2" t="s">
        <v>1507</v>
      </c>
      <c r="V97" s="2" t="s">
        <v>843</v>
      </c>
      <c r="W97" s="2" t="s">
        <v>1512</v>
      </c>
      <c r="X97" s="2" t="s">
        <v>1526</v>
      </c>
      <c r="Y97" s="2" t="s">
        <v>1484</v>
      </c>
      <c r="Z97" s="2" t="s">
        <v>1484</v>
      </c>
      <c r="AA97" s="2" t="s">
        <v>1484</v>
      </c>
      <c r="AB97" s="2" t="s">
        <v>1484</v>
      </c>
      <c r="AC97" s="2" t="s">
        <v>1484</v>
      </c>
      <c r="AD97" s="2" t="s">
        <v>1484</v>
      </c>
      <c r="AE97" s="2" t="s">
        <v>1484</v>
      </c>
      <c r="AF97" s="2" t="s">
        <v>1484</v>
      </c>
      <c r="AG97" s="2" t="s">
        <v>1484</v>
      </c>
      <c r="AH97" s="2" t="s">
        <v>1484</v>
      </c>
      <c r="AI97" s="2" t="s">
        <v>1484</v>
      </c>
      <c r="AJ97" s="2" t="s">
        <v>1484</v>
      </c>
      <c r="AK97" s="2" t="s">
        <v>1484</v>
      </c>
      <c r="AL97" s="2" t="s">
        <v>1484</v>
      </c>
      <c r="AM97" s="2" t="s">
        <v>1484</v>
      </c>
      <c r="AN97" s="2" t="s">
        <v>1484</v>
      </c>
      <c r="AO97" s="2" t="s">
        <v>1484</v>
      </c>
      <c r="AP97" s="2" t="s">
        <v>1484</v>
      </c>
      <c r="AQ97" s="2" t="s">
        <v>1484</v>
      </c>
      <c r="AR97" s="2">
        <v>292</v>
      </c>
      <c r="AS97" s="2">
        <v>1132.3</v>
      </c>
      <c r="AT97" s="2">
        <v>762.5</v>
      </c>
      <c r="AU97" s="2">
        <v>2448</v>
      </c>
      <c r="AV97" s="2">
        <v>1089</v>
      </c>
      <c r="AW97" s="2">
        <v>2648.6</v>
      </c>
      <c r="AX97" s="2">
        <v>2419</v>
      </c>
      <c r="AY97" s="2">
        <v>2566.6</v>
      </c>
      <c r="AZ97" s="2">
        <v>886.4</v>
      </c>
      <c r="BA97" s="2">
        <v>883.2</v>
      </c>
      <c r="BB97" s="2">
        <v>1159.2</v>
      </c>
      <c r="BC97" s="2">
        <v>958.80000000000007</v>
      </c>
      <c r="BD97" s="2">
        <v>1159.2</v>
      </c>
      <c r="BE97" s="2" t="s">
        <v>1484</v>
      </c>
      <c r="BF97" s="2" t="s">
        <v>1484</v>
      </c>
      <c r="BG97" s="2" t="s">
        <v>1484</v>
      </c>
      <c r="BH97" s="2" t="s">
        <v>1484</v>
      </c>
      <c r="BI97" s="2" t="s">
        <v>1484</v>
      </c>
      <c r="BJ97" s="2" t="s">
        <v>1484</v>
      </c>
      <c r="BK97" s="2" t="s">
        <v>1484</v>
      </c>
      <c r="BL97" s="2" t="s">
        <v>1484</v>
      </c>
      <c r="BM97" s="2" t="s">
        <v>1484</v>
      </c>
      <c r="BN97" s="2" t="s">
        <v>1484</v>
      </c>
      <c r="BO97" s="2" t="s">
        <v>1484</v>
      </c>
      <c r="BP97" s="2" t="s">
        <v>1484</v>
      </c>
      <c r="BQ97" s="2" t="s">
        <v>1484</v>
      </c>
      <c r="BR97" s="2" t="s">
        <v>1484</v>
      </c>
      <c r="BS97" s="2" t="s">
        <v>1484</v>
      </c>
      <c r="BT97" s="2" t="s">
        <v>1484</v>
      </c>
      <c r="BU97" s="2" t="s">
        <v>1484</v>
      </c>
      <c r="BV97" s="2" t="s">
        <v>1484</v>
      </c>
      <c r="BW97" s="2" t="s">
        <v>1484</v>
      </c>
      <c r="BX97" s="2">
        <v>4.3</v>
      </c>
      <c r="BY97" s="2">
        <v>8.1999999999999993</v>
      </c>
      <c r="BZ97" s="2">
        <v>8.1999999999999993</v>
      </c>
      <c r="CA97" s="2">
        <v>11.6</v>
      </c>
      <c r="CB97" s="2">
        <v>9.3000000000000007</v>
      </c>
      <c r="CC97" s="2">
        <v>10.9</v>
      </c>
      <c r="CD97" s="2">
        <v>12.9</v>
      </c>
      <c r="CE97" s="2">
        <v>12.6</v>
      </c>
      <c r="CF97" s="2">
        <v>6.9</v>
      </c>
      <c r="CG97" s="2">
        <v>3.3</v>
      </c>
      <c r="CH97" s="2">
        <v>9.8000000000000007</v>
      </c>
      <c r="CI97" s="2">
        <v>4.3</v>
      </c>
      <c r="CJ97" s="2">
        <v>8.1</v>
      </c>
      <c r="CK97" s="2" t="s">
        <v>1484</v>
      </c>
      <c r="CL97" s="2" t="s">
        <v>1484</v>
      </c>
      <c r="CM97" s="2" t="s">
        <v>1484</v>
      </c>
      <c r="CN97" s="2" t="s">
        <v>1484</v>
      </c>
      <c r="CO97" s="2" t="s">
        <v>1484</v>
      </c>
      <c r="CP97" s="2" t="s">
        <v>1484</v>
      </c>
      <c r="CQ97" s="2" t="s">
        <v>1484</v>
      </c>
      <c r="CR97" s="2" t="s">
        <v>1484</v>
      </c>
      <c r="CS97" s="2" t="s">
        <v>1484</v>
      </c>
      <c r="CU97" s="2" t="str">
        <f>_xlfn.XLOOKUP($A97,TEAMS!$G$1:$G$844,TEAMS!$H$1:$H$844,"",0)</f>
        <v>SG</v>
      </c>
      <c r="CV97" s="2" t="str">
        <f>_xlfn.XLOOKUP($CU97,DASHBOARD!$B$22:$B$27,DASHBOARD!$C$22:$C$27,"",0)</f>
        <v>GUARD</v>
      </c>
      <c r="CY97" s="60">
        <v>0</v>
      </c>
      <c r="CZ97" s="60">
        <v>0</v>
      </c>
      <c r="DA97" s="60">
        <v>0</v>
      </c>
      <c r="DB97" s="60">
        <v>0</v>
      </c>
      <c r="DC97" s="60">
        <v>0</v>
      </c>
      <c r="DD97" s="60">
        <v>0</v>
      </c>
      <c r="DE97" s="60">
        <v>0</v>
      </c>
      <c r="DF97" s="60">
        <v>0</v>
      </c>
      <c r="DG97" s="60">
        <v>0</v>
      </c>
      <c r="DH97" s="60">
        <v>0</v>
      </c>
      <c r="DI97" s="60">
        <v>828120</v>
      </c>
      <c r="DJ97" s="60">
        <v>890280</v>
      </c>
      <c r="DK97" s="60">
        <v>952320</v>
      </c>
      <c r="DL97" s="60">
        <v>1616087</v>
      </c>
      <c r="DM97" s="60">
        <v>2500000</v>
      </c>
      <c r="DN97" s="60">
        <v>2750000</v>
      </c>
      <c r="DO97" s="60">
        <v>932015</v>
      </c>
      <c r="DP97" s="60">
        <v>1033930</v>
      </c>
      <c r="DQ97" s="60">
        <v>3616072</v>
      </c>
      <c r="DR97" s="60">
        <v>3886928</v>
      </c>
      <c r="DS97" s="60">
        <v>4151786</v>
      </c>
      <c r="DT97" s="60">
        <v>2500000</v>
      </c>
      <c r="DU97" s="60">
        <v>2240450</v>
      </c>
      <c r="DV97" s="60">
        <v>0</v>
      </c>
      <c r="DW97" s="60">
        <v>0</v>
      </c>
      <c r="DX97" s="60">
        <v>0</v>
      </c>
      <c r="DY97" s="60">
        <v>0</v>
      </c>
      <c r="DZ97" s="60">
        <v>0</v>
      </c>
      <c r="EA97" s="60">
        <v>0</v>
      </c>
      <c r="EB97" s="60">
        <v>0</v>
      </c>
      <c r="EC97" s="60">
        <v>0</v>
      </c>
      <c r="ED97" s="60">
        <v>0</v>
      </c>
      <c r="EH97" s="2" t="s">
        <v>1480</v>
      </c>
    </row>
    <row r="98" spans="1:165" x14ac:dyDescent="0.2">
      <c r="A98" s="2" t="s">
        <v>1008</v>
      </c>
      <c r="B98" s="2" t="s">
        <v>1484</v>
      </c>
      <c r="C98" s="2" t="s">
        <v>1484</v>
      </c>
      <c r="D98" s="2" t="s">
        <v>1484</v>
      </c>
      <c r="E98" s="2" t="s">
        <v>1484</v>
      </c>
      <c r="F98" s="2" t="s">
        <v>1484</v>
      </c>
      <c r="G98" s="2" t="s">
        <v>1484</v>
      </c>
      <c r="H98" s="2" t="s">
        <v>1484</v>
      </c>
      <c r="I98" s="2" t="s">
        <v>1484</v>
      </c>
      <c r="J98" s="2" t="s">
        <v>1484</v>
      </c>
      <c r="K98" s="2" t="s">
        <v>837</v>
      </c>
      <c r="L98" s="2" t="s">
        <v>837</v>
      </c>
      <c r="M98" s="2" t="s">
        <v>837</v>
      </c>
      <c r="N98" s="2" t="s">
        <v>837</v>
      </c>
      <c r="O98" s="2" t="s">
        <v>837</v>
      </c>
      <c r="P98" s="2" t="s">
        <v>837</v>
      </c>
      <c r="Q98" s="2" t="s">
        <v>837</v>
      </c>
      <c r="R98" s="2" t="s">
        <v>843</v>
      </c>
      <c r="S98" s="2" t="s">
        <v>843</v>
      </c>
      <c r="T98" s="2" t="s">
        <v>843</v>
      </c>
      <c r="U98" s="2" t="s">
        <v>786</v>
      </c>
      <c r="V98" s="2" t="s">
        <v>1484</v>
      </c>
      <c r="W98" s="2" t="s">
        <v>1484</v>
      </c>
      <c r="X98" s="2" t="s">
        <v>1484</v>
      </c>
      <c r="Y98" s="2" t="s">
        <v>1484</v>
      </c>
      <c r="Z98" s="2" t="s">
        <v>1484</v>
      </c>
      <c r="AA98" s="2" t="s">
        <v>1484</v>
      </c>
      <c r="AB98" s="2" t="s">
        <v>1484</v>
      </c>
      <c r="AC98" s="2" t="s">
        <v>1484</v>
      </c>
      <c r="AD98" s="2" t="s">
        <v>1484</v>
      </c>
      <c r="AE98" s="2" t="s">
        <v>1484</v>
      </c>
      <c r="AF98" s="2" t="s">
        <v>1484</v>
      </c>
      <c r="AG98" s="2" t="s">
        <v>1484</v>
      </c>
      <c r="AH98" s="2" t="s">
        <v>1484</v>
      </c>
      <c r="AI98" s="2" t="s">
        <v>1484</v>
      </c>
      <c r="AJ98" s="2" t="s">
        <v>1484</v>
      </c>
      <c r="AK98" s="2" t="s">
        <v>1484</v>
      </c>
      <c r="AL98" s="2" t="s">
        <v>1484</v>
      </c>
      <c r="AM98" s="2" t="s">
        <v>1484</v>
      </c>
      <c r="AN98" s="2" t="s">
        <v>1484</v>
      </c>
      <c r="AO98" s="2" t="s">
        <v>1484</v>
      </c>
      <c r="AP98" s="2" t="s">
        <v>1484</v>
      </c>
      <c r="AQ98" s="2">
        <v>343</v>
      </c>
      <c r="AR98" s="2">
        <v>595.9</v>
      </c>
      <c r="AS98" s="2">
        <v>1763</v>
      </c>
      <c r="AT98" s="2">
        <v>1611.7</v>
      </c>
      <c r="AU98" s="2">
        <v>1951.6000000000001</v>
      </c>
      <c r="AV98" s="2">
        <v>306</v>
      </c>
      <c r="AW98" s="2">
        <v>1540.7</v>
      </c>
      <c r="AX98" s="2">
        <v>1284</v>
      </c>
      <c r="AY98" s="2">
        <v>821.5</v>
      </c>
      <c r="AZ98" s="2">
        <v>709.5</v>
      </c>
      <c r="BA98" s="2">
        <v>760.49999999999989</v>
      </c>
      <c r="BB98" s="2" t="s">
        <v>1484</v>
      </c>
      <c r="BC98" s="2" t="s">
        <v>1484</v>
      </c>
      <c r="BD98" s="2" t="s">
        <v>1484</v>
      </c>
      <c r="BE98" s="2" t="s">
        <v>1484</v>
      </c>
      <c r="BF98" s="2" t="s">
        <v>1484</v>
      </c>
      <c r="BG98" s="2" t="s">
        <v>1484</v>
      </c>
      <c r="BH98" s="2" t="s">
        <v>1484</v>
      </c>
      <c r="BI98" s="2" t="s">
        <v>1484</v>
      </c>
      <c r="BJ98" s="2" t="s">
        <v>1484</v>
      </c>
      <c r="BK98" s="2" t="s">
        <v>1484</v>
      </c>
      <c r="BL98" s="2" t="s">
        <v>1484</v>
      </c>
      <c r="BM98" s="2" t="s">
        <v>1484</v>
      </c>
      <c r="BN98" s="2" t="s">
        <v>1484</v>
      </c>
      <c r="BO98" s="2" t="s">
        <v>1484</v>
      </c>
      <c r="BP98" s="2" t="s">
        <v>1484</v>
      </c>
      <c r="BQ98" s="2" t="s">
        <v>1484</v>
      </c>
      <c r="BR98" s="2" t="s">
        <v>1484</v>
      </c>
      <c r="BS98" s="2" t="s">
        <v>1484</v>
      </c>
      <c r="BT98" s="2" t="s">
        <v>1484</v>
      </c>
      <c r="BU98" s="2" t="s">
        <v>1484</v>
      </c>
      <c r="BV98" s="2" t="s">
        <v>1484</v>
      </c>
      <c r="BW98" s="2">
        <v>12.1</v>
      </c>
      <c r="BX98" s="2">
        <v>6.2</v>
      </c>
      <c r="BY98" s="2">
        <v>12.6</v>
      </c>
      <c r="BZ98" s="2">
        <v>11.4</v>
      </c>
      <c r="CA98" s="2">
        <v>11.5</v>
      </c>
      <c r="CB98" s="2">
        <v>10.7</v>
      </c>
      <c r="CC98" s="2">
        <v>11.3</v>
      </c>
      <c r="CD98" s="2">
        <v>9.6999999999999993</v>
      </c>
      <c r="CE98" s="2">
        <v>7</v>
      </c>
      <c r="CF98" s="2">
        <v>7</v>
      </c>
      <c r="CG98" s="2">
        <v>11.6</v>
      </c>
      <c r="CH98" s="2" t="s">
        <v>1484</v>
      </c>
      <c r="CI98" s="2" t="s">
        <v>1484</v>
      </c>
      <c r="CJ98" s="2" t="s">
        <v>1484</v>
      </c>
      <c r="CK98" s="2" t="s">
        <v>1484</v>
      </c>
      <c r="CL98" s="2" t="s">
        <v>1484</v>
      </c>
      <c r="CM98" s="2" t="s">
        <v>1484</v>
      </c>
      <c r="CN98" s="2" t="s">
        <v>1484</v>
      </c>
      <c r="CO98" s="2" t="s">
        <v>1484</v>
      </c>
      <c r="CP98" s="2" t="s">
        <v>1484</v>
      </c>
      <c r="CQ98" s="2" t="s">
        <v>1484</v>
      </c>
      <c r="CR98" s="2" t="s">
        <v>1484</v>
      </c>
      <c r="CS98" s="2" t="s">
        <v>1484</v>
      </c>
      <c r="CU98" s="2" t="str">
        <f>_xlfn.XLOOKUP($A98,TEAMS!$G$1:$G$844,TEAMS!$H$1:$H$844,"",0)</f>
        <v>SF</v>
      </c>
      <c r="CV98" s="2" t="str">
        <f>_xlfn.XLOOKUP($CU98,DASHBOARD!$B$22:$B$27,DASHBOARD!$C$22:$C$27,"",0)</f>
        <v>FORWARD</v>
      </c>
      <c r="CY98" s="60">
        <v>0</v>
      </c>
      <c r="CZ98" s="60">
        <v>0</v>
      </c>
      <c r="DA98" s="60">
        <v>0</v>
      </c>
      <c r="DB98" s="60">
        <v>0</v>
      </c>
      <c r="DC98" s="60">
        <v>0</v>
      </c>
      <c r="DD98" s="60">
        <v>0</v>
      </c>
      <c r="DE98" s="60">
        <v>0</v>
      </c>
      <c r="DF98" s="60">
        <v>0</v>
      </c>
      <c r="DG98" s="60">
        <v>0</v>
      </c>
      <c r="DH98" s="60">
        <v>790440</v>
      </c>
      <c r="DI98" s="60">
        <v>849720</v>
      </c>
      <c r="DJ98" s="60">
        <v>834250</v>
      </c>
      <c r="DK98" s="60">
        <v>4546000</v>
      </c>
      <c r="DL98" s="60">
        <v>4546000</v>
      </c>
      <c r="DM98" s="60">
        <v>4546000</v>
      </c>
      <c r="DN98" s="60">
        <v>5000600</v>
      </c>
      <c r="DO98" s="60">
        <v>0</v>
      </c>
      <c r="DP98" s="60">
        <v>2369111</v>
      </c>
      <c r="DQ98" s="60">
        <v>1600000</v>
      </c>
      <c r="DR98" s="60">
        <v>1600000</v>
      </c>
      <c r="DS98" s="60">
        <v>0</v>
      </c>
      <c r="DT98" s="60">
        <v>0</v>
      </c>
      <c r="DU98" s="60">
        <v>0</v>
      </c>
      <c r="DV98" s="60">
        <v>0</v>
      </c>
      <c r="DW98" s="60">
        <v>0</v>
      </c>
      <c r="DX98" s="60">
        <v>0</v>
      </c>
      <c r="DY98" s="60">
        <v>0</v>
      </c>
      <c r="DZ98" s="60">
        <v>0</v>
      </c>
      <c r="EA98" s="60">
        <v>0</v>
      </c>
      <c r="EB98" s="60">
        <v>0</v>
      </c>
      <c r="EC98" s="60">
        <v>0</v>
      </c>
      <c r="ED98" s="60">
        <v>0</v>
      </c>
      <c r="EH98" s="2" t="s">
        <v>1480</v>
      </c>
    </row>
    <row r="99" spans="1:165" x14ac:dyDescent="0.2">
      <c r="A99" s="2" t="s">
        <v>950</v>
      </c>
      <c r="B99" s="2" t="s">
        <v>1484</v>
      </c>
      <c r="C99" s="2" t="s">
        <v>1484</v>
      </c>
      <c r="D99" s="2" t="s">
        <v>1484</v>
      </c>
      <c r="E99" s="2" t="s">
        <v>1484</v>
      </c>
      <c r="F99" s="2" t="s">
        <v>1484</v>
      </c>
      <c r="G99" s="2" t="s">
        <v>1484</v>
      </c>
      <c r="H99" s="2" t="s">
        <v>1484</v>
      </c>
      <c r="I99" s="2" t="s">
        <v>1484</v>
      </c>
      <c r="J99" s="2" t="s">
        <v>1484</v>
      </c>
      <c r="K99" s="2" t="s">
        <v>1484</v>
      </c>
      <c r="L99" s="2" t="s">
        <v>1484</v>
      </c>
      <c r="M99" s="2" t="s">
        <v>1484</v>
      </c>
      <c r="N99" s="2" t="s">
        <v>1507</v>
      </c>
      <c r="O99" s="2" t="s">
        <v>787</v>
      </c>
      <c r="P99" s="2" t="s">
        <v>787</v>
      </c>
      <c r="Q99" s="2" t="s">
        <v>1527</v>
      </c>
      <c r="R99" s="2" t="s">
        <v>1530</v>
      </c>
      <c r="S99" s="2" t="s">
        <v>788</v>
      </c>
      <c r="T99" s="2" t="s">
        <v>1517</v>
      </c>
      <c r="U99" s="2" t="s">
        <v>1507</v>
      </c>
      <c r="V99" s="2" t="s">
        <v>1484</v>
      </c>
      <c r="W99" s="2" t="s">
        <v>1484</v>
      </c>
      <c r="X99" s="2" t="s">
        <v>1484</v>
      </c>
      <c r="Y99" s="2" t="s">
        <v>1484</v>
      </c>
      <c r="Z99" s="2" t="s">
        <v>1484</v>
      </c>
      <c r="AA99" s="2" t="s">
        <v>1484</v>
      </c>
      <c r="AB99" s="2" t="s">
        <v>1484</v>
      </c>
      <c r="AC99" s="2" t="s">
        <v>1484</v>
      </c>
      <c r="AD99" s="2" t="s">
        <v>1484</v>
      </c>
      <c r="AE99" s="2" t="s">
        <v>1484</v>
      </c>
      <c r="AF99" s="2" t="s">
        <v>1484</v>
      </c>
      <c r="AG99" s="2" t="s">
        <v>1484</v>
      </c>
      <c r="AH99" s="2" t="s">
        <v>1484</v>
      </c>
      <c r="AI99" s="2" t="s">
        <v>1484</v>
      </c>
      <c r="AJ99" s="2" t="s">
        <v>1484</v>
      </c>
      <c r="AK99" s="2" t="s">
        <v>1484</v>
      </c>
      <c r="AL99" s="2" t="s">
        <v>1484</v>
      </c>
      <c r="AM99" s="2" t="s">
        <v>1484</v>
      </c>
      <c r="AN99" s="2" t="s">
        <v>1484</v>
      </c>
      <c r="AO99" s="2" t="s">
        <v>1484</v>
      </c>
      <c r="AP99" s="2" t="s">
        <v>1484</v>
      </c>
      <c r="AQ99" s="2" t="s">
        <v>1484</v>
      </c>
      <c r="AR99" s="2" t="s">
        <v>1484</v>
      </c>
      <c r="AS99" s="2" t="s">
        <v>1484</v>
      </c>
      <c r="AT99" s="2">
        <v>93</v>
      </c>
      <c r="AU99" s="2">
        <v>626.40000000000009</v>
      </c>
      <c r="AV99" s="2">
        <v>1239.5</v>
      </c>
      <c r="AW99" s="2">
        <v>1709.1000000000001</v>
      </c>
      <c r="AX99" s="2">
        <v>1664.6</v>
      </c>
      <c r="AY99" s="2">
        <v>1762.8000000000002</v>
      </c>
      <c r="AZ99" s="2">
        <v>869.40000000000009</v>
      </c>
      <c r="BA99" s="2">
        <v>1060</v>
      </c>
      <c r="BB99" s="2" t="s">
        <v>1484</v>
      </c>
      <c r="BC99" s="2" t="s">
        <v>1484</v>
      </c>
      <c r="BD99" s="2" t="s">
        <v>1484</v>
      </c>
      <c r="BE99" s="2" t="s">
        <v>1484</v>
      </c>
      <c r="BF99" s="2" t="s">
        <v>1484</v>
      </c>
      <c r="BG99" s="2" t="s">
        <v>1484</v>
      </c>
      <c r="BH99" s="2" t="s">
        <v>1484</v>
      </c>
      <c r="BI99" s="2" t="s">
        <v>1484</v>
      </c>
      <c r="BJ99" s="2" t="s">
        <v>1484</v>
      </c>
      <c r="BK99" s="2" t="s">
        <v>1484</v>
      </c>
      <c r="BL99" s="2" t="s">
        <v>1484</v>
      </c>
      <c r="BM99" s="2" t="s">
        <v>1484</v>
      </c>
      <c r="BN99" s="2" t="s">
        <v>1484</v>
      </c>
      <c r="BO99" s="2" t="s">
        <v>1484</v>
      </c>
      <c r="BP99" s="2" t="s">
        <v>1484</v>
      </c>
      <c r="BQ99" s="2" t="s">
        <v>1484</v>
      </c>
      <c r="BR99" s="2" t="s">
        <v>1484</v>
      </c>
      <c r="BS99" s="2" t="s">
        <v>1484</v>
      </c>
      <c r="BT99" s="2" t="s">
        <v>1484</v>
      </c>
      <c r="BU99" s="2" t="s">
        <v>1484</v>
      </c>
      <c r="BV99" s="2" t="s">
        <v>1484</v>
      </c>
      <c r="BW99" s="2" t="s">
        <v>1484</v>
      </c>
      <c r="BX99" s="2" t="s">
        <v>1484</v>
      </c>
      <c r="BY99" s="2" t="s">
        <v>1484</v>
      </c>
      <c r="BZ99" s="2">
        <v>6.9</v>
      </c>
      <c r="CA99" s="2">
        <v>13.1</v>
      </c>
      <c r="CB99" s="2">
        <v>14.6</v>
      </c>
      <c r="CC99" s="2">
        <v>10.3</v>
      </c>
      <c r="CD99" s="2">
        <v>14.3</v>
      </c>
      <c r="CE99" s="2">
        <v>11.3</v>
      </c>
      <c r="CF99" s="2">
        <v>9.6999999999999993</v>
      </c>
      <c r="CG99" s="2">
        <v>10</v>
      </c>
      <c r="CH99" s="2" t="s">
        <v>1484</v>
      </c>
      <c r="CI99" s="2" t="s">
        <v>1484</v>
      </c>
      <c r="CJ99" s="2" t="s">
        <v>1484</v>
      </c>
      <c r="CK99" s="2" t="s">
        <v>1484</v>
      </c>
      <c r="CL99" s="2" t="s">
        <v>1484</v>
      </c>
      <c r="CM99" s="2" t="s">
        <v>1484</v>
      </c>
      <c r="CN99" s="2" t="s">
        <v>1484</v>
      </c>
      <c r="CO99" s="2" t="s">
        <v>1484</v>
      </c>
      <c r="CP99" s="2" t="s">
        <v>1484</v>
      </c>
      <c r="CQ99" s="2" t="s">
        <v>1484</v>
      </c>
      <c r="CR99" s="2" t="s">
        <v>1484</v>
      </c>
      <c r="CS99" s="2" t="s">
        <v>1484</v>
      </c>
      <c r="CU99" s="2" t="str">
        <f>_xlfn.XLOOKUP($A99,TEAMS!$G$1:$G$844,TEAMS!$H$1:$H$844,"",0)</f>
        <v>SG</v>
      </c>
      <c r="CV99" s="2" t="str">
        <f>_xlfn.XLOOKUP($CU99,DASHBOARD!$B$22:$B$27,DASHBOARD!$C$22:$C$27,"",0)</f>
        <v>GUARD</v>
      </c>
      <c r="CY99" s="60">
        <v>0</v>
      </c>
      <c r="CZ99" s="60">
        <v>0</v>
      </c>
      <c r="DA99" s="60">
        <v>0</v>
      </c>
      <c r="DB99" s="60">
        <v>0</v>
      </c>
      <c r="DC99" s="60">
        <v>0</v>
      </c>
      <c r="DD99" s="60">
        <v>0</v>
      </c>
      <c r="DE99" s="60">
        <v>0</v>
      </c>
      <c r="DF99" s="60">
        <v>0</v>
      </c>
      <c r="DG99" s="60">
        <v>0</v>
      </c>
      <c r="DH99" s="60">
        <v>0</v>
      </c>
      <c r="DI99" s="60">
        <v>0</v>
      </c>
      <c r="DJ99" s="60">
        <v>0</v>
      </c>
      <c r="DK99" s="60">
        <v>34946</v>
      </c>
      <c r="DL99" s="60">
        <v>563679</v>
      </c>
      <c r="DM99" s="60">
        <v>695046</v>
      </c>
      <c r="DN99" s="60">
        <v>2500000</v>
      </c>
      <c r="DO99" s="60">
        <v>564518</v>
      </c>
      <c r="DP99" s="60">
        <v>1200000</v>
      </c>
      <c r="DQ99" s="60">
        <v>998398</v>
      </c>
      <c r="DR99" s="60">
        <v>1100000</v>
      </c>
      <c r="DS99" s="60">
        <v>0</v>
      </c>
      <c r="DT99" s="60">
        <v>0</v>
      </c>
      <c r="DU99" s="60">
        <v>0</v>
      </c>
      <c r="DV99" s="60">
        <v>0</v>
      </c>
      <c r="DW99" s="60">
        <v>0</v>
      </c>
      <c r="DX99" s="60">
        <v>0</v>
      </c>
      <c r="DY99" s="60">
        <v>0</v>
      </c>
      <c r="DZ99" s="60">
        <v>0</v>
      </c>
      <c r="EA99" s="60">
        <v>0</v>
      </c>
      <c r="EB99" s="60">
        <v>0</v>
      </c>
      <c r="EC99" s="60">
        <v>0</v>
      </c>
      <c r="ED99" s="60">
        <v>0</v>
      </c>
      <c r="EH99" s="2" t="s">
        <v>1480</v>
      </c>
    </row>
    <row r="100" spans="1:165" x14ac:dyDescent="0.2">
      <c r="A100" s="2" t="s">
        <v>669</v>
      </c>
      <c r="B100" s="2" t="s">
        <v>1484</v>
      </c>
      <c r="C100" s="2" t="s">
        <v>1484</v>
      </c>
      <c r="D100" s="2" t="s">
        <v>1484</v>
      </c>
      <c r="E100" s="2" t="s">
        <v>1484</v>
      </c>
      <c r="F100" s="2" t="s">
        <v>1484</v>
      </c>
      <c r="G100" s="2" t="s">
        <v>1484</v>
      </c>
      <c r="H100" s="2" t="s">
        <v>1484</v>
      </c>
      <c r="I100" s="2" t="s">
        <v>1484</v>
      </c>
      <c r="J100" s="2" t="s">
        <v>1484</v>
      </c>
      <c r="K100" s="2" t="s">
        <v>1484</v>
      </c>
      <c r="L100" s="2" t="s">
        <v>1484</v>
      </c>
      <c r="M100" s="2" t="s">
        <v>1484</v>
      </c>
      <c r="N100" s="2" t="s">
        <v>1484</v>
      </c>
      <c r="O100" s="2" t="s">
        <v>1484</v>
      </c>
      <c r="P100" s="2" t="s">
        <v>1484</v>
      </c>
      <c r="Q100" s="2" t="s">
        <v>1484</v>
      </c>
      <c r="R100" s="2" t="s">
        <v>1484</v>
      </c>
      <c r="S100" s="2" t="s">
        <v>1484</v>
      </c>
      <c r="T100" s="2" t="s">
        <v>1484</v>
      </c>
      <c r="U100" s="2" t="s">
        <v>1484</v>
      </c>
      <c r="V100" s="2" t="s">
        <v>1484</v>
      </c>
      <c r="W100" s="2" t="s">
        <v>1484</v>
      </c>
      <c r="X100" s="2" t="s">
        <v>1484</v>
      </c>
      <c r="Y100" s="2" t="s">
        <v>1484</v>
      </c>
      <c r="Z100" s="2" t="s">
        <v>1484</v>
      </c>
      <c r="AA100" s="2" t="s">
        <v>1484</v>
      </c>
      <c r="AB100" s="2" t="s">
        <v>1484</v>
      </c>
      <c r="AC100" s="2" t="s">
        <v>1484</v>
      </c>
      <c r="AD100" s="2" t="s">
        <v>1484</v>
      </c>
      <c r="AE100" s="2" t="s">
        <v>1484</v>
      </c>
      <c r="AF100" s="2" t="s">
        <v>1484</v>
      </c>
      <c r="AG100" s="2" t="s">
        <v>1484</v>
      </c>
      <c r="AH100" s="2" t="s">
        <v>1484</v>
      </c>
      <c r="AI100" s="2" t="s">
        <v>1484</v>
      </c>
      <c r="AJ100" s="2" t="s">
        <v>1484</v>
      </c>
      <c r="AK100" s="2" t="s">
        <v>1484</v>
      </c>
      <c r="AL100" s="2" t="s">
        <v>1484</v>
      </c>
      <c r="AM100" s="2" t="s">
        <v>1484</v>
      </c>
      <c r="AN100" s="2" t="s">
        <v>1484</v>
      </c>
      <c r="AO100" s="2" t="s">
        <v>1484</v>
      </c>
      <c r="AP100" s="2" t="s">
        <v>1484</v>
      </c>
      <c r="AQ100" s="2" t="s">
        <v>1484</v>
      </c>
      <c r="AR100" s="2" t="s">
        <v>1484</v>
      </c>
      <c r="AS100" s="2" t="s">
        <v>1484</v>
      </c>
      <c r="AT100" s="2" t="s">
        <v>1484</v>
      </c>
      <c r="AU100" s="2" t="s">
        <v>1484</v>
      </c>
      <c r="AV100" s="2" t="s">
        <v>1484</v>
      </c>
      <c r="AW100" s="2" t="s">
        <v>1484</v>
      </c>
      <c r="AX100" s="2" t="s">
        <v>1484</v>
      </c>
      <c r="AY100" s="2" t="s">
        <v>1484</v>
      </c>
      <c r="AZ100" s="2" t="s">
        <v>1484</v>
      </c>
      <c r="BA100" s="2" t="s">
        <v>1484</v>
      </c>
      <c r="BB100" s="2" t="s">
        <v>1484</v>
      </c>
      <c r="BC100" s="2" t="s">
        <v>1484</v>
      </c>
      <c r="BD100" s="2" t="s">
        <v>1484</v>
      </c>
      <c r="BE100" s="2" t="s">
        <v>1484</v>
      </c>
      <c r="BF100" s="2" t="s">
        <v>1484</v>
      </c>
      <c r="BG100" s="2" t="s">
        <v>1484</v>
      </c>
      <c r="BH100" s="2" t="s">
        <v>1484</v>
      </c>
      <c r="BI100" s="2" t="s">
        <v>1484</v>
      </c>
      <c r="BJ100" s="2" t="s">
        <v>1484</v>
      </c>
      <c r="BK100" s="2" t="s">
        <v>1484</v>
      </c>
      <c r="BL100" s="2" t="s">
        <v>1484</v>
      </c>
      <c r="BM100" s="2" t="s">
        <v>1484</v>
      </c>
      <c r="BN100" s="2" t="s">
        <v>1484</v>
      </c>
      <c r="BO100" s="2" t="s">
        <v>1484</v>
      </c>
      <c r="BP100" s="2" t="s">
        <v>1484</v>
      </c>
      <c r="BQ100" s="2" t="s">
        <v>1484</v>
      </c>
      <c r="BR100" s="2" t="s">
        <v>1484</v>
      </c>
      <c r="BS100" s="2" t="s">
        <v>1484</v>
      </c>
      <c r="BT100" s="2" t="s">
        <v>1484</v>
      </c>
      <c r="BU100" s="2" t="s">
        <v>1484</v>
      </c>
      <c r="BV100" s="2" t="s">
        <v>1484</v>
      </c>
      <c r="BW100" s="2" t="s">
        <v>1484</v>
      </c>
      <c r="BX100" s="2" t="s">
        <v>1484</v>
      </c>
      <c r="BY100" s="2" t="s">
        <v>1484</v>
      </c>
      <c r="BZ100" s="2" t="s">
        <v>1484</v>
      </c>
      <c r="CA100" s="2" t="s">
        <v>1484</v>
      </c>
      <c r="CB100" s="2" t="s">
        <v>1484</v>
      </c>
      <c r="CC100" s="2" t="s">
        <v>1484</v>
      </c>
      <c r="CD100" s="2" t="s">
        <v>1484</v>
      </c>
      <c r="CE100" s="2" t="s">
        <v>1484</v>
      </c>
      <c r="CF100" s="2" t="s">
        <v>1484</v>
      </c>
      <c r="CG100" s="2" t="s">
        <v>1484</v>
      </c>
      <c r="CH100" s="2" t="s">
        <v>1484</v>
      </c>
      <c r="CI100" s="2" t="s">
        <v>1484</v>
      </c>
      <c r="CJ100" s="2" t="s">
        <v>1484</v>
      </c>
      <c r="CK100" s="2" t="s">
        <v>1484</v>
      </c>
      <c r="CL100" s="2" t="s">
        <v>1484</v>
      </c>
      <c r="CM100" s="2" t="s">
        <v>1484</v>
      </c>
      <c r="CN100" s="2" t="s">
        <v>1484</v>
      </c>
      <c r="CO100" s="2" t="s">
        <v>1484</v>
      </c>
      <c r="CP100" s="2" t="s">
        <v>1484</v>
      </c>
      <c r="CQ100" s="2" t="s">
        <v>1484</v>
      </c>
      <c r="CR100" s="2" t="s">
        <v>1484</v>
      </c>
      <c r="CS100" s="2" t="s">
        <v>1484</v>
      </c>
      <c r="CU100" s="2" t="str">
        <f>_xlfn.XLOOKUP($A100,TEAMS!$G$1:$G$844,TEAMS!$H$1:$H$844,"",0)</f>
        <v>C</v>
      </c>
      <c r="CV100" s="2" t="str">
        <f>_xlfn.XLOOKUP($CU100,DASHBOARD!$B$22:$B$27,DASHBOARD!$C$22:$C$27,"",0)</f>
        <v>CENTER</v>
      </c>
      <c r="CY100" s="60">
        <v>0</v>
      </c>
      <c r="CZ100" s="60">
        <v>0</v>
      </c>
      <c r="DA100" s="60">
        <v>0</v>
      </c>
      <c r="DB100" s="60">
        <v>0</v>
      </c>
      <c r="DC100" s="60">
        <v>0</v>
      </c>
      <c r="DD100" s="60">
        <v>0</v>
      </c>
      <c r="DE100" s="60">
        <v>0</v>
      </c>
      <c r="DF100" s="60">
        <v>0</v>
      </c>
      <c r="DG100" s="60">
        <v>0</v>
      </c>
      <c r="DH100" s="60">
        <v>0</v>
      </c>
      <c r="DI100" s="60">
        <v>0</v>
      </c>
      <c r="DJ100" s="60">
        <v>0</v>
      </c>
      <c r="DK100" s="60">
        <v>0</v>
      </c>
      <c r="DL100" s="60">
        <v>0</v>
      </c>
      <c r="DM100" s="60">
        <v>0</v>
      </c>
      <c r="DN100" s="60">
        <v>0</v>
      </c>
      <c r="DO100" s="60">
        <v>0</v>
      </c>
      <c r="DP100" s="60">
        <v>0</v>
      </c>
      <c r="DQ100" s="60">
        <v>0</v>
      </c>
      <c r="DR100" s="60">
        <v>0</v>
      </c>
      <c r="DS100" s="60">
        <v>0</v>
      </c>
      <c r="DT100" s="60">
        <v>0</v>
      </c>
      <c r="DU100" s="60">
        <v>0</v>
      </c>
      <c r="DV100" s="60">
        <v>0</v>
      </c>
      <c r="DW100" s="60">
        <v>0</v>
      </c>
      <c r="DX100" s="60">
        <v>0</v>
      </c>
      <c r="DY100" s="60">
        <v>0</v>
      </c>
      <c r="DZ100" s="60">
        <v>0</v>
      </c>
      <c r="EA100" s="60">
        <v>0</v>
      </c>
      <c r="EB100" s="60">
        <v>0</v>
      </c>
      <c r="EC100" s="60">
        <v>0</v>
      </c>
      <c r="ED100" s="60">
        <v>0</v>
      </c>
      <c r="EH100" s="2" t="s">
        <v>1484</v>
      </c>
    </row>
    <row r="101" spans="1:165" x14ac:dyDescent="0.2">
      <c r="A101" s="2" t="s">
        <v>832</v>
      </c>
      <c r="B101" s="2" t="s">
        <v>1484</v>
      </c>
      <c r="C101" s="2" t="s">
        <v>1484</v>
      </c>
      <c r="D101" s="2" t="s">
        <v>1484</v>
      </c>
      <c r="E101" s="2" t="s">
        <v>1484</v>
      </c>
      <c r="F101" s="2" t="s">
        <v>1484</v>
      </c>
      <c r="G101" s="2" t="s">
        <v>1484</v>
      </c>
      <c r="H101" s="2" t="s">
        <v>1484</v>
      </c>
      <c r="I101" s="2" t="s">
        <v>1484</v>
      </c>
      <c r="J101" s="2" t="s">
        <v>1484</v>
      </c>
      <c r="K101" s="2" t="s">
        <v>1484</v>
      </c>
      <c r="L101" s="2" t="s">
        <v>1484</v>
      </c>
      <c r="M101" s="2" t="s">
        <v>1484</v>
      </c>
      <c r="N101" s="2" t="s">
        <v>1484</v>
      </c>
      <c r="O101" s="2" t="s">
        <v>1484</v>
      </c>
      <c r="P101" s="2" t="s">
        <v>1484</v>
      </c>
      <c r="Q101" s="2" t="s">
        <v>1484</v>
      </c>
      <c r="R101" s="2" t="s">
        <v>1484</v>
      </c>
      <c r="S101" s="2" t="s">
        <v>1484</v>
      </c>
      <c r="T101" s="2" t="s">
        <v>1484</v>
      </c>
      <c r="U101" s="2" t="s">
        <v>1484</v>
      </c>
      <c r="V101" s="2" t="s">
        <v>1484</v>
      </c>
      <c r="W101" s="2" t="s">
        <v>814</v>
      </c>
      <c r="X101" s="2" t="s">
        <v>1507</v>
      </c>
      <c r="Y101" s="2" t="s">
        <v>1526</v>
      </c>
      <c r="Z101" s="2" t="s">
        <v>1484</v>
      </c>
      <c r="AA101" s="2" t="s">
        <v>1484</v>
      </c>
      <c r="AB101" s="2" t="s">
        <v>1484</v>
      </c>
      <c r="AC101" s="2" t="s">
        <v>1484</v>
      </c>
      <c r="AD101" s="2" t="s">
        <v>1484</v>
      </c>
      <c r="AE101" s="2" t="s">
        <v>1484</v>
      </c>
      <c r="AF101" s="2" t="s">
        <v>1484</v>
      </c>
      <c r="AG101" s="2" t="s">
        <v>1484</v>
      </c>
      <c r="AH101" s="2" t="s">
        <v>1484</v>
      </c>
      <c r="AI101" s="2" t="s">
        <v>1484</v>
      </c>
      <c r="AJ101" s="2" t="s">
        <v>1484</v>
      </c>
      <c r="AK101" s="2" t="s">
        <v>1484</v>
      </c>
      <c r="AL101" s="2" t="s">
        <v>1484</v>
      </c>
      <c r="AM101" s="2" t="s">
        <v>1484</v>
      </c>
      <c r="AN101" s="2" t="s">
        <v>1484</v>
      </c>
      <c r="AO101" s="2" t="s">
        <v>1484</v>
      </c>
      <c r="AP101" s="2" t="s">
        <v>1484</v>
      </c>
      <c r="AQ101" s="2" t="s">
        <v>1484</v>
      </c>
      <c r="AR101" s="2" t="s">
        <v>1484</v>
      </c>
      <c r="AS101" s="2" t="s">
        <v>1484</v>
      </c>
      <c r="AT101" s="2" t="s">
        <v>1484</v>
      </c>
      <c r="AU101" s="2" t="s">
        <v>1484</v>
      </c>
      <c r="AV101" s="2" t="s">
        <v>1484</v>
      </c>
      <c r="AW101" s="2" t="s">
        <v>1484</v>
      </c>
      <c r="AX101" s="2" t="s">
        <v>1484</v>
      </c>
      <c r="AY101" s="2" t="s">
        <v>1484</v>
      </c>
      <c r="AZ101" s="2" t="s">
        <v>1484</v>
      </c>
      <c r="BA101" s="2" t="s">
        <v>1484</v>
      </c>
      <c r="BB101" s="2" t="s">
        <v>1484</v>
      </c>
      <c r="BC101" s="2">
        <v>301</v>
      </c>
      <c r="BD101" s="2">
        <v>31.9</v>
      </c>
      <c r="BE101" s="2">
        <v>3</v>
      </c>
      <c r="BF101" s="2" t="s">
        <v>1484</v>
      </c>
      <c r="BG101" s="2" t="s">
        <v>1484</v>
      </c>
      <c r="BH101" s="2" t="s">
        <v>1484</v>
      </c>
      <c r="BI101" s="2" t="s">
        <v>1484</v>
      </c>
      <c r="BJ101" s="2" t="s">
        <v>1484</v>
      </c>
      <c r="BK101" s="2" t="s">
        <v>1484</v>
      </c>
      <c r="BL101" s="2" t="s">
        <v>1484</v>
      </c>
      <c r="BM101" s="2" t="s">
        <v>1484</v>
      </c>
      <c r="BN101" s="2" t="s">
        <v>1484</v>
      </c>
      <c r="BO101" s="2" t="s">
        <v>1484</v>
      </c>
      <c r="BP101" s="2" t="s">
        <v>1484</v>
      </c>
      <c r="BQ101" s="2" t="s">
        <v>1484</v>
      </c>
      <c r="BR101" s="2" t="s">
        <v>1484</v>
      </c>
      <c r="BS101" s="2" t="s">
        <v>1484</v>
      </c>
      <c r="BT101" s="2" t="s">
        <v>1484</v>
      </c>
      <c r="BU101" s="2" t="s">
        <v>1484</v>
      </c>
      <c r="BV101" s="2" t="s">
        <v>1484</v>
      </c>
      <c r="BW101" s="2" t="s">
        <v>1484</v>
      </c>
      <c r="BX101" s="2" t="s">
        <v>1484</v>
      </c>
      <c r="BY101" s="2" t="s">
        <v>1484</v>
      </c>
      <c r="BZ101" s="2" t="s">
        <v>1484</v>
      </c>
      <c r="CA101" s="2" t="s">
        <v>1484</v>
      </c>
      <c r="CB101" s="2" t="s">
        <v>1484</v>
      </c>
      <c r="CC101" s="2" t="s">
        <v>1484</v>
      </c>
      <c r="CD101" s="2" t="s">
        <v>1484</v>
      </c>
      <c r="CE101" s="2" t="s">
        <v>1484</v>
      </c>
      <c r="CF101" s="2" t="s">
        <v>1484</v>
      </c>
      <c r="CG101" s="2" t="s">
        <v>1484</v>
      </c>
      <c r="CH101" s="2" t="s">
        <v>1484</v>
      </c>
      <c r="CI101" s="2">
        <v>10.4</v>
      </c>
      <c r="CJ101" s="2">
        <v>1.6</v>
      </c>
      <c r="CK101" s="2">
        <v>13.1</v>
      </c>
      <c r="CL101" s="2" t="s">
        <v>1484</v>
      </c>
      <c r="CM101" s="2" t="s">
        <v>1484</v>
      </c>
      <c r="CN101" s="2" t="s">
        <v>1484</v>
      </c>
      <c r="CO101" s="2" t="s">
        <v>1484</v>
      </c>
      <c r="CP101" s="2" t="s">
        <v>1484</v>
      </c>
      <c r="CQ101" s="2" t="s">
        <v>1484</v>
      </c>
      <c r="CR101" s="2" t="s">
        <v>1484</v>
      </c>
      <c r="CS101" s="2" t="s">
        <v>1484</v>
      </c>
      <c r="CU101" s="2" t="str">
        <f>_xlfn.XLOOKUP($A101,TEAMS!$G$1:$G$844,TEAMS!$H$1:$H$844,"",0)</f>
        <v>C</v>
      </c>
      <c r="CV101" s="2" t="str">
        <f>_xlfn.XLOOKUP($CU101,DASHBOARD!$B$22:$B$27,DASHBOARD!$C$22:$C$27,"",0)</f>
        <v>CENTER</v>
      </c>
      <c r="CY101" s="60">
        <v>0</v>
      </c>
      <c r="CZ101" s="60">
        <v>0</v>
      </c>
      <c r="DA101" s="60">
        <v>0</v>
      </c>
      <c r="DB101" s="60">
        <v>0</v>
      </c>
      <c r="DC101" s="60">
        <v>0</v>
      </c>
      <c r="DD101" s="60">
        <v>0</v>
      </c>
      <c r="DE101" s="60">
        <v>0</v>
      </c>
      <c r="DF101" s="60">
        <v>0</v>
      </c>
      <c r="DG101" s="60">
        <v>0</v>
      </c>
      <c r="DH101" s="60">
        <v>0</v>
      </c>
      <c r="DI101" s="60">
        <v>0</v>
      </c>
      <c r="DJ101" s="60">
        <v>0</v>
      </c>
      <c r="DK101" s="60">
        <v>0</v>
      </c>
      <c r="DL101" s="60">
        <v>0</v>
      </c>
      <c r="DM101" s="60">
        <v>0</v>
      </c>
      <c r="DN101" s="60">
        <v>0</v>
      </c>
      <c r="DO101" s="60">
        <v>0</v>
      </c>
      <c r="DP101" s="60">
        <v>0</v>
      </c>
      <c r="DQ101" s="60">
        <v>0</v>
      </c>
      <c r="DR101" s="60">
        <v>0</v>
      </c>
      <c r="DS101" s="60">
        <v>0</v>
      </c>
      <c r="DT101" s="60">
        <v>762195</v>
      </c>
      <c r="DU101" s="60">
        <v>854389</v>
      </c>
      <c r="DV101" s="60">
        <v>0</v>
      </c>
      <c r="DW101" s="60">
        <v>0</v>
      </c>
      <c r="DX101" s="60">
        <v>0</v>
      </c>
      <c r="DY101" s="60">
        <v>0</v>
      </c>
      <c r="DZ101" s="60">
        <v>0</v>
      </c>
      <c r="EA101" s="60">
        <v>0</v>
      </c>
      <c r="EB101" s="60">
        <v>0</v>
      </c>
      <c r="EC101" s="60">
        <v>0</v>
      </c>
      <c r="ED101" s="60">
        <v>0</v>
      </c>
      <c r="EH101" s="2" t="s">
        <v>1271</v>
      </c>
    </row>
    <row r="102" spans="1:165" x14ac:dyDescent="0.2">
      <c r="A102" s="2" t="s">
        <v>1073</v>
      </c>
      <c r="B102" s="2" t="s">
        <v>1484</v>
      </c>
      <c r="C102" s="2" t="s">
        <v>1484</v>
      </c>
      <c r="D102" s="2" t="s">
        <v>1484</v>
      </c>
      <c r="E102" s="2" t="s">
        <v>1484</v>
      </c>
      <c r="F102" s="2" t="s">
        <v>1077</v>
      </c>
      <c r="G102" s="2" t="s">
        <v>1077</v>
      </c>
      <c r="H102" s="2" t="s">
        <v>1077</v>
      </c>
      <c r="I102" s="2" t="s">
        <v>1507</v>
      </c>
      <c r="J102" s="2" t="s">
        <v>1077</v>
      </c>
      <c r="K102" s="2" t="s">
        <v>1077</v>
      </c>
      <c r="L102" s="2" t="s">
        <v>1484</v>
      </c>
      <c r="M102" s="2" t="s">
        <v>1526</v>
      </c>
      <c r="N102" s="2" t="s">
        <v>1484</v>
      </c>
      <c r="O102" s="2" t="s">
        <v>1484</v>
      </c>
      <c r="P102" s="2" t="s">
        <v>1484</v>
      </c>
      <c r="Q102" s="2" t="s">
        <v>1484</v>
      </c>
      <c r="R102" s="2" t="s">
        <v>1484</v>
      </c>
      <c r="S102" s="2" t="s">
        <v>1484</v>
      </c>
      <c r="T102" s="2" t="s">
        <v>1484</v>
      </c>
      <c r="U102" s="2" t="s">
        <v>1484</v>
      </c>
      <c r="V102" s="2" t="s">
        <v>1484</v>
      </c>
      <c r="W102" s="2" t="s">
        <v>1484</v>
      </c>
      <c r="X102" s="2" t="s">
        <v>1484</v>
      </c>
      <c r="Y102" s="2" t="s">
        <v>1484</v>
      </c>
      <c r="Z102" s="2" t="s">
        <v>1484</v>
      </c>
      <c r="AA102" s="2" t="s">
        <v>1484</v>
      </c>
      <c r="AB102" s="2" t="s">
        <v>1484</v>
      </c>
      <c r="AC102" s="2" t="s">
        <v>1484</v>
      </c>
      <c r="AD102" s="2" t="s">
        <v>1484</v>
      </c>
      <c r="AE102" s="2" t="s">
        <v>1484</v>
      </c>
      <c r="AF102" s="2" t="s">
        <v>1484</v>
      </c>
      <c r="AG102" s="2" t="s">
        <v>1484</v>
      </c>
      <c r="AH102" s="2" t="s">
        <v>1484</v>
      </c>
      <c r="AI102" s="2" t="s">
        <v>1484</v>
      </c>
      <c r="AJ102" s="2" t="s">
        <v>1484</v>
      </c>
      <c r="AK102" s="2" t="s">
        <v>1484</v>
      </c>
      <c r="AL102" s="2">
        <v>584.1</v>
      </c>
      <c r="AM102" s="2">
        <v>684</v>
      </c>
      <c r="AN102" s="2">
        <v>393.59999999999997</v>
      </c>
      <c r="AO102" s="2">
        <v>432</v>
      </c>
      <c r="AP102" s="2">
        <v>1450</v>
      </c>
      <c r="AQ102" s="2">
        <v>1649.1</v>
      </c>
      <c r="AR102" s="2" t="s">
        <v>1484</v>
      </c>
      <c r="AS102" s="2">
        <v>3</v>
      </c>
      <c r="AT102" s="2" t="s">
        <v>1484</v>
      </c>
      <c r="AU102" s="2" t="s">
        <v>1484</v>
      </c>
      <c r="AV102" s="2" t="s">
        <v>1484</v>
      </c>
      <c r="AW102" s="2" t="s">
        <v>1484</v>
      </c>
      <c r="AX102" s="2" t="s">
        <v>1484</v>
      </c>
      <c r="AY102" s="2" t="s">
        <v>1484</v>
      </c>
      <c r="AZ102" s="2" t="s">
        <v>1484</v>
      </c>
      <c r="BA102" s="2" t="s">
        <v>1484</v>
      </c>
      <c r="BB102" s="2" t="s">
        <v>1484</v>
      </c>
      <c r="BC102" s="2" t="s">
        <v>1484</v>
      </c>
      <c r="BD102" s="2" t="s">
        <v>1484</v>
      </c>
      <c r="BE102" s="2" t="s">
        <v>1484</v>
      </c>
      <c r="BF102" s="2" t="s">
        <v>1484</v>
      </c>
      <c r="BG102" s="2" t="s">
        <v>1484</v>
      </c>
      <c r="BH102" s="2" t="s">
        <v>1484</v>
      </c>
      <c r="BI102" s="2" t="s">
        <v>1484</v>
      </c>
      <c r="BJ102" s="2" t="s">
        <v>1484</v>
      </c>
      <c r="BK102" s="2" t="s">
        <v>1484</v>
      </c>
      <c r="BL102" s="2" t="s">
        <v>1484</v>
      </c>
      <c r="BM102" s="2" t="s">
        <v>1484</v>
      </c>
      <c r="BN102" s="2" t="s">
        <v>1484</v>
      </c>
      <c r="BO102" s="2" t="s">
        <v>1484</v>
      </c>
      <c r="BP102" s="2" t="s">
        <v>1484</v>
      </c>
      <c r="BQ102" s="2" t="s">
        <v>1484</v>
      </c>
      <c r="BR102" s="2">
        <v>11</v>
      </c>
      <c r="BS102" s="2">
        <v>10.4</v>
      </c>
      <c r="BT102" s="2">
        <v>6.5</v>
      </c>
      <c r="BU102" s="2">
        <v>10.6</v>
      </c>
      <c r="BV102" s="2">
        <v>13.4</v>
      </c>
      <c r="BW102" s="2">
        <v>5.5</v>
      </c>
      <c r="BX102" s="2" t="s">
        <v>1484</v>
      </c>
      <c r="BY102" s="2">
        <v>11.6</v>
      </c>
      <c r="BZ102" s="2" t="s">
        <v>1484</v>
      </c>
      <c r="CA102" s="2" t="s">
        <v>1484</v>
      </c>
      <c r="CB102" s="2" t="s">
        <v>1484</v>
      </c>
      <c r="CC102" s="2" t="s">
        <v>1484</v>
      </c>
      <c r="CD102" s="2" t="s">
        <v>1484</v>
      </c>
      <c r="CE102" s="2" t="s">
        <v>1484</v>
      </c>
      <c r="CF102" s="2" t="s">
        <v>1484</v>
      </c>
      <c r="CG102" s="2" t="s">
        <v>1484</v>
      </c>
      <c r="CH102" s="2" t="s">
        <v>1484</v>
      </c>
      <c r="CI102" s="2" t="s">
        <v>1484</v>
      </c>
      <c r="CJ102" s="2" t="s">
        <v>1484</v>
      </c>
      <c r="CK102" s="2" t="s">
        <v>1484</v>
      </c>
      <c r="CL102" s="2" t="s">
        <v>1484</v>
      </c>
      <c r="CM102" s="2" t="s">
        <v>1484</v>
      </c>
      <c r="CN102" s="2" t="s">
        <v>1484</v>
      </c>
      <c r="CO102" s="2" t="s">
        <v>1484</v>
      </c>
      <c r="CP102" s="2" t="s">
        <v>1484</v>
      </c>
      <c r="CQ102" s="2" t="s">
        <v>1484</v>
      </c>
      <c r="CR102" s="2" t="s">
        <v>1484</v>
      </c>
      <c r="CS102" s="2" t="s">
        <v>1484</v>
      </c>
      <c r="CU102" s="2" t="str">
        <f>_xlfn.XLOOKUP($A102,TEAMS!$G$1:$G$844,TEAMS!$H$1:$H$844,"",0)</f>
        <v>PF</v>
      </c>
      <c r="CV102" s="2" t="str">
        <f>_xlfn.XLOOKUP($CU102,DASHBOARD!$B$22:$B$27,DASHBOARD!$C$22:$C$27,"",0)</f>
        <v>FORWARD</v>
      </c>
      <c r="CY102" s="60">
        <v>0</v>
      </c>
      <c r="CZ102" s="60">
        <v>0</v>
      </c>
      <c r="DA102" s="60">
        <v>0</v>
      </c>
      <c r="DB102" s="60">
        <v>0</v>
      </c>
      <c r="DC102" s="60">
        <v>0</v>
      </c>
      <c r="DD102" s="60">
        <v>845000</v>
      </c>
      <c r="DE102" s="60">
        <v>1040000</v>
      </c>
      <c r="DF102" s="60">
        <v>1235000</v>
      </c>
      <c r="DG102" s="60">
        <v>0</v>
      </c>
      <c r="DH102" s="60">
        <v>0</v>
      </c>
      <c r="DI102" s="60">
        <v>0</v>
      </c>
      <c r="DJ102" s="60">
        <v>26190</v>
      </c>
      <c r="DK102" s="60">
        <v>0</v>
      </c>
      <c r="DL102" s="60">
        <v>0</v>
      </c>
      <c r="DM102" s="60">
        <v>0</v>
      </c>
      <c r="DN102" s="60">
        <v>0</v>
      </c>
      <c r="DO102" s="60">
        <v>0</v>
      </c>
      <c r="DP102" s="60">
        <v>0</v>
      </c>
      <c r="DQ102" s="60">
        <v>0</v>
      </c>
      <c r="DR102" s="60">
        <v>0</v>
      </c>
      <c r="DS102" s="60">
        <v>0</v>
      </c>
      <c r="DT102" s="60">
        <v>0</v>
      </c>
      <c r="DU102" s="60">
        <v>0</v>
      </c>
      <c r="DV102" s="60">
        <v>0</v>
      </c>
      <c r="DW102" s="60">
        <v>0</v>
      </c>
      <c r="DX102" s="60">
        <v>0</v>
      </c>
      <c r="DY102" s="60">
        <v>0</v>
      </c>
      <c r="DZ102" s="60">
        <v>0</v>
      </c>
      <c r="EA102" s="60">
        <v>0</v>
      </c>
      <c r="EB102" s="60">
        <v>0</v>
      </c>
      <c r="EC102" s="60">
        <v>0</v>
      </c>
      <c r="ED102" s="60">
        <v>0</v>
      </c>
      <c r="EH102" s="2" t="s">
        <v>1480</v>
      </c>
    </row>
    <row r="103" spans="1:165" x14ac:dyDescent="0.2">
      <c r="A103" s="2" t="s">
        <v>952</v>
      </c>
      <c r="B103" s="2" t="s">
        <v>1484</v>
      </c>
      <c r="C103" s="2" t="s">
        <v>1484</v>
      </c>
      <c r="D103" s="2" t="s">
        <v>1484</v>
      </c>
      <c r="E103" s="2" t="s">
        <v>1484</v>
      </c>
      <c r="F103" s="2" t="s">
        <v>1484</v>
      </c>
      <c r="G103" s="2" t="s">
        <v>1484</v>
      </c>
      <c r="H103" s="2" t="s">
        <v>1484</v>
      </c>
      <c r="I103" s="2" t="s">
        <v>1484</v>
      </c>
      <c r="J103" s="2" t="s">
        <v>1484</v>
      </c>
      <c r="K103" s="2" t="s">
        <v>1526</v>
      </c>
      <c r="L103" s="2" t="s">
        <v>1526</v>
      </c>
      <c r="M103" s="2" t="s">
        <v>1526</v>
      </c>
      <c r="N103" s="2" t="s">
        <v>1526</v>
      </c>
      <c r="O103" s="2" t="s">
        <v>1507</v>
      </c>
      <c r="P103" s="2" t="s">
        <v>787</v>
      </c>
      <c r="Q103" s="2" t="s">
        <v>1484</v>
      </c>
      <c r="R103" s="2" t="s">
        <v>1484</v>
      </c>
      <c r="S103" s="2" t="s">
        <v>1484</v>
      </c>
      <c r="T103" s="2" t="s">
        <v>1484</v>
      </c>
      <c r="U103" s="2" t="s">
        <v>1484</v>
      </c>
      <c r="V103" s="2" t="s">
        <v>1484</v>
      </c>
      <c r="W103" s="2" t="s">
        <v>1484</v>
      </c>
      <c r="X103" s="2" t="s">
        <v>1484</v>
      </c>
      <c r="Y103" s="2" t="s">
        <v>1484</v>
      </c>
      <c r="Z103" s="2" t="s">
        <v>1484</v>
      </c>
      <c r="AA103" s="2" t="s">
        <v>1484</v>
      </c>
      <c r="AB103" s="2" t="s">
        <v>1484</v>
      </c>
      <c r="AC103" s="2" t="s">
        <v>1484</v>
      </c>
      <c r="AD103" s="2" t="s">
        <v>1484</v>
      </c>
      <c r="AE103" s="2" t="s">
        <v>1484</v>
      </c>
      <c r="AF103" s="2" t="s">
        <v>1484</v>
      </c>
      <c r="AG103" s="2" t="s">
        <v>1484</v>
      </c>
      <c r="AH103" s="2" t="s">
        <v>1484</v>
      </c>
      <c r="AI103" s="2" t="s">
        <v>1484</v>
      </c>
      <c r="AJ103" s="2" t="s">
        <v>1484</v>
      </c>
      <c r="AK103" s="2" t="s">
        <v>1484</v>
      </c>
      <c r="AL103" s="2" t="s">
        <v>1484</v>
      </c>
      <c r="AM103" s="2" t="s">
        <v>1484</v>
      </c>
      <c r="AN103" s="2" t="s">
        <v>1484</v>
      </c>
      <c r="AO103" s="2" t="s">
        <v>1484</v>
      </c>
      <c r="AP103" s="2" t="s">
        <v>1484</v>
      </c>
      <c r="AQ103" s="2">
        <v>447</v>
      </c>
      <c r="AR103" s="2">
        <v>929.1</v>
      </c>
      <c r="AS103" s="2">
        <v>1155</v>
      </c>
      <c r="AT103" s="2">
        <v>1892.3999999999999</v>
      </c>
      <c r="AU103" s="2">
        <v>1642.2</v>
      </c>
      <c r="AV103" s="2">
        <v>67.899999999999991</v>
      </c>
      <c r="AW103" s="2" t="s">
        <v>1484</v>
      </c>
      <c r="AX103" s="2" t="s">
        <v>1484</v>
      </c>
      <c r="AY103" s="2" t="s">
        <v>1484</v>
      </c>
      <c r="AZ103" s="2" t="s">
        <v>1484</v>
      </c>
      <c r="BA103" s="2" t="s">
        <v>1484</v>
      </c>
      <c r="BB103" s="2" t="s">
        <v>1484</v>
      </c>
      <c r="BC103" s="2" t="s">
        <v>1484</v>
      </c>
      <c r="BD103" s="2" t="s">
        <v>1484</v>
      </c>
      <c r="BE103" s="2" t="s">
        <v>1484</v>
      </c>
      <c r="BF103" s="2" t="s">
        <v>1484</v>
      </c>
      <c r="BG103" s="2" t="s">
        <v>1484</v>
      </c>
      <c r="BH103" s="2" t="s">
        <v>1484</v>
      </c>
      <c r="BI103" s="2" t="s">
        <v>1484</v>
      </c>
      <c r="BJ103" s="2" t="s">
        <v>1484</v>
      </c>
      <c r="BK103" s="2" t="s">
        <v>1484</v>
      </c>
      <c r="BL103" s="2" t="s">
        <v>1484</v>
      </c>
      <c r="BM103" s="2" t="s">
        <v>1484</v>
      </c>
      <c r="BN103" s="2" t="s">
        <v>1484</v>
      </c>
      <c r="BO103" s="2" t="s">
        <v>1484</v>
      </c>
      <c r="BP103" s="2" t="s">
        <v>1484</v>
      </c>
      <c r="BQ103" s="2" t="s">
        <v>1484</v>
      </c>
      <c r="BR103" s="2" t="s">
        <v>1484</v>
      </c>
      <c r="BS103" s="2" t="s">
        <v>1484</v>
      </c>
      <c r="BT103" s="2" t="s">
        <v>1484</v>
      </c>
      <c r="BU103" s="2" t="s">
        <v>1484</v>
      </c>
      <c r="BV103" s="2" t="s">
        <v>1484</v>
      </c>
      <c r="BW103" s="2">
        <v>12.4</v>
      </c>
      <c r="BX103" s="2">
        <v>12.3</v>
      </c>
      <c r="BY103" s="2">
        <v>13.1</v>
      </c>
      <c r="BZ103" s="2">
        <v>13.5</v>
      </c>
      <c r="CA103" s="2">
        <v>12.2</v>
      </c>
      <c r="CB103" s="2">
        <v>14</v>
      </c>
      <c r="CC103" s="2" t="s">
        <v>1484</v>
      </c>
      <c r="CD103" s="2" t="s">
        <v>1484</v>
      </c>
      <c r="CE103" s="2" t="s">
        <v>1484</v>
      </c>
      <c r="CF103" s="2" t="s">
        <v>1484</v>
      </c>
      <c r="CG103" s="2" t="s">
        <v>1484</v>
      </c>
      <c r="CH103" s="2" t="s">
        <v>1484</v>
      </c>
      <c r="CI103" s="2" t="s">
        <v>1484</v>
      </c>
      <c r="CJ103" s="2" t="s">
        <v>1484</v>
      </c>
      <c r="CK103" s="2" t="s">
        <v>1484</v>
      </c>
      <c r="CL103" s="2" t="s">
        <v>1484</v>
      </c>
      <c r="CM103" s="2" t="s">
        <v>1484</v>
      </c>
      <c r="CN103" s="2" t="s">
        <v>1484</v>
      </c>
      <c r="CO103" s="2" t="s">
        <v>1484</v>
      </c>
      <c r="CP103" s="2" t="s">
        <v>1484</v>
      </c>
      <c r="CQ103" s="2" t="s">
        <v>1484</v>
      </c>
      <c r="CR103" s="2" t="s">
        <v>1484</v>
      </c>
      <c r="CS103" s="2" t="s">
        <v>1484</v>
      </c>
      <c r="CU103" s="2" t="str">
        <f>_xlfn.XLOOKUP($A103,TEAMS!$G$1:$G$844,TEAMS!$H$1:$H$844,"",0)</f>
        <v>SG</v>
      </c>
      <c r="CV103" s="2" t="str">
        <f>_xlfn.XLOOKUP($CU103,DASHBOARD!$B$22:$B$27,DASHBOARD!$C$22:$C$27,"",0)</f>
        <v>GUARD</v>
      </c>
      <c r="CY103" s="60">
        <v>0</v>
      </c>
      <c r="CZ103" s="60">
        <v>0</v>
      </c>
      <c r="DA103" s="60">
        <v>0</v>
      </c>
      <c r="DB103" s="60">
        <v>0</v>
      </c>
      <c r="DC103" s="60">
        <v>0</v>
      </c>
      <c r="DD103" s="60">
        <v>0</v>
      </c>
      <c r="DE103" s="60">
        <v>0</v>
      </c>
      <c r="DF103" s="60">
        <v>0</v>
      </c>
      <c r="DG103" s="60">
        <v>0</v>
      </c>
      <c r="DH103" s="60">
        <v>893400</v>
      </c>
      <c r="DI103" s="60">
        <v>960480</v>
      </c>
      <c r="DJ103" s="60">
        <v>1027440</v>
      </c>
      <c r="DK103" s="60">
        <v>1584312</v>
      </c>
      <c r="DL103" s="60">
        <v>1000000</v>
      </c>
      <c r="DM103" s="60">
        <v>385277</v>
      </c>
      <c r="DN103" s="60">
        <v>0</v>
      </c>
      <c r="DO103" s="60">
        <v>0</v>
      </c>
      <c r="DP103" s="60">
        <v>0</v>
      </c>
      <c r="DQ103" s="60">
        <v>0</v>
      </c>
      <c r="DR103" s="60">
        <v>0</v>
      </c>
      <c r="DS103" s="60">
        <v>0</v>
      </c>
      <c r="DT103" s="60">
        <v>0</v>
      </c>
      <c r="DU103" s="60">
        <v>0</v>
      </c>
      <c r="DV103" s="60">
        <v>0</v>
      </c>
      <c r="DW103" s="60">
        <v>0</v>
      </c>
      <c r="DX103" s="60">
        <v>0</v>
      </c>
      <c r="DY103" s="60">
        <v>0</v>
      </c>
      <c r="DZ103" s="60">
        <v>0</v>
      </c>
      <c r="EA103" s="60">
        <v>0</v>
      </c>
      <c r="EB103" s="60">
        <v>0</v>
      </c>
      <c r="EC103" s="60">
        <v>0</v>
      </c>
      <c r="ED103" s="60">
        <v>0</v>
      </c>
      <c r="EH103" s="2" t="s">
        <v>1481</v>
      </c>
    </row>
    <row r="104" spans="1:165" x14ac:dyDescent="0.2">
      <c r="A104" s="2" t="s">
        <v>664</v>
      </c>
      <c r="B104" s="2" t="s">
        <v>1484</v>
      </c>
      <c r="C104" s="2" t="s">
        <v>1484</v>
      </c>
      <c r="D104" s="2" t="s">
        <v>1484</v>
      </c>
      <c r="E104" s="2" t="s">
        <v>1484</v>
      </c>
      <c r="F104" s="2" t="s">
        <v>1484</v>
      </c>
      <c r="G104" s="2" t="s">
        <v>1484</v>
      </c>
      <c r="H104" s="2" t="s">
        <v>1484</v>
      </c>
      <c r="I104" s="2" t="s">
        <v>1484</v>
      </c>
      <c r="J104" s="2" t="s">
        <v>1484</v>
      </c>
      <c r="K104" s="2" t="s">
        <v>1484</v>
      </c>
      <c r="L104" s="2" t="s">
        <v>1484</v>
      </c>
      <c r="M104" s="2" t="s">
        <v>1484</v>
      </c>
      <c r="N104" s="2" t="s">
        <v>1484</v>
      </c>
      <c r="O104" s="2" t="s">
        <v>1484</v>
      </c>
      <c r="P104" s="2" t="s">
        <v>1484</v>
      </c>
      <c r="Q104" s="2" t="s">
        <v>1484</v>
      </c>
      <c r="R104" s="2" t="s">
        <v>1484</v>
      </c>
      <c r="S104" s="2" t="s">
        <v>1484</v>
      </c>
      <c r="T104" s="2" t="s">
        <v>1484</v>
      </c>
      <c r="U104" s="2" t="s">
        <v>1484</v>
      </c>
      <c r="V104" s="2" t="s">
        <v>1484</v>
      </c>
      <c r="W104" s="2" t="s">
        <v>1484</v>
      </c>
      <c r="X104" s="2" t="s">
        <v>788</v>
      </c>
      <c r="Y104" s="2" t="s">
        <v>788</v>
      </c>
      <c r="Z104" s="2" t="s">
        <v>1507</v>
      </c>
      <c r="AA104" s="2" t="s">
        <v>1531</v>
      </c>
      <c r="AB104" s="2" t="s">
        <v>814</v>
      </c>
      <c r="AC104" s="2" t="s">
        <v>814</v>
      </c>
      <c r="AD104" s="2" t="s">
        <v>814</v>
      </c>
      <c r="AE104" s="2" t="s">
        <v>1484</v>
      </c>
      <c r="AF104" s="2" t="s">
        <v>1484</v>
      </c>
      <c r="AG104" s="2" t="s">
        <v>1484</v>
      </c>
      <c r="AH104" s="2" t="s">
        <v>1484</v>
      </c>
      <c r="AI104" s="2" t="s">
        <v>1484</v>
      </c>
      <c r="AJ104" s="2" t="s">
        <v>1484</v>
      </c>
      <c r="AK104" s="2" t="s">
        <v>1484</v>
      </c>
      <c r="AL104" s="2" t="s">
        <v>1484</v>
      </c>
      <c r="AM104" s="2" t="s">
        <v>1484</v>
      </c>
      <c r="AN104" s="2" t="s">
        <v>1484</v>
      </c>
      <c r="AO104" s="2" t="s">
        <v>1484</v>
      </c>
      <c r="AP104" s="2" t="s">
        <v>1484</v>
      </c>
      <c r="AQ104" s="2" t="s">
        <v>1484</v>
      </c>
      <c r="AR104" s="2" t="s">
        <v>1484</v>
      </c>
      <c r="AS104" s="2" t="s">
        <v>1484</v>
      </c>
      <c r="AT104" s="2" t="s">
        <v>1484</v>
      </c>
      <c r="AU104" s="2" t="s">
        <v>1484</v>
      </c>
      <c r="AV104" s="2" t="s">
        <v>1484</v>
      </c>
      <c r="AW104" s="2" t="s">
        <v>1484</v>
      </c>
      <c r="AX104" s="2" t="s">
        <v>1484</v>
      </c>
      <c r="AY104" s="2" t="s">
        <v>1484</v>
      </c>
      <c r="AZ104" s="2" t="s">
        <v>1484</v>
      </c>
      <c r="BA104" s="2" t="s">
        <v>1484</v>
      </c>
      <c r="BB104" s="2" t="s">
        <v>1484</v>
      </c>
      <c r="BC104" s="2" t="s">
        <v>1484</v>
      </c>
      <c r="BD104" s="2">
        <v>1756.8</v>
      </c>
      <c r="BE104" s="2">
        <v>2072</v>
      </c>
      <c r="BF104" s="2">
        <v>2208</v>
      </c>
      <c r="BG104" s="2">
        <v>2152.8000000000002</v>
      </c>
      <c r="BH104" s="2">
        <v>1384.6000000000001</v>
      </c>
      <c r="BI104" s="2">
        <v>918</v>
      </c>
      <c r="BJ104" s="2">
        <v>1139.5999999999999</v>
      </c>
      <c r="BK104" s="2" t="s">
        <v>1484</v>
      </c>
      <c r="BL104" s="2" t="s">
        <v>1484</v>
      </c>
      <c r="BM104" s="2" t="s">
        <v>1484</v>
      </c>
      <c r="BN104" s="2" t="s">
        <v>1484</v>
      </c>
      <c r="BO104" s="2" t="s">
        <v>1484</v>
      </c>
      <c r="BP104" s="2" t="s">
        <v>1484</v>
      </c>
      <c r="BQ104" s="2" t="s">
        <v>1484</v>
      </c>
      <c r="BR104" s="2" t="s">
        <v>1484</v>
      </c>
      <c r="BS104" s="2" t="s">
        <v>1484</v>
      </c>
      <c r="BT104" s="2" t="s">
        <v>1484</v>
      </c>
      <c r="BU104" s="2" t="s">
        <v>1484</v>
      </c>
      <c r="BV104" s="2" t="s">
        <v>1484</v>
      </c>
      <c r="BW104" s="2" t="s">
        <v>1484</v>
      </c>
      <c r="BX104" s="2" t="s">
        <v>1484</v>
      </c>
      <c r="BY104" s="2" t="s">
        <v>1484</v>
      </c>
      <c r="BZ104" s="2" t="s">
        <v>1484</v>
      </c>
      <c r="CA104" s="2" t="s">
        <v>1484</v>
      </c>
      <c r="CB104" s="2" t="s">
        <v>1484</v>
      </c>
      <c r="CC104" s="2" t="s">
        <v>1484</v>
      </c>
      <c r="CD104" s="2" t="s">
        <v>1484</v>
      </c>
      <c r="CE104" s="2" t="s">
        <v>1484</v>
      </c>
      <c r="CF104" s="2" t="s">
        <v>1484</v>
      </c>
      <c r="CG104" s="2" t="s">
        <v>1484</v>
      </c>
      <c r="CH104" s="2" t="s">
        <v>1484</v>
      </c>
      <c r="CI104" s="2" t="s">
        <v>1484</v>
      </c>
      <c r="CJ104" s="2">
        <v>13.7</v>
      </c>
      <c r="CK104" s="2">
        <v>14</v>
      </c>
      <c r="CL104" s="2">
        <v>10.9</v>
      </c>
      <c r="CM104" s="2">
        <v>9.4</v>
      </c>
      <c r="CN104" s="2">
        <v>14.5</v>
      </c>
      <c r="CO104" s="2">
        <v>10.5</v>
      </c>
      <c r="CP104" s="2">
        <v>11.4</v>
      </c>
      <c r="CQ104" s="2" t="s">
        <v>1484</v>
      </c>
      <c r="CR104" s="2" t="s">
        <v>1484</v>
      </c>
      <c r="CS104" s="2" t="s">
        <v>1484</v>
      </c>
      <c r="CU104" s="2" t="str">
        <f>_xlfn.XLOOKUP($A104,TEAMS!$G$1:$G$844,TEAMS!$H$1:$H$844,"",0)</f>
        <v>SG</v>
      </c>
      <c r="CV104" s="2" t="str">
        <f>_xlfn.XLOOKUP($CU104,DASHBOARD!$B$22:$B$27,DASHBOARD!$C$22:$C$27,"",0)</f>
        <v>GUARD</v>
      </c>
      <c r="CY104" s="60">
        <v>0</v>
      </c>
      <c r="CZ104" s="60">
        <v>0</v>
      </c>
      <c r="DA104" s="60">
        <v>0</v>
      </c>
      <c r="DB104" s="60">
        <v>0</v>
      </c>
      <c r="DC104" s="60">
        <v>0</v>
      </c>
      <c r="DD104" s="60">
        <v>0</v>
      </c>
      <c r="DE104" s="60">
        <v>0</v>
      </c>
      <c r="DF104" s="60">
        <v>0</v>
      </c>
      <c r="DG104" s="60">
        <v>0</v>
      </c>
      <c r="DH104" s="60">
        <v>0</v>
      </c>
      <c r="DI104" s="60">
        <v>0</v>
      </c>
      <c r="DJ104" s="60">
        <v>0</v>
      </c>
      <c r="DK104" s="60">
        <v>0</v>
      </c>
      <c r="DL104" s="60">
        <v>0</v>
      </c>
      <c r="DM104" s="60">
        <v>0</v>
      </c>
      <c r="DN104" s="60">
        <v>0</v>
      </c>
      <c r="DO104" s="60">
        <v>0</v>
      </c>
      <c r="DP104" s="60">
        <v>0</v>
      </c>
      <c r="DQ104" s="60">
        <v>0</v>
      </c>
      <c r="DR104" s="60">
        <v>0</v>
      </c>
      <c r="DS104" s="60">
        <v>0</v>
      </c>
      <c r="DT104" s="60">
        <v>0</v>
      </c>
      <c r="DU104" s="60">
        <v>3726600</v>
      </c>
      <c r="DV104" s="60">
        <v>3894240</v>
      </c>
      <c r="DW104" s="60">
        <v>4062000</v>
      </c>
      <c r="DX104" s="60">
        <v>5138430</v>
      </c>
      <c r="DY104" s="60">
        <v>2898000</v>
      </c>
      <c r="DZ104" s="60">
        <v>11000000</v>
      </c>
      <c r="EA104" s="60">
        <v>11550000</v>
      </c>
      <c r="EB104" s="60">
        <v>0</v>
      </c>
      <c r="EC104" s="60">
        <v>0</v>
      </c>
      <c r="ED104" s="60">
        <v>0</v>
      </c>
      <c r="EH104" s="2" t="s">
        <v>1479</v>
      </c>
    </row>
    <row r="105" spans="1:165" x14ac:dyDescent="0.2">
      <c r="A105" s="2" t="s">
        <v>865</v>
      </c>
      <c r="B105" s="2" t="s">
        <v>1484</v>
      </c>
      <c r="C105" s="2" t="s">
        <v>1484</v>
      </c>
      <c r="D105" s="2" t="s">
        <v>1484</v>
      </c>
      <c r="E105" s="2" t="s">
        <v>1484</v>
      </c>
      <c r="F105" s="2" t="s">
        <v>1484</v>
      </c>
      <c r="G105" s="2" t="s">
        <v>1484</v>
      </c>
      <c r="H105" s="2" t="s">
        <v>1484</v>
      </c>
      <c r="I105" s="2" t="s">
        <v>1484</v>
      </c>
      <c r="J105" s="2" t="s">
        <v>843</v>
      </c>
      <c r="K105" s="2" t="s">
        <v>843</v>
      </c>
      <c r="L105" s="2" t="s">
        <v>843</v>
      </c>
      <c r="M105" s="2" t="s">
        <v>843</v>
      </c>
      <c r="N105" s="2" t="s">
        <v>843</v>
      </c>
      <c r="O105" s="2" t="s">
        <v>843</v>
      </c>
      <c r="P105" s="2" t="s">
        <v>843</v>
      </c>
      <c r="Q105" s="2" t="s">
        <v>843</v>
      </c>
      <c r="R105" s="2" t="s">
        <v>843</v>
      </c>
      <c r="S105" s="2" t="s">
        <v>843</v>
      </c>
      <c r="T105" s="2" t="s">
        <v>843</v>
      </c>
      <c r="U105" s="2" t="s">
        <v>843</v>
      </c>
      <c r="V105" s="2" t="s">
        <v>843</v>
      </c>
      <c r="W105" s="2" t="s">
        <v>843</v>
      </c>
      <c r="X105" s="2" t="s">
        <v>843</v>
      </c>
      <c r="Y105" s="2" t="s">
        <v>843</v>
      </c>
      <c r="Z105" s="2" t="s">
        <v>843</v>
      </c>
      <c r="AA105" s="2" t="s">
        <v>843</v>
      </c>
      <c r="AB105" s="2" t="s">
        <v>843</v>
      </c>
      <c r="AC105" s="2" t="s">
        <v>843</v>
      </c>
      <c r="AD105" s="2" t="s">
        <v>843</v>
      </c>
      <c r="AE105" s="2" t="s">
        <v>1484</v>
      </c>
      <c r="AF105" s="2" t="s">
        <v>1484</v>
      </c>
      <c r="AG105" s="2" t="s">
        <v>1484</v>
      </c>
      <c r="AH105" s="2" t="s">
        <v>1484</v>
      </c>
      <c r="AI105" s="2" t="s">
        <v>1484</v>
      </c>
      <c r="AJ105" s="2" t="s">
        <v>1484</v>
      </c>
      <c r="AK105" s="2" t="s">
        <v>1484</v>
      </c>
      <c r="AL105" s="2" t="s">
        <v>1484</v>
      </c>
      <c r="AM105" s="2" t="s">
        <v>1484</v>
      </c>
      <c r="AN105" s="2" t="s">
        <v>1484</v>
      </c>
      <c r="AO105" s="2" t="s">
        <v>1484</v>
      </c>
      <c r="AP105" s="2">
        <v>958.8</v>
      </c>
      <c r="AQ105" s="2">
        <v>2935.6</v>
      </c>
      <c r="AR105" s="2">
        <v>3124.2000000000003</v>
      </c>
      <c r="AS105" s="2">
        <v>2888</v>
      </c>
      <c r="AT105" s="2">
        <v>3120</v>
      </c>
      <c r="AU105" s="2">
        <v>2918.2999999999997</v>
      </c>
      <c r="AV105" s="2">
        <v>3018.6000000000004</v>
      </c>
      <c r="AW105" s="2">
        <v>3086.1</v>
      </c>
      <c r="AX105" s="2">
        <v>2823.6000000000004</v>
      </c>
      <c r="AY105" s="2">
        <v>2772</v>
      </c>
      <c r="AZ105" s="2">
        <v>3053.7000000000003</v>
      </c>
      <c r="BA105" s="2">
        <v>3037.5</v>
      </c>
      <c r="BB105" s="2">
        <v>2503.8999999999996</v>
      </c>
      <c r="BC105" s="2">
        <v>2077</v>
      </c>
      <c r="BD105" s="2">
        <v>1658.9</v>
      </c>
      <c r="BE105" s="2">
        <v>2632</v>
      </c>
      <c r="BF105" s="2">
        <v>2279.2000000000003</v>
      </c>
      <c r="BG105" s="2">
        <v>2362.5</v>
      </c>
      <c r="BH105" s="2">
        <v>1425.6</v>
      </c>
      <c r="BI105" s="2">
        <v>1901.8999999999999</v>
      </c>
      <c r="BJ105" s="2">
        <v>795.6</v>
      </c>
      <c r="BK105" s="2" t="s">
        <v>1484</v>
      </c>
      <c r="BL105" s="2" t="s">
        <v>1484</v>
      </c>
      <c r="BM105" s="2" t="s">
        <v>1484</v>
      </c>
      <c r="BN105" s="2" t="s">
        <v>1484</v>
      </c>
      <c r="BO105" s="2" t="s">
        <v>1484</v>
      </c>
      <c r="BP105" s="2" t="s">
        <v>1484</v>
      </c>
      <c r="BQ105" s="2" t="s">
        <v>1484</v>
      </c>
      <c r="BR105" s="2" t="s">
        <v>1484</v>
      </c>
      <c r="BS105" s="2" t="s">
        <v>1484</v>
      </c>
      <c r="BT105" s="2" t="s">
        <v>1484</v>
      </c>
      <c r="BU105" s="2" t="s">
        <v>1484</v>
      </c>
      <c r="BV105" s="2">
        <v>12.8</v>
      </c>
      <c r="BW105" s="2">
        <v>17.5</v>
      </c>
      <c r="BX105" s="2">
        <v>22.8</v>
      </c>
      <c r="BY105" s="2">
        <v>24.1</v>
      </c>
      <c r="BZ105" s="2">
        <v>25.6</v>
      </c>
      <c r="CA105" s="2">
        <v>22.5</v>
      </c>
      <c r="CB105" s="2">
        <v>26.1</v>
      </c>
      <c r="CC105" s="2">
        <v>28.1</v>
      </c>
      <c r="CD105" s="2">
        <v>27.6</v>
      </c>
      <c r="CE105" s="2">
        <v>24.6</v>
      </c>
      <c r="CF105" s="2">
        <v>23.1</v>
      </c>
      <c r="CG105" s="2">
        <v>22.9</v>
      </c>
      <c r="CH105" s="2">
        <v>23.4</v>
      </c>
      <c r="CI105" s="2">
        <v>21.7</v>
      </c>
      <c r="CJ105" s="2">
        <v>19.8</v>
      </c>
      <c r="CK105" s="2">
        <v>23.6</v>
      </c>
      <c r="CL105" s="2">
        <v>19.2</v>
      </c>
      <c r="CM105" s="2">
        <v>19</v>
      </c>
      <c r="CN105" s="2">
        <v>17</v>
      </c>
      <c r="CO105" s="2">
        <v>16.7</v>
      </c>
      <c r="CP105" s="2">
        <v>9.6</v>
      </c>
      <c r="CQ105" s="2" t="s">
        <v>1484</v>
      </c>
      <c r="CR105" s="2" t="s">
        <v>1484</v>
      </c>
      <c r="CS105" s="2" t="s">
        <v>1484</v>
      </c>
      <c r="CU105" s="2" t="str">
        <f>_xlfn.XLOOKUP($A105,TEAMS!$G$1:$G$844,TEAMS!$H$1:$H$844,"",0)</f>
        <v>PF</v>
      </c>
      <c r="CV105" s="2" t="str">
        <f>_xlfn.XLOOKUP($CU105,DASHBOARD!$B$22:$B$27,DASHBOARD!$C$22:$C$27,"",0)</f>
        <v>FORWARD</v>
      </c>
      <c r="CY105" s="60">
        <v>0</v>
      </c>
      <c r="CZ105" s="60">
        <v>0</v>
      </c>
      <c r="DA105" s="60">
        <v>0</v>
      </c>
      <c r="DB105" s="60">
        <v>0</v>
      </c>
      <c r="DC105" s="60">
        <v>0</v>
      </c>
      <c r="DD105" s="60">
        <v>0</v>
      </c>
      <c r="DE105" s="60">
        <v>0</v>
      </c>
      <c r="DF105" s="60">
        <v>0</v>
      </c>
      <c r="DG105" s="60">
        <v>1472640</v>
      </c>
      <c r="DH105" s="60">
        <v>1583040</v>
      </c>
      <c r="DI105" s="60">
        <v>1693560</v>
      </c>
      <c r="DJ105" s="60">
        <v>2157595</v>
      </c>
      <c r="DK105" s="60">
        <v>10067750</v>
      </c>
      <c r="DL105" s="60">
        <v>0</v>
      </c>
      <c r="DM105" s="60">
        <v>12584688</v>
      </c>
      <c r="DN105" s="60">
        <v>13843156</v>
      </c>
      <c r="DO105" s="60">
        <v>0</v>
      </c>
      <c r="DP105" s="60">
        <v>16360094</v>
      </c>
      <c r="DQ105" s="60">
        <v>18077904</v>
      </c>
      <c r="DR105" s="60">
        <v>19795714</v>
      </c>
      <c r="DS105" s="60">
        <v>17278618</v>
      </c>
      <c r="DT105" s="60">
        <v>19092873</v>
      </c>
      <c r="DU105" s="60">
        <v>20907128</v>
      </c>
      <c r="DV105" s="60">
        <v>22721381</v>
      </c>
      <c r="DW105" s="60">
        <v>7974482</v>
      </c>
      <c r="DX105" s="60">
        <v>8333334</v>
      </c>
      <c r="DY105" s="60">
        <v>25000000</v>
      </c>
      <c r="DZ105" s="60">
        <v>5000000</v>
      </c>
      <c r="EA105" s="60">
        <v>5000000</v>
      </c>
      <c r="EB105" s="60">
        <v>0</v>
      </c>
      <c r="EC105" s="60">
        <v>0</v>
      </c>
      <c r="ED105" s="60">
        <v>0</v>
      </c>
      <c r="EH105" s="2" t="s">
        <v>1476</v>
      </c>
    </row>
    <row r="106" spans="1:165" x14ac:dyDescent="0.2">
      <c r="A106" s="2" t="s">
        <v>857</v>
      </c>
      <c r="B106" s="2" t="s">
        <v>1484</v>
      </c>
      <c r="C106" s="2" t="s">
        <v>1484</v>
      </c>
      <c r="D106" s="2" t="s">
        <v>1484</v>
      </c>
      <c r="E106" s="2" t="s">
        <v>1484</v>
      </c>
      <c r="F106" s="2" t="s">
        <v>1484</v>
      </c>
      <c r="G106" s="2" t="s">
        <v>1484</v>
      </c>
      <c r="H106" s="2" t="s">
        <v>1484</v>
      </c>
      <c r="I106" s="2" t="s">
        <v>1484</v>
      </c>
      <c r="J106" s="2" t="s">
        <v>1484</v>
      </c>
      <c r="K106" s="2" t="s">
        <v>1484</v>
      </c>
      <c r="L106" s="2" t="s">
        <v>1484</v>
      </c>
      <c r="M106" s="2" t="s">
        <v>1484</v>
      </c>
      <c r="N106" s="2" t="s">
        <v>1484</v>
      </c>
      <c r="O106" s="2" t="s">
        <v>1484</v>
      </c>
      <c r="P106" s="2" t="s">
        <v>1484</v>
      </c>
      <c r="Q106" s="2" t="s">
        <v>1484</v>
      </c>
      <c r="R106" s="2" t="s">
        <v>1484</v>
      </c>
      <c r="S106" s="2" t="s">
        <v>1484</v>
      </c>
      <c r="T106" s="2" t="s">
        <v>1484</v>
      </c>
      <c r="U106" s="2" t="s">
        <v>1484</v>
      </c>
      <c r="V106" s="2" t="s">
        <v>843</v>
      </c>
      <c r="W106" s="2" t="s">
        <v>843</v>
      </c>
      <c r="X106" s="2" t="s">
        <v>843</v>
      </c>
      <c r="Y106" s="2" t="s">
        <v>1484</v>
      </c>
      <c r="Z106" s="2" t="s">
        <v>1484</v>
      </c>
      <c r="AA106" s="2" t="s">
        <v>1484</v>
      </c>
      <c r="AB106" s="2" t="s">
        <v>1484</v>
      </c>
      <c r="AC106" s="2" t="s">
        <v>1484</v>
      </c>
      <c r="AD106" s="2" t="s">
        <v>1484</v>
      </c>
      <c r="AE106" s="2" t="s">
        <v>1484</v>
      </c>
      <c r="AF106" s="2" t="s">
        <v>1484</v>
      </c>
      <c r="AG106" s="2" t="s">
        <v>1484</v>
      </c>
      <c r="AH106" s="2" t="s">
        <v>1484</v>
      </c>
      <c r="AI106" s="2" t="s">
        <v>1484</v>
      </c>
      <c r="AJ106" s="2" t="s">
        <v>1484</v>
      </c>
      <c r="AK106" s="2" t="s">
        <v>1484</v>
      </c>
      <c r="AL106" s="2" t="s">
        <v>1484</v>
      </c>
      <c r="AM106" s="2" t="s">
        <v>1484</v>
      </c>
      <c r="AN106" s="2" t="s">
        <v>1484</v>
      </c>
      <c r="AO106" s="2" t="s">
        <v>1484</v>
      </c>
      <c r="AP106" s="2" t="s">
        <v>1484</v>
      </c>
      <c r="AQ106" s="2" t="s">
        <v>1484</v>
      </c>
      <c r="AR106" s="2" t="s">
        <v>1484</v>
      </c>
      <c r="AS106" s="2" t="s">
        <v>1484</v>
      </c>
      <c r="AT106" s="2" t="s">
        <v>1484</v>
      </c>
      <c r="AU106" s="2" t="s">
        <v>1484</v>
      </c>
      <c r="AV106" s="2" t="s">
        <v>1484</v>
      </c>
      <c r="AW106" s="2" t="s">
        <v>1484</v>
      </c>
      <c r="AX106" s="2" t="s">
        <v>1484</v>
      </c>
      <c r="AY106" s="2" t="s">
        <v>1484</v>
      </c>
      <c r="AZ106" s="2" t="s">
        <v>1484</v>
      </c>
      <c r="BA106" s="2" t="s">
        <v>1484</v>
      </c>
      <c r="BB106" s="2">
        <v>135</v>
      </c>
      <c r="BC106" s="2">
        <v>267.3</v>
      </c>
      <c r="BD106" s="2">
        <v>339.29999999999995</v>
      </c>
      <c r="BE106" s="2" t="s">
        <v>1484</v>
      </c>
      <c r="BF106" s="2" t="s">
        <v>1484</v>
      </c>
      <c r="BG106" s="2" t="s">
        <v>1484</v>
      </c>
      <c r="BH106" s="2" t="s">
        <v>1484</v>
      </c>
      <c r="BI106" s="2" t="s">
        <v>1484</v>
      </c>
      <c r="BJ106" s="2" t="s">
        <v>1484</v>
      </c>
      <c r="BK106" s="2" t="s">
        <v>1484</v>
      </c>
      <c r="BL106" s="2" t="s">
        <v>1484</v>
      </c>
      <c r="BM106" s="2" t="s">
        <v>1484</v>
      </c>
      <c r="BN106" s="2" t="s">
        <v>1484</v>
      </c>
      <c r="BO106" s="2" t="s">
        <v>1484</v>
      </c>
      <c r="BP106" s="2" t="s">
        <v>1484</v>
      </c>
      <c r="BQ106" s="2" t="s">
        <v>1484</v>
      </c>
      <c r="BR106" s="2" t="s">
        <v>1484</v>
      </c>
      <c r="BS106" s="2" t="s">
        <v>1484</v>
      </c>
      <c r="BT106" s="2" t="s">
        <v>1484</v>
      </c>
      <c r="BU106" s="2" t="s">
        <v>1484</v>
      </c>
      <c r="BV106" s="2" t="s">
        <v>1484</v>
      </c>
      <c r="BW106" s="2" t="s">
        <v>1484</v>
      </c>
      <c r="BX106" s="2" t="s">
        <v>1484</v>
      </c>
      <c r="BY106" s="2" t="s">
        <v>1484</v>
      </c>
      <c r="BZ106" s="2" t="s">
        <v>1484</v>
      </c>
      <c r="CA106" s="2" t="s">
        <v>1484</v>
      </c>
      <c r="CB106" s="2" t="s">
        <v>1484</v>
      </c>
      <c r="CC106" s="2" t="s">
        <v>1484</v>
      </c>
      <c r="CD106" s="2" t="s">
        <v>1484</v>
      </c>
      <c r="CE106" s="2" t="s">
        <v>1484</v>
      </c>
      <c r="CF106" s="2" t="s">
        <v>1484</v>
      </c>
      <c r="CG106" s="2" t="s">
        <v>1484</v>
      </c>
      <c r="CH106" s="2">
        <v>10.6</v>
      </c>
      <c r="CI106" s="2">
        <v>11.8</v>
      </c>
      <c r="CJ106" s="2">
        <v>12.4</v>
      </c>
      <c r="CK106" s="2" t="s">
        <v>1484</v>
      </c>
      <c r="CL106" s="2" t="s">
        <v>1484</v>
      </c>
      <c r="CM106" s="2" t="s">
        <v>1484</v>
      </c>
      <c r="CN106" s="2" t="s">
        <v>1484</v>
      </c>
      <c r="CO106" s="2" t="s">
        <v>1484</v>
      </c>
      <c r="CP106" s="2" t="s">
        <v>1484</v>
      </c>
      <c r="CQ106" s="2" t="s">
        <v>1484</v>
      </c>
      <c r="CR106" s="2" t="s">
        <v>1484</v>
      </c>
      <c r="CS106" s="2" t="s">
        <v>1484</v>
      </c>
      <c r="CU106" s="2" t="str">
        <f>_xlfn.XLOOKUP($A106,TEAMS!$G$1:$G$844,TEAMS!$H$1:$H$844,"",0)</f>
        <v>SG</v>
      </c>
      <c r="CV106" s="2" t="str">
        <f>_xlfn.XLOOKUP($CU106,DASHBOARD!$B$22:$B$27,DASHBOARD!$C$22:$C$27,"",0)</f>
        <v>GUARD</v>
      </c>
      <c r="CY106" s="60">
        <v>0</v>
      </c>
      <c r="CZ106" s="60">
        <v>0</v>
      </c>
      <c r="DA106" s="60">
        <v>0</v>
      </c>
      <c r="DB106" s="60">
        <v>0</v>
      </c>
      <c r="DC106" s="60">
        <v>0</v>
      </c>
      <c r="DD106" s="60">
        <v>0</v>
      </c>
      <c r="DE106" s="60">
        <v>0</v>
      </c>
      <c r="DF106" s="60">
        <v>0</v>
      </c>
      <c r="DG106" s="60">
        <v>0</v>
      </c>
      <c r="DH106" s="60">
        <v>0</v>
      </c>
      <c r="DI106" s="60">
        <v>0</v>
      </c>
      <c r="DJ106" s="60">
        <v>0</v>
      </c>
      <c r="DK106" s="60">
        <v>0</v>
      </c>
      <c r="DL106" s="60">
        <v>0</v>
      </c>
      <c r="DM106" s="60">
        <v>0</v>
      </c>
      <c r="DN106" s="60">
        <v>0</v>
      </c>
      <c r="DO106" s="60">
        <v>0</v>
      </c>
      <c r="DP106" s="60">
        <v>0</v>
      </c>
      <c r="DQ106" s="60">
        <v>0</v>
      </c>
      <c r="DR106" s="60">
        <v>0</v>
      </c>
      <c r="DS106" s="60">
        <v>1110120</v>
      </c>
      <c r="DT106" s="60">
        <v>1193280</v>
      </c>
      <c r="DU106" s="60">
        <v>1276560</v>
      </c>
      <c r="DV106" s="60">
        <v>0</v>
      </c>
      <c r="DW106" s="60">
        <v>0</v>
      </c>
      <c r="DX106" s="60">
        <v>0</v>
      </c>
      <c r="DY106" s="60">
        <v>0</v>
      </c>
      <c r="DZ106" s="60">
        <v>0</v>
      </c>
      <c r="EA106" s="60">
        <v>0</v>
      </c>
      <c r="EB106" s="60">
        <v>0</v>
      </c>
      <c r="EC106" s="60">
        <v>0</v>
      </c>
      <c r="ED106" s="60">
        <v>0</v>
      </c>
      <c r="EH106" s="2" t="s">
        <v>1480</v>
      </c>
    </row>
    <row r="107" spans="1:165" x14ac:dyDescent="0.2">
      <c r="A107" s="2" t="s">
        <v>610</v>
      </c>
      <c r="B107" s="2" t="s">
        <v>1484</v>
      </c>
      <c r="C107" s="2" t="s">
        <v>1484</v>
      </c>
      <c r="D107" s="2" t="s">
        <v>1484</v>
      </c>
      <c r="E107" s="2" t="s">
        <v>1484</v>
      </c>
      <c r="F107" s="2" t="s">
        <v>1484</v>
      </c>
      <c r="G107" s="2" t="s">
        <v>1484</v>
      </c>
      <c r="H107" s="2" t="s">
        <v>1484</v>
      </c>
      <c r="I107" s="2" t="s">
        <v>1484</v>
      </c>
      <c r="J107" s="2" t="s">
        <v>1484</v>
      </c>
      <c r="K107" s="2" t="s">
        <v>1484</v>
      </c>
      <c r="L107" s="2" t="s">
        <v>1484</v>
      </c>
      <c r="M107" s="2" t="s">
        <v>1484</v>
      </c>
      <c r="N107" s="2" t="s">
        <v>1484</v>
      </c>
      <c r="O107" s="2" t="s">
        <v>1484</v>
      </c>
      <c r="P107" s="2" t="s">
        <v>1484</v>
      </c>
      <c r="Q107" s="2" t="s">
        <v>1484</v>
      </c>
      <c r="R107" s="2" t="s">
        <v>1484</v>
      </c>
      <c r="S107" s="2" t="s">
        <v>1484</v>
      </c>
      <c r="T107" s="2" t="s">
        <v>1484</v>
      </c>
      <c r="U107" s="2" t="s">
        <v>1484</v>
      </c>
      <c r="V107" s="2" t="s">
        <v>1484</v>
      </c>
      <c r="W107" s="2" t="s">
        <v>1484</v>
      </c>
      <c r="X107" s="2" t="s">
        <v>1484</v>
      </c>
      <c r="Y107" s="2" t="s">
        <v>1484</v>
      </c>
      <c r="Z107" s="2" t="s">
        <v>1484</v>
      </c>
      <c r="AA107" s="2" t="s">
        <v>1484</v>
      </c>
      <c r="AB107" s="2" t="s">
        <v>1484</v>
      </c>
      <c r="AC107" s="2" t="s">
        <v>1484</v>
      </c>
      <c r="AD107" s="2" t="s">
        <v>836</v>
      </c>
      <c r="AE107" s="2" t="s">
        <v>1484</v>
      </c>
      <c r="AF107" s="2" t="s">
        <v>1484</v>
      </c>
      <c r="AG107" s="2" t="s">
        <v>1484</v>
      </c>
      <c r="AH107" s="2" t="s">
        <v>1484</v>
      </c>
      <c r="AI107" s="2" t="s">
        <v>1484</v>
      </c>
      <c r="AJ107" s="2" t="s">
        <v>1484</v>
      </c>
      <c r="AK107" s="2" t="s">
        <v>1484</v>
      </c>
      <c r="AL107" s="2" t="s">
        <v>1484</v>
      </c>
      <c r="AM107" s="2" t="s">
        <v>1484</v>
      </c>
      <c r="AN107" s="2" t="s">
        <v>1484</v>
      </c>
      <c r="AO107" s="2" t="s">
        <v>1484</v>
      </c>
      <c r="AP107" s="2" t="s">
        <v>1484</v>
      </c>
      <c r="AQ107" s="2" t="s">
        <v>1484</v>
      </c>
      <c r="AR107" s="2" t="s">
        <v>1484</v>
      </c>
      <c r="AS107" s="2" t="s">
        <v>1484</v>
      </c>
      <c r="AT107" s="2" t="s">
        <v>1484</v>
      </c>
      <c r="AU107" s="2" t="s">
        <v>1484</v>
      </c>
      <c r="AV107" s="2" t="s">
        <v>1484</v>
      </c>
      <c r="AW107" s="2" t="s">
        <v>1484</v>
      </c>
      <c r="AX107" s="2" t="s">
        <v>1484</v>
      </c>
      <c r="AY107" s="2" t="s">
        <v>1484</v>
      </c>
      <c r="AZ107" s="2" t="s">
        <v>1484</v>
      </c>
      <c r="BA107" s="2" t="s">
        <v>1484</v>
      </c>
      <c r="BB107" s="2" t="s">
        <v>1484</v>
      </c>
      <c r="BC107" s="2" t="s">
        <v>1484</v>
      </c>
      <c r="BD107" s="2" t="s">
        <v>1484</v>
      </c>
      <c r="BE107" s="2" t="s">
        <v>1484</v>
      </c>
      <c r="BF107" s="2" t="s">
        <v>1484</v>
      </c>
      <c r="BG107" s="2" t="s">
        <v>1484</v>
      </c>
      <c r="BH107" s="2" t="s">
        <v>1484</v>
      </c>
      <c r="BI107" s="2" t="s">
        <v>1484</v>
      </c>
      <c r="BJ107" s="2">
        <v>410.4</v>
      </c>
      <c r="BK107" s="2" t="s">
        <v>1484</v>
      </c>
      <c r="BL107" s="2" t="s">
        <v>1484</v>
      </c>
      <c r="BM107" s="2" t="s">
        <v>1484</v>
      </c>
      <c r="BN107" s="2" t="s">
        <v>1484</v>
      </c>
      <c r="BO107" s="2" t="s">
        <v>1484</v>
      </c>
      <c r="BP107" s="2" t="s">
        <v>1484</v>
      </c>
      <c r="BQ107" s="2" t="s">
        <v>1484</v>
      </c>
      <c r="BR107" s="2" t="s">
        <v>1484</v>
      </c>
      <c r="BS107" s="2" t="s">
        <v>1484</v>
      </c>
      <c r="BT107" s="2" t="s">
        <v>1484</v>
      </c>
      <c r="BU107" s="2" t="s">
        <v>1484</v>
      </c>
      <c r="BV107" s="2" t="s">
        <v>1484</v>
      </c>
      <c r="BW107" s="2" t="s">
        <v>1484</v>
      </c>
      <c r="BX107" s="2" t="s">
        <v>1484</v>
      </c>
      <c r="BY107" s="2" t="s">
        <v>1484</v>
      </c>
      <c r="BZ107" s="2" t="s">
        <v>1484</v>
      </c>
      <c r="CA107" s="2" t="s">
        <v>1484</v>
      </c>
      <c r="CB107" s="2" t="s">
        <v>1484</v>
      </c>
      <c r="CC107" s="2" t="s">
        <v>1484</v>
      </c>
      <c r="CD107" s="2" t="s">
        <v>1484</v>
      </c>
      <c r="CE107" s="2" t="s">
        <v>1484</v>
      </c>
      <c r="CF107" s="2" t="s">
        <v>1484</v>
      </c>
      <c r="CG107" s="2" t="s">
        <v>1484</v>
      </c>
      <c r="CH107" s="2" t="s">
        <v>1484</v>
      </c>
      <c r="CI107" s="2" t="s">
        <v>1484</v>
      </c>
      <c r="CJ107" s="2" t="s">
        <v>1484</v>
      </c>
      <c r="CK107" s="2" t="s">
        <v>1484</v>
      </c>
      <c r="CL107" s="2" t="s">
        <v>1484</v>
      </c>
      <c r="CM107" s="2" t="s">
        <v>1484</v>
      </c>
      <c r="CN107" s="2" t="s">
        <v>1484</v>
      </c>
      <c r="CO107" s="2" t="s">
        <v>1484</v>
      </c>
      <c r="CP107" s="2">
        <v>9.1</v>
      </c>
      <c r="CQ107" s="2" t="s">
        <v>1484</v>
      </c>
      <c r="CR107" s="2" t="s">
        <v>1484</v>
      </c>
      <c r="CS107" s="2" t="s">
        <v>1484</v>
      </c>
      <c r="CU107" s="2" t="str">
        <f>_xlfn.XLOOKUP($A107,TEAMS!$G$1:$G$844,TEAMS!$H$1:$H$844,"",0)</f>
        <v>SG</v>
      </c>
      <c r="CV107" s="2" t="str">
        <f>_xlfn.XLOOKUP($CU107,DASHBOARD!$B$22:$B$27,DASHBOARD!$C$22:$C$27,"",0)</f>
        <v>GUARD</v>
      </c>
      <c r="CY107" s="60">
        <v>0</v>
      </c>
      <c r="CZ107" s="60">
        <v>0</v>
      </c>
      <c r="DA107" s="60">
        <v>0</v>
      </c>
      <c r="DB107" s="60">
        <v>0</v>
      </c>
      <c r="DC107" s="60">
        <v>0</v>
      </c>
      <c r="DD107" s="60">
        <v>0</v>
      </c>
      <c r="DE107" s="60">
        <v>0</v>
      </c>
      <c r="DF107" s="60">
        <v>0</v>
      </c>
      <c r="DG107" s="60">
        <v>0</v>
      </c>
      <c r="DH107" s="60">
        <v>0</v>
      </c>
      <c r="DI107" s="60">
        <v>0</v>
      </c>
      <c r="DJ107" s="60">
        <v>0</v>
      </c>
      <c r="DK107" s="60">
        <v>0</v>
      </c>
      <c r="DL107" s="60">
        <v>0</v>
      </c>
      <c r="DM107" s="60">
        <v>0</v>
      </c>
      <c r="DN107" s="60">
        <v>0</v>
      </c>
      <c r="DO107" s="60">
        <v>0</v>
      </c>
      <c r="DP107" s="60">
        <v>0</v>
      </c>
      <c r="DQ107" s="60">
        <v>0</v>
      </c>
      <c r="DR107" s="60">
        <v>0</v>
      </c>
      <c r="DS107" s="60">
        <v>0</v>
      </c>
      <c r="DT107" s="60">
        <v>0</v>
      </c>
      <c r="DU107" s="60">
        <v>0</v>
      </c>
      <c r="DV107" s="60">
        <v>0</v>
      </c>
      <c r="DW107" s="60">
        <v>0</v>
      </c>
      <c r="DX107" s="60">
        <v>0</v>
      </c>
      <c r="DY107" s="60">
        <v>0</v>
      </c>
      <c r="DZ107" s="60">
        <v>0</v>
      </c>
      <c r="EA107" s="60">
        <v>2481000</v>
      </c>
      <c r="EB107" s="60">
        <v>0</v>
      </c>
      <c r="EC107" s="60">
        <v>0</v>
      </c>
      <c r="ED107" s="60">
        <v>0</v>
      </c>
      <c r="EH107" s="2" t="s">
        <v>1481</v>
      </c>
    </row>
    <row r="108" spans="1:165" x14ac:dyDescent="0.2">
      <c r="A108" s="2" t="s">
        <v>947</v>
      </c>
      <c r="B108" s="2" t="s">
        <v>1484</v>
      </c>
      <c r="C108" s="2" t="s">
        <v>1484</v>
      </c>
      <c r="D108" s="2" t="s">
        <v>1484</v>
      </c>
      <c r="E108" s="2" t="s">
        <v>1484</v>
      </c>
      <c r="F108" s="2" t="s">
        <v>1484</v>
      </c>
      <c r="G108" s="2" t="s">
        <v>1484</v>
      </c>
      <c r="H108" s="2" t="s">
        <v>1484</v>
      </c>
      <c r="I108" s="2" t="s">
        <v>1484</v>
      </c>
      <c r="J108" s="2" t="s">
        <v>1484</v>
      </c>
      <c r="K108" s="2" t="s">
        <v>1484</v>
      </c>
      <c r="L108" s="2" t="s">
        <v>1484</v>
      </c>
      <c r="M108" s="2" t="s">
        <v>1484</v>
      </c>
      <c r="N108" s="2" t="s">
        <v>1484</v>
      </c>
      <c r="O108" s="2" t="s">
        <v>1484</v>
      </c>
      <c r="P108" s="2" t="s">
        <v>814</v>
      </c>
      <c r="Q108" s="2" t="s">
        <v>814</v>
      </c>
      <c r="R108" s="2" t="s">
        <v>814</v>
      </c>
      <c r="S108" s="2" t="s">
        <v>814</v>
      </c>
      <c r="T108" s="2" t="s">
        <v>814</v>
      </c>
      <c r="U108" s="2" t="s">
        <v>814</v>
      </c>
      <c r="V108" s="2" t="s">
        <v>786</v>
      </c>
      <c r="W108" s="2" t="s">
        <v>786</v>
      </c>
      <c r="X108" s="2" t="s">
        <v>1513</v>
      </c>
      <c r="Y108" s="2" t="s">
        <v>1519</v>
      </c>
      <c r="Z108" s="2" t="s">
        <v>1519</v>
      </c>
      <c r="AA108" s="2" t="s">
        <v>1484</v>
      </c>
      <c r="AB108" s="2" t="s">
        <v>1484</v>
      </c>
      <c r="AC108" s="2" t="s">
        <v>1484</v>
      </c>
      <c r="AD108" s="2" t="s">
        <v>1484</v>
      </c>
      <c r="AE108" s="2" t="s">
        <v>1484</v>
      </c>
      <c r="AF108" s="2" t="s">
        <v>1484</v>
      </c>
      <c r="AG108" s="2" t="s">
        <v>1484</v>
      </c>
      <c r="AH108" s="2" t="s">
        <v>1484</v>
      </c>
      <c r="AI108" s="2" t="s">
        <v>1484</v>
      </c>
      <c r="AJ108" s="2" t="s">
        <v>1484</v>
      </c>
      <c r="AK108" s="2" t="s">
        <v>1484</v>
      </c>
      <c r="AL108" s="2" t="s">
        <v>1484</v>
      </c>
      <c r="AM108" s="2" t="s">
        <v>1484</v>
      </c>
      <c r="AN108" s="2" t="s">
        <v>1484</v>
      </c>
      <c r="AO108" s="2" t="s">
        <v>1484</v>
      </c>
      <c r="AP108" s="2" t="s">
        <v>1484</v>
      </c>
      <c r="AQ108" s="2" t="s">
        <v>1484</v>
      </c>
      <c r="AR108" s="2" t="s">
        <v>1484</v>
      </c>
      <c r="AS108" s="2" t="s">
        <v>1484</v>
      </c>
      <c r="AT108" s="2" t="s">
        <v>1484</v>
      </c>
      <c r="AU108" s="2" t="s">
        <v>1484</v>
      </c>
      <c r="AV108" s="2">
        <v>27</v>
      </c>
      <c r="AW108" s="2">
        <v>132</v>
      </c>
      <c r="AX108" s="2">
        <v>1293.6000000000001</v>
      </c>
      <c r="AY108" s="2">
        <v>1104.4000000000001</v>
      </c>
      <c r="AZ108" s="2">
        <v>73.199999999999989</v>
      </c>
      <c r="BA108" s="2">
        <v>1497.6000000000001</v>
      </c>
      <c r="BB108" s="2">
        <v>3148.7999999999997</v>
      </c>
      <c r="BC108" s="2">
        <v>1647</v>
      </c>
      <c r="BD108" s="2">
        <v>1785.4</v>
      </c>
      <c r="BE108" s="2">
        <v>986</v>
      </c>
      <c r="BF108" s="2">
        <v>590.40000000000009</v>
      </c>
      <c r="BG108" s="2" t="s">
        <v>1484</v>
      </c>
      <c r="BH108" s="2" t="s">
        <v>1484</v>
      </c>
      <c r="BI108" s="2" t="s">
        <v>1484</v>
      </c>
      <c r="BJ108" s="2" t="s">
        <v>1484</v>
      </c>
      <c r="BK108" s="2" t="s">
        <v>1484</v>
      </c>
      <c r="BL108" s="2" t="s">
        <v>1484</v>
      </c>
      <c r="BM108" s="2" t="s">
        <v>1484</v>
      </c>
      <c r="BN108" s="2" t="s">
        <v>1484</v>
      </c>
      <c r="BO108" s="2" t="s">
        <v>1484</v>
      </c>
      <c r="BP108" s="2" t="s">
        <v>1484</v>
      </c>
      <c r="BQ108" s="2" t="s">
        <v>1484</v>
      </c>
      <c r="BR108" s="2" t="s">
        <v>1484</v>
      </c>
      <c r="BS108" s="2" t="s">
        <v>1484</v>
      </c>
      <c r="BT108" s="2" t="s">
        <v>1484</v>
      </c>
      <c r="BU108" s="2" t="s">
        <v>1484</v>
      </c>
      <c r="BV108" s="2" t="s">
        <v>1484</v>
      </c>
      <c r="BW108" s="2" t="s">
        <v>1484</v>
      </c>
      <c r="BX108" s="2" t="s">
        <v>1484</v>
      </c>
      <c r="BY108" s="2" t="s">
        <v>1484</v>
      </c>
      <c r="BZ108" s="2" t="s">
        <v>1484</v>
      </c>
      <c r="CA108" s="2" t="s">
        <v>1484</v>
      </c>
      <c r="CB108" s="2">
        <v>5.2</v>
      </c>
      <c r="CC108" s="2">
        <v>13.2</v>
      </c>
      <c r="CD108" s="2">
        <v>12.7</v>
      </c>
      <c r="CE108" s="2">
        <v>14.4</v>
      </c>
      <c r="CF108" s="2">
        <v>3.7</v>
      </c>
      <c r="CG108" s="2">
        <v>14.5</v>
      </c>
      <c r="CH108" s="2">
        <v>15</v>
      </c>
      <c r="CI108" s="2">
        <v>15</v>
      </c>
      <c r="CJ108" s="2">
        <v>16</v>
      </c>
      <c r="CK108" s="2">
        <v>11.9</v>
      </c>
      <c r="CL108" s="2">
        <v>13.4</v>
      </c>
      <c r="CM108" s="2" t="s">
        <v>1484</v>
      </c>
      <c r="CN108" s="2" t="s">
        <v>1484</v>
      </c>
      <c r="CO108" s="2" t="s">
        <v>1484</v>
      </c>
      <c r="CP108" s="2" t="s">
        <v>1484</v>
      </c>
      <c r="CQ108" s="2" t="s">
        <v>1484</v>
      </c>
      <c r="CR108" s="2" t="s">
        <v>1484</v>
      </c>
      <c r="CS108" s="2" t="s">
        <v>1484</v>
      </c>
      <c r="CU108" s="2" t="str">
        <f>_xlfn.XLOOKUP($A108,TEAMS!$G$1:$G$844,TEAMS!$H$1:$H$844,"",0)</f>
        <v>SF</v>
      </c>
      <c r="CV108" s="2" t="str">
        <f>_xlfn.XLOOKUP($CU108,DASHBOARD!$B$22:$B$27,DASHBOARD!$C$22:$C$27,"",0)</f>
        <v>FORWARD</v>
      </c>
      <c r="CY108" s="60">
        <v>0</v>
      </c>
      <c r="CZ108" s="60">
        <v>0</v>
      </c>
      <c r="DA108" s="60">
        <v>0</v>
      </c>
      <c r="DB108" s="60">
        <v>0</v>
      </c>
      <c r="DC108" s="60">
        <v>0</v>
      </c>
      <c r="DD108" s="60">
        <v>0</v>
      </c>
      <c r="DE108" s="60">
        <v>0</v>
      </c>
      <c r="DF108" s="60">
        <v>0</v>
      </c>
      <c r="DG108" s="60">
        <v>0</v>
      </c>
      <c r="DH108" s="60">
        <v>0</v>
      </c>
      <c r="DI108" s="60">
        <v>0</v>
      </c>
      <c r="DJ108" s="60">
        <v>0</v>
      </c>
      <c r="DK108" s="60">
        <v>0</v>
      </c>
      <c r="DL108" s="60">
        <v>0</v>
      </c>
      <c r="DM108" s="60">
        <v>1152240</v>
      </c>
      <c r="DN108" s="60">
        <v>1238640</v>
      </c>
      <c r="DO108" s="60">
        <v>0</v>
      </c>
      <c r="DP108" s="60">
        <v>2040746</v>
      </c>
      <c r="DQ108" s="60">
        <v>0</v>
      </c>
      <c r="DR108" s="60">
        <v>2750000</v>
      </c>
      <c r="DS108" s="60">
        <v>3500000</v>
      </c>
      <c r="DT108" s="60">
        <v>3823000</v>
      </c>
      <c r="DU108" s="60">
        <v>4106000</v>
      </c>
      <c r="DV108" s="60">
        <v>3000000</v>
      </c>
      <c r="DW108" s="60">
        <v>3150000</v>
      </c>
      <c r="DX108" s="60">
        <v>0</v>
      </c>
      <c r="DY108" s="60">
        <v>0</v>
      </c>
      <c r="DZ108" s="60">
        <v>0</v>
      </c>
      <c r="EA108" s="60">
        <v>0</v>
      </c>
      <c r="EB108" s="60">
        <v>0</v>
      </c>
      <c r="EC108" s="60">
        <v>0</v>
      </c>
      <c r="ED108" s="60">
        <v>0</v>
      </c>
      <c r="EH108" s="2" t="s">
        <v>1480</v>
      </c>
    </row>
    <row r="109" spans="1:165" x14ac:dyDescent="0.2">
      <c r="A109" s="2" t="s">
        <v>565</v>
      </c>
      <c r="B109" s="2" t="s">
        <v>1484</v>
      </c>
      <c r="C109" s="2" t="s">
        <v>1484</v>
      </c>
      <c r="D109" s="2" t="s">
        <v>1484</v>
      </c>
      <c r="E109" s="2" t="s">
        <v>1484</v>
      </c>
      <c r="F109" s="2" t="s">
        <v>1484</v>
      </c>
      <c r="G109" s="2" t="s">
        <v>1484</v>
      </c>
      <c r="H109" s="2" t="s">
        <v>1484</v>
      </c>
      <c r="I109" s="2" t="s">
        <v>1484</v>
      </c>
      <c r="J109" s="2" t="s">
        <v>1484</v>
      </c>
      <c r="K109" s="2" t="s">
        <v>1484</v>
      </c>
      <c r="L109" s="2" t="s">
        <v>1484</v>
      </c>
      <c r="M109" s="2" t="s">
        <v>1484</v>
      </c>
      <c r="N109" s="2" t="s">
        <v>1484</v>
      </c>
      <c r="O109" s="2" t="s">
        <v>1484</v>
      </c>
      <c r="P109" s="2" t="s">
        <v>1484</v>
      </c>
      <c r="Q109" s="2" t="s">
        <v>1484</v>
      </c>
      <c r="R109" s="2" t="s">
        <v>1484</v>
      </c>
      <c r="S109" s="2" t="s">
        <v>1484</v>
      </c>
      <c r="T109" s="2" t="s">
        <v>1484</v>
      </c>
      <c r="U109" s="2" t="s">
        <v>1484</v>
      </c>
      <c r="V109" s="2" t="s">
        <v>1484</v>
      </c>
      <c r="W109" s="2" t="s">
        <v>1484</v>
      </c>
      <c r="X109" s="2" t="s">
        <v>786</v>
      </c>
      <c r="Y109" s="2" t="s">
        <v>786</v>
      </c>
      <c r="Z109" s="2" t="s">
        <v>786</v>
      </c>
      <c r="AA109" s="2" t="s">
        <v>786</v>
      </c>
      <c r="AB109" s="2" t="s">
        <v>786</v>
      </c>
      <c r="AC109" s="2" t="s">
        <v>786</v>
      </c>
      <c r="AD109" s="2" t="s">
        <v>786</v>
      </c>
      <c r="AE109" s="2" t="s">
        <v>1484</v>
      </c>
      <c r="AF109" s="2" t="s">
        <v>1484</v>
      </c>
      <c r="AG109" s="2" t="s">
        <v>1484</v>
      </c>
      <c r="AH109" s="2" t="s">
        <v>1484</v>
      </c>
      <c r="AI109" s="2" t="s">
        <v>1484</v>
      </c>
      <c r="AJ109" s="2" t="s">
        <v>1484</v>
      </c>
      <c r="AK109" s="2" t="s">
        <v>1484</v>
      </c>
      <c r="AL109" s="2" t="s">
        <v>1484</v>
      </c>
      <c r="AM109" s="2" t="s">
        <v>1484</v>
      </c>
      <c r="AN109" s="2" t="s">
        <v>1484</v>
      </c>
      <c r="AO109" s="2" t="s">
        <v>1484</v>
      </c>
      <c r="AP109" s="2" t="s">
        <v>1484</v>
      </c>
      <c r="AQ109" s="2" t="s">
        <v>1484</v>
      </c>
      <c r="AR109" s="2" t="s">
        <v>1484</v>
      </c>
      <c r="AS109" s="2" t="s">
        <v>1484</v>
      </c>
      <c r="AT109" s="2" t="s">
        <v>1484</v>
      </c>
      <c r="AU109" s="2" t="s">
        <v>1484</v>
      </c>
      <c r="AV109" s="2" t="s">
        <v>1484</v>
      </c>
      <c r="AW109" s="2" t="s">
        <v>1484</v>
      </c>
      <c r="AX109" s="2" t="s">
        <v>1484</v>
      </c>
      <c r="AY109" s="2" t="s">
        <v>1484</v>
      </c>
      <c r="AZ109" s="2" t="s">
        <v>1484</v>
      </c>
      <c r="BA109" s="2" t="s">
        <v>1484</v>
      </c>
      <c r="BB109" s="2" t="s">
        <v>1484</v>
      </c>
      <c r="BC109" s="2" t="s">
        <v>1484</v>
      </c>
      <c r="BD109" s="2">
        <v>1058.6000000000001</v>
      </c>
      <c r="BE109" s="2">
        <v>1795.8</v>
      </c>
      <c r="BF109" s="2">
        <v>2488.5</v>
      </c>
      <c r="BG109" s="2">
        <v>2810.7000000000003</v>
      </c>
      <c r="BH109" s="2">
        <v>2470</v>
      </c>
      <c r="BI109" s="2">
        <v>2289</v>
      </c>
      <c r="BJ109" s="2">
        <v>2065.8000000000002</v>
      </c>
      <c r="BK109" s="2" t="s">
        <v>1484</v>
      </c>
      <c r="BL109" s="2" t="s">
        <v>1484</v>
      </c>
      <c r="BM109" s="2" t="s">
        <v>1484</v>
      </c>
      <c r="BN109" s="2" t="s">
        <v>1484</v>
      </c>
      <c r="BO109" s="2" t="s">
        <v>1484</v>
      </c>
      <c r="BP109" s="2" t="s">
        <v>1484</v>
      </c>
      <c r="BQ109" s="2" t="s">
        <v>1484</v>
      </c>
      <c r="BR109" s="2" t="s">
        <v>1484</v>
      </c>
      <c r="BS109" s="2" t="s">
        <v>1484</v>
      </c>
      <c r="BT109" s="2" t="s">
        <v>1484</v>
      </c>
      <c r="BU109" s="2" t="s">
        <v>1484</v>
      </c>
      <c r="BV109" s="2" t="s">
        <v>1484</v>
      </c>
      <c r="BW109" s="2" t="s">
        <v>1484</v>
      </c>
      <c r="BX109" s="2" t="s">
        <v>1484</v>
      </c>
      <c r="BY109" s="2" t="s">
        <v>1484</v>
      </c>
      <c r="BZ109" s="2" t="s">
        <v>1484</v>
      </c>
      <c r="CA109" s="2" t="s">
        <v>1484</v>
      </c>
      <c r="CB109" s="2" t="s">
        <v>1484</v>
      </c>
      <c r="CC109" s="2" t="s">
        <v>1484</v>
      </c>
      <c r="CD109" s="2" t="s">
        <v>1484</v>
      </c>
      <c r="CE109" s="2" t="s">
        <v>1484</v>
      </c>
      <c r="CF109" s="2" t="s">
        <v>1484</v>
      </c>
      <c r="CG109" s="2" t="s">
        <v>1484</v>
      </c>
      <c r="CH109" s="2" t="s">
        <v>1484</v>
      </c>
      <c r="CI109" s="2" t="s">
        <v>1484</v>
      </c>
      <c r="CJ109" s="2">
        <v>7.1</v>
      </c>
      <c r="CK109" s="2">
        <v>12.7</v>
      </c>
      <c r="CL109" s="2">
        <v>16.399999999999999</v>
      </c>
      <c r="CM109" s="2">
        <v>19.3</v>
      </c>
      <c r="CN109" s="2">
        <v>16.5</v>
      </c>
      <c r="CO109" s="2">
        <v>16.100000000000001</v>
      </c>
      <c r="CP109" s="2">
        <v>12.9</v>
      </c>
      <c r="CQ109" s="2" t="s">
        <v>1484</v>
      </c>
      <c r="CR109" s="2" t="s">
        <v>1484</v>
      </c>
      <c r="CS109" s="2" t="s">
        <v>1484</v>
      </c>
      <c r="CU109" s="2" t="str">
        <f>_xlfn.XLOOKUP($A109,TEAMS!$G$1:$G$844,TEAMS!$H$1:$H$844,"",0)</f>
        <v>PF</v>
      </c>
      <c r="CV109" s="2" t="str">
        <f>_xlfn.XLOOKUP($CU109,DASHBOARD!$B$22:$B$27,DASHBOARD!$C$22:$C$27,"",0)</f>
        <v>FORWARD</v>
      </c>
      <c r="CY109" s="60">
        <v>0</v>
      </c>
      <c r="CZ109" s="60">
        <v>0</v>
      </c>
      <c r="DA109" s="60">
        <v>0</v>
      </c>
      <c r="DB109" s="60">
        <v>0</v>
      </c>
      <c r="DC109" s="60">
        <v>0</v>
      </c>
      <c r="DD109" s="60">
        <v>0</v>
      </c>
      <c r="DE109" s="60">
        <v>0</v>
      </c>
      <c r="DF109" s="60">
        <v>0</v>
      </c>
      <c r="DG109" s="60">
        <v>0</v>
      </c>
      <c r="DH109" s="60">
        <v>0</v>
      </c>
      <c r="DI109" s="60">
        <v>0</v>
      </c>
      <c r="DJ109" s="60">
        <v>0</v>
      </c>
      <c r="DK109" s="60">
        <v>0</v>
      </c>
      <c r="DL109" s="60">
        <v>0</v>
      </c>
      <c r="DM109" s="60">
        <v>0</v>
      </c>
      <c r="DN109" s="60">
        <v>0</v>
      </c>
      <c r="DO109" s="60">
        <v>0</v>
      </c>
      <c r="DP109" s="60">
        <v>0</v>
      </c>
      <c r="DQ109" s="60">
        <v>0</v>
      </c>
      <c r="DR109" s="60">
        <v>0</v>
      </c>
      <c r="DS109" s="60">
        <v>0</v>
      </c>
      <c r="DT109" s="60">
        <v>0</v>
      </c>
      <c r="DU109" s="60">
        <v>850000</v>
      </c>
      <c r="DV109" s="60">
        <v>875500</v>
      </c>
      <c r="DW109" s="60">
        <v>915243</v>
      </c>
      <c r="DX109" s="60">
        <v>14300000</v>
      </c>
      <c r="DY109" s="60">
        <v>15330435</v>
      </c>
      <c r="DZ109" s="60">
        <v>16400000</v>
      </c>
      <c r="EA109" s="60">
        <v>17469565</v>
      </c>
      <c r="EB109" s="60">
        <v>0</v>
      </c>
      <c r="EC109" s="60">
        <v>0</v>
      </c>
      <c r="ED109" s="60">
        <v>0</v>
      </c>
      <c r="EF109" s="1"/>
      <c r="EG109" s="1"/>
      <c r="EH109" s="2" t="s">
        <v>1271</v>
      </c>
      <c r="EJ109" s="1"/>
      <c r="EK109" s="1"/>
      <c r="EL109" s="1"/>
      <c r="EM109" s="1"/>
      <c r="EN109" s="1"/>
      <c r="EO109" s="54"/>
      <c r="EP109" s="1"/>
      <c r="EQ109" s="1"/>
      <c r="ER109" s="1"/>
      <c r="ES109" s="1"/>
      <c r="ET109" s="1"/>
      <c r="EU109" s="1"/>
      <c r="EV109" s="1"/>
      <c r="EW109" s="54"/>
      <c r="EX109" s="54"/>
      <c r="EY109" s="54"/>
      <c r="EZ109" s="1"/>
      <c r="FA109" s="1"/>
      <c r="FB109" s="54"/>
      <c r="FC109" s="54"/>
      <c r="FD109" s="54"/>
      <c r="FE109" s="54"/>
      <c r="FF109" s="54"/>
      <c r="FG109" s="54"/>
      <c r="FH109" s="54"/>
      <c r="FI109" s="1"/>
    </row>
    <row r="110" spans="1:165" x14ac:dyDescent="0.2">
      <c r="A110" s="2" t="s">
        <v>659</v>
      </c>
      <c r="B110" s="2" t="s">
        <v>1484</v>
      </c>
      <c r="C110" s="2" t="s">
        <v>1484</v>
      </c>
      <c r="D110" s="2" t="s">
        <v>1484</v>
      </c>
      <c r="E110" s="2" t="s">
        <v>1484</v>
      </c>
      <c r="F110" s="2" t="s">
        <v>1484</v>
      </c>
      <c r="G110" s="2" t="s">
        <v>1484</v>
      </c>
      <c r="H110" s="2" t="s">
        <v>1484</v>
      </c>
      <c r="I110" s="2" t="s">
        <v>1484</v>
      </c>
      <c r="J110" s="2" t="s">
        <v>1484</v>
      </c>
      <c r="K110" s="2" t="s">
        <v>1484</v>
      </c>
      <c r="L110" s="2" t="s">
        <v>1484</v>
      </c>
      <c r="M110" s="2" t="s">
        <v>1484</v>
      </c>
      <c r="N110" s="2" t="s">
        <v>1484</v>
      </c>
      <c r="O110" s="2" t="s">
        <v>1484</v>
      </c>
      <c r="P110" s="2" t="s">
        <v>1522</v>
      </c>
      <c r="Q110" s="2" t="s">
        <v>1522</v>
      </c>
      <c r="R110" s="2" t="s">
        <v>1522</v>
      </c>
      <c r="S110" s="2" t="s">
        <v>1522</v>
      </c>
      <c r="T110" s="2" t="s">
        <v>1522</v>
      </c>
      <c r="U110" s="2" t="s">
        <v>1522</v>
      </c>
      <c r="V110" s="2" t="s">
        <v>1522</v>
      </c>
      <c r="W110" s="2" t="s">
        <v>1522</v>
      </c>
      <c r="X110" s="2" t="s">
        <v>837</v>
      </c>
      <c r="Y110" s="2" t="s">
        <v>1085</v>
      </c>
      <c r="Z110" s="2" t="s">
        <v>1085</v>
      </c>
      <c r="AA110" s="2" t="s">
        <v>1085</v>
      </c>
      <c r="AB110" s="2" t="s">
        <v>1526</v>
      </c>
      <c r="AC110" s="2" t="s">
        <v>1532</v>
      </c>
      <c r="AD110" s="2" t="s">
        <v>1521</v>
      </c>
      <c r="AE110" s="2" t="s">
        <v>1484</v>
      </c>
      <c r="AF110" s="2" t="s">
        <v>1484</v>
      </c>
      <c r="AG110" s="2" t="s">
        <v>1484</v>
      </c>
      <c r="AH110" s="2" t="s">
        <v>1484</v>
      </c>
      <c r="AI110" s="2" t="s">
        <v>1484</v>
      </c>
      <c r="AJ110" s="2" t="s">
        <v>1484</v>
      </c>
      <c r="AK110" s="2" t="s">
        <v>1484</v>
      </c>
      <c r="AL110" s="2" t="s">
        <v>1484</v>
      </c>
      <c r="AM110" s="2" t="s">
        <v>1484</v>
      </c>
      <c r="AN110" s="2" t="s">
        <v>1484</v>
      </c>
      <c r="AO110" s="2" t="s">
        <v>1484</v>
      </c>
      <c r="AP110" s="2" t="s">
        <v>1484</v>
      </c>
      <c r="AQ110" s="2" t="s">
        <v>1484</v>
      </c>
      <c r="AR110" s="2" t="s">
        <v>1484</v>
      </c>
      <c r="AS110" s="2" t="s">
        <v>1484</v>
      </c>
      <c r="AT110" s="2" t="s">
        <v>1484</v>
      </c>
      <c r="AU110" s="2" t="s">
        <v>1484</v>
      </c>
      <c r="AV110" s="2">
        <v>2673.2000000000003</v>
      </c>
      <c r="AW110" s="2">
        <v>3017.6</v>
      </c>
      <c r="AX110" s="2">
        <v>3025.7999999999997</v>
      </c>
      <c r="AY110" s="2">
        <v>3091.4</v>
      </c>
      <c r="AZ110" s="2">
        <v>2820.3</v>
      </c>
      <c r="BA110" s="2">
        <v>2845.4</v>
      </c>
      <c r="BB110" s="2">
        <v>2932.8</v>
      </c>
      <c r="BC110" s="2">
        <v>2068.1999999999998</v>
      </c>
      <c r="BD110" s="2">
        <v>2720.7999999999997</v>
      </c>
      <c r="BE110" s="2">
        <v>2392.7000000000003</v>
      </c>
      <c r="BF110" s="2">
        <v>1221.8</v>
      </c>
      <c r="BG110" s="2">
        <v>2279.1</v>
      </c>
      <c r="BH110" s="2">
        <v>2197.7999999999997</v>
      </c>
      <c r="BI110" s="2">
        <v>2462.4</v>
      </c>
      <c r="BJ110" s="2">
        <v>230.4</v>
      </c>
      <c r="BK110" s="2" t="s">
        <v>1484</v>
      </c>
      <c r="BL110" s="2" t="s">
        <v>1484</v>
      </c>
      <c r="BM110" s="2" t="s">
        <v>1484</v>
      </c>
      <c r="BN110" s="2" t="s">
        <v>1484</v>
      </c>
      <c r="BO110" s="2" t="s">
        <v>1484</v>
      </c>
      <c r="BP110" s="2" t="s">
        <v>1484</v>
      </c>
      <c r="BQ110" s="2" t="s">
        <v>1484</v>
      </c>
      <c r="BR110" s="2" t="s">
        <v>1484</v>
      </c>
      <c r="BS110" s="2" t="s">
        <v>1484</v>
      </c>
      <c r="BT110" s="2" t="s">
        <v>1484</v>
      </c>
      <c r="BU110" s="2" t="s">
        <v>1484</v>
      </c>
      <c r="BV110" s="2" t="s">
        <v>1484</v>
      </c>
      <c r="BW110" s="2" t="s">
        <v>1484</v>
      </c>
      <c r="BX110" s="2" t="s">
        <v>1484</v>
      </c>
      <c r="BY110" s="2" t="s">
        <v>1484</v>
      </c>
      <c r="BZ110" s="2" t="s">
        <v>1484</v>
      </c>
      <c r="CA110" s="2" t="s">
        <v>1484</v>
      </c>
      <c r="CB110" s="2">
        <v>17.2</v>
      </c>
      <c r="CC110" s="2">
        <v>19.3</v>
      </c>
      <c r="CD110" s="2">
        <v>21.1</v>
      </c>
      <c r="CE110" s="2">
        <v>22.9</v>
      </c>
      <c r="CF110" s="2">
        <v>25.4</v>
      </c>
      <c r="CG110" s="2">
        <v>24</v>
      </c>
      <c r="CH110" s="2">
        <v>26.1</v>
      </c>
      <c r="CI110" s="2">
        <v>24.2</v>
      </c>
      <c r="CJ110" s="2">
        <v>19.399999999999999</v>
      </c>
      <c r="CK110" s="2">
        <v>21.3</v>
      </c>
      <c r="CL110" s="2">
        <v>19.2</v>
      </c>
      <c r="CM110" s="2">
        <v>18.899999999999999</v>
      </c>
      <c r="CN110" s="2">
        <v>20.8</v>
      </c>
      <c r="CO110" s="2">
        <v>20.5</v>
      </c>
      <c r="CP110" s="2">
        <v>17.399999999999999</v>
      </c>
      <c r="CQ110" s="2" t="s">
        <v>1484</v>
      </c>
      <c r="CR110" s="2" t="s">
        <v>1484</v>
      </c>
      <c r="CS110" s="2" t="s">
        <v>1484</v>
      </c>
      <c r="CU110" s="2" t="str">
        <f>_xlfn.XLOOKUP($A110,TEAMS!$G$1:$G$844,TEAMS!$H$1:$H$844,"",0)</f>
        <v>C</v>
      </c>
      <c r="CV110" s="2" t="str">
        <f>_xlfn.XLOOKUP($CU110,DASHBOARD!$B$22:$B$27,DASHBOARD!$C$22:$C$27,"",0)</f>
        <v>CENTER</v>
      </c>
      <c r="CY110" s="60">
        <v>0</v>
      </c>
      <c r="CZ110" s="60">
        <v>0</v>
      </c>
      <c r="DA110" s="60">
        <v>0</v>
      </c>
      <c r="DB110" s="60">
        <v>0</v>
      </c>
      <c r="DC110" s="60">
        <v>0</v>
      </c>
      <c r="DD110" s="60">
        <v>0</v>
      </c>
      <c r="DE110" s="60">
        <v>0</v>
      </c>
      <c r="DF110" s="60">
        <v>0</v>
      </c>
      <c r="DG110" s="60">
        <v>0</v>
      </c>
      <c r="DH110" s="60">
        <v>0</v>
      </c>
      <c r="DI110" s="60">
        <v>0</v>
      </c>
      <c r="DJ110" s="60">
        <v>0</v>
      </c>
      <c r="DK110" s="60">
        <v>0</v>
      </c>
      <c r="DL110" s="60">
        <v>0</v>
      </c>
      <c r="DM110" s="60">
        <v>4179720</v>
      </c>
      <c r="DN110" s="60">
        <v>4493160</v>
      </c>
      <c r="DO110" s="60">
        <v>4806720</v>
      </c>
      <c r="DP110" s="60">
        <v>6061274</v>
      </c>
      <c r="DQ110" s="60">
        <v>13758000</v>
      </c>
      <c r="DR110" s="60">
        <v>15202590</v>
      </c>
      <c r="DS110" s="60">
        <v>16647180</v>
      </c>
      <c r="DT110" s="60">
        <v>18091770</v>
      </c>
      <c r="DU110" s="60">
        <v>19536360</v>
      </c>
      <c r="DV110" s="60">
        <v>20513178</v>
      </c>
      <c r="DW110" s="60">
        <v>21436271</v>
      </c>
      <c r="DX110" s="60">
        <v>22359364</v>
      </c>
      <c r="DY110" s="60">
        <v>23180275</v>
      </c>
      <c r="DZ110" s="60">
        <v>23500000</v>
      </c>
      <c r="EA110" s="60">
        <v>5337000</v>
      </c>
      <c r="EB110" s="60">
        <v>0</v>
      </c>
      <c r="EC110" s="60">
        <v>0</v>
      </c>
      <c r="ED110" s="60">
        <v>0</v>
      </c>
      <c r="EH110" s="2" t="s">
        <v>1482</v>
      </c>
    </row>
    <row r="111" spans="1:165" x14ac:dyDescent="0.2">
      <c r="A111" s="2" t="s">
        <v>834</v>
      </c>
      <c r="B111" s="2" t="s">
        <v>1484</v>
      </c>
      <c r="C111" s="2" t="s">
        <v>1484</v>
      </c>
      <c r="D111" s="2" t="s">
        <v>1484</v>
      </c>
      <c r="E111" s="2" t="s">
        <v>1484</v>
      </c>
      <c r="F111" s="2" t="s">
        <v>1484</v>
      </c>
      <c r="G111" s="2" t="s">
        <v>1484</v>
      </c>
      <c r="H111" s="2" t="s">
        <v>1484</v>
      </c>
      <c r="I111" s="2" t="s">
        <v>1484</v>
      </c>
      <c r="J111" s="2" t="s">
        <v>1484</v>
      </c>
      <c r="K111" s="2" t="s">
        <v>1484</v>
      </c>
      <c r="L111" s="2" t="s">
        <v>1484</v>
      </c>
      <c r="M111" s="2" t="s">
        <v>1484</v>
      </c>
      <c r="N111" s="2" t="s">
        <v>1484</v>
      </c>
      <c r="O111" s="2" t="s">
        <v>814</v>
      </c>
      <c r="P111" s="2" t="s">
        <v>814</v>
      </c>
      <c r="Q111" s="2" t="s">
        <v>814</v>
      </c>
      <c r="R111" s="2" t="s">
        <v>814</v>
      </c>
      <c r="S111" s="2" t="s">
        <v>814</v>
      </c>
      <c r="T111" s="2" t="s">
        <v>814</v>
      </c>
      <c r="U111" s="2" t="s">
        <v>814</v>
      </c>
      <c r="V111" s="2" t="s">
        <v>814</v>
      </c>
      <c r="W111" s="2" t="s">
        <v>814</v>
      </c>
      <c r="X111" s="2" t="s">
        <v>814</v>
      </c>
      <c r="Y111" s="2" t="s">
        <v>814</v>
      </c>
      <c r="Z111" s="2" t="s">
        <v>814</v>
      </c>
      <c r="AA111" s="2" t="s">
        <v>814</v>
      </c>
      <c r="AB111" s="2" t="s">
        <v>1077</v>
      </c>
      <c r="AC111" s="2" t="s">
        <v>1507</v>
      </c>
      <c r="AD111" s="2" t="s">
        <v>814</v>
      </c>
      <c r="AE111" s="2" t="s">
        <v>1484</v>
      </c>
      <c r="AF111" s="2" t="s">
        <v>1484</v>
      </c>
      <c r="AG111" s="2" t="s">
        <v>1484</v>
      </c>
      <c r="AH111" s="2" t="s">
        <v>1484</v>
      </c>
      <c r="AI111" s="2" t="s">
        <v>1484</v>
      </c>
      <c r="AJ111" s="2" t="s">
        <v>1484</v>
      </c>
      <c r="AK111" s="2" t="s">
        <v>1484</v>
      </c>
      <c r="AL111" s="2" t="s">
        <v>1484</v>
      </c>
      <c r="AM111" s="2" t="s">
        <v>1484</v>
      </c>
      <c r="AN111" s="2" t="s">
        <v>1484</v>
      </c>
      <c r="AO111" s="2" t="s">
        <v>1484</v>
      </c>
      <c r="AP111" s="2" t="s">
        <v>1484</v>
      </c>
      <c r="AQ111" s="2" t="s">
        <v>1484</v>
      </c>
      <c r="AR111" s="2" t="s">
        <v>1484</v>
      </c>
      <c r="AS111" s="2" t="s">
        <v>1484</v>
      </c>
      <c r="AT111" s="2" t="s">
        <v>1484</v>
      </c>
      <c r="AU111" s="2">
        <v>2128.9</v>
      </c>
      <c r="AV111" s="2">
        <v>2972.2000000000003</v>
      </c>
      <c r="AW111" s="2">
        <v>2895</v>
      </c>
      <c r="AX111" s="2">
        <v>1932.8999999999999</v>
      </c>
      <c r="AY111" s="2">
        <v>1953.3</v>
      </c>
      <c r="AZ111" s="2">
        <v>3049.4</v>
      </c>
      <c r="BA111" s="2">
        <v>2795.1</v>
      </c>
      <c r="BB111" s="2">
        <v>2819.6</v>
      </c>
      <c r="BC111" s="2">
        <v>1626.8000000000002</v>
      </c>
      <c r="BD111" s="2">
        <v>2394.3000000000002</v>
      </c>
      <c r="BE111" s="2">
        <v>1776.6</v>
      </c>
      <c r="BF111" s="2">
        <v>1971.6000000000001</v>
      </c>
      <c r="BG111" s="2">
        <v>2257</v>
      </c>
      <c r="BH111" s="2">
        <v>1794</v>
      </c>
      <c r="BI111" s="2">
        <v>1534.3</v>
      </c>
      <c r="BJ111" s="2">
        <v>1886.3999999999999</v>
      </c>
      <c r="BK111" s="2" t="s">
        <v>1484</v>
      </c>
      <c r="BL111" s="2" t="s">
        <v>1484</v>
      </c>
      <c r="BM111" s="2" t="s">
        <v>1484</v>
      </c>
      <c r="BN111" s="2" t="s">
        <v>1484</v>
      </c>
      <c r="BO111" s="2" t="s">
        <v>1484</v>
      </c>
      <c r="BP111" s="2" t="s">
        <v>1484</v>
      </c>
      <c r="BQ111" s="2" t="s">
        <v>1484</v>
      </c>
      <c r="BR111" s="2" t="s">
        <v>1484</v>
      </c>
      <c r="BS111" s="2" t="s">
        <v>1484</v>
      </c>
      <c r="BT111" s="2" t="s">
        <v>1484</v>
      </c>
      <c r="BU111" s="2" t="s">
        <v>1484</v>
      </c>
      <c r="BV111" s="2" t="s">
        <v>1484</v>
      </c>
      <c r="BW111" s="2" t="s">
        <v>1484</v>
      </c>
      <c r="BX111" s="2" t="s">
        <v>1484</v>
      </c>
      <c r="BY111" s="2" t="s">
        <v>1484</v>
      </c>
      <c r="BZ111" s="2" t="s">
        <v>1484</v>
      </c>
      <c r="CA111" s="2">
        <v>17.600000000000001</v>
      </c>
      <c r="CB111" s="2">
        <v>23.1</v>
      </c>
      <c r="CC111" s="2">
        <v>27.6</v>
      </c>
      <c r="CD111" s="2">
        <v>28.9</v>
      </c>
      <c r="CE111" s="2">
        <v>21.5</v>
      </c>
      <c r="CF111" s="2">
        <v>30.4</v>
      </c>
      <c r="CG111" s="2">
        <v>28</v>
      </c>
      <c r="CH111" s="2">
        <v>25.6</v>
      </c>
      <c r="CI111" s="2">
        <v>26.3</v>
      </c>
      <c r="CJ111" s="2">
        <v>24</v>
      </c>
      <c r="CK111" s="2">
        <v>22</v>
      </c>
      <c r="CL111" s="2">
        <v>21.4</v>
      </c>
      <c r="CM111" s="2">
        <v>20.3</v>
      </c>
      <c r="CN111" s="2">
        <v>18.5</v>
      </c>
      <c r="CO111" s="2">
        <v>15</v>
      </c>
      <c r="CP111" s="2">
        <v>15.8</v>
      </c>
      <c r="CQ111" s="2" t="s">
        <v>1484</v>
      </c>
      <c r="CR111" s="2" t="s">
        <v>1484</v>
      </c>
      <c r="CS111" s="2" t="s">
        <v>1484</v>
      </c>
      <c r="CU111" s="2" t="str">
        <f>_xlfn.XLOOKUP($A111,TEAMS!$G$1:$G$844,TEAMS!$H$1:$H$844,"",0)</f>
        <v>SG</v>
      </c>
      <c r="CV111" s="2" t="str">
        <f>_xlfn.XLOOKUP($CU111,DASHBOARD!$B$22:$B$27,DASHBOARD!$C$22:$C$27,"",0)</f>
        <v>GUARD</v>
      </c>
      <c r="CY111" s="60">
        <v>0</v>
      </c>
      <c r="CZ111" s="60">
        <v>0</v>
      </c>
      <c r="DA111" s="60">
        <v>0</v>
      </c>
      <c r="DB111" s="60">
        <v>0</v>
      </c>
      <c r="DC111" s="60">
        <v>0</v>
      </c>
      <c r="DD111" s="60">
        <v>0</v>
      </c>
      <c r="DE111" s="60">
        <v>0</v>
      </c>
      <c r="DF111" s="60">
        <v>0</v>
      </c>
      <c r="DG111" s="60">
        <v>0</v>
      </c>
      <c r="DH111" s="60">
        <v>0</v>
      </c>
      <c r="DI111" s="60">
        <v>0</v>
      </c>
      <c r="DJ111" s="60">
        <v>0</v>
      </c>
      <c r="DK111" s="60">
        <v>0</v>
      </c>
      <c r="DL111" s="60">
        <v>2636400</v>
      </c>
      <c r="DM111" s="60">
        <v>2834160</v>
      </c>
      <c r="DN111" s="60">
        <v>3031920</v>
      </c>
      <c r="DO111" s="60">
        <v>0</v>
      </c>
      <c r="DP111" s="60">
        <v>13041250</v>
      </c>
      <c r="DQ111" s="60">
        <v>0</v>
      </c>
      <c r="DR111" s="60">
        <v>15779912</v>
      </c>
      <c r="DS111" s="60">
        <v>0</v>
      </c>
      <c r="DT111" s="60">
        <v>15691000</v>
      </c>
      <c r="DU111" s="60">
        <v>17182000</v>
      </c>
      <c r="DV111" s="60">
        <v>18673000</v>
      </c>
      <c r="DW111" s="60">
        <v>15000000</v>
      </c>
      <c r="DX111" s="60">
        <v>20000000</v>
      </c>
      <c r="DY111" s="60">
        <v>23200000</v>
      </c>
      <c r="DZ111" s="60">
        <v>15550000</v>
      </c>
      <c r="EA111" s="60">
        <v>2393887</v>
      </c>
      <c r="EB111" s="60">
        <v>0</v>
      </c>
      <c r="EC111" s="60">
        <v>0</v>
      </c>
      <c r="ED111" s="60">
        <v>0</v>
      </c>
      <c r="EH111" s="2" t="s">
        <v>1485</v>
      </c>
    </row>
    <row r="112" spans="1:165" x14ac:dyDescent="0.2">
      <c r="A112" s="2" t="s">
        <v>934</v>
      </c>
      <c r="B112" s="2" t="s">
        <v>1484</v>
      </c>
      <c r="C112" s="2" t="s">
        <v>1484</v>
      </c>
      <c r="D112" s="2" t="s">
        <v>1484</v>
      </c>
      <c r="E112" s="2" t="s">
        <v>1484</v>
      </c>
      <c r="F112" s="2" t="s">
        <v>1484</v>
      </c>
      <c r="G112" s="2" t="s">
        <v>1484</v>
      </c>
      <c r="H112" s="2" t="s">
        <v>1484</v>
      </c>
      <c r="I112" s="2" t="s">
        <v>1484</v>
      </c>
      <c r="J112" s="2" t="s">
        <v>1484</v>
      </c>
      <c r="K112" s="2" t="s">
        <v>1484</v>
      </c>
      <c r="L112" s="2" t="s">
        <v>1484</v>
      </c>
      <c r="M112" s="2" t="s">
        <v>1484</v>
      </c>
      <c r="N112" s="2" t="s">
        <v>1484</v>
      </c>
      <c r="O112" s="2" t="s">
        <v>1484</v>
      </c>
      <c r="P112" s="2" t="s">
        <v>1484</v>
      </c>
      <c r="Q112" s="2" t="s">
        <v>1484</v>
      </c>
      <c r="R112" s="2" t="s">
        <v>814</v>
      </c>
      <c r="S112" s="2" t="s">
        <v>814</v>
      </c>
      <c r="T112" s="2" t="s">
        <v>1484</v>
      </c>
      <c r="U112" s="2" t="s">
        <v>1529</v>
      </c>
      <c r="V112" s="2" t="s">
        <v>1507</v>
      </c>
      <c r="W112" s="2" t="s">
        <v>786</v>
      </c>
      <c r="X112" s="2" t="s">
        <v>1507</v>
      </c>
      <c r="Y112" s="2" t="s">
        <v>1484</v>
      </c>
      <c r="Z112" s="2" t="s">
        <v>1506</v>
      </c>
      <c r="AA112" s="2" t="s">
        <v>1484</v>
      </c>
      <c r="AB112" s="2" t="s">
        <v>1484</v>
      </c>
      <c r="AC112" s="2" t="s">
        <v>1484</v>
      </c>
      <c r="AD112" s="2" t="s">
        <v>1484</v>
      </c>
      <c r="AE112" s="2" t="s">
        <v>1484</v>
      </c>
      <c r="AF112" s="2" t="s">
        <v>1484</v>
      </c>
      <c r="AG112" s="2" t="s">
        <v>1484</v>
      </c>
      <c r="AH112" s="2" t="s">
        <v>1484</v>
      </c>
      <c r="AI112" s="2" t="s">
        <v>1484</v>
      </c>
      <c r="AJ112" s="2" t="s">
        <v>1484</v>
      </c>
      <c r="AK112" s="2" t="s">
        <v>1484</v>
      </c>
      <c r="AL112" s="2" t="s">
        <v>1484</v>
      </c>
      <c r="AM112" s="2" t="s">
        <v>1484</v>
      </c>
      <c r="AN112" s="2" t="s">
        <v>1484</v>
      </c>
      <c r="AO112" s="2" t="s">
        <v>1484</v>
      </c>
      <c r="AP112" s="2" t="s">
        <v>1484</v>
      </c>
      <c r="AQ112" s="2" t="s">
        <v>1484</v>
      </c>
      <c r="AR112" s="2" t="s">
        <v>1484</v>
      </c>
      <c r="AS112" s="2" t="s">
        <v>1484</v>
      </c>
      <c r="AT112" s="2" t="s">
        <v>1484</v>
      </c>
      <c r="AU112" s="2" t="s">
        <v>1484</v>
      </c>
      <c r="AV112" s="2" t="s">
        <v>1484</v>
      </c>
      <c r="AW112" s="2" t="s">
        <v>1484</v>
      </c>
      <c r="AX112" s="2">
        <v>204.4</v>
      </c>
      <c r="AY112" s="2">
        <v>887.80000000000007</v>
      </c>
      <c r="AZ112" s="2" t="s">
        <v>1484</v>
      </c>
      <c r="BA112" s="2">
        <v>231.70000000000002</v>
      </c>
      <c r="BB112" s="2">
        <v>304.5</v>
      </c>
      <c r="BC112" s="2">
        <v>9</v>
      </c>
      <c r="BD112" s="2">
        <v>159.60000000000002</v>
      </c>
      <c r="BE112" s="2" t="s">
        <v>1484</v>
      </c>
      <c r="BF112" s="2">
        <v>142.4</v>
      </c>
      <c r="BG112" s="2" t="s">
        <v>1484</v>
      </c>
      <c r="BH112" s="2" t="s">
        <v>1484</v>
      </c>
      <c r="BI112" s="2" t="s">
        <v>1484</v>
      </c>
      <c r="BJ112" s="2" t="s">
        <v>1484</v>
      </c>
      <c r="BK112" s="2" t="s">
        <v>1484</v>
      </c>
      <c r="BL112" s="2" t="s">
        <v>1484</v>
      </c>
      <c r="BM112" s="2" t="s">
        <v>1484</v>
      </c>
      <c r="BN112" s="2" t="s">
        <v>1484</v>
      </c>
      <c r="BO112" s="2" t="s">
        <v>1484</v>
      </c>
      <c r="BP112" s="2" t="s">
        <v>1484</v>
      </c>
      <c r="BQ112" s="2" t="s">
        <v>1484</v>
      </c>
      <c r="BR112" s="2" t="s">
        <v>1484</v>
      </c>
      <c r="BS112" s="2" t="s">
        <v>1484</v>
      </c>
      <c r="BT112" s="2" t="s">
        <v>1484</v>
      </c>
      <c r="BU112" s="2" t="s">
        <v>1484</v>
      </c>
      <c r="BV112" s="2" t="s">
        <v>1484</v>
      </c>
      <c r="BW112" s="2" t="s">
        <v>1484</v>
      </c>
      <c r="BX112" s="2" t="s">
        <v>1484</v>
      </c>
      <c r="BY112" s="2" t="s">
        <v>1484</v>
      </c>
      <c r="BZ112" s="2" t="s">
        <v>1484</v>
      </c>
      <c r="CA112" s="2" t="s">
        <v>1484</v>
      </c>
      <c r="CB112" s="2" t="s">
        <v>1484</v>
      </c>
      <c r="CC112" s="2" t="s">
        <v>1484</v>
      </c>
      <c r="CD112" s="2">
        <v>6.6</v>
      </c>
      <c r="CE112" s="2">
        <v>9.4</v>
      </c>
      <c r="CF112" s="2" t="s">
        <v>1484</v>
      </c>
      <c r="CG112" s="2">
        <v>14.7</v>
      </c>
      <c r="CH112" s="2">
        <v>6.2</v>
      </c>
      <c r="CI112" s="2">
        <v>4.7</v>
      </c>
      <c r="CJ112" s="2">
        <v>8.9</v>
      </c>
      <c r="CK112" s="2" t="s">
        <v>1484</v>
      </c>
      <c r="CL112" s="2">
        <v>5</v>
      </c>
      <c r="CM112" s="2" t="s">
        <v>1484</v>
      </c>
      <c r="CN112" s="2" t="s">
        <v>1484</v>
      </c>
      <c r="CO112" s="2" t="s">
        <v>1484</v>
      </c>
      <c r="CP112" s="2" t="s">
        <v>1484</v>
      </c>
      <c r="CQ112" s="2" t="s">
        <v>1484</v>
      </c>
      <c r="CR112" s="2" t="s">
        <v>1484</v>
      </c>
      <c r="CS112" s="2" t="s">
        <v>1484</v>
      </c>
      <c r="CU112" s="2" t="str">
        <f>_xlfn.XLOOKUP($A112,TEAMS!$G$1:$G$844,TEAMS!$H$1:$H$844,"",0)</f>
        <v>C</v>
      </c>
      <c r="CV112" s="2" t="str">
        <f>_xlfn.XLOOKUP($CU112,DASHBOARD!$B$22:$B$27,DASHBOARD!$C$22:$C$27,"",0)</f>
        <v>CENTER</v>
      </c>
      <c r="CY112" s="60">
        <v>0</v>
      </c>
      <c r="CZ112" s="60">
        <v>0</v>
      </c>
      <c r="DA112" s="60">
        <v>0</v>
      </c>
      <c r="DB112" s="60">
        <v>0</v>
      </c>
      <c r="DC112" s="60">
        <v>0</v>
      </c>
      <c r="DD112" s="60">
        <v>0</v>
      </c>
      <c r="DE112" s="60">
        <v>0</v>
      </c>
      <c r="DF112" s="60">
        <v>0</v>
      </c>
      <c r="DG112" s="60">
        <v>0</v>
      </c>
      <c r="DH112" s="60">
        <v>0</v>
      </c>
      <c r="DI112" s="60">
        <v>0</v>
      </c>
      <c r="DJ112" s="60">
        <v>0</v>
      </c>
      <c r="DK112" s="60">
        <v>0</v>
      </c>
      <c r="DL112" s="60">
        <v>0</v>
      </c>
      <c r="DM112" s="60">
        <v>0</v>
      </c>
      <c r="DN112" s="60">
        <v>0</v>
      </c>
      <c r="DO112" s="60">
        <v>0</v>
      </c>
      <c r="DP112" s="60">
        <v>973328</v>
      </c>
      <c r="DQ112" s="60">
        <v>0</v>
      </c>
      <c r="DR112" s="60">
        <v>0</v>
      </c>
      <c r="DS112" s="60">
        <v>0</v>
      </c>
      <c r="DT112" s="60">
        <v>185588</v>
      </c>
      <c r="DU112" s="60">
        <v>358600</v>
      </c>
      <c r="DV112" s="60">
        <v>0</v>
      </c>
      <c r="DW112" s="60">
        <v>107676</v>
      </c>
      <c r="DX112" s="60">
        <v>0</v>
      </c>
      <c r="DY112" s="60">
        <v>0</v>
      </c>
      <c r="DZ112" s="60">
        <v>0</v>
      </c>
      <c r="EA112" s="60">
        <v>0</v>
      </c>
      <c r="EB112" s="60">
        <v>0</v>
      </c>
      <c r="EC112" s="60">
        <v>0</v>
      </c>
      <c r="ED112" s="60">
        <v>0</v>
      </c>
      <c r="EH112" s="2" t="s">
        <v>1480</v>
      </c>
    </row>
    <row r="113" spans="1:165" x14ac:dyDescent="0.2">
      <c r="A113" s="2" t="s">
        <v>1113</v>
      </c>
      <c r="B113" s="2" t="s">
        <v>1511</v>
      </c>
      <c r="C113" s="2" t="s">
        <v>1484</v>
      </c>
      <c r="D113" s="2" t="s">
        <v>1484</v>
      </c>
      <c r="E113" s="2" t="s">
        <v>1085</v>
      </c>
      <c r="F113" s="2" t="s">
        <v>1484</v>
      </c>
      <c r="G113" s="2" t="s">
        <v>1484</v>
      </c>
      <c r="H113" s="2" t="s">
        <v>835</v>
      </c>
      <c r="I113" s="2" t="s">
        <v>1484</v>
      </c>
      <c r="J113" s="2" t="s">
        <v>1484</v>
      </c>
      <c r="K113" s="2" t="s">
        <v>1484</v>
      </c>
      <c r="L113" s="2" t="s">
        <v>1484</v>
      </c>
      <c r="M113" s="2" t="s">
        <v>1484</v>
      </c>
      <c r="N113" s="2" t="s">
        <v>1484</v>
      </c>
      <c r="O113" s="2" t="s">
        <v>1484</v>
      </c>
      <c r="P113" s="2" t="s">
        <v>1484</v>
      </c>
      <c r="Q113" s="2" t="s">
        <v>1484</v>
      </c>
      <c r="R113" s="2" t="s">
        <v>1484</v>
      </c>
      <c r="S113" s="2" t="s">
        <v>1484</v>
      </c>
      <c r="T113" s="2" t="s">
        <v>1484</v>
      </c>
      <c r="U113" s="2" t="s">
        <v>1484</v>
      </c>
      <c r="V113" s="2" t="s">
        <v>1484</v>
      </c>
      <c r="W113" s="2" t="s">
        <v>1484</v>
      </c>
      <c r="X113" s="2" t="s">
        <v>1484</v>
      </c>
      <c r="Y113" s="2" t="s">
        <v>1484</v>
      </c>
      <c r="Z113" s="2" t="s">
        <v>1484</v>
      </c>
      <c r="AA113" s="2" t="s">
        <v>1484</v>
      </c>
      <c r="AB113" s="2" t="s">
        <v>1484</v>
      </c>
      <c r="AC113" s="2" t="s">
        <v>1484</v>
      </c>
      <c r="AD113" s="2" t="s">
        <v>1484</v>
      </c>
      <c r="AE113" s="2" t="s">
        <v>1484</v>
      </c>
      <c r="AF113" s="2" t="s">
        <v>1484</v>
      </c>
      <c r="AG113" s="2" t="s">
        <v>1484</v>
      </c>
      <c r="AH113" s="2">
        <v>159.29999999999998</v>
      </c>
      <c r="AI113" s="2" t="s">
        <v>1484</v>
      </c>
      <c r="AJ113" s="2" t="s">
        <v>1484</v>
      </c>
      <c r="AK113" s="2">
        <v>30</v>
      </c>
      <c r="AL113" s="2" t="s">
        <v>1484</v>
      </c>
      <c r="AM113" s="2" t="s">
        <v>1484</v>
      </c>
      <c r="AN113" s="2">
        <v>45.9</v>
      </c>
      <c r="AO113" s="2" t="s">
        <v>1484</v>
      </c>
      <c r="AP113" s="2" t="s">
        <v>1484</v>
      </c>
      <c r="AQ113" s="2" t="s">
        <v>1484</v>
      </c>
      <c r="AR113" s="2" t="s">
        <v>1484</v>
      </c>
      <c r="AS113" s="2" t="s">
        <v>1484</v>
      </c>
      <c r="AT113" s="2" t="s">
        <v>1484</v>
      </c>
      <c r="AU113" s="2" t="s">
        <v>1484</v>
      </c>
      <c r="AV113" s="2" t="s">
        <v>1484</v>
      </c>
      <c r="AW113" s="2" t="s">
        <v>1484</v>
      </c>
      <c r="AX113" s="2" t="s">
        <v>1484</v>
      </c>
      <c r="AY113" s="2" t="s">
        <v>1484</v>
      </c>
      <c r="AZ113" s="2" t="s">
        <v>1484</v>
      </c>
      <c r="BA113" s="2" t="s">
        <v>1484</v>
      </c>
      <c r="BB113" s="2" t="s">
        <v>1484</v>
      </c>
      <c r="BC113" s="2" t="s">
        <v>1484</v>
      </c>
      <c r="BD113" s="2" t="s">
        <v>1484</v>
      </c>
      <c r="BE113" s="2" t="s">
        <v>1484</v>
      </c>
      <c r="BF113" s="2" t="s">
        <v>1484</v>
      </c>
      <c r="BG113" s="2" t="s">
        <v>1484</v>
      </c>
      <c r="BH113" s="2" t="s">
        <v>1484</v>
      </c>
      <c r="BI113" s="2" t="s">
        <v>1484</v>
      </c>
      <c r="BJ113" s="2" t="s">
        <v>1484</v>
      </c>
      <c r="BK113" s="2" t="s">
        <v>1484</v>
      </c>
      <c r="BL113" s="2" t="s">
        <v>1484</v>
      </c>
      <c r="BM113" s="2" t="s">
        <v>1484</v>
      </c>
      <c r="BN113" s="2">
        <v>2.4</v>
      </c>
      <c r="BO113" s="2" t="s">
        <v>1484</v>
      </c>
      <c r="BP113" s="2" t="s">
        <v>1484</v>
      </c>
      <c r="BQ113" s="2">
        <v>2.2000000000000002</v>
      </c>
      <c r="BR113" s="2" t="s">
        <v>1484</v>
      </c>
      <c r="BS113" s="2" t="s">
        <v>1484</v>
      </c>
      <c r="BT113" s="2">
        <v>4.9000000000000004</v>
      </c>
      <c r="BU113" s="2" t="s">
        <v>1484</v>
      </c>
      <c r="BV113" s="2" t="s">
        <v>1484</v>
      </c>
      <c r="BW113" s="2" t="s">
        <v>1484</v>
      </c>
      <c r="BX113" s="2" t="s">
        <v>1484</v>
      </c>
      <c r="BY113" s="2" t="s">
        <v>1484</v>
      </c>
      <c r="BZ113" s="2" t="s">
        <v>1484</v>
      </c>
      <c r="CA113" s="2" t="s">
        <v>1484</v>
      </c>
      <c r="CB113" s="2" t="s">
        <v>1484</v>
      </c>
      <c r="CC113" s="2" t="s">
        <v>1484</v>
      </c>
      <c r="CD113" s="2" t="s">
        <v>1484</v>
      </c>
      <c r="CE113" s="2" t="s">
        <v>1484</v>
      </c>
      <c r="CF113" s="2" t="s">
        <v>1484</v>
      </c>
      <c r="CG113" s="2" t="s">
        <v>1484</v>
      </c>
      <c r="CH113" s="2" t="s">
        <v>1484</v>
      </c>
      <c r="CI113" s="2" t="s">
        <v>1484</v>
      </c>
      <c r="CJ113" s="2" t="s">
        <v>1484</v>
      </c>
      <c r="CK113" s="2" t="s">
        <v>1484</v>
      </c>
      <c r="CL113" s="2" t="s">
        <v>1484</v>
      </c>
      <c r="CM113" s="2" t="s">
        <v>1484</v>
      </c>
      <c r="CN113" s="2" t="s">
        <v>1484</v>
      </c>
      <c r="CO113" s="2" t="s">
        <v>1484</v>
      </c>
      <c r="CP113" s="2" t="s">
        <v>1484</v>
      </c>
      <c r="CQ113" s="2" t="s">
        <v>1484</v>
      </c>
      <c r="CR113" s="2" t="s">
        <v>1484</v>
      </c>
      <c r="CS113" s="2" t="s">
        <v>1484</v>
      </c>
      <c r="CU113" s="2" t="str">
        <f>_xlfn.XLOOKUP($A113,TEAMS!$G$1:$G$844,TEAMS!$H$1:$H$844,"",0)</f>
        <v>PF</v>
      </c>
      <c r="CV113" s="2" t="str">
        <f>_xlfn.XLOOKUP($CU113,DASHBOARD!$B$22:$B$27,DASHBOARD!$C$22:$C$27,"",0)</f>
        <v>FORWARD</v>
      </c>
      <c r="CY113" s="60">
        <v>0</v>
      </c>
      <c r="CZ113" s="60">
        <v>0</v>
      </c>
      <c r="DA113" s="60">
        <v>0</v>
      </c>
      <c r="DB113" s="60">
        <v>0</v>
      </c>
      <c r="DC113" s="60">
        <v>0</v>
      </c>
      <c r="DD113" s="60">
        <v>0</v>
      </c>
      <c r="DE113" s="60">
        <v>205200</v>
      </c>
      <c r="DF113" s="60">
        <v>0</v>
      </c>
      <c r="DG113" s="60">
        <v>0</v>
      </c>
      <c r="DH113" s="60">
        <v>0</v>
      </c>
      <c r="DI113" s="60">
        <v>0</v>
      </c>
      <c r="DJ113" s="60">
        <v>0</v>
      </c>
      <c r="DK113" s="60">
        <v>0</v>
      </c>
      <c r="DL113" s="60">
        <v>0</v>
      </c>
      <c r="DM113" s="60">
        <v>0</v>
      </c>
      <c r="DN113" s="60">
        <v>0</v>
      </c>
      <c r="DO113" s="60">
        <v>0</v>
      </c>
      <c r="DP113" s="60">
        <v>0</v>
      </c>
      <c r="DQ113" s="60">
        <v>0</v>
      </c>
      <c r="DR113" s="60">
        <v>0</v>
      </c>
      <c r="DS113" s="60">
        <v>0</v>
      </c>
      <c r="DT113" s="60">
        <v>0</v>
      </c>
      <c r="DU113" s="60">
        <v>0</v>
      </c>
      <c r="DV113" s="60">
        <v>0</v>
      </c>
      <c r="DW113" s="60">
        <v>0</v>
      </c>
      <c r="DX113" s="60">
        <v>0</v>
      </c>
      <c r="DY113" s="60">
        <v>0</v>
      </c>
      <c r="DZ113" s="60">
        <v>0</v>
      </c>
      <c r="EA113" s="60">
        <v>0</v>
      </c>
      <c r="EB113" s="60">
        <v>0</v>
      </c>
      <c r="EC113" s="60">
        <v>0</v>
      </c>
      <c r="ED113" s="60">
        <v>0</v>
      </c>
      <c r="EH113" s="2" t="s">
        <v>1271</v>
      </c>
    </row>
    <row r="114" spans="1:165" x14ac:dyDescent="0.2">
      <c r="A114" s="2" t="s">
        <v>1132</v>
      </c>
      <c r="B114" s="2" t="s">
        <v>1506</v>
      </c>
      <c r="C114" s="2" t="s">
        <v>1506</v>
      </c>
      <c r="D114" s="2" t="s">
        <v>1077</v>
      </c>
      <c r="E114" s="2" t="s">
        <v>1484</v>
      </c>
      <c r="F114" s="2" t="s">
        <v>1484</v>
      </c>
      <c r="G114" s="2" t="s">
        <v>1484</v>
      </c>
      <c r="H114" s="2" t="s">
        <v>1484</v>
      </c>
      <c r="I114" s="2" t="s">
        <v>1484</v>
      </c>
      <c r="J114" s="2" t="s">
        <v>1484</v>
      </c>
      <c r="K114" s="2" t="s">
        <v>1484</v>
      </c>
      <c r="L114" s="2" t="s">
        <v>1484</v>
      </c>
      <c r="M114" s="2" t="s">
        <v>1484</v>
      </c>
      <c r="N114" s="2" t="s">
        <v>1484</v>
      </c>
      <c r="O114" s="2" t="s">
        <v>1484</v>
      </c>
      <c r="P114" s="2" t="s">
        <v>1484</v>
      </c>
      <c r="Q114" s="2" t="s">
        <v>1484</v>
      </c>
      <c r="R114" s="2" t="s">
        <v>1484</v>
      </c>
      <c r="S114" s="2" t="s">
        <v>1484</v>
      </c>
      <c r="T114" s="2" t="s">
        <v>1484</v>
      </c>
      <c r="U114" s="2" t="s">
        <v>1484</v>
      </c>
      <c r="V114" s="2" t="s">
        <v>1484</v>
      </c>
      <c r="W114" s="2" t="s">
        <v>1484</v>
      </c>
      <c r="X114" s="2" t="s">
        <v>1484</v>
      </c>
      <c r="Y114" s="2" t="s">
        <v>1484</v>
      </c>
      <c r="Z114" s="2" t="s">
        <v>1484</v>
      </c>
      <c r="AA114" s="2" t="s">
        <v>1484</v>
      </c>
      <c r="AB114" s="2" t="s">
        <v>1484</v>
      </c>
      <c r="AC114" s="2" t="s">
        <v>1484</v>
      </c>
      <c r="AD114" s="2" t="s">
        <v>1484</v>
      </c>
      <c r="AE114" s="2" t="s">
        <v>1484</v>
      </c>
      <c r="AF114" s="2" t="s">
        <v>1484</v>
      </c>
      <c r="AG114" s="2" t="s">
        <v>1484</v>
      </c>
      <c r="AH114" s="2">
        <v>572</v>
      </c>
      <c r="AI114" s="2">
        <v>504.4</v>
      </c>
      <c r="AJ114" s="2">
        <v>307.5</v>
      </c>
      <c r="AK114" s="2" t="s">
        <v>1484</v>
      </c>
      <c r="AL114" s="2" t="s">
        <v>1484</v>
      </c>
      <c r="AM114" s="2" t="s">
        <v>1484</v>
      </c>
      <c r="AN114" s="2" t="s">
        <v>1484</v>
      </c>
      <c r="AO114" s="2" t="s">
        <v>1484</v>
      </c>
      <c r="AP114" s="2" t="s">
        <v>1484</v>
      </c>
      <c r="AQ114" s="2" t="s">
        <v>1484</v>
      </c>
      <c r="AR114" s="2" t="s">
        <v>1484</v>
      </c>
      <c r="AS114" s="2" t="s">
        <v>1484</v>
      </c>
      <c r="AT114" s="2" t="s">
        <v>1484</v>
      </c>
      <c r="AU114" s="2" t="s">
        <v>1484</v>
      </c>
      <c r="AV114" s="2" t="s">
        <v>1484</v>
      </c>
      <c r="AW114" s="2" t="s">
        <v>1484</v>
      </c>
      <c r="AX114" s="2" t="s">
        <v>1484</v>
      </c>
      <c r="AY114" s="2" t="s">
        <v>1484</v>
      </c>
      <c r="AZ114" s="2" t="s">
        <v>1484</v>
      </c>
      <c r="BA114" s="2" t="s">
        <v>1484</v>
      </c>
      <c r="BB114" s="2" t="s">
        <v>1484</v>
      </c>
      <c r="BC114" s="2" t="s">
        <v>1484</v>
      </c>
      <c r="BD114" s="2" t="s">
        <v>1484</v>
      </c>
      <c r="BE114" s="2" t="s">
        <v>1484</v>
      </c>
      <c r="BF114" s="2" t="s">
        <v>1484</v>
      </c>
      <c r="BG114" s="2" t="s">
        <v>1484</v>
      </c>
      <c r="BH114" s="2" t="s">
        <v>1484</v>
      </c>
      <c r="BI114" s="2" t="s">
        <v>1484</v>
      </c>
      <c r="BJ114" s="2" t="s">
        <v>1484</v>
      </c>
      <c r="BK114" s="2" t="s">
        <v>1484</v>
      </c>
      <c r="BL114" s="2" t="s">
        <v>1484</v>
      </c>
      <c r="BM114" s="2" t="s">
        <v>1484</v>
      </c>
      <c r="BN114" s="2">
        <v>11.3</v>
      </c>
      <c r="BO114" s="2">
        <v>12.9</v>
      </c>
      <c r="BP114" s="2">
        <v>8.3000000000000007</v>
      </c>
      <c r="BQ114" s="2" t="s">
        <v>1484</v>
      </c>
      <c r="BR114" s="2" t="s">
        <v>1484</v>
      </c>
      <c r="BS114" s="2" t="s">
        <v>1484</v>
      </c>
      <c r="BT114" s="2" t="s">
        <v>1484</v>
      </c>
      <c r="BU114" s="2" t="s">
        <v>1484</v>
      </c>
      <c r="BV114" s="2" t="s">
        <v>1484</v>
      </c>
      <c r="BW114" s="2" t="s">
        <v>1484</v>
      </c>
      <c r="BX114" s="2" t="s">
        <v>1484</v>
      </c>
      <c r="BY114" s="2" t="s">
        <v>1484</v>
      </c>
      <c r="BZ114" s="2" t="s">
        <v>1484</v>
      </c>
      <c r="CA114" s="2" t="s">
        <v>1484</v>
      </c>
      <c r="CB114" s="2" t="s">
        <v>1484</v>
      </c>
      <c r="CC114" s="2" t="s">
        <v>1484</v>
      </c>
      <c r="CD114" s="2" t="s">
        <v>1484</v>
      </c>
      <c r="CE114" s="2" t="s">
        <v>1484</v>
      </c>
      <c r="CF114" s="2" t="s">
        <v>1484</v>
      </c>
      <c r="CG114" s="2" t="s">
        <v>1484</v>
      </c>
      <c r="CH114" s="2" t="s">
        <v>1484</v>
      </c>
      <c r="CI114" s="2" t="s">
        <v>1484</v>
      </c>
      <c r="CJ114" s="2" t="s">
        <v>1484</v>
      </c>
      <c r="CK114" s="2" t="s">
        <v>1484</v>
      </c>
      <c r="CL114" s="2" t="s">
        <v>1484</v>
      </c>
      <c r="CM114" s="2" t="s">
        <v>1484</v>
      </c>
      <c r="CN114" s="2" t="s">
        <v>1484</v>
      </c>
      <c r="CO114" s="2" t="s">
        <v>1484</v>
      </c>
      <c r="CP114" s="2" t="s">
        <v>1484</v>
      </c>
      <c r="CQ114" s="2" t="s">
        <v>1484</v>
      </c>
      <c r="CR114" s="2" t="s">
        <v>1484</v>
      </c>
      <c r="CS114" s="2" t="s">
        <v>1484</v>
      </c>
      <c r="CU114" s="2" t="str">
        <f>_xlfn.XLOOKUP($A114,TEAMS!$G$1:$G$844,TEAMS!$H$1:$H$844,"",0)</f>
        <v>PF</v>
      </c>
      <c r="CV114" s="2" t="str">
        <f>_xlfn.XLOOKUP($CU114,DASHBOARD!$B$22:$B$27,DASHBOARD!$C$22:$C$27,"",0)</f>
        <v>FORWARD</v>
      </c>
      <c r="CY114" s="60">
        <v>550000</v>
      </c>
      <c r="CZ114" s="60">
        <v>650000</v>
      </c>
      <c r="DA114" s="60">
        <v>800000</v>
      </c>
      <c r="DB114" s="60">
        <v>0</v>
      </c>
      <c r="DC114" s="60">
        <v>0</v>
      </c>
      <c r="DD114" s="60">
        <v>0</v>
      </c>
      <c r="DE114" s="60">
        <v>0</v>
      </c>
      <c r="DF114" s="60">
        <v>0</v>
      </c>
      <c r="DG114" s="60">
        <v>0</v>
      </c>
      <c r="DH114" s="60">
        <v>0</v>
      </c>
      <c r="DI114" s="60">
        <v>0</v>
      </c>
      <c r="DJ114" s="60">
        <v>0</v>
      </c>
      <c r="DK114" s="60">
        <v>0</v>
      </c>
      <c r="DL114" s="60">
        <v>0</v>
      </c>
      <c r="DM114" s="60">
        <v>0</v>
      </c>
      <c r="DN114" s="60">
        <v>0</v>
      </c>
      <c r="DO114" s="60">
        <v>0</v>
      </c>
      <c r="DP114" s="60">
        <v>0</v>
      </c>
      <c r="DQ114" s="60">
        <v>0</v>
      </c>
      <c r="DR114" s="60">
        <v>0</v>
      </c>
      <c r="DS114" s="60">
        <v>0</v>
      </c>
      <c r="DT114" s="60">
        <v>0</v>
      </c>
      <c r="DU114" s="60">
        <v>0</v>
      </c>
      <c r="DV114" s="60">
        <v>0</v>
      </c>
      <c r="DW114" s="60">
        <v>0</v>
      </c>
      <c r="DX114" s="60">
        <v>0</v>
      </c>
      <c r="DY114" s="60">
        <v>0</v>
      </c>
      <c r="DZ114" s="60">
        <v>0</v>
      </c>
      <c r="EA114" s="60">
        <v>0</v>
      </c>
      <c r="EB114" s="60">
        <v>0</v>
      </c>
      <c r="EC114" s="60">
        <v>0</v>
      </c>
      <c r="ED114" s="60">
        <v>0</v>
      </c>
      <c r="EF114" s="1"/>
      <c r="EG114" s="1"/>
      <c r="EH114" s="2" t="s">
        <v>1271</v>
      </c>
      <c r="EI114" s="2" t="s">
        <v>1474</v>
      </c>
      <c r="EJ114" s="1"/>
      <c r="EK114" s="1"/>
      <c r="EL114" s="1"/>
      <c r="EM114" s="1"/>
      <c r="EN114" s="1"/>
      <c r="EO114" s="54"/>
      <c r="EP114" s="1"/>
      <c r="EQ114" s="1"/>
      <c r="ER114" s="1"/>
      <c r="ES114" s="1"/>
      <c r="ET114" s="1"/>
      <c r="EU114" s="1"/>
      <c r="EV114" s="1"/>
      <c r="EW114" s="54"/>
      <c r="EX114" s="54"/>
      <c r="EY114" s="54"/>
      <c r="EZ114" s="1"/>
      <c r="FA114" s="1"/>
      <c r="FB114" s="54"/>
      <c r="FC114" s="54"/>
      <c r="FD114" s="54"/>
      <c r="FE114" s="54"/>
      <c r="FF114" s="54"/>
      <c r="FG114" s="54"/>
      <c r="FH114" s="54"/>
      <c r="FI114" s="1"/>
    </row>
    <row r="115" spans="1:165" x14ac:dyDescent="0.2">
      <c r="A115" s="2" t="s">
        <v>903</v>
      </c>
      <c r="B115" s="2" t="s">
        <v>1484</v>
      </c>
      <c r="C115" s="2" t="s">
        <v>1484</v>
      </c>
      <c r="D115" s="2" t="s">
        <v>1484</v>
      </c>
      <c r="E115" s="2" t="s">
        <v>1484</v>
      </c>
      <c r="F115" s="2" t="s">
        <v>1484</v>
      </c>
      <c r="G115" s="2" t="s">
        <v>1484</v>
      </c>
      <c r="H115" s="2" t="s">
        <v>1484</v>
      </c>
      <c r="I115" s="2" t="s">
        <v>1484</v>
      </c>
      <c r="J115" s="2" t="s">
        <v>1484</v>
      </c>
      <c r="K115" s="2" t="s">
        <v>1484</v>
      </c>
      <c r="L115" s="2" t="s">
        <v>814</v>
      </c>
      <c r="M115" s="2" t="s">
        <v>814</v>
      </c>
      <c r="N115" s="2" t="s">
        <v>814</v>
      </c>
      <c r="O115" s="2" t="s">
        <v>1525</v>
      </c>
      <c r="P115" s="2" t="s">
        <v>1507</v>
      </c>
      <c r="Q115" s="2" t="s">
        <v>1506</v>
      </c>
      <c r="R115" s="2" t="s">
        <v>1512</v>
      </c>
      <c r="S115" s="2" t="s">
        <v>844</v>
      </c>
      <c r="T115" s="2" t="s">
        <v>844</v>
      </c>
      <c r="U115" s="2" t="s">
        <v>1507</v>
      </c>
      <c r="V115" s="2" t="s">
        <v>814</v>
      </c>
      <c r="W115" s="2" t="s">
        <v>1484</v>
      </c>
      <c r="X115" s="2" t="s">
        <v>1484</v>
      </c>
      <c r="Y115" s="2" t="s">
        <v>1484</v>
      </c>
      <c r="Z115" s="2" t="s">
        <v>1484</v>
      </c>
      <c r="AA115" s="2" t="s">
        <v>1484</v>
      </c>
      <c r="AB115" s="2" t="s">
        <v>1484</v>
      </c>
      <c r="AC115" s="2" t="s">
        <v>1484</v>
      </c>
      <c r="AD115" s="2" t="s">
        <v>1484</v>
      </c>
      <c r="AE115" s="2" t="s">
        <v>1484</v>
      </c>
      <c r="AF115" s="2" t="s">
        <v>1484</v>
      </c>
      <c r="AG115" s="2" t="s">
        <v>1484</v>
      </c>
      <c r="AH115" s="2" t="s">
        <v>1484</v>
      </c>
      <c r="AI115" s="2" t="s">
        <v>1484</v>
      </c>
      <c r="AJ115" s="2" t="s">
        <v>1484</v>
      </c>
      <c r="AK115" s="2" t="s">
        <v>1484</v>
      </c>
      <c r="AL115" s="2" t="s">
        <v>1484</v>
      </c>
      <c r="AM115" s="2" t="s">
        <v>1484</v>
      </c>
      <c r="AN115" s="2" t="s">
        <v>1484</v>
      </c>
      <c r="AO115" s="2" t="s">
        <v>1484</v>
      </c>
      <c r="AP115" s="2" t="s">
        <v>1484</v>
      </c>
      <c r="AQ115" s="2" t="s">
        <v>1484</v>
      </c>
      <c r="AR115" s="2">
        <v>550</v>
      </c>
      <c r="AS115" s="2">
        <v>1228.8</v>
      </c>
      <c r="AT115" s="2">
        <v>1023.0000000000001</v>
      </c>
      <c r="AU115" s="2">
        <v>1188</v>
      </c>
      <c r="AV115" s="2">
        <v>890.8</v>
      </c>
      <c r="AW115" s="2">
        <v>1417.5</v>
      </c>
      <c r="AX115" s="2">
        <v>946.39999999999986</v>
      </c>
      <c r="AY115" s="2">
        <v>1482</v>
      </c>
      <c r="AZ115" s="2">
        <v>1482.3</v>
      </c>
      <c r="BA115" s="2">
        <v>1217.1999999999998</v>
      </c>
      <c r="BB115" s="2">
        <v>980</v>
      </c>
      <c r="BC115" s="2" t="s">
        <v>1484</v>
      </c>
      <c r="BD115" s="2" t="s">
        <v>1484</v>
      </c>
      <c r="BE115" s="2" t="s">
        <v>1484</v>
      </c>
      <c r="BF115" s="2" t="s">
        <v>1484</v>
      </c>
      <c r="BG115" s="2" t="s">
        <v>1484</v>
      </c>
      <c r="BH115" s="2" t="s">
        <v>1484</v>
      </c>
      <c r="BI115" s="2" t="s">
        <v>1484</v>
      </c>
      <c r="BJ115" s="2" t="s">
        <v>1484</v>
      </c>
      <c r="BK115" s="2" t="s">
        <v>1484</v>
      </c>
      <c r="BL115" s="2" t="s">
        <v>1484</v>
      </c>
      <c r="BM115" s="2" t="s">
        <v>1484</v>
      </c>
      <c r="BN115" s="2" t="s">
        <v>1484</v>
      </c>
      <c r="BO115" s="2" t="s">
        <v>1484</v>
      </c>
      <c r="BP115" s="2" t="s">
        <v>1484</v>
      </c>
      <c r="BQ115" s="2" t="s">
        <v>1484</v>
      </c>
      <c r="BR115" s="2" t="s">
        <v>1484</v>
      </c>
      <c r="BS115" s="2" t="s">
        <v>1484</v>
      </c>
      <c r="BT115" s="2" t="s">
        <v>1484</v>
      </c>
      <c r="BU115" s="2" t="s">
        <v>1484</v>
      </c>
      <c r="BV115" s="2" t="s">
        <v>1484</v>
      </c>
      <c r="BW115" s="2" t="s">
        <v>1484</v>
      </c>
      <c r="BX115" s="2">
        <v>11.6</v>
      </c>
      <c r="BY115" s="2">
        <v>11.6</v>
      </c>
      <c r="BZ115" s="2">
        <v>12.1</v>
      </c>
      <c r="CA115" s="2">
        <v>12</v>
      </c>
      <c r="CB115" s="2">
        <v>15.8</v>
      </c>
      <c r="CC115" s="2">
        <v>15.2</v>
      </c>
      <c r="CD115" s="2">
        <v>15</v>
      </c>
      <c r="CE115" s="2">
        <v>13</v>
      </c>
      <c r="CF115" s="2">
        <v>15.4</v>
      </c>
      <c r="CG115" s="2">
        <v>10.5</v>
      </c>
      <c r="CH115" s="2">
        <v>11.9</v>
      </c>
      <c r="CI115" s="2" t="s">
        <v>1484</v>
      </c>
      <c r="CJ115" s="2" t="s">
        <v>1484</v>
      </c>
      <c r="CK115" s="2" t="s">
        <v>1484</v>
      </c>
      <c r="CL115" s="2" t="s">
        <v>1484</v>
      </c>
      <c r="CM115" s="2" t="s">
        <v>1484</v>
      </c>
      <c r="CN115" s="2" t="s">
        <v>1484</v>
      </c>
      <c r="CO115" s="2" t="s">
        <v>1484</v>
      </c>
      <c r="CP115" s="2" t="s">
        <v>1484</v>
      </c>
      <c r="CQ115" s="2" t="s">
        <v>1484</v>
      </c>
      <c r="CR115" s="2" t="s">
        <v>1484</v>
      </c>
      <c r="CS115" s="2" t="s">
        <v>1484</v>
      </c>
      <c r="CU115" s="2" t="str">
        <f>_xlfn.XLOOKUP($A115,TEAMS!$G$1:$G$844,TEAMS!$H$1:$H$844,"",0)</f>
        <v>PG</v>
      </c>
      <c r="CV115" s="2" t="str">
        <f>_xlfn.XLOOKUP($CU115,DASHBOARD!$B$22:$B$27,DASHBOARD!$C$22:$C$27,"",0)</f>
        <v>GUARD</v>
      </c>
      <c r="CY115" s="60">
        <v>0</v>
      </c>
      <c r="CZ115" s="60">
        <v>0</v>
      </c>
      <c r="DA115" s="60">
        <v>0</v>
      </c>
      <c r="DB115" s="60">
        <v>0</v>
      </c>
      <c r="DC115" s="60">
        <v>0</v>
      </c>
      <c r="DD115" s="60">
        <v>0</v>
      </c>
      <c r="DE115" s="60">
        <v>0</v>
      </c>
      <c r="DF115" s="60">
        <v>0</v>
      </c>
      <c r="DG115" s="60">
        <v>0</v>
      </c>
      <c r="DH115" s="60">
        <v>0</v>
      </c>
      <c r="DI115" s="60">
        <v>316969</v>
      </c>
      <c r="DJ115" s="60">
        <v>465850</v>
      </c>
      <c r="DK115" s="60">
        <v>637435</v>
      </c>
      <c r="DL115" s="60">
        <v>0</v>
      </c>
      <c r="DM115" s="60">
        <v>563327</v>
      </c>
      <c r="DN115" s="60">
        <v>0</v>
      </c>
      <c r="DO115" s="60">
        <v>1400000</v>
      </c>
      <c r="DP115" s="60">
        <v>1500000</v>
      </c>
      <c r="DQ115" s="60">
        <v>2650000</v>
      </c>
      <c r="DR115" s="60">
        <v>2862000</v>
      </c>
      <c r="DS115" s="60">
        <v>0</v>
      </c>
      <c r="DT115" s="60">
        <v>0</v>
      </c>
      <c r="DU115" s="60">
        <v>0</v>
      </c>
      <c r="DV115" s="60">
        <v>0</v>
      </c>
      <c r="DW115" s="60">
        <v>0</v>
      </c>
      <c r="DX115" s="60">
        <v>0</v>
      </c>
      <c r="DY115" s="60">
        <v>0</v>
      </c>
      <c r="DZ115" s="60">
        <v>0</v>
      </c>
      <c r="EA115" s="60">
        <v>0</v>
      </c>
      <c r="EB115" s="60">
        <v>0</v>
      </c>
      <c r="EC115" s="60">
        <v>0</v>
      </c>
      <c r="ED115" s="60">
        <v>0</v>
      </c>
      <c r="EH115" s="2" t="s">
        <v>1480</v>
      </c>
    </row>
    <row r="116" spans="1:165" x14ac:dyDescent="0.2">
      <c r="A116" s="2" t="s">
        <v>838</v>
      </c>
      <c r="B116" s="2" t="s">
        <v>1484</v>
      </c>
      <c r="C116" s="2" t="s">
        <v>1484</v>
      </c>
      <c r="D116" s="2" t="s">
        <v>1484</v>
      </c>
      <c r="E116" s="2" t="s">
        <v>1484</v>
      </c>
      <c r="F116" s="2" t="s">
        <v>1484</v>
      </c>
      <c r="G116" s="2" t="s">
        <v>1484</v>
      </c>
      <c r="H116" s="2" t="s">
        <v>1484</v>
      </c>
      <c r="I116" s="2" t="s">
        <v>1484</v>
      </c>
      <c r="J116" s="2" t="s">
        <v>1484</v>
      </c>
      <c r="K116" s="2" t="s">
        <v>1484</v>
      </c>
      <c r="L116" s="2" t="s">
        <v>1484</v>
      </c>
      <c r="M116" s="2" t="s">
        <v>1077</v>
      </c>
      <c r="N116" s="2" t="s">
        <v>1077</v>
      </c>
      <c r="O116" s="2" t="s">
        <v>1077</v>
      </c>
      <c r="P116" s="2" t="s">
        <v>1077</v>
      </c>
      <c r="Q116" s="2" t="s">
        <v>1529</v>
      </c>
      <c r="R116" s="2" t="s">
        <v>1529</v>
      </c>
      <c r="S116" s="2" t="s">
        <v>1529</v>
      </c>
      <c r="T116" s="2" t="s">
        <v>1529</v>
      </c>
      <c r="U116" s="2" t="s">
        <v>1484</v>
      </c>
      <c r="V116" s="2" t="s">
        <v>1484</v>
      </c>
      <c r="W116" s="2" t="s">
        <v>814</v>
      </c>
      <c r="X116" s="2" t="s">
        <v>843</v>
      </c>
      <c r="Y116" s="2" t="s">
        <v>1484</v>
      </c>
      <c r="Z116" s="2" t="s">
        <v>1484</v>
      </c>
      <c r="AA116" s="2" t="s">
        <v>1484</v>
      </c>
      <c r="AB116" s="2" t="s">
        <v>1484</v>
      </c>
      <c r="AC116" s="2" t="s">
        <v>1484</v>
      </c>
      <c r="AD116" s="2" t="s">
        <v>1484</v>
      </c>
      <c r="AE116" s="2" t="s">
        <v>1484</v>
      </c>
      <c r="AF116" s="2" t="s">
        <v>1484</v>
      </c>
      <c r="AG116" s="2" t="s">
        <v>1484</v>
      </c>
      <c r="AH116" s="2" t="s">
        <v>1484</v>
      </c>
      <c r="AI116" s="2" t="s">
        <v>1484</v>
      </c>
      <c r="AJ116" s="2" t="s">
        <v>1484</v>
      </c>
      <c r="AK116" s="2" t="s">
        <v>1484</v>
      </c>
      <c r="AL116" s="2" t="s">
        <v>1484</v>
      </c>
      <c r="AM116" s="2" t="s">
        <v>1484</v>
      </c>
      <c r="AN116" s="2" t="s">
        <v>1484</v>
      </c>
      <c r="AO116" s="2" t="s">
        <v>1484</v>
      </c>
      <c r="AP116" s="2" t="s">
        <v>1484</v>
      </c>
      <c r="AQ116" s="2" t="s">
        <v>1484</v>
      </c>
      <c r="AR116" s="2" t="s">
        <v>1484</v>
      </c>
      <c r="AS116" s="2">
        <v>1152</v>
      </c>
      <c r="AT116" s="2">
        <v>1571.3999999999999</v>
      </c>
      <c r="AU116" s="2">
        <v>2153.5</v>
      </c>
      <c r="AV116" s="2">
        <v>1808.1</v>
      </c>
      <c r="AW116" s="2">
        <v>1864.8</v>
      </c>
      <c r="AX116" s="2">
        <v>2851.2000000000003</v>
      </c>
      <c r="AY116" s="2">
        <v>1528.1</v>
      </c>
      <c r="AZ116" s="2">
        <v>12</v>
      </c>
      <c r="BA116" s="2" t="s">
        <v>1484</v>
      </c>
      <c r="BB116" s="2" t="s">
        <v>1484</v>
      </c>
      <c r="BC116" s="2">
        <v>82.600000000000009</v>
      </c>
      <c r="BD116" s="2">
        <v>25</v>
      </c>
      <c r="BE116" s="2" t="s">
        <v>1484</v>
      </c>
      <c r="BF116" s="2" t="s">
        <v>1484</v>
      </c>
      <c r="BG116" s="2" t="s">
        <v>1484</v>
      </c>
      <c r="BH116" s="2" t="s">
        <v>1484</v>
      </c>
      <c r="BI116" s="2" t="s">
        <v>1484</v>
      </c>
      <c r="BJ116" s="2" t="s">
        <v>1484</v>
      </c>
      <c r="BK116" s="2" t="s">
        <v>1484</v>
      </c>
      <c r="BL116" s="2" t="s">
        <v>1484</v>
      </c>
      <c r="BM116" s="2" t="s">
        <v>1484</v>
      </c>
      <c r="BN116" s="2" t="s">
        <v>1484</v>
      </c>
      <c r="BO116" s="2" t="s">
        <v>1484</v>
      </c>
      <c r="BP116" s="2" t="s">
        <v>1484</v>
      </c>
      <c r="BQ116" s="2" t="s">
        <v>1484</v>
      </c>
      <c r="BR116" s="2" t="s">
        <v>1484</v>
      </c>
      <c r="BS116" s="2" t="s">
        <v>1484</v>
      </c>
      <c r="BT116" s="2" t="s">
        <v>1484</v>
      </c>
      <c r="BU116" s="2" t="s">
        <v>1484</v>
      </c>
      <c r="BV116" s="2" t="s">
        <v>1484</v>
      </c>
      <c r="BW116" s="2" t="s">
        <v>1484</v>
      </c>
      <c r="BX116" s="2" t="s">
        <v>1484</v>
      </c>
      <c r="BY116" s="2">
        <v>14.4</v>
      </c>
      <c r="BZ116" s="2">
        <v>17.5</v>
      </c>
      <c r="CA116" s="2">
        <v>14.8</v>
      </c>
      <c r="CB116" s="2">
        <v>16.3</v>
      </c>
      <c r="CC116" s="2">
        <v>17</v>
      </c>
      <c r="CD116" s="2">
        <v>17</v>
      </c>
      <c r="CE116" s="2">
        <v>15</v>
      </c>
      <c r="CF116" s="2">
        <v>2.8</v>
      </c>
      <c r="CG116" s="2" t="s">
        <v>1484</v>
      </c>
      <c r="CH116" s="2" t="s">
        <v>1484</v>
      </c>
      <c r="CI116" s="2">
        <v>3.6</v>
      </c>
      <c r="CJ116" s="2">
        <v>-0.2</v>
      </c>
      <c r="CK116" s="2" t="s">
        <v>1484</v>
      </c>
      <c r="CL116" s="2" t="s">
        <v>1484</v>
      </c>
      <c r="CM116" s="2" t="s">
        <v>1484</v>
      </c>
      <c r="CN116" s="2" t="s">
        <v>1484</v>
      </c>
      <c r="CO116" s="2" t="s">
        <v>1484</v>
      </c>
      <c r="CP116" s="2" t="s">
        <v>1484</v>
      </c>
      <c r="CQ116" s="2" t="s">
        <v>1484</v>
      </c>
      <c r="CR116" s="2" t="s">
        <v>1484</v>
      </c>
      <c r="CS116" s="2" t="s">
        <v>1484</v>
      </c>
      <c r="CU116" s="2" t="str">
        <f>_xlfn.XLOOKUP($A116,TEAMS!$G$1:$G$844,TEAMS!$H$1:$H$844,"",0)</f>
        <v>C</v>
      </c>
      <c r="CV116" s="2" t="str">
        <f>_xlfn.XLOOKUP($CU116,DASHBOARD!$B$22:$B$27,DASHBOARD!$C$22:$C$27,"",0)</f>
        <v>CENTER</v>
      </c>
      <c r="CY116" s="60">
        <v>0</v>
      </c>
      <c r="CZ116" s="60">
        <v>0</v>
      </c>
      <c r="DA116" s="60">
        <v>0</v>
      </c>
      <c r="DB116" s="60">
        <v>0</v>
      </c>
      <c r="DC116" s="60">
        <v>0</v>
      </c>
      <c r="DD116" s="60">
        <v>0</v>
      </c>
      <c r="DE116" s="60">
        <v>0</v>
      </c>
      <c r="DF116" s="60">
        <v>0</v>
      </c>
      <c r="DG116" s="60">
        <v>0</v>
      </c>
      <c r="DH116" s="60">
        <v>0</v>
      </c>
      <c r="DI116" s="60">
        <v>0</v>
      </c>
      <c r="DJ116" s="60">
        <v>2678400</v>
      </c>
      <c r="DK116" s="60">
        <v>2879280</v>
      </c>
      <c r="DL116" s="60">
        <v>3080160</v>
      </c>
      <c r="DM116" s="60">
        <v>0</v>
      </c>
      <c r="DN116" s="60">
        <v>7390000</v>
      </c>
      <c r="DO116" s="60">
        <v>0</v>
      </c>
      <c r="DP116" s="60">
        <v>8947543</v>
      </c>
      <c r="DQ116" s="60">
        <v>9723983</v>
      </c>
      <c r="DR116" s="60">
        <v>0</v>
      </c>
      <c r="DS116" s="60">
        <v>0</v>
      </c>
      <c r="DT116" s="60">
        <v>1229255</v>
      </c>
      <c r="DU116" s="60">
        <v>23852</v>
      </c>
      <c r="DV116" s="60">
        <v>0</v>
      </c>
      <c r="DW116" s="60">
        <v>0</v>
      </c>
      <c r="DX116" s="60">
        <v>0</v>
      </c>
      <c r="DY116" s="60">
        <v>0</v>
      </c>
      <c r="DZ116" s="60">
        <v>0</v>
      </c>
      <c r="EA116" s="60">
        <v>0</v>
      </c>
      <c r="EB116" s="60">
        <v>0</v>
      </c>
      <c r="EC116" s="60">
        <v>0</v>
      </c>
      <c r="ED116" s="60">
        <v>0</v>
      </c>
      <c r="EH116" s="2" t="s">
        <v>1271</v>
      </c>
    </row>
    <row r="117" spans="1:165" x14ac:dyDescent="0.2">
      <c r="A117" s="2" t="s">
        <v>969</v>
      </c>
      <c r="B117" s="2" t="s">
        <v>837</v>
      </c>
      <c r="C117" s="2" t="s">
        <v>837</v>
      </c>
      <c r="D117" s="2" t="s">
        <v>837</v>
      </c>
      <c r="E117" s="2" t="s">
        <v>837</v>
      </c>
      <c r="F117" s="2" t="s">
        <v>837</v>
      </c>
      <c r="G117" s="2" t="s">
        <v>837</v>
      </c>
      <c r="H117" s="2" t="s">
        <v>837</v>
      </c>
      <c r="I117" s="2" t="s">
        <v>837</v>
      </c>
      <c r="J117" s="2" t="s">
        <v>1507</v>
      </c>
      <c r="K117" s="2" t="s">
        <v>1511</v>
      </c>
      <c r="L117" s="2" t="s">
        <v>1511</v>
      </c>
      <c r="M117" s="2" t="s">
        <v>1511</v>
      </c>
      <c r="N117" s="2" t="s">
        <v>1507</v>
      </c>
      <c r="O117" s="2" t="s">
        <v>930</v>
      </c>
      <c r="P117" s="2" t="s">
        <v>1507</v>
      </c>
      <c r="Q117" s="2" t="s">
        <v>1484</v>
      </c>
      <c r="R117" s="2" t="s">
        <v>1484</v>
      </c>
      <c r="S117" s="2" t="s">
        <v>1484</v>
      </c>
      <c r="T117" s="2" t="s">
        <v>1484</v>
      </c>
      <c r="U117" s="2" t="s">
        <v>1484</v>
      </c>
      <c r="V117" s="2" t="s">
        <v>1484</v>
      </c>
      <c r="W117" s="2" t="s">
        <v>1484</v>
      </c>
      <c r="X117" s="2" t="s">
        <v>1484</v>
      </c>
      <c r="Y117" s="2" t="s">
        <v>1484</v>
      </c>
      <c r="Z117" s="2" t="s">
        <v>1484</v>
      </c>
      <c r="AA117" s="2" t="s">
        <v>1484</v>
      </c>
      <c r="AB117" s="2" t="s">
        <v>1484</v>
      </c>
      <c r="AC117" s="2" t="s">
        <v>1484</v>
      </c>
      <c r="AD117" s="2" t="s">
        <v>1484</v>
      </c>
      <c r="AE117" s="2" t="s">
        <v>1484</v>
      </c>
      <c r="AF117" s="2" t="s">
        <v>1484</v>
      </c>
      <c r="AG117" s="2" t="s">
        <v>1484</v>
      </c>
      <c r="AH117" s="2">
        <v>379.59999999999997</v>
      </c>
      <c r="AI117" s="2">
        <v>1879.2</v>
      </c>
      <c r="AJ117" s="2">
        <v>1548.4</v>
      </c>
      <c r="AK117" s="2">
        <v>2249.6</v>
      </c>
      <c r="AL117" s="2">
        <v>2073.1999999999998</v>
      </c>
      <c r="AM117" s="2">
        <v>2697.7999999999997</v>
      </c>
      <c r="AN117" s="2">
        <v>2517.9</v>
      </c>
      <c r="AO117" s="2">
        <v>1782</v>
      </c>
      <c r="AP117" s="2">
        <v>1460.2</v>
      </c>
      <c r="AQ117" s="2">
        <v>2535</v>
      </c>
      <c r="AR117" s="2">
        <v>2340</v>
      </c>
      <c r="AS117" s="2">
        <v>2156</v>
      </c>
      <c r="AT117" s="2">
        <v>868</v>
      </c>
      <c r="AU117" s="2">
        <v>890.5</v>
      </c>
      <c r="AV117" s="2">
        <v>392</v>
      </c>
      <c r="AW117" s="2" t="s">
        <v>1484</v>
      </c>
      <c r="AX117" s="2" t="s">
        <v>1484</v>
      </c>
      <c r="AY117" s="2" t="s">
        <v>1484</v>
      </c>
      <c r="AZ117" s="2" t="s">
        <v>1484</v>
      </c>
      <c r="BA117" s="2" t="s">
        <v>1484</v>
      </c>
      <c r="BB117" s="2" t="s">
        <v>1484</v>
      </c>
      <c r="BC117" s="2" t="s">
        <v>1484</v>
      </c>
      <c r="BD117" s="2" t="s">
        <v>1484</v>
      </c>
      <c r="BE117" s="2" t="s">
        <v>1484</v>
      </c>
      <c r="BF117" s="2" t="s">
        <v>1484</v>
      </c>
      <c r="BG117" s="2" t="s">
        <v>1484</v>
      </c>
      <c r="BH117" s="2" t="s">
        <v>1484</v>
      </c>
      <c r="BI117" s="2" t="s">
        <v>1484</v>
      </c>
      <c r="BJ117" s="2" t="s">
        <v>1484</v>
      </c>
      <c r="BK117" s="2" t="s">
        <v>1484</v>
      </c>
      <c r="BL117" s="2" t="s">
        <v>1484</v>
      </c>
      <c r="BM117" s="2" t="s">
        <v>1484</v>
      </c>
      <c r="BN117" s="2">
        <v>14.5</v>
      </c>
      <c r="BO117" s="2">
        <v>13.3</v>
      </c>
      <c r="BP117" s="2">
        <v>14.2</v>
      </c>
      <c r="BQ117" s="2">
        <v>15.2</v>
      </c>
      <c r="BR117" s="2">
        <v>15.4</v>
      </c>
      <c r="BS117" s="2">
        <v>18</v>
      </c>
      <c r="BT117" s="2">
        <v>16.8</v>
      </c>
      <c r="BU117" s="2">
        <v>16.399999999999999</v>
      </c>
      <c r="BV117" s="2">
        <v>18.100000000000001</v>
      </c>
      <c r="BW117" s="2">
        <v>14.6</v>
      </c>
      <c r="BX117" s="2">
        <v>16.399999999999999</v>
      </c>
      <c r="BY117" s="2">
        <v>19.5</v>
      </c>
      <c r="BZ117" s="2">
        <v>14.1</v>
      </c>
      <c r="CA117" s="2">
        <v>13.8</v>
      </c>
      <c r="CB117" s="2">
        <v>7.2</v>
      </c>
      <c r="CC117" s="2" t="s">
        <v>1484</v>
      </c>
      <c r="CD117" s="2" t="s">
        <v>1484</v>
      </c>
      <c r="CE117" s="2" t="s">
        <v>1484</v>
      </c>
      <c r="CF117" s="2" t="s">
        <v>1484</v>
      </c>
      <c r="CG117" s="2" t="s">
        <v>1484</v>
      </c>
      <c r="CH117" s="2" t="s">
        <v>1484</v>
      </c>
      <c r="CI117" s="2" t="s">
        <v>1484</v>
      </c>
      <c r="CJ117" s="2" t="s">
        <v>1484</v>
      </c>
      <c r="CK117" s="2" t="s">
        <v>1484</v>
      </c>
      <c r="CL117" s="2" t="s">
        <v>1484</v>
      </c>
      <c r="CM117" s="2" t="s">
        <v>1484</v>
      </c>
      <c r="CN117" s="2" t="s">
        <v>1484</v>
      </c>
      <c r="CO117" s="2" t="s">
        <v>1484</v>
      </c>
      <c r="CP117" s="2" t="s">
        <v>1484</v>
      </c>
      <c r="CQ117" s="2" t="s">
        <v>1484</v>
      </c>
      <c r="CR117" s="2" t="s">
        <v>1484</v>
      </c>
      <c r="CS117" s="2" t="s">
        <v>1484</v>
      </c>
      <c r="CU117" s="2" t="str">
        <f>_xlfn.XLOOKUP($A117,TEAMS!$G$1:$G$844,TEAMS!$H$1:$H$844,"",0)</f>
        <v>C</v>
      </c>
      <c r="CV117" s="2" t="str">
        <f>_xlfn.XLOOKUP($CU117,DASHBOARD!$B$22:$B$27,DASHBOARD!$C$22:$C$27,"",0)</f>
        <v>CENTER</v>
      </c>
      <c r="CY117" s="60">
        <v>575000</v>
      </c>
      <c r="CZ117" s="60">
        <v>575000</v>
      </c>
      <c r="DA117" s="60">
        <v>575000</v>
      </c>
      <c r="DB117" s="60">
        <v>1700000</v>
      </c>
      <c r="DC117" s="60">
        <v>2100000</v>
      </c>
      <c r="DD117" s="60">
        <v>2200000</v>
      </c>
      <c r="DE117" s="60">
        <v>7000000</v>
      </c>
      <c r="DF117" s="60">
        <v>7000000</v>
      </c>
      <c r="DG117" s="60">
        <v>7000000</v>
      </c>
      <c r="DH117" s="60">
        <v>0</v>
      </c>
      <c r="DI117" s="60">
        <v>8050000</v>
      </c>
      <c r="DJ117" s="60">
        <v>7975000</v>
      </c>
      <c r="DK117" s="60">
        <v>8050000</v>
      </c>
      <c r="DL117" s="60">
        <v>4000000</v>
      </c>
      <c r="DM117" s="60">
        <v>4400000</v>
      </c>
      <c r="DN117" s="60">
        <v>0</v>
      </c>
      <c r="DO117" s="60">
        <v>0</v>
      </c>
      <c r="DP117" s="60">
        <v>0</v>
      </c>
      <c r="DQ117" s="60">
        <v>0</v>
      </c>
      <c r="DR117" s="60">
        <v>0</v>
      </c>
      <c r="DS117" s="60">
        <v>0</v>
      </c>
      <c r="DT117" s="60">
        <v>0</v>
      </c>
      <c r="DU117" s="60">
        <v>0</v>
      </c>
      <c r="DV117" s="60">
        <v>0</v>
      </c>
      <c r="DW117" s="60">
        <v>0</v>
      </c>
      <c r="DX117" s="60">
        <v>0</v>
      </c>
      <c r="DY117" s="60">
        <v>0</v>
      </c>
      <c r="DZ117" s="60">
        <v>0</v>
      </c>
      <c r="EA117" s="60">
        <v>0</v>
      </c>
      <c r="EB117" s="60">
        <v>0</v>
      </c>
      <c r="EC117" s="60">
        <v>0</v>
      </c>
      <c r="ED117" s="60">
        <v>0</v>
      </c>
      <c r="EH117" s="2" t="s">
        <v>1480</v>
      </c>
    </row>
    <row r="118" spans="1:165" x14ac:dyDescent="0.2">
      <c r="A118" s="2" t="s">
        <v>609</v>
      </c>
      <c r="B118" s="2" t="s">
        <v>1484</v>
      </c>
      <c r="C118" s="2" t="s">
        <v>1484</v>
      </c>
      <c r="D118" s="2" t="s">
        <v>1484</v>
      </c>
      <c r="E118" s="2" t="s">
        <v>1484</v>
      </c>
      <c r="F118" s="2" t="s">
        <v>1484</v>
      </c>
      <c r="G118" s="2" t="s">
        <v>1484</v>
      </c>
      <c r="H118" s="2" t="s">
        <v>1484</v>
      </c>
      <c r="I118" s="2" t="s">
        <v>1484</v>
      </c>
      <c r="J118" s="2" t="s">
        <v>1484</v>
      </c>
      <c r="K118" s="2" t="s">
        <v>1484</v>
      </c>
      <c r="L118" s="2" t="s">
        <v>1484</v>
      </c>
      <c r="M118" s="2" t="s">
        <v>1484</v>
      </c>
      <c r="N118" s="2" t="s">
        <v>1484</v>
      </c>
      <c r="O118" s="2" t="s">
        <v>1484</v>
      </c>
      <c r="P118" s="2" t="s">
        <v>1484</v>
      </c>
      <c r="Q118" s="2" t="s">
        <v>1484</v>
      </c>
      <c r="R118" s="2" t="s">
        <v>1484</v>
      </c>
      <c r="S118" s="2" t="s">
        <v>1484</v>
      </c>
      <c r="T118" s="2" t="s">
        <v>1484</v>
      </c>
      <c r="U118" s="2" t="s">
        <v>1484</v>
      </c>
      <c r="V118" s="2" t="s">
        <v>1484</v>
      </c>
      <c r="W118" s="2" t="s">
        <v>1484</v>
      </c>
      <c r="X118" s="2" t="s">
        <v>1484</v>
      </c>
      <c r="Y118" s="2" t="s">
        <v>1484</v>
      </c>
      <c r="Z118" s="2" t="s">
        <v>1484</v>
      </c>
      <c r="AA118" s="2" t="s">
        <v>1484</v>
      </c>
      <c r="AB118" s="2" t="s">
        <v>1484</v>
      </c>
      <c r="AC118" s="2" t="s">
        <v>1484</v>
      </c>
      <c r="AD118" s="2" t="s">
        <v>1484</v>
      </c>
      <c r="AE118" s="2" t="s">
        <v>1484</v>
      </c>
      <c r="AF118" s="2" t="s">
        <v>1484</v>
      </c>
      <c r="AG118" s="2" t="s">
        <v>1484</v>
      </c>
      <c r="AH118" s="2" t="s">
        <v>1484</v>
      </c>
      <c r="AI118" s="2" t="s">
        <v>1484</v>
      </c>
      <c r="AJ118" s="2" t="s">
        <v>1484</v>
      </c>
      <c r="AK118" s="2" t="s">
        <v>1484</v>
      </c>
      <c r="AL118" s="2" t="s">
        <v>1484</v>
      </c>
      <c r="AM118" s="2" t="s">
        <v>1484</v>
      </c>
      <c r="AN118" s="2" t="s">
        <v>1484</v>
      </c>
      <c r="AO118" s="2" t="s">
        <v>1484</v>
      </c>
      <c r="AP118" s="2" t="s">
        <v>1484</v>
      </c>
      <c r="AQ118" s="2" t="s">
        <v>1484</v>
      </c>
      <c r="AR118" s="2" t="s">
        <v>1484</v>
      </c>
      <c r="AS118" s="2" t="s">
        <v>1484</v>
      </c>
      <c r="AT118" s="2" t="s">
        <v>1484</v>
      </c>
      <c r="AU118" s="2" t="s">
        <v>1484</v>
      </c>
      <c r="AV118" s="2" t="s">
        <v>1484</v>
      </c>
      <c r="AW118" s="2" t="s">
        <v>1484</v>
      </c>
      <c r="AX118" s="2" t="s">
        <v>1484</v>
      </c>
      <c r="AY118" s="2" t="s">
        <v>1484</v>
      </c>
      <c r="AZ118" s="2" t="s">
        <v>1484</v>
      </c>
      <c r="BA118" s="2" t="s">
        <v>1484</v>
      </c>
      <c r="BB118" s="2" t="s">
        <v>1484</v>
      </c>
      <c r="BC118" s="2" t="s">
        <v>1484</v>
      </c>
      <c r="BD118" s="2" t="s">
        <v>1484</v>
      </c>
      <c r="BE118" s="2" t="s">
        <v>1484</v>
      </c>
      <c r="BF118" s="2" t="s">
        <v>1484</v>
      </c>
      <c r="BG118" s="2" t="s">
        <v>1484</v>
      </c>
      <c r="BH118" s="2" t="s">
        <v>1484</v>
      </c>
      <c r="BI118" s="2" t="s">
        <v>1484</v>
      </c>
      <c r="BJ118" s="2" t="s">
        <v>1484</v>
      </c>
      <c r="BK118" s="2" t="s">
        <v>1484</v>
      </c>
      <c r="BL118" s="2" t="s">
        <v>1484</v>
      </c>
      <c r="BM118" s="2" t="s">
        <v>1484</v>
      </c>
      <c r="BN118" s="2" t="s">
        <v>1484</v>
      </c>
      <c r="BO118" s="2" t="s">
        <v>1484</v>
      </c>
      <c r="BP118" s="2" t="s">
        <v>1484</v>
      </c>
      <c r="BQ118" s="2" t="s">
        <v>1484</v>
      </c>
      <c r="BR118" s="2" t="s">
        <v>1484</v>
      </c>
      <c r="BS118" s="2" t="s">
        <v>1484</v>
      </c>
      <c r="BT118" s="2" t="s">
        <v>1484</v>
      </c>
      <c r="BU118" s="2" t="s">
        <v>1484</v>
      </c>
      <c r="BV118" s="2" t="s">
        <v>1484</v>
      </c>
      <c r="BW118" s="2" t="s">
        <v>1484</v>
      </c>
      <c r="BX118" s="2" t="s">
        <v>1484</v>
      </c>
      <c r="BY118" s="2" t="s">
        <v>1484</v>
      </c>
      <c r="BZ118" s="2" t="s">
        <v>1484</v>
      </c>
      <c r="CA118" s="2" t="s">
        <v>1484</v>
      </c>
      <c r="CB118" s="2" t="s">
        <v>1484</v>
      </c>
      <c r="CC118" s="2" t="s">
        <v>1484</v>
      </c>
      <c r="CD118" s="2" t="s">
        <v>1484</v>
      </c>
      <c r="CE118" s="2" t="s">
        <v>1484</v>
      </c>
      <c r="CF118" s="2" t="s">
        <v>1484</v>
      </c>
      <c r="CG118" s="2" t="s">
        <v>1484</v>
      </c>
      <c r="CH118" s="2" t="s">
        <v>1484</v>
      </c>
      <c r="CI118" s="2" t="s">
        <v>1484</v>
      </c>
      <c r="CJ118" s="2" t="s">
        <v>1484</v>
      </c>
      <c r="CK118" s="2" t="s">
        <v>1484</v>
      </c>
      <c r="CL118" s="2" t="s">
        <v>1484</v>
      </c>
      <c r="CM118" s="2" t="s">
        <v>1484</v>
      </c>
      <c r="CN118" s="2" t="s">
        <v>1484</v>
      </c>
      <c r="CO118" s="2" t="s">
        <v>1484</v>
      </c>
      <c r="CP118" s="2" t="s">
        <v>1484</v>
      </c>
      <c r="CQ118" s="2" t="s">
        <v>1484</v>
      </c>
      <c r="CR118" s="2" t="s">
        <v>1484</v>
      </c>
      <c r="CS118" s="2" t="s">
        <v>1484</v>
      </c>
      <c r="CU118" s="2" t="str">
        <f>_xlfn.XLOOKUP($A118,TEAMS!$G$1:$G$844,TEAMS!$H$1:$H$844,"",0)</f>
        <v>SG</v>
      </c>
      <c r="CV118" s="2" t="str">
        <f>_xlfn.XLOOKUP($CU118,DASHBOARD!$B$22:$B$27,DASHBOARD!$C$22:$C$27,"",0)</f>
        <v>GUARD</v>
      </c>
      <c r="CY118" s="60">
        <v>0</v>
      </c>
      <c r="CZ118" s="60">
        <v>0</v>
      </c>
      <c r="DA118" s="60">
        <v>0</v>
      </c>
      <c r="DB118" s="60">
        <v>0</v>
      </c>
      <c r="DC118" s="60">
        <v>0</v>
      </c>
      <c r="DD118" s="60">
        <v>0</v>
      </c>
      <c r="DE118" s="60">
        <v>0</v>
      </c>
      <c r="DF118" s="60">
        <v>0</v>
      </c>
      <c r="DG118" s="60">
        <v>0</v>
      </c>
      <c r="DH118" s="60">
        <v>0</v>
      </c>
      <c r="DI118" s="60">
        <v>0</v>
      </c>
      <c r="DJ118" s="60">
        <v>0</v>
      </c>
      <c r="DK118" s="60">
        <v>0</v>
      </c>
      <c r="DL118" s="60">
        <v>0</v>
      </c>
      <c r="DM118" s="60">
        <v>0</v>
      </c>
      <c r="DN118" s="60">
        <v>0</v>
      </c>
      <c r="DO118" s="60">
        <v>0</v>
      </c>
      <c r="DP118" s="60">
        <v>0</v>
      </c>
      <c r="DQ118" s="60">
        <v>0</v>
      </c>
      <c r="DR118" s="60">
        <v>0</v>
      </c>
      <c r="DS118" s="60">
        <v>0</v>
      </c>
      <c r="DT118" s="60">
        <v>0</v>
      </c>
      <c r="DU118" s="60">
        <v>0</v>
      </c>
      <c r="DV118" s="60">
        <v>0</v>
      </c>
      <c r="DW118" s="60">
        <v>0</v>
      </c>
      <c r="DX118" s="60">
        <v>0</v>
      </c>
      <c r="DY118" s="60">
        <v>0</v>
      </c>
      <c r="DZ118" s="60">
        <v>0</v>
      </c>
      <c r="EA118" s="60">
        <v>0</v>
      </c>
      <c r="EB118" s="60">
        <v>0</v>
      </c>
      <c r="EC118" s="60">
        <v>0</v>
      </c>
      <c r="ED118" s="60">
        <v>0</v>
      </c>
      <c r="EH118" s="2" t="s">
        <v>1484</v>
      </c>
    </row>
    <row r="119" spans="1:165" x14ac:dyDescent="0.2">
      <c r="A119" s="2" t="s">
        <v>743</v>
      </c>
      <c r="B119" s="2" t="s">
        <v>1484</v>
      </c>
      <c r="C119" s="2" t="s">
        <v>1484</v>
      </c>
      <c r="D119" s="2" t="s">
        <v>1484</v>
      </c>
      <c r="E119" s="2" t="s">
        <v>1484</v>
      </c>
      <c r="F119" s="2" t="s">
        <v>1484</v>
      </c>
      <c r="G119" s="2" t="s">
        <v>1484</v>
      </c>
      <c r="H119" s="2" t="s">
        <v>1484</v>
      </c>
      <c r="I119" s="2" t="s">
        <v>1484</v>
      </c>
      <c r="J119" s="2" t="s">
        <v>1484</v>
      </c>
      <c r="K119" s="2" t="s">
        <v>1484</v>
      </c>
      <c r="L119" s="2" t="s">
        <v>1484</v>
      </c>
      <c r="M119" s="2" t="s">
        <v>1484</v>
      </c>
      <c r="N119" s="2" t="s">
        <v>1484</v>
      </c>
      <c r="O119" s="2" t="s">
        <v>1484</v>
      </c>
      <c r="P119" s="2" t="s">
        <v>1484</v>
      </c>
      <c r="Q119" s="2" t="s">
        <v>1484</v>
      </c>
      <c r="R119" s="2" t="s">
        <v>1484</v>
      </c>
      <c r="S119" s="2" t="s">
        <v>1484</v>
      </c>
      <c r="T119" s="2" t="s">
        <v>1484</v>
      </c>
      <c r="U119" s="2" t="s">
        <v>1484</v>
      </c>
      <c r="V119" s="2" t="s">
        <v>1484</v>
      </c>
      <c r="W119" s="2" t="s">
        <v>1519</v>
      </c>
      <c r="X119" s="2" t="s">
        <v>1484</v>
      </c>
      <c r="Y119" s="2" t="s">
        <v>1513</v>
      </c>
      <c r="Z119" s="2" t="s">
        <v>1507</v>
      </c>
      <c r="AA119" s="2" t="s">
        <v>1524</v>
      </c>
      <c r="AB119" s="2" t="s">
        <v>1484</v>
      </c>
      <c r="AC119" s="2" t="s">
        <v>1484</v>
      </c>
      <c r="AD119" s="2" t="s">
        <v>1484</v>
      </c>
      <c r="AE119" s="2" t="s">
        <v>1484</v>
      </c>
      <c r="AF119" s="2" t="s">
        <v>1484</v>
      </c>
      <c r="AG119" s="2" t="s">
        <v>1484</v>
      </c>
      <c r="AH119" s="2" t="s">
        <v>1484</v>
      </c>
      <c r="AI119" s="2" t="s">
        <v>1484</v>
      </c>
      <c r="AJ119" s="2" t="s">
        <v>1484</v>
      </c>
      <c r="AK119" s="2" t="s">
        <v>1484</v>
      </c>
      <c r="AL119" s="2" t="s">
        <v>1484</v>
      </c>
      <c r="AM119" s="2" t="s">
        <v>1484</v>
      </c>
      <c r="AN119" s="2" t="s">
        <v>1484</v>
      </c>
      <c r="AO119" s="2" t="s">
        <v>1484</v>
      </c>
      <c r="AP119" s="2" t="s">
        <v>1484</v>
      </c>
      <c r="AQ119" s="2" t="s">
        <v>1484</v>
      </c>
      <c r="AR119" s="2" t="s">
        <v>1484</v>
      </c>
      <c r="AS119" s="2" t="s">
        <v>1484</v>
      </c>
      <c r="AT119" s="2" t="s">
        <v>1484</v>
      </c>
      <c r="AU119" s="2" t="s">
        <v>1484</v>
      </c>
      <c r="AV119" s="2" t="s">
        <v>1484</v>
      </c>
      <c r="AW119" s="2" t="s">
        <v>1484</v>
      </c>
      <c r="AX119" s="2" t="s">
        <v>1484</v>
      </c>
      <c r="AY119" s="2" t="s">
        <v>1484</v>
      </c>
      <c r="AZ119" s="2" t="s">
        <v>1484</v>
      </c>
      <c r="BA119" s="2" t="s">
        <v>1484</v>
      </c>
      <c r="BB119" s="2" t="s">
        <v>1484</v>
      </c>
      <c r="BC119" s="2">
        <v>148.80000000000001</v>
      </c>
      <c r="BD119" s="2" t="s">
        <v>1484</v>
      </c>
      <c r="BE119" s="2">
        <v>1159.1000000000001</v>
      </c>
      <c r="BF119" s="2">
        <v>119.6</v>
      </c>
      <c r="BG119" s="2">
        <v>45</v>
      </c>
      <c r="BH119" s="2" t="s">
        <v>1484</v>
      </c>
      <c r="BI119" s="2" t="s">
        <v>1484</v>
      </c>
      <c r="BJ119" s="2" t="s">
        <v>1484</v>
      </c>
      <c r="BK119" s="2" t="s">
        <v>1484</v>
      </c>
      <c r="BL119" s="2" t="s">
        <v>1484</v>
      </c>
      <c r="BM119" s="2" t="s">
        <v>1484</v>
      </c>
      <c r="BN119" s="2" t="s">
        <v>1484</v>
      </c>
      <c r="BO119" s="2" t="s">
        <v>1484</v>
      </c>
      <c r="BP119" s="2" t="s">
        <v>1484</v>
      </c>
      <c r="BQ119" s="2" t="s">
        <v>1484</v>
      </c>
      <c r="BR119" s="2" t="s">
        <v>1484</v>
      </c>
      <c r="BS119" s="2" t="s">
        <v>1484</v>
      </c>
      <c r="BT119" s="2" t="s">
        <v>1484</v>
      </c>
      <c r="BU119" s="2" t="s">
        <v>1484</v>
      </c>
      <c r="BV119" s="2" t="s">
        <v>1484</v>
      </c>
      <c r="BW119" s="2" t="s">
        <v>1484</v>
      </c>
      <c r="BX119" s="2" t="s">
        <v>1484</v>
      </c>
      <c r="BY119" s="2" t="s">
        <v>1484</v>
      </c>
      <c r="BZ119" s="2" t="s">
        <v>1484</v>
      </c>
      <c r="CA119" s="2" t="s">
        <v>1484</v>
      </c>
      <c r="CB119" s="2" t="s">
        <v>1484</v>
      </c>
      <c r="CC119" s="2" t="s">
        <v>1484</v>
      </c>
      <c r="CD119" s="2" t="s">
        <v>1484</v>
      </c>
      <c r="CE119" s="2" t="s">
        <v>1484</v>
      </c>
      <c r="CF119" s="2" t="s">
        <v>1484</v>
      </c>
      <c r="CG119" s="2" t="s">
        <v>1484</v>
      </c>
      <c r="CH119" s="2" t="s">
        <v>1484</v>
      </c>
      <c r="CI119" s="2">
        <v>18.8</v>
      </c>
      <c r="CJ119" s="2" t="s">
        <v>1484</v>
      </c>
      <c r="CK119" s="2">
        <v>8.6999999999999993</v>
      </c>
      <c r="CL119" s="2">
        <v>8.6999999999999993</v>
      </c>
      <c r="CM119" s="2">
        <v>3.3</v>
      </c>
      <c r="CN119" s="2" t="s">
        <v>1484</v>
      </c>
      <c r="CO119" s="2" t="s">
        <v>1484</v>
      </c>
      <c r="CP119" s="2" t="s">
        <v>1484</v>
      </c>
      <c r="CQ119" s="2" t="s">
        <v>1484</v>
      </c>
      <c r="CR119" s="2" t="s">
        <v>1484</v>
      </c>
      <c r="CS119" s="2" t="s">
        <v>1484</v>
      </c>
      <c r="CU119" s="2">
        <f>_xlfn.XLOOKUP($A119,TEAMS!$G$1:$G$844,TEAMS!$H$1:$H$844,"",0)</f>
        <v>0</v>
      </c>
      <c r="CV119" s="2" t="str">
        <f>_xlfn.XLOOKUP($CU119,DASHBOARD!$B$22:$B$27,DASHBOARD!$C$22:$C$27,"",0)</f>
        <v/>
      </c>
      <c r="CY119" s="60">
        <v>0</v>
      </c>
      <c r="CZ119" s="60">
        <v>0</v>
      </c>
      <c r="DA119" s="60">
        <v>0</v>
      </c>
      <c r="DB119" s="60">
        <v>0</v>
      </c>
      <c r="DC119" s="60">
        <v>0</v>
      </c>
      <c r="DD119" s="60">
        <v>0</v>
      </c>
      <c r="DE119" s="60">
        <v>0</v>
      </c>
      <c r="DF119" s="60">
        <v>0</v>
      </c>
      <c r="DG119" s="60">
        <v>0</v>
      </c>
      <c r="DH119" s="60">
        <v>0</v>
      </c>
      <c r="DI119" s="60">
        <v>0</v>
      </c>
      <c r="DJ119" s="60">
        <v>0</v>
      </c>
      <c r="DK119" s="60">
        <v>0</v>
      </c>
      <c r="DL119" s="60">
        <v>0</v>
      </c>
      <c r="DM119" s="60">
        <v>0</v>
      </c>
      <c r="DN119" s="60">
        <v>0</v>
      </c>
      <c r="DO119" s="60">
        <v>0</v>
      </c>
      <c r="DP119" s="60">
        <v>0</v>
      </c>
      <c r="DQ119" s="60">
        <v>0</v>
      </c>
      <c r="DR119" s="60">
        <v>0</v>
      </c>
      <c r="DS119" s="60">
        <v>0</v>
      </c>
      <c r="DT119" s="60">
        <v>1348800</v>
      </c>
      <c r="DU119" s="60">
        <v>0</v>
      </c>
      <c r="DV119" s="60">
        <v>0</v>
      </c>
      <c r="DW119" s="60">
        <v>107676</v>
      </c>
      <c r="DX119" s="60">
        <v>80000</v>
      </c>
      <c r="DY119" s="60">
        <v>0</v>
      </c>
      <c r="DZ119" s="60">
        <v>0</v>
      </c>
      <c r="EA119" s="60">
        <v>0</v>
      </c>
      <c r="EB119" s="60">
        <v>0</v>
      </c>
      <c r="EC119" s="60">
        <v>0</v>
      </c>
      <c r="ED119" s="60">
        <v>0</v>
      </c>
      <c r="EH119" s="2" t="s">
        <v>1480</v>
      </c>
    </row>
    <row r="120" spans="1:165" x14ac:dyDescent="0.2">
      <c r="A120" s="2" t="s">
        <v>710</v>
      </c>
      <c r="B120" s="2" t="s">
        <v>1484</v>
      </c>
      <c r="C120" s="2" t="s">
        <v>1484</v>
      </c>
      <c r="D120" s="2" t="s">
        <v>1484</v>
      </c>
      <c r="E120" s="2" t="s">
        <v>1484</v>
      </c>
      <c r="F120" s="2" t="s">
        <v>1484</v>
      </c>
      <c r="G120" s="2" t="s">
        <v>1484</v>
      </c>
      <c r="H120" s="2" t="s">
        <v>1484</v>
      </c>
      <c r="I120" s="2" t="s">
        <v>1484</v>
      </c>
      <c r="J120" s="2" t="s">
        <v>1484</v>
      </c>
      <c r="K120" s="2" t="s">
        <v>1484</v>
      </c>
      <c r="L120" s="2" t="s">
        <v>1484</v>
      </c>
      <c r="M120" s="2" t="s">
        <v>1484</v>
      </c>
      <c r="N120" s="2" t="s">
        <v>1484</v>
      </c>
      <c r="O120" s="2" t="s">
        <v>1484</v>
      </c>
      <c r="P120" s="2" t="s">
        <v>1484</v>
      </c>
      <c r="Q120" s="2" t="s">
        <v>1484</v>
      </c>
      <c r="R120" s="2" t="s">
        <v>1484</v>
      </c>
      <c r="S120" s="2" t="s">
        <v>1484</v>
      </c>
      <c r="T120" s="2" t="s">
        <v>1484</v>
      </c>
      <c r="U120" s="2" t="s">
        <v>1484</v>
      </c>
      <c r="V120" s="2" t="s">
        <v>1484</v>
      </c>
      <c r="W120" s="2" t="s">
        <v>1484</v>
      </c>
      <c r="X120" s="2" t="s">
        <v>1484</v>
      </c>
      <c r="Y120" s="2" t="s">
        <v>1484</v>
      </c>
      <c r="Z120" s="2" t="s">
        <v>1523</v>
      </c>
      <c r="AA120" s="2" t="s">
        <v>1523</v>
      </c>
      <c r="AB120" s="2" t="s">
        <v>1484</v>
      </c>
      <c r="AC120" s="2" t="s">
        <v>930</v>
      </c>
      <c r="AD120" s="2" t="s">
        <v>1507</v>
      </c>
      <c r="AE120" s="2" t="s">
        <v>1484</v>
      </c>
      <c r="AF120" s="2" t="s">
        <v>1484</v>
      </c>
      <c r="AG120" s="2" t="s">
        <v>1484</v>
      </c>
      <c r="AH120" s="2" t="s">
        <v>1484</v>
      </c>
      <c r="AI120" s="2" t="s">
        <v>1484</v>
      </c>
      <c r="AJ120" s="2" t="s">
        <v>1484</v>
      </c>
      <c r="AK120" s="2" t="s">
        <v>1484</v>
      </c>
      <c r="AL120" s="2" t="s">
        <v>1484</v>
      </c>
      <c r="AM120" s="2" t="s">
        <v>1484</v>
      </c>
      <c r="AN120" s="2" t="s">
        <v>1484</v>
      </c>
      <c r="AO120" s="2" t="s">
        <v>1484</v>
      </c>
      <c r="AP120" s="2" t="s">
        <v>1484</v>
      </c>
      <c r="AQ120" s="2" t="s">
        <v>1484</v>
      </c>
      <c r="AR120" s="2" t="s">
        <v>1484</v>
      </c>
      <c r="AS120" s="2" t="s">
        <v>1484</v>
      </c>
      <c r="AT120" s="2" t="s">
        <v>1484</v>
      </c>
      <c r="AU120" s="2" t="s">
        <v>1484</v>
      </c>
      <c r="AV120" s="2" t="s">
        <v>1484</v>
      </c>
      <c r="AW120" s="2" t="s">
        <v>1484</v>
      </c>
      <c r="AX120" s="2" t="s">
        <v>1484</v>
      </c>
      <c r="AY120" s="2" t="s">
        <v>1484</v>
      </c>
      <c r="AZ120" s="2" t="s">
        <v>1484</v>
      </c>
      <c r="BA120" s="2" t="s">
        <v>1484</v>
      </c>
      <c r="BB120" s="2" t="s">
        <v>1484</v>
      </c>
      <c r="BC120" s="2" t="s">
        <v>1484</v>
      </c>
      <c r="BD120" s="2" t="s">
        <v>1484</v>
      </c>
      <c r="BE120" s="2" t="s">
        <v>1484</v>
      </c>
      <c r="BF120" s="2">
        <v>2.0999999999999996</v>
      </c>
      <c r="BG120" s="2">
        <v>48</v>
      </c>
      <c r="BH120" s="2" t="s">
        <v>1484</v>
      </c>
      <c r="BI120" s="2">
        <v>804</v>
      </c>
      <c r="BJ120" s="2">
        <v>43</v>
      </c>
      <c r="BK120" s="2" t="s">
        <v>1484</v>
      </c>
      <c r="BL120" s="2" t="s">
        <v>1484</v>
      </c>
      <c r="BM120" s="2" t="s">
        <v>1484</v>
      </c>
      <c r="BN120" s="2" t="s">
        <v>1484</v>
      </c>
      <c r="BO120" s="2" t="s">
        <v>1484</v>
      </c>
      <c r="BP120" s="2" t="s">
        <v>1484</v>
      </c>
      <c r="BQ120" s="2" t="s">
        <v>1484</v>
      </c>
      <c r="BR120" s="2" t="s">
        <v>1484</v>
      </c>
      <c r="BS120" s="2" t="s">
        <v>1484</v>
      </c>
      <c r="BT120" s="2" t="s">
        <v>1484</v>
      </c>
      <c r="BU120" s="2" t="s">
        <v>1484</v>
      </c>
      <c r="BV120" s="2" t="s">
        <v>1484</v>
      </c>
      <c r="BW120" s="2" t="s">
        <v>1484</v>
      </c>
      <c r="BX120" s="2" t="s">
        <v>1484</v>
      </c>
      <c r="BY120" s="2" t="s">
        <v>1484</v>
      </c>
      <c r="BZ120" s="2" t="s">
        <v>1484</v>
      </c>
      <c r="CA120" s="2" t="s">
        <v>1484</v>
      </c>
      <c r="CB120" s="2" t="s">
        <v>1484</v>
      </c>
      <c r="CC120" s="2" t="s">
        <v>1484</v>
      </c>
      <c r="CD120" s="2" t="s">
        <v>1484</v>
      </c>
      <c r="CE120" s="2" t="s">
        <v>1484</v>
      </c>
      <c r="CF120" s="2" t="s">
        <v>1484</v>
      </c>
      <c r="CG120" s="2" t="s">
        <v>1484</v>
      </c>
      <c r="CH120" s="2" t="s">
        <v>1484</v>
      </c>
      <c r="CI120" s="2" t="s">
        <v>1484</v>
      </c>
      <c r="CJ120" s="2" t="s">
        <v>1484</v>
      </c>
      <c r="CK120" s="2" t="s">
        <v>1484</v>
      </c>
      <c r="CL120" s="2">
        <v>40.799999999999997</v>
      </c>
      <c r="CM120" s="2">
        <v>7.4</v>
      </c>
      <c r="CN120" s="2" t="s">
        <v>1484</v>
      </c>
      <c r="CO120" s="2">
        <v>13.9</v>
      </c>
      <c r="CP120" s="2">
        <v>6.7</v>
      </c>
      <c r="CQ120" s="2" t="s">
        <v>1484</v>
      </c>
      <c r="CR120" s="2" t="s">
        <v>1484</v>
      </c>
      <c r="CS120" s="2" t="s">
        <v>1484</v>
      </c>
      <c r="CU120" s="2" t="str">
        <f>_xlfn.XLOOKUP($A120,TEAMS!$G$1:$G$844,TEAMS!$H$1:$H$844,"",0)</f>
        <v>PF</v>
      </c>
      <c r="CV120" s="2" t="str">
        <f>_xlfn.XLOOKUP($CU120,DASHBOARD!$B$22:$B$27,DASHBOARD!$C$22:$C$27,"",0)</f>
        <v>FORWARD</v>
      </c>
      <c r="CY120" s="60">
        <v>0</v>
      </c>
      <c r="CZ120" s="60">
        <v>0</v>
      </c>
      <c r="DA120" s="60">
        <v>0</v>
      </c>
      <c r="DB120" s="60">
        <v>0</v>
      </c>
      <c r="DC120" s="60">
        <v>0</v>
      </c>
      <c r="DD120" s="60">
        <v>0</v>
      </c>
      <c r="DE120" s="60">
        <v>0</v>
      </c>
      <c r="DF120" s="60">
        <v>0</v>
      </c>
      <c r="DG120" s="60">
        <v>0</v>
      </c>
      <c r="DH120" s="60">
        <v>0</v>
      </c>
      <c r="DI120" s="60">
        <v>0</v>
      </c>
      <c r="DJ120" s="60">
        <v>0</v>
      </c>
      <c r="DK120" s="60">
        <v>0</v>
      </c>
      <c r="DL120" s="60">
        <v>0</v>
      </c>
      <c r="DM120" s="60">
        <v>0</v>
      </c>
      <c r="DN120" s="60">
        <v>0</v>
      </c>
      <c r="DO120" s="60">
        <v>0</v>
      </c>
      <c r="DP120" s="60">
        <v>0</v>
      </c>
      <c r="DQ120" s="60">
        <v>0</v>
      </c>
      <c r="DR120" s="60">
        <v>0</v>
      </c>
      <c r="DS120" s="60">
        <v>0</v>
      </c>
      <c r="DT120" s="60">
        <v>0</v>
      </c>
      <c r="DU120" s="60">
        <v>0</v>
      </c>
      <c r="DV120" s="60">
        <v>0</v>
      </c>
      <c r="DW120" s="60">
        <v>507336</v>
      </c>
      <c r="DX120" s="60">
        <v>845059</v>
      </c>
      <c r="DY120" s="60">
        <v>0</v>
      </c>
      <c r="DZ120" s="60">
        <v>1739333</v>
      </c>
      <c r="EA120" s="60">
        <v>239035</v>
      </c>
      <c r="EB120" s="60">
        <v>0</v>
      </c>
      <c r="EC120" s="60">
        <v>0</v>
      </c>
      <c r="ED120" s="60">
        <v>0</v>
      </c>
      <c r="EH120" s="2" t="s">
        <v>1480</v>
      </c>
    </row>
    <row r="121" spans="1:165" x14ac:dyDescent="0.2">
      <c r="A121" s="2" t="s">
        <v>1106</v>
      </c>
      <c r="B121" s="2" t="s">
        <v>1484</v>
      </c>
      <c r="C121" s="2" t="s">
        <v>1484</v>
      </c>
      <c r="D121" s="2" t="s">
        <v>1484</v>
      </c>
      <c r="E121" s="2" t="s">
        <v>1085</v>
      </c>
      <c r="F121" s="2" t="s">
        <v>1525</v>
      </c>
      <c r="G121" s="2" t="s">
        <v>1516</v>
      </c>
      <c r="H121" s="2" t="s">
        <v>1484</v>
      </c>
      <c r="I121" s="2" t="s">
        <v>843</v>
      </c>
      <c r="J121" s="2" t="s">
        <v>844</v>
      </c>
      <c r="K121" s="2" t="s">
        <v>1484</v>
      </c>
      <c r="L121" s="2" t="s">
        <v>1484</v>
      </c>
      <c r="M121" s="2" t="s">
        <v>1484</v>
      </c>
      <c r="N121" s="2" t="s">
        <v>1484</v>
      </c>
      <c r="O121" s="2" t="s">
        <v>1484</v>
      </c>
      <c r="P121" s="2" t="s">
        <v>1484</v>
      </c>
      <c r="Q121" s="2" t="s">
        <v>1484</v>
      </c>
      <c r="R121" s="2" t="s">
        <v>1484</v>
      </c>
      <c r="S121" s="2" t="s">
        <v>1484</v>
      </c>
      <c r="T121" s="2" t="s">
        <v>1484</v>
      </c>
      <c r="U121" s="2" t="s">
        <v>1484</v>
      </c>
      <c r="V121" s="2" t="s">
        <v>1484</v>
      </c>
      <c r="W121" s="2" t="s">
        <v>1484</v>
      </c>
      <c r="X121" s="2" t="s">
        <v>1484</v>
      </c>
      <c r="Y121" s="2" t="s">
        <v>1484</v>
      </c>
      <c r="Z121" s="2" t="s">
        <v>1484</v>
      </c>
      <c r="AA121" s="2" t="s">
        <v>1484</v>
      </c>
      <c r="AB121" s="2" t="s">
        <v>1484</v>
      </c>
      <c r="AC121" s="2" t="s">
        <v>1484</v>
      </c>
      <c r="AD121" s="2" t="s">
        <v>1484</v>
      </c>
      <c r="AE121" s="2" t="s">
        <v>1484</v>
      </c>
      <c r="AF121" s="2" t="s">
        <v>1484</v>
      </c>
      <c r="AG121" s="2" t="s">
        <v>1484</v>
      </c>
      <c r="AH121" s="2" t="s">
        <v>1484</v>
      </c>
      <c r="AI121" s="2" t="s">
        <v>1484</v>
      </c>
      <c r="AJ121" s="2" t="s">
        <v>1484</v>
      </c>
      <c r="AK121" s="2">
        <v>220.9</v>
      </c>
      <c r="AL121" s="2">
        <v>436</v>
      </c>
      <c r="AM121" s="2">
        <v>310</v>
      </c>
      <c r="AN121" s="2" t="s">
        <v>1484</v>
      </c>
      <c r="AO121" s="2">
        <v>542.1</v>
      </c>
      <c r="AP121" s="2">
        <v>336</v>
      </c>
      <c r="AQ121" s="2" t="s">
        <v>1484</v>
      </c>
      <c r="AR121" s="2" t="s">
        <v>1484</v>
      </c>
      <c r="AS121" s="2" t="s">
        <v>1484</v>
      </c>
      <c r="AT121" s="2" t="s">
        <v>1484</v>
      </c>
      <c r="AU121" s="2" t="s">
        <v>1484</v>
      </c>
      <c r="AV121" s="2" t="s">
        <v>1484</v>
      </c>
      <c r="AW121" s="2" t="s">
        <v>1484</v>
      </c>
      <c r="AX121" s="2" t="s">
        <v>1484</v>
      </c>
      <c r="AY121" s="2" t="s">
        <v>1484</v>
      </c>
      <c r="AZ121" s="2" t="s">
        <v>1484</v>
      </c>
      <c r="BA121" s="2" t="s">
        <v>1484</v>
      </c>
      <c r="BB121" s="2" t="s">
        <v>1484</v>
      </c>
      <c r="BC121" s="2" t="s">
        <v>1484</v>
      </c>
      <c r="BD121" s="2" t="s">
        <v>1484</v>
      </c>
      <c r="BE121" s="2" t="s">
        <v>1484</v>
      </c>
      <c r="BF121" s="2" t="s">
        <v>1484</v>
      </c>
      <c r="BG121" s="2" t="s">
        <v>1484</v>
      </c>
      <c r="BH121" s="2" t="s">
        <v>1484</v>
      </c>
      <c r="BI121" s="2" t="s">
        <v>1484</v>
      </c>
      <c r="BJ121" s="2" t="s">
        <v>1484</v>
      </c>
      <c r="BK121" s="2" t="s">
        <v>1484</v>
      </c>
      <c r="BL121" s="2" t="s">
        <v>1484</v>
      </c>
      <c r="BM121" s="2" t="s">
        <v>1484</v>
      </c>
      <c r="BN121" s="2" t="s">
        <v>1484</v>
      </c>
      <c r="BO121" s="2" t="s">
        <v>1484</v>
      </c>
      <c r="BP121" s="2" t="s">
        <v>1484</v>
      </c>
      <c r="BQ121" s="2">
        <v>13.4</v>
      </c>
      <c r="BR121" s="2">
        <v>14.7</v>
      </c>
      <c r="BS121" s="2">
        <v>12</v>
      </c>
      <c r="BT121" s="2" t="s">
        <v>1484</v>
      </c>
      <c r="BU121" s="2">
        <v>11.2</v>
      </c>
      <c r="BV121" s="2">
        <v>11.8</v>
      </c>
      <c r="BW121" s="2" t="s">
        <v>1484</v>
      </c>
      <c r="BX121" s="2" t="s">
        <v>1484</v>
      </c>
      <c r="BY121" s="2" t="s">
        <v>1484</v>
      </c>
      <c r="BZ121" s="2" t="s">
        <v>1484</v>
      </c>
      <c r="CA121" s="2" t="s">
        <v>1484</v>
      </c>
      <c r="CB121" s="2" t="s">
        <v>1484</v>
      </c>
      <c r="CC121" s="2" t="s">
        <v>1484</v>
      </c>
      <c r="CD121" s="2" t="s">
        <v>1484</v>
      </c>
      <c r="CE121" s="2" t="s">
        <v>1484</v>
      </c>
      <c r="CF121" s="2" t="s">
        <v>1484</v>
      </c>
      <c r="CG121" s="2" t="s">
        <v>1484</v>
      </c>
      <c r="CH121" s="2" t="s">
        <v>1484</v>
      </c>
      <c r="CI121" s="2" t="s">
        <v>1484</v>
      </c>
      <c r="CJ121" s="2" t="s">
        <v>1484</v>
      </c>
      <c r="CK121" s="2" t="s">
        <v>1484</v>
      </c>
      <c r="CL121" s="2" t="s">
        <v>1484</v>
      </c>
      <c r="CM121" s="2" t="s">
        <v>1484</v>
      </c>
      <c r="CN121" s="2" t="s">
        <v>1484</v>
      </c>
      <c r="CO121" s="2" t="s">
        <v>1484</v>
      </c>
      <c r="CP121" s="2" t="s">
        <v>1484</v>
      </c>
      <c r="CQ121" s="2" t="s">
        <v>1484</v>
      </c>
      <c r="CR121" s="2" t="s">
        <v>1484</v>
      </c>
      <c r="CS121" s="2" t="s">
        <v>1484</v>
      </c>
      <c r="CU121" s="2" t="str">
        <f>_xlfn.XLOOKUP($A121,TEAMS!$G$1:$G$844,TEAMS!$H$1:$H$844,"",0)</f>
        <v>C</v>
      </c>
      <c r="CV121" s="2" t="str">
        <f>_xlfn.XLOOKUP($CU121,DASHBOARD!$B$22:$B$27,DASHBOARD!$C$22:$C$27,"",0)</f>
        <v>CENTER</v>
      </c>
      <c r="CY121" s="60">
        <v>0</v>
      </c>
      <c r="CZ121" s="60">
        <v>0</v>
      </c>
      <c r="DA121" s="60">
        <v>0</v>
      </c>
      <c r="DB121" s="60">
        <v>150000</v>
      </c>
      <c r="DC121" s="60">
        <v>305000</v>
      </c>
      <c r="DD121" s="60">
        <v>300000</v>
      </c>
      <c r="DE121" s="60">
        <v>0</v>
      </c>
      <c r="DF121" s="60">
        <v>0</v>
      </c>
      <c r="DG121" s="60">
        <v>537500</v>
      </c>
      <c r="DH121" s="60">
        <v>0</v>
      </c>
      <c r="DI121" s="60">
        <v>0</v>
      </c>
      <c r="DJ121" s="60">
        <v>0</v>
      </c>
      <c r="DK121" s="60">
        <v>0</v>
      </c>
      <c r="DL121" s="60">
        <v>0</v>
      </c>
      <c r="DM121" s="60">
        <v>0</v>
      </c>
      <c r="DN121" s="60">
        <v>0</v>
      </c>
      <c r="DO121" s="60">
        <v>0</v>
      </c>
      <c r="DP121" s="60">
        <v>0</v>
      </c>
      <c r="DQ121" s="60">
        <v>0</v>
      </c>
      <c r="DR121" s="60">
        <v>0</v>
      </c>
      <c r="DS121" s="60">
        <v>0</v>
      </c>
      <c r="DT121" s="60">
        <v>0</v>
      </c>
      <c r="DU121" s="60">
        <v>0</v>
      </c>
      <c r="DV121" s="60">
        <v>0</v>
      </c>
      <c r="DW121" s="60">
        <v>0</v>
      </c>
      <c r="DX121" s="60">
        <v>0</v>
      </c>
      <c r="DY121" s="60">
        <v>0</v>
      </c>
      <c r="DZ121" s="60">
        <v>0</v>
      </c>
      <c r="EA121" s="60">
        <v>0</v>
      </c>
      <c r="EB121" s="60">
        <v>0</v>
      </c>
      <c r="EC121" s="60">
        <v>0</v>
      </c>
      <c r="ED121" s="60">
        <v>0</v>
      </c>
      <c r="EH121" s="2" t="s">
        <v>1480</v>
      </c>
    </row>
    <row r="122" spans="1:165" x14ac:dyDescent="0.2">
      <c r="A122" s="2" t="s">
        <v>928</v>
      </c>
      <c r="B122" s="2" t="s">
        <v>1484</v>
      </c>
      <c r="C122" s="2" t="s">
        <v>1484</v>
      </c>
      <c r="D122" s="2" t="s">
        <v>1484</v>
      </c>
      <c r="E122" s="2" t="s">
        <v>1484</v>
      </c>
      <c r="F122" s="2" t="s">
        <v>1484</v>
      </c>
      <c r="G122" s="2" t="s">
        <v>844</v>
      </c>
      <c r="H122" s="2" t="s">
        <v>844</v>
      </c>
      <c r="I122" s="2" t="s">
        <v>1514</v>
      </c>
      <c r="J122" s="2" t="s">
        <v>1514</v>
      </c>
      <c r="K122" s="2" t="s">
        <v>844</v>
      </c>
      <c r="L122" s="2" t="s">
        <v>844</v>
      </c>
      <c r="M122" s="2" t="s">
        <v>844</v>
      </c>
      <c r="N122" s="2" t="s">
        <v>844</v>
      </c>
      <c r="O122" s="2" t="s">
        <v>1507</v>
      </c>
      <c r="P122" s="2" t="s">
        <v>1507</v>
      </c>
      <c r="Q122" s="2" t="s">
        <v>835</v>
      </c>
      <c r="R122" s="2" t="s">
        <v>1507</v>
      </c>
      <c r="S122" s="2" t="s">
        <v>1484</v>
      </c>
      <c r="T122" s="2" t="s">
        <v>1484</v>
      </c>
      <c r="U122" s="2" t="s">
        <v>1484</v>
      </c>
      <c r="V122" s="2" t="s">
        <v>1484</v>
      </c>
      <c r="W122" s="2" t="s">
        <v>1484</v>
      </c>
      <c r="X122" s="2" t="s">
        <v>1484</v>
      </c>
      <c r="Y122" s="2" t="s">
        <v>1484</v>
      </c>
      <c r="Z122" s="2" t="s">
        <v>1484</v>
      </c>
      <c r="AA122" s="2" t="s">
        <v>1484</v>
      </c>
      <c r="AB122" s="2" t="s">
        <v>1484</v>
      </c>
      <c r="AC122" s="2" t="s">
        <v>1484</v>
      </c>
      <c r="AD122" s="2" t="s">
        <v>1484</v>
      </c>
      <c r="AE122" s="2" t="s">
        <v>1484</v>
      </c>
      <c r="AF122" s="2" t="s">
        <v>1484</v>
      </c>
      <c r="AG122" s="2" t="s">
        <v>1484</v>
      </c>
      <c r="AH122" s="2" t="s">
        <v>1484</v>
      </c>
      <c r="AI122" s="2" t="s">
        <v>1484</v>
      </c>
      <c r="AJ122" s="2" t="s">
        <v>1484</v>
      </c>
      <c r="AK122" s="2" t="s">
        <v>1484</v>
      </c>
      <c r="AL122" s="2" t="s">
        <v>1484</v>
      </c>
      <c r="AM122" s="2">
        <v>1472</v>
      </c>
      <c r="AN122" s="2">
        <v>2433.6</v>
      </c>
      <c r="AO122" s="2">
        <v>145.19999999999999</v>
      </c>
      <c r="AP122" s="2">
        <v>779</v>
      </c>
      <c r="AQ122" s="2">
        <v>1380.4</v>
      </c>
      <c r="AR122" s="2">
        <v>1741.5</v>
      </c>
      <c r="AS122" s="2">
        <v>1746.4</v>
      </c>
      <c r="AT122" s="2">
        <v>2353.4</v>
      </c>
      <c r="AU122" s="2">
        <v>1888.6000000000001</v>
      </c>
      <c r="AV122" s="2">
        <v>1320</v>
      </c>
      <c r="AW122" s="2">
        <v>352.8</v>
      </c>
      <c r="AX122" s="2">
        <v>121.8</v>
      </c>
      <c r="AY122" s="2" t="s">
        <v>1484</v>
      </c>
      <c r="AZ122" s="2" t="s">
        <v>1484</v>
      </c>
      <c r="BA122" s="2" t="s">
        <v>1484</v>
      </c>
      <c r="BB122" s="2" t="s">
        <v>1484</v>
      </c>
      <c r="BC122" s="2" t="s">
        <v>1484</v>
      </c>
      <c r="BD122" s="2" t="s">
        <v>1484</v>
      </c>
      <c r="BE122" s="2" t="s">
        <v>1484</v>
      </c>
      <c r="BF122" s="2" t="s">
        <v>1484</v>
      </c>
      <c r="BG122" s="2" t="s">
        <v>1484</v>
      </c>
      <c r="BH122" s="2" t="s">
        <v>1484</v>
      </c>
      <c r="BI122" s="2" t="s">
        <v>1484</v>
      </c>
      <c r="BJ122" s="2" t="s">
        <v>1484</v>
      </c>
      <c r="BK122" s="2" t="s">
        <v>1484</v>
      </c>
      <c r="BL122" s="2" t="s">
        <v>1484</v>
      </c>
      <c r="BM122" s="2" t="s">
        <v>1484</v>
      </c>
      <c r="BN122" s="2" t="s">
        <v>1484</v>
      </c>
      <c r="BO122" s="2" t="s">
        <v>1484</v>
      </c>
      <c r="BP122" s="2" t="s">
        <v>1484</v>
      </c>
      <c r="BQ122" s="2" t="s">
        <v>1484</v>
      </c>
      <c r="BR122" s="2" t="s">
        <v>1484</v>
      </c>
      <c r="BS122" s="2">
        <v>13.3</v>
      </c>
      <c r="BT122" s="2">
        <v>13.3</v>
      </c>
      <c r="BU122" s="2">
        <v>17</v>
      </c>
      <c r="BV122" s="2">
        <v>10.7</v>
      </c>
      <c r="BW122" s="2">
        <v>11.8</v>
      </c>
      <c r="BX122" s="2">
        <v>10</v>
      </c>
      <c r="BY122" s="2">
        <v>8.8000000000000007</v>
      </c>
      <c r="BZ122" s="2">
        <v>13.1</v>
      </c>
      <c r="CA122" s="2">
        <v>12.5</v>
      </c>
      <c r="CB122" s="2">
        <v>10.7</v>
      </c>
      <c r="CC122" s="2">
        <v>6.8</v>
      </c>
      <c r="CD122" s="2">
        <v>11.4</v>
      </c>
      <c r="CE122" s="2" t="s">
        <v>1484</v>
      </c>
      <c r="CF122" s="2" t="s">
        <v>1484</v>
      </c>
      <c r="CG122" s="2" t="s">
        <v>1484</v>
      </c>
      <c r="CH122" s="2" t="s">
        <v>1484</v>
      </c>
      <c r="CI122" s="2" t="s">
        <v>1484</v>
      </c>
      <c r="CJ122" s="2" t="s">
        <v>1484</v>
      </c>
      <c r="CK122" s="2" t="s">
        <v>1484</v>
      </c>
      <c r="CL122" s="2" t="s">
        <v>1484</v>
      </c>
      <c r="CM122" s="2" t="s">
        <v>1484</v>
      </c>
      <c r="CN122" s="2" t="s">
        <v>1484</v>
      </c>
      <c r="CO122" s="2" t="s">
        <v>1484</v>
      </c>
      <c r="CP122" s="2" t="s">
        <v>1484</v>
      </c>
      <c r="CQ122" s="2" t="s">
        <v>1484</v>
      </c>
      <c r="CR122" s="2" t="s">
        <v>1484</v>
      </c>
      <c r="CS122" s="2" t="s">
        <v>1484</v>
      </c>
      <c r="CU122" s="2" t="str">
        <f>_xlfn.XLOOKUP($A122,TEAMS!$G$1:$G$844,TEAMS!$H$1:$H$844,"",0)</f>
        <v>SF</v>
      </c>
      <c r="CV122" s="2" t="str">
        <f>_xlfn.XLOOKUP($CU122,DASHBOARD!$B$22:$B$27,DASHBOARD!$C$22:$C$27,"",0)</f>
        <v>FORWARD</v>
      </c>
      <c r="CY122" s="60">
        <v>0</v>
      </c>
      <c r="CZ122" s="60">
        <v>0</v>
      </c>
      <c r="DA122" s="60">
        <v>0</v>
      </c>
      <c r="DB122" s="60">
        <v>0</v>
      </c>
      <c r="DC122" s="60">
        <v>0</v>
      </c>
      <c r="DD122" s="60">
        <v>876000</v>
      </c>
      <c r="DE122" s="60">
        <v>1008000</v>
      </c>
      <c r="DF122" s="60">
        <v>1139520</v>
      </c>
      <c r="DG122" s="60">
        <v>2780000</v>
      </c>
      <c r="DH122" s="60">
        <v>3336000</v>
      </c>
      <c r="DI122" s="60">
        <v>3890000</v>
      </c>
      <c r="DJ122" s="60">
        <v>4448000</v>
      </c>
      <c r="DK122" s="60">
        <v>5004000</v>
      </c>
      <c r="DL122" s="60">
        <v>5540000</v>
      </c>
      <c r="DM122" s="60">
        <v>3580000</v>
      </c>
      <c r="DN122" s="60">
        <v>3938000</v>
      </c>
      <c r="DO122" s="60">
        <v>0</v>
      </c>
      <c r="DP122" s="60">
        <v>0</v>
      </c>
      <c r="DQ122" s="60">
        <v>0</v>
      </c>
      <c r="DR122" s="60">
        <v>0</v>
      </c>
      <c r="DS122" s="60">
        <v>0</v>
      </c>
      <c r="DT122" s="60">
        <v>0</v>
      </c>
      <c r="DU122" s="60">
        <v>0</v>
      </c>
      <c r="DV122" s="60">
        <v>0</v>
      </c>
      <c r="DW122" s="60">
        <v>0</v>
      </c>
      <c r="DX122" s="60">
        <v>0</v>
      </c>
      <c r="DY122" s="60">
        <v>0</v>
      </c>
      <c r="DZ122" s="60">
        <v>0</v>
      </c>
      <c r="EA122" s="60">
        <v>0</v>
      </c>
      <c r="EB122" s="60">
        <v>0</v>
      </c>
      <c r="EC122" s="60">
        <v>0</v>
      </c>
      <c r="ED122" s="60">
        <v>0</v>
      </c>
      <c r="EH122" s="2" t="s">
        <v>1476</v>
      </c>
    </row>
    <row r="123" spans="1:165" x14ac:dyDescent="0.2">
      <c r="A123" s="2" t="s">
        <v>923</v>
      </c>
      <c r="B123" s="2" t="s">
        <v>1484</v>
      </c>
      <c r="C123" s="2" t="s">
        <v>1484</v>
      </c>
      <c r="D123" s="2" t="s">
        <v>1484</v>
      </c>
      <c r="E123" s="2" t="s">
        <v>1484</v>
      </c>
      <c r="F123" s="2" t="s">
        <v>1484</v>
      </c>
      <c r="G123" s="2" t="s">
        <v>1484</v>
      </c>
      <c r="H123" s="2" t="s">
        <v>1484</v>
      </c>
      <c r="I123" s="2" t="s">
        <v>1484</v>
      </c>
      <c r="J123" s="2" t="s">
        <v>1484</v>
      </c>
      <c r="K123" s="2" t="s">
        <v>1484</v>
      </c>
      <c r="L123" s="2" t="s">
        <v>1484</v>
      </c>
      <c r="M123" s="2" t="s">
        <v>1484</v>
      </c>
      <c r="N123" s="2" t="s">
        <v>1484</v>
      </c>
      <c r="O123" s="2" t="s">
        <v>1484</v>
      </c>
      <c r="P123" s="2" t="s">
        <v>1484</v>
      </c>
      <c r="Q123" s="2" t="s">
        <v>787</v>
      </c>
      <c r="R123" s="2" t="s">
        <v>787</v>
      </c>
      <c r="S123" s="2" t="s">
        <v>787</v>
      </c>
      <c r="T123" s="2" t="s">
        <v>787</v>
      </c>
      <c r="U123" s="2" t="s">
        <v>1521</v>
      </c>
      <c r="V123" s="2" t="s">
        <v>1519</v>
      </c>
      <c r="W123" s="2" t="s">
        <v>1484</v>
      </c>
      <c r="X123" s="2" t="s">
        <v>1484</v>
      </c>
      <c r="Y123" s="2" t="s">
        <v>1484</v>
      </c>
      <c r="Z123" s="2" t="s">
        <v>1484</v>
      </c>
      <c r="AA123" s="2" t="s">
        <v>1484</v>
      </c>
      <c r="AB123" s="2" t="s">
        <v>1484</v>
      </c>
      <c r="AC123" s="2" t="s">
        <v>1484</v>
      </c>
      <c r="AD123" s="2" t="s">
        <v>1484</v>
      </c>
      <c r="AE123" s="2" t="s">
        <v>1484</v>
      </c>
      <c r="AF123" s="2" t="s">
        <v>1484</v>
      </c>
      <c r="AG123" s="2" t="s">
        <v>1484</v>
      </c>
      <c r="AH123" s="2" t="s">
        <v>1484</v>
      </c>
      <c r="AI123" s="2" t="s">
        <v>1484</v>
      </c>
      <c r="AJ123" s="2" t="s">
        <v>1484</v>
      </c>
      <c r="AK123" s="2" t="s">
        <v>1484</v>
      </c>
      <c r="AL123" s="2" t="s">
        <v>1484</v>
      </c>
      <c r="AM123" s="2" t="s">
        <v>1484</v>
      </c>
      <c r="AN123" s="2" t="s">
        <v>1484</v>
      </c>
      <c r="AO123" s="2" t="s">
        <v>1484</v>
      </c>
      <c r="AP123" s="2" t="s">
        <v>1484</v>
      </c>
      <c r="AQ123" s="2" t="s">
        <v>1484</v>
      </c>
      <c r="AR123" s="2" t="s">
        <v>1484</v>
      </c>
      <c r="AS123" s="2" t="s">
        <v>1484</v>
      </c>
      <c r="AT123" s="2" t="s">
        <v>1484</v>
      </c>
      <c r="AU123" s="2" t="s">
        <v>1484</v>
      </c>
      <c r="AV123" s="2" t="s">
        <v>1484</v>
      </c>
      <c r="AW123" s="2">
        <v>489.70000000000005</v>
      </c>
      <c r="AX123" s="2">
        <v>1366.7</v>
      </c>
      <c r="AY123" s="2">
        <v>1640</v>
      </c>
      <c r="AZ123" s="2">
        <v>675</v>
      </c>
      <c r="BA123" s="2">
        <v>649.80000000000007</v>
      </c>
      <c r="BB123" s="2">
        <v>45</v>
      </c>
      <c r="BC123" s="2" t="s">
        <v>1484</v>
      </c>
      <c r="BD123" s="2" t="s">
        <v>1484</v>
      </c>
      <c r="BE123" s="2" t="s">
        <v>1484</v>
      </c>
      <c r="BF123" s="2" t="s">
        <v>1484</v>
      </c>
      <c r="BG123" s="2" t="s">
        <v>1484</v>
      </c>
      <c r="BH123" s="2" t="s">
        <v>1484</v>
      </c>
      <c r="BI123" s="2" t="s">
        <v>1484</v>
      </c>
      <c r="BJ123" s="2" t="s">
        <v>1484</v>
      </c>
      <c r="BK123" s="2" t="s">
        <v>1484</v>
      </c>
      <c r="BL123" s="2" t="s">
        <v>1484</v>
      </c>
      <c r="BM123" s="2" t="s">
        <v>1484</v>
      </c>
      <c r="BN123" s="2" t="s">
        <v>1484</v>
      </c>
      <c r="BO123" s="2" t="s">
        <v>1484</v>
      </c>
      <c r="BP123" s="2" t="s">
        <v>1484</v>
      </c>
      <c r="BQ123" s="2" t="s">
        <v>1484</v>
      </c>
      <c r="BR123" s="2" t="s">
        <v>1484</v>
      </c>
      <c r="BS123" s="2" t="s">
        <v>1484</v>
      </c>
      <c r="BT123" s="2" t="s">
        <v>1484</v>
      </c>
      <c r="BU123" s="2" t="s">
        <v>1484</v>
      </c>
      <c r="BV123" s="2" t="s">
        <v>1484</v>
      </c>
      <c r="BW123" s="2" t="s">
        <v>1484</v>
      </c>
      <c r="BX123" s="2" t="s">
        <v>1484</v>
      </c>
      <c r="BY123" s="2" t="s">
        <v>1484</v>
      </c>
      <c r="BZ123" s="2" t="s">
        <v>1484</v>
      </c>
      <c r="CA123" s="2" t="s">
        <v>1484</v>
      </c>
      <c r="CB123" s="2" t="s">
        <v>1484</v>
      </c>
      <c r="CC123" s="2">
        <v>9.3000000000000007</v>
      </c>
      <c r="CD123" s="2">
        <v>11.9</v>
      </c>
      <c r="CE123" s="2">
        <v>13.8</v>
      </c>
      <c r="CF123" s="2">
        <v>10.6</v>
      </c>
      <c r="CG123" s="2">
        <v>5.7</v>
      </c>
      <c r="CH123" s="2">
        <v>0.8</v>
      </c>
      <c r="CI123" s="2" t="s">
        <v>1484</v>
      </c>
      <c r="CJ123" s="2" t="s">
        <v>1484</v>
      </c>
      <c r="CK123" s="2" t="s">
        <v>1484</v>
      </c>
      <c r="CL123" s="2" t="s">
        <v>1484</v>
      </c>
      <c r="CM123" s="2" t="s">
        <v>1484</v>
      </c>
      <c r="CN123" s="2" t="s">
        <v>1484</v>
      </c>
      <c r="CO123" s="2" t="s">
        <v>1484</v>
      </c>
      <c r="CP123" s="2" t="s">
        <v>1484</v>
      </c>
      <c r="CQ123" s="2" t="s">
        <v>1484</v>
      </c>
      <c r="CR123" s="2" t="s">
        <v>1484</v>
      </c>
      <c r="CS123" s="2" t="s">
        <v>1484</v>
      </c>
      <c r="CU123" s="2" t="str">
        <f>_xlfn.XLOOKUP($A123,TEAMS!$G$1:$G$844,TEAMS!$H$1:$H$844,"",0)</f>
        <v>C</v>
      </c>
      <c r="CV123" s="2" t="str">
        <f>_xlfn.XLOOKUP($CU123,DASHBOARD!$B$22:$B$27,DASHBOARD!$C$22:$C$27,"",0)</f>
        <v>CENTER</v>
      </c>
      <c r="CY123" s="60">
        <v>0</v>
      </c>
      <c r="CZ123" s="60">
        <v>0</v>
      </c>
      <c r="DA123" s="60">
        <v>0</v>
      </c>
      <c r="DB123" s="60">
        <v>0</v>
      </c>
      <c r="DC123" s="60">
        <v>0</v>
      </c>
      <c r="DD123" s="60">
        <v>0</v>
      </c>
      <c r="DE123" s="60">
        <v>0</v>
      </c>
      <c r="DF123" s="60">
        <v>0</v>
      </c>
      <c r="DG123" s="60">
        <v>0</v>
      </c>
      <c r="DH123" s="60">
        <v>0</v>
      </c>
      <c r="DI123" s="60">
        <v>0</v>
      </c>
      <c r="DJ123" s="60">
        <v>0</v>
      </c>
      <c r="DK123" s="60">
        <v>0</v>
      </c>
      <c r="DL123" s="60">
        <v>0</v>
      </c>
      <c r="DM123" s="60">
        <v>0</v>
      </c>
      <c r="DN123" s="60">
        <v>0</v>
      </c>
      <c r="DO123" s="60">
        <v>2500000</v>
      </c>
      <c r="DP123" s="60">
        <v>3600000</v>
      </c>
      <c r="DQ123" s="60">
        <v>3600000</v>
      </c>
      <c r="DR123" s="60">
        <v>2100000</v>
      </c>
      <c r="DS123" s="60">
        <v>992680</v>
      </c>
      <c r="DT123" s="60">
        <v>0</v>
      </c>
      <c r="DU123" s="60">
        <v>0</v>
      </c>
      <c r="DV123" s="60">
        <v>0</v>
      </c>
      <c r="DW123" s="60">
        <v>0</v>
      </c>
      <c r="DX123" s="60">
        <v>0</v>
      </c>
      <c r="DY123" s="60">
        <v>0</v>
      </c>
      <c r="DZ123" s="60">
        <v>0</v>
      </c>
      <c r="EA123" s="60">
        <v>0</v>
      </c>
      <c r="EB123" s="60">
        <v>0</v>
      </c>
      <c r="EC123" s="60">
        <v>0</v>
      </c>
      <c r="ED123" s="60">
        <v>0</v>
      </c>
      <c r="EH123" s="2" t="s">
        <v>1480</v>
      </c>
    </row>
    <row r="124" spans="1:165" x14ac:dyDescent="0.2">
      <c r="A124" s="2" t="s">
        <v>773</v>
      </c>
      <c r="B124" s="2" t="s">
        <v>1484</v>
      </c>
      <c r="C124" s="2" t="s">
        <v>1484</v>
      </c>
      <c r="D124" s="2" t="s">
        <v>1484</v>
      </c>
      <c r="E124" s="2" t="s">
        <v>1484</v>
      </c>
      <c r="F124" s="2" t="s">
        <v>1484</v>
      </c>
      <c r="G124" s="2" t="s">
        <v>1484</v>
      </c>
      <c r="H124" s="2" t="s">
        <v>1484</v>
      </c>
      <c r="I124" s="2" t="s">
        <v>1484</v>
      </c>
      <c r="J124" s="2" t="s">
        <v>1484</v>
      </c>
      <c r="K124" s="2" t="s">
        <v>1484</v>
      </c>
      <c r="L124" s="2" t="s">
        <v>1484</v>
      </c>
      <c r="M124" s="2" t="s">
        <v>1484</v>
      </c>
      <c r="N124" s="2" t="s">
        <v>1484</v>
      </c>
      <c r="O124" s="2" t="s">
        <v>1484</v>
      </c>
      <c r="P124" s="2" t="s">
        <v>1484</v>
      </c>
      <c r="Q124" s="2" t="s">
        <v>1484</v>
      </c>
      <c r="R124" s="2" t="s">
        <v>1484</v>
      </c>
      <c r="S124" s="2" t="s">
        <v>1484</v>
      </c>
      <c r="T124" s="2" t="s">
        <v>1484</v>
      </c>
      <c r="U124" s="2" t="s">
        <v>1484</v>
      </c>
      <c r="V124" s="2" t="s">
        <v>1484</v>
      </c>
      <c r="W124" s="2" t="s">
        <v>1484</v>
      </c>
      <c r="X124" s="2" t="s">
        <v>786</v>
      </c>
      <c r="Y124" s="2" t="s">
        <v>1484</v>
      </c>
      <c r="Z124" s="2" t="s">
        <v>786</v>
      </c>
      <c r="AA124" s="2" t="s">
        <v>786</v>
      </c>
      <c r="AB124" s="2" t="s">
        <v>1484</v>
      </c>
      <c r="AC124" s="2" t="s">
        <v>1484</v>
      </c>
      <c r="AD124" s="2" t="s">
        <v>1484</v>
      </c>
      <c r="AE124" s="2" t="s">
        <v>1484</v>
      </c>
      <c r="AF124" s="2" t="s">
        <v>1484</v>
      </c>
      <c r="AG124" s="2" t="s">
        <v>1484</v>
      </c>
      <c r="AH124" s="2" t="s">
        <v>1484</v>
      </c>
      <c r="AI124" s="2" t="s">
        <v>1484</v>
      </c>
      <c r="AJ124" s="2" t="s">
        <v>1484</v>
      </c>
      <c r="AK124" s="2" t="s">
        <v>1484</v>
      </c>
      <c r="AL124" s="2" t="s">
        <v>1484</v>
      </c>
      <c r="AM124" s="2" t="s">
        <v>1484</v>
      </c>
      <c r="AN124" s="2" t="s">
        <v>1484</v>
      </c>
      <c r="AO124" s="2" t="s">
        <v>1484</v>
      </c>
      <c r="AP124" s="2" t="s">
        <v>1484</v>
      </c>
      <c r="AQ124" s="2" t="s">
        <v>1484</v>
      </c>
      <c r="AR124" s="2" t="s">
        <v>1484</v>
      </c>
      <c r="AS124" s="2" t="s">
        <v>1484</v>
      </c>
      <c r="AT124" s="2" t="s">
        <v>1484</v>
      </c>
      <c r="AU124" s="2" t="s">
        <v>1484</v>
      </c>
      <c r="AV124" s="2" t="s">
        <v>1484</v>
      </c>
      <c r="AW124" s="2" t="s">
        <v>1484</v>
      </c>
      <c r="AX124" s="2" t="s">
        <v>1484</v>
      </c>
      <c r="AY124" s="2" t="s">
        <v>1484</v>
      </c>
      <c r="AZ124" s="2" t="s">
        <v>1484</v>
      </c>
      <c r="BA124" s="2" t="s">
        <v>1484</v>
      </c>
      <c r="BB124" s="2" t="s">
        <v>1484</v>
      </c>
      <c r="BC124" s="2" t="s">
        <v>1484</v>
      </c>
      <c r="BD124" s="2">
        <v>1123.2</v>
      </c>
      <c r="BE124" s="2" t="s">
        <v>1484</v>
      </c>
      <c r="BF124" s="2">
        <v>506</v>
      </c>
      <c r="BG124" s="2">
        <v>768.19999999999993</v>
      </c>
      <c r="BH124" s="2" t="s">
        <v>1484</v>
      </c>
      <c r="BI124" s="2" t="s">
        <v>1484</v>
      </c>
      <c r="BJ124" s="2" t="s">
        <v>1484</v>
      </c>
      <c r="BK124" s="2" t="s">
        <v>1484</v>
      </c>
      <c r="BL124" s="2" t="s">
        <v>1484</v>
      </c>
      <c r="BM124" s="2" t="s">
        <v>1484</v>
      </c>
      <c r="BN124" s="2" t="s">
        <v>1484</v>
      </c>
      <c r="BO124" s="2" t="s">
        <v>1484</v>
      </c>
      <c r="BP124" s="2" t="s">
        <v>1484</v>
      </c>
      <c r="BQ124" s="2" t="s">
        <v>1484</v>
      </c>
      <c r="BR124" s="2" t="s">
        <v>1484</v>
      </c>
      <c r="BS124" s="2" t="s">
        <v>1484</v>
      </c>
      <c r="BT124" s="2" t="s">
        <v>1484</v>
      </c>
      <c r="BU124" s="2" t="s">
        <v>1484</v>
      </c>
      <c r="BV124" s="2" t="s">
        <v>1484</v>
      </c>
      <c r="BW124" s="2" t="s">
        <v>1484</v>
      </c>
      <c r="BX124" s="2" t="s">
        <v>1484</v>
      </c>
      <c r="BY124" s="2" t="s">
        <v>1484</v>
      </c>
      <c r="BZ124" s="2" t="s">
        <v>1484</v>
      </c>
      <c r="CA124" s="2" t="s">
        <v>1484</v>
      </c>
      <c r="CB124" s="2" t="s">
        <v>1484</v>
      </c>
      <c r="CC124" s="2" t="s">
        <v>1484</v>
      </c>
      <c r="CD124" s="2" t="s">
        <v>1484</v>
      </c>
      <c r="CE124" s="2" t="s">
        <v>1484</v>
      </c>
      <c r="CF124" s="2" t="s">
        <v>1484</v>
      </c>
      <c r="CG124" s="2" t="s">
        <v>1484</v>
      </c>
      <c r="CH124" s="2" t="s">
        <v>1484</v>
      </c>
      <c r="CI124" s="2" t="s">
        <v>1484</v>
      </c>
      <c r="CJ124" s="2">
        <v>9.3000000000000007</v>
      </c>
      <c r="CK124" s="2" t="s">
        <v>1484</v>
      </c>
      <c r="CL124" s="2">
        <v>16.2</v>
      </c>
      <c r="CM124" s="2">
        <v>17.7</v>
      </c>
      <c r="CN124" s="2" t="s">
        <v>1484</v>
      </c>
      <c r="CO124" s="2" t="s">
        <v>1484</v>
      </c>
      <c r="CP124" s="2" t="s">
        <v>1484</v>
      </c>
      <c r="CQ124" s="2" t="s">
        <v>1484</v>
      </c>
      <c r="CR124" s="2" t="s">
        <v>1484</v>
      </c>
      <c r="CS124" s="2" t="s">
        <v>1484</v>
      </c>
      <c r="CU124" s="2" t="str">
        <f>_xlfn.XLOOKUP($A124,TEAMS!$G$1:$G$844,TEAMS!$H$1:$H$844,"",0)</f>
        <v>C</v>
      </c>
      <c r="CV124" s="2" t="str">
        <f>_xlfn.XLOOKUP($CU124,DASHBOARD!$B$22:$B$27,DASHBOARD!$C$22:$C$27,"",0)</f>
        <v>CENTER</v>
      </c>
      <c r="CY124" s="60">
        <v>0</v>
      </c>
      <c r="CZ124" s="60">
        <v>0</v>
      </c>
      <c r="DA124" s="60">
        <v>0</v>
      </c>
      <c r="DB124" s="60">
        <v>0</v>
      </c>
      <c r="DC124" s="60">
        <v>0</v>
      </c>
      <c r="DD124" s="60">
        <v>0</v>
      </c>
      <c r="DE124" s="60">
        <v>0</v>
      </c>
      <c r="DF124" s="60">
        <v>0</v>
      </c>
      <c r="DG124" s="60">
        <v>0</v>
      </c>
      <c r="DH124" s="60">
        <v>0</v>
      </c>
      <c r="DI124" s="60">
        <v>0</v>
      </c>
      <c r="DJ124" s="60">
        <v>0</v>
      </c>
      <c r="DK124" s="60">
        <v>0</v>
      </c>
      <c r="DL124" s="60">
        <v>0</v>
      </c>
      <c r="DM124" s="60">
        <v>0</v>
      </c>
      <c r="DN124" s="60">
        <v>0</v>
      </c>
      <c r="DO124" s="60">
        <v>0</v>
      </c>
      <c r="DP124" s="60">
        <v>0</v>
      </c>
      <c r="DQ124" s="60">
        <v>0</v>
      </c>
      <c r="DR124" s="60">
        <v>0</v>
      </c>
      <c r="DS124" s="60">
        <v>0</v>
      </c>
      <c r="DT124" s="60">
        <v>0</v>
      </c>
      <c r="DU124" s="60">
        <v>1020960</v>
      </c>
      <c r="DV124" s="60">
        <v>0</v>
      </c>
      <c r="DW124" s="60">
        <v>1112880</v>
      </c>
      <c r="DX124" s="60">
        <v>2008748</v>
      </c>
      <c r="DY124" s="60">
        <v>0</v>
      </c>
      <c r="DZ124" s="60">
        <v>0</v>
      </c>
      <c r="EA124" s="60">
        <v>0</v>
      </c>
      <c r="EB124" s="60">
        <v>0</v>
      </c>
      <c r="EC124" s="60">
        <v>0</v>
      </c>
      <c r="ED124" s="60">
        <v>0</v>
      </c>
      <c r="EH124" s="2" t="s">
        <v>1271</v>
      </c>
    </row>
    <row r="125" spans="1:165" x14ac:dyDescent="0.2">
      <c r="A125" s="2" t="s">
        <v>916</v>
      </c>
      <c r="B125" s="2" t="s">
        <v>1484</v>
      </c>
      <c r="C125" s="2" t="s">
        <v>1484</v>
      </c>
      <c r="D125" s="2" t="s">
        <v>1484</v>
      </c>
      <c r="E125" s="2" t="s">
        <v>1484</v>
      </c>
      <c r="F125" s="2" t="s">
        <v>1484</v>
      </c>
      <c r="G125" s="2" t="s">
        <v>1484</v>
      </c>
      <c r="H125" s="2" t="s">
        <v>1484</v>
      </c>
      <c r="I125" s="2" t="s">
        <v>1484</v>
      </c>
      <c r="J125" s="2" t="s">
        <v>1484</v>
      </c>
      <c r="K125" s="2" t="s">
        <v>1484</v>
      </c>
      <c r="L125" s="2" t="s">
        <v>1484</v>
      </c>
      <c r="M125" s="2" t="s">
        <v>1484</v>
      </c>
      <c r="N125" s="2" t="s">
        <v>1484</v>
      </c>
      <c r="O125" s="2" t="s">
        <v>1514</v>
      </c>
      <c r="P125" s="2" t="s">
        <v>1514</v>
      </c>
      <c r="Q125" s="2" t="s">
        <v>1514</v>
      </c>
      <c r="R125" s="2" t="s">
        <v>787</v>
      </c>
      <c r="S125" s="2" t="s">
        <v>1507</v>
      </c>
      <c r="T125" s="2" t="s">
        <v>836</v>
      </c>
      <c r="U125" s="2" t="s">
        <v>1507</v>
      </c>
      <c r="V125" s="2" t="s">
        <v>1527</v>
      </c>
      <c r="W125" s="2" t="s">
        <v>1513</v>
      </c>
      <c r="X125" s="2" t="s">
        <v>1484</v>
      </c>
      <c r="Y125" s="2" t="s">
        <v>1484</v>
      </c>
      <c r="Z125" s="2" t="s">
        <v>1484</v>
      </c>
      <c r="AA125" s="2" t="s">
        <v>1484</v>
      </c>
      <c r="AB125" s="2" t="s">
        <v>1484</v>
      </c>
      <c r="AC125" s="2" t="s">
        <v>1484</v>
      </c>
      <c r="AD125" s="2" t="s">
        <v>1484</v>
      </c>
      <c r="AE125" s="2" t="s">
        <v>1484</v>
      </c>
      <c r="AF125" s="2" t="s">
        <v>1484</v>
      </c>
      <c r="AG125" s="2" t="s">
        <v>1484</v>
      </c>
      <c r="AH125" s="2" t="s">
        <v>1484</v>
      </c>
      <c r="AI125" s="2" t="s">
        <v>1484</v>
      </c>
      <c r="AJ125" s="2" t="s">
        <v>1484</v>
      </c>
      <c r="AK125" s="2" t="s">
        <v>1484</v>
      </c>
      <c r="AL125" s="2" t="s">
        <v>1484</v>
      </c>
      <c r="AM125" s="2" t="s">
        <v>1484</v>
      </c>
      <c r="AN125" s="2" t="s">
        <v>1484</v>
      </c>
      <c r="AO125" s="2" t="s">
        <v>1484</v>
      </c>
      <c r="AP125" s="2" t="s">
        <v>1484</v>
      </c>
      <c r="AQ125" s="2" t="s">
        <v>1484</v>
      </c>
      <c r="AR125" s="2" t="s">
        <v>1484</v>
      </c>
      <c r="AS125" s="2" t="s">
        <v>1484</v>
      </c>
      <c r="AT125" s="2" t="s">
        <v>1484</v>
      </c>
      <c r="AU125" s="2">
        <v>874.19999999999993</v>
      </c>
      <c r="AV125" s="2">
        <v>938</v>
      </c>
      <c r="AW125" s="2">
        <v>1576.8</v>
      </c>
      <c r="AX125" s="2">
        <v>1330</v>
      </c>
      <c r="AY125" s="2">
        <v>812.7</v>
      </c>
      <c r="AZ125" s="2">
        <v>979.40000000000009</v>
      </c>
      <c r="BA125" s="2">
        <v>66</v>
      </c>
      <c r="BB125" s="2">
        <v>607.6</v>
      </c>
      <c r="BC125" s="2">
        <v>16</v>
      </c>
      <c r="BD125" s="2" t="s">
        <v>1484</v>
      </c>
      <c r="BE125" s="2" t="s">
        <v>1484</v>
      </c>
      <c r="BF125" s="2" t="s">
        <v>1484</v>
      </c>
      <c r="BG125" s="2" t="s">
        <v>1484</v>
      </c>
      <c r="BH125" s="2" t="s">
        <v>1484</v>
      </c>
      <c r="BI125" s="2" t="s">
        <v>1484</v>
      </c>
      <c r="BJ125" s="2" t="s">
        <v>1484</v>
      </c>
      <c r="BK125" s="2" t="s">
        <v>1484</v>
      </c>
      <c r="BL125" s="2" t="s">
        <v>1484</v>
      </c>
      <c r="BM125" s="2" t="s">
        <v>1484</v>
      </c>
      <c r="BN125" s="2" t="s">
        <v>1484</v>
      </c>
      <c r="BO125" s="2" t="s">
        <v>1484</v>
      </c>
      <c r="BP125" s="2" t="s">
        <v>1484</v>
      </c>
      <c r="BQ125" s="2" t="s">
        <v>1484</v>
      </c>
      <c r="BR125" s="2" t="s">
        <v>1484</v>
      </c>
      <c r="BS125" s="2" t="s">
        <v>1484</v>
      </c>
      <c r="BT125" s="2" t="s">
        <v>1484</v>
      </c>
      <c r="BU125" s="2" t="s">
        <v>1484</v>
      </c>
      <c r="BV125" s="2" t="s">
        <v>1484</v>
      </c>
      <c r="BW125" s="2" t="s">
        <v>1484</v>
      </c>
      <c r="BX125" s="2" t="s">
        <v>1484</v>
      </c>
      <c r="BY125" s="2" t="s">
        <v>1484</v>
      </c>
      <c r="BZ125" s="2" t="s">
        <v>1484</v>
      </c>
      <c r="CA125" s="2">
        <v>11.2</v>
      </c>
      <c r="CB125" s="2">
        <v>10.7</v>
      </c>
      <c r="CC125" s="2">
        <v>10.1</v>
      </c>
      <c r="CD125" s="2">
        <v>11.2</v>
      </c>
      <c r="CE125" s="2">
        <v>6.9</v>
      </c>
      <c r="CF125" s="2">
        <v>10.3</v>
      </c>
      <c r="CG125" s="2">
        <v>5.5</v>
      </c>
      <c r="CH125" s="2">
        <v>8.9</v>
      </c>
      <c r="CI125" s="2">
        <v>6.3</v>
      </c>
      <c r="CJ125" s="2" t="s">
        <v>1484</v>
      </c>
      <c r="CK125" s="2" t="s">
        <v>1484</v>
      </c>
      <c r="CL125" s="2" t="s">
        <v>1484</v>
      </c>
      <c r="CM125" s="2" t="s">
        <v>1484</v>
      </c>
      <c r="CN125" s="2" t="s">
        <v>1484</v>
      </c>
      <c r="CO125" s="2" t="s">
        <v>1484</v>
      </c>
      <c r="CP125" s="2" t="s">
        <v>1484</v>
      </c>
      <c r="CQ125" s="2" t="s">
        <v>1484</v>
      </c>
      <c r="CR125" s="2" t="s">
        <v>1484</v>
      </c>
      <c r="CS125" s="2" t="s">
        <v>1484</v>
      </c>
      <c r="CU125" s="2" t="str">
        <f>_xlfn.XLOOKUP($A125,TEAMS!$G$1:$G$844,TEAMS!$H$1:$H$844,"",0)</f>
        <v>C</v>
      </c>
      <c r="CV125" s="2" t="str">
        <f>_xlfn.XLOOKUP($CU125,DASHBOARD!$B$22:$B$27,DASHBOARD!$C$22:$C$27,"",0)</f>
        <v>CENTER</v>
      </c>
      <c r="CY125" s="60">
        <v>0</v>
      </c>
      <c r="CZ125" s="60">
        <v>0</v>
      </c>
      <c r="DA125" s="60">
        <v>0</v>
      </c>
      <c r="DB125" s="60">
        <v>0</v>
      </c>
      <c r="DC125" s="60">
        <v>0</v>
      </c>
      <c r="DD125" s="60">
        <v>0</v>
      </c>
      <c r="DE125" s="60">
        <v>0</v>
      </c>
      <c r="DF125" s="60">
        <v>0</v>
      </c>
      <c r="DG125" s="60">
        <v>0</v>
      </c>
      <c r="DH125" s="60">
        <v>0</v>
      </c>
      <c r="DI125" s="60">
        <v>0</v>
      </c>
      <c r="DJ125" s="60">
        <v>0</v>
      </c>
      <c r="DK125" s="60">
        <v>0</v>
      </c>
      <c r="DL125" s="60">
        <v>366931</v>
      </c>
      <c r="DM125" s="60">
        <v>0</v>
      </c>
      <c r="DN125" s="60">
        <v>719373</v>
      </c>
      <c r="DO125" s="60">
        <v>3000000</v>
      </c>
      <c r="DP125" s="60">
        <v>3000000</v>
      </c>
      <c r="DQ125" s="60">
        <v>1700000</v>
      </c>
      <c r="DR125" s="60">
        <v>1700000</v>
      </c>
      <c r="DS125" s="60">
        <v>1146337</v>
      </c>
      <c r="DT125" s="60">
        <v>305792</v>
      </c>
      <c r="DU125" s="60">
        <v>0</v>
      </c>
      <c r="DV125" s="60">
        <v>0</v>
      </c>
      <c r="DW125" s="60">
        <v>0</v>
      </c>
      <c r="DX125" s="60">
        <v>0</v>
      </c>
      <c r="DY125" s="60">
        <v>0</v>
      </c>
      <c r="DZ125" s="60">
        <v>0</v>
      </c>
      <c r="EA125" s="60">
        <v>0</v>
      </c>
      <c r="EB125" s="60">
        <v>0</v>
      </c>
      <c r="EC125" s="60">
        <v>0</v>
      </c>
      <c r="ED125" s="60">
        <v>0</v>
      </c>
      <c r="EH125" s="2" t="s">
        <v>1271</v>
      </c>
    </row>
    <row r="126" spans="1:165" x14ac:dyDescent="0.2">
      <c r="A126" s="2" t="s">
        <v>718</v>
      </c>
      <c r="B126" s="2" t="s">
        <v>1484</v>
      </c>
      <c r="C126" s="2" t="s">
        <v>1484</v>
      </c>
      <c r="D126" s="2" t="s">
        <v>1484</v>
      </c>
      <c r="E126" s="2" t="s">
        <v>1484</v>
      </c>
      <c r="F126" s="2" t="s">
        <v>1484</v>
      </c>
      <c r="G126" s="2" t="s">
        <v>1484</v>
      </c>
      <c r="H126" s="2" t="s">
        <v>1484</v>
      </c>
      <c r="I126" s="2" t="s">
        <v>1484</v>
      </c>
      <c r="J126" s="2" t="s">
        <v>1484</v>
      </c>
      <c r="K126" s="2" t="s">
        <v>1484</v>
      </c>
      <c r="L126" s="2" t="s">
        <v>1484</v>
      </c>
      <c r="M126" s="2" t="s">
        <v>1484</v>
      </c>
      <c r="N126" s="2" t="s">
        <v>1484</v>
      </c>
      <c r="O126" s="2" t="s">
        <v>1484</v>
      </c>
      <c r="P126" s="2" t="s">
        <v>1484</v>
      </c>
      <c r="Q126" s="2" t="s">
        <v>1484</v>
      </c>
      <c r="R126" s="2" t="s">
        <v>1484</v>
      </c>
      <c r="S126" s="2" t="s">
        <v>1484</v>
      </c>
      <c r="T126" s="2" t="s">
        <v>1484</v>
      </c>
      <c r="U126" s="2" t="s">
        <v>1484</v>
      </c>
      <c r="V126" s="2" t="s">
        <v>1484</v>
      </c>
      <c r="W126" s="2" t="s">
        <v>1484</v>
      </c>
      <c r="X126" s="2" t="s">
        <v>1484</v>
      </c>
      <c r="Y126" s="2" t="s">
        <v>1484</v>
      </c>
      <c r="Z126" s="2" t="s">
        <v>1484</v>
      </c>
      <c r="AA126" s="2" t="s">
        <v>1484</v>
      </c>
      <c r="AB126" s="2" t="s">
        <v>835</v>
      </c>
      <c r="AC126" s="2" t="s">
        <v>835</v>
      </c>
      <c r="AD126" s="2" t="s">
        <v>835</v>
      </c>
      <c r="AE126" s="2" t="s">
        <v>1484</v>
      </c>
      <c r="AF126" s="2" t="s">
        <v>1484</v>
      </c>
      <c r="AG126" s="2" t="s">
        <v>1484</v>
      </c>
      <c r="AH126" s="2" t="s">
        <v>1484</v>
      </c>
      <c r="AI126" s="2" t="s">
        <v>1484</v>
      </c>
      <c r="AJ126" s="2" t="s">
        <v>1484</v>
      </c>
      <c r="AK126" s="2" t="s">
        <v>1484</v>
      </c>
      <c r="AL126" s="2" t="s">
        <v>1484</v>
      </c>
      <c r="AM126" s="2" t="s">
        <v>1484</v>
      </c>
      <c r="AN126" s="2" t="s">
        <v>1484</v>
      </c>
      <c r="AO126" s="2" t="s">
        <v>1484</v>
      </c>
      <c r="AP126" s="2" t="s">
        <v>1484</v>
      </c>
      <c r="AQ126" s="2" t="s">
        <v>1484</v>
      </c>
      <c r="AR126" s="2" t="s">
        <v>1484</v>
      </c>
      <c r="AS126" s="2" t="s">
        <v>1484</v>
      </c>
      <c r="AT126" s="2" t="s">
        <v>1484</v>
      </c>
      <c r="AU126" s="2" t="s">
        <v>1484</v>
      </c>
      <c r="AV126" s="2" t="s">
        <v>1484</v>
      </c>
      <c r="AW126" s="2" t="s">
        <v>1484</v>
      </c>
      <c r="AX126" s="2" t="s">
        <v>1484</v>
      </c>
      <c r="AY126" s="2" t="s">
        <v>1484</v>
      </c>
      <c r="AZ126" s="2" t="s">
        <v>1484</v>
      </c>
      <c r="BA126" s="2" t="s">
        <v>1484</v>
      </c>
      <c r="BB126" s="2" t="s">
        <v>1484</v>
      </c>
      <c r="BC126" s="2" t="s">
        <v>1484</v>
      </c>
      <c r="BD126" s="2" t="s">
        <v>1484</v>
      </c>
      <c r="BE126" s="2" t="s">
        <v>1484</v>
      </c>
      <c r="BF126" s="2" t="s">
        <v>1484</v>
      </c>
      <c r="BG126" s="2" t="s">
        <v>1484</v>
      </c>
      <c r="BH126" s="2">
        <v>292.3</v>
      </c>
      <c r="BI126" s="2">
        <v>1520</v>
      </c>
      <c r="BJ126" s="2">
        <v>1760</v>
      </c>
      <c r="BK126" s="2" t="s">
        <v>1484</v>
      </c>
      <c r="BL126" s="2" t="s">
        <v>1484</v>
      </c>
      <c r="BM126" s="2" t="s">
        <v>1484</v>
      </c>
      <c r="BN126" s="2" t="s">
        <v>1484</v>
      </c>
      <c r="BO126" s="2" t="s">
        <v>1484</v>
      </c>
      <c r="BP126" s="2" t="s">
        <v>1484</v>
      </c>
      <c r="BQ126" s="2" t="s">
        <v>1484</v>
      </c>
      <c r="BR126" s="2" t="s">
        <v>1484</v>
      </c>
      <c r="BS126" s="2" t="s">
        <v>1484</v>
      </c>
      <c r="BT126" s="2" t="s">
        <v>1484</v>
      </c>
      <c r="BU126" s="2" t="s">
        <v>1484</v>
      </c>
      <c r="BV126" s="2" t="s">
        <v>1484</v>
      </c>
      <c r="BW126" s="2" t="s">
        <v>1484</v>
      </c>
      <c r="BX126" s="2" t="s">
        <v>1484</v>
      </c>
      <c r="BY126" s="2" t="s">
        <v>1484</v>
      </c>
      <c r="BZ126" s="2" t="s">
        <v>1484</v>
      </c>
      <c r="CA126" s="2" t="s">
        <v>1484</v>
      </c>
      <c r="CB126" s="2" t="s">
        <v>1484</v>
      </c>
      <c r="CC126" s="2" t="s">
        <v>1484</v>
      </c>
      <c r="CD126" s="2" t="s">
        <v>1484</v>
      </c>
      <c r="CE126" s="2" t="s">
        <v>1484</v>
      </c>
      <c r="CF126" s="2" t="s">
        <v>1484</v>
      </c>
      <c r="CG126" s="2" t="s">
        <v>1484</v>
      </c>
      <c r="CH126" s="2" t="s">
        <v>1484</v>
      </c>
      <c r="CI126" s="2" t="s">
        <v>1484</v>
      </c>
      <c r="CJ126" s="2" t="s">
        <v>1484</v>
      </c>
      <c r="CK126" s="2" t="s">
        <v>1484</v>
      </c>
      <c r="CL126" s="2" t="s">
        <v>1484</v>
      </c>
      <c r="CM126" s="2" t="s">
        <v>1484</v>
      </c>
      <c r="CN126" s="2">
        <v>10.5</v>
      </c>
      <c r="CO126" s="2">
        <v>15.9</v>
      </c>
      <c r="CP126" s="2">
        <v>13.7</v>
      </c>
      <c r="CQ126" s="2" t="s">
        <v>1484</v>
      </c>
      <c r="CR126" s="2" t="s">
        <v>1484</v>
      </c>
      <c r="CS126" s="2" t="s">
        <v>1484</v>
      </c>
      <c r="CU126" s="2" t="str">
        <f>_xlfn.XLOOKUP($A126,TEAMS!$G$1:$G$844,TEAMS!$H$1:$H$844,"",0)</f>
        <v>PG</v>
      </c>
      <c r="CV126" s="2" t="str">
        <f>_xlfn.XLOOKUP($CU126,DASHBOARD!$B$22:$B$27,DASHBOARD!$C$22:$C$27,"",0)</f>
        <v>GUARD</v>
      </c>
      <c r="CY126" s="60">
        <v>0</v>
      </c>
      <c r="CZ126" s="60">
        <v>0</v>
      </c>
      <c r="DA126" s="60">
        <v>0</v>
      </c>
      <c r="DB126" s="60">
        <v>0</v>
      </c>
      <c r="DC126" s="60">
        <v>0</v>
      </c>
      <c r="DD126" s="60">
        <v>0</v>
      </c>
      <c r="DE126" s="60">
        <v>0</v>
      </c>
      <c r="DF126" s="60">
        <v>0</v>
      </c>
      <c r="DG126" s="60">
        <v>0</v>
      </c>
      <c r="DH126" s="60">
        <v>0</v>
      </c>
      <c r="DI126" s="60">
        <v>0</v>
      </c>
      <c r="DJ126" s="60">
        <v>0</v>
      </c>
      <c r="DK126" s="60">
        <v>0</v>
      </c>
      <c r="DL126" s="60">
        <v>0</v>
      </c>
      <c r="DM126" s="60">
        <v>0</v>
      </c>
      <c r="DN126" s="60">
        <v>0</v>
      </c>
      <c r="DO126" s="60">
        <v>0</v>
      </c>
      <c r="DP126" s="60">
        <v>0</v>
      </c>
      <c r="DQ126" s="60">
        <v>0</v>
      </c>
      <c r="DR126" s="60">
        <v>0</v>
      </c>
      <c r="DS126" s="60">
        <v>0</v>
      </c>
      <c r="DT126" s="60">
        <v>0</v>
      </c>
      <c r="DU126" s="60">
        <v>0</v>
      </c>
      <c r="DV126" s="60">
        <v>0</v>
      </c>
      <c r="DW126" s="60">
        <v>0</v>
      </c>
      <c r="DX126" s="60">
        <v>0</v>
      </c>
      <c r="DY126" s="60">
        <v>543471</v>
      </c>
      <c r="DZ126" s="60">
        <v>1312611</v>
      </c>
      <c r="EA126" s="60">
        <v>8653847</v>
      </c>
      <c r="EB126" s="60">
        <v>0</v>
      </c>
      <c r="EC126" s="60">
        <v>0</v>
      </c>
      <c r="ED126" s="60">
        <v>0</v>
      </c>
      <c r="EH126" s="2" t="s">
        <v>1480</v>
      </c>
    </row>
    <row r="127" spans="1:165" x14ac:dyDescent="0.2">
      <c r="A127" s="2" t="s">
        <v>909</v>
      </c>
      <c r="B127" s="2" t="s">
        <v>1484</v>
      </c>
      <c r="C127" s="2" t="s">
        <v>1484</v>
      </c>
      <c r="D127" s="2" t="s">
        <v>1484</v>
      </c>
      <c r="E127" s="2" t="s">
        <v>1484</v>
      </c>
      <c r="F127" s="2" t="s">
        <v>1484</v>
      </c>
      <c r="G127" s="2" t="s">
        <v>1484</v>
      </c>
      <c r="H127" s="2" t="s">
        <v>1484</v>
      </c>
      <c r="I127" s="2" t="s">
        <v>1484</v>
      </c>
      <c r="J127" s="2" t="s">
        <v>1484</v>
      </c>
      <c r="K127" s="2" t="s">
        <v>1484</v>
      </c>
      <c r="L127" s="2" t="s">
        <v>1484</v>
      </c>
      <c r="M127" s="2" t="s">
        <v>1484</v>
      </c>
      <c r="N127" s="2" t="s">
        <v>1484</v>
      </c>
      <c r="O127" s="2" t="s">
        <v>1484</v>
      </c>
      <c r="P127" s="2" t="s">
        <v>1484</v>
      </c>
      <c r="Q127" s="2" t="s">
        <v>1484</v>
      </c>
      <c r="R127" s="2" t="s">
        <v>1484</v>
      </c>
      <c r="S127" s="2" t="s">
        <v>844</v>
      </c>
      <c r="T127" s="2" t="s">
        <v>844</v>
      </c>
      <c r="U127" s="2" t="s">
        <v>1484</v>
      </c>
      <c r="V127" s="2" t="s">
        <v>1484</v>
      </c>
      <c r="W127" s="2" t="s">
        <v>1484</v>
      </c>
      <c r="X127" s="2" t="s">
        <v>1484</v>
      </c>
      <c r="Y127" s="2" t="s">
        <v>1484</v>
      </c>
      <c r="Z127" s="2" t="s">
        <v>1484</v>
      </c>
      <c r="AA127" s="2" t="s">
        <v>1484</v>
      </c>
      <c r="AB127" s="2" t="s">
        <v>1484</v>
      </c>
      <c r="AC127" s="2" t="s">
        <v>1484</v>
      </c>
      <c r="AD127" s="2" t="s">
        <v>1484</v>
      </c>
      <c r="AE127" s="2" t="s">
        <v>1484</v>
      </c>
      <c r="AF127" s="2" t="s">
        <v>1484</v>
      </c>
      <c r="AG127" s="2" t="s">
        <v>1484</v>
      </c>
      <c r="AH127" s="2" t="s">
        <v>1484</v>
      </c>
      <c r="AI127" s="2" t="s">
        <v>1484</v>
      </c>
      <c r="AJ127" s="2" t="s">
        <v>1484</v>
      </c>
      <c r="AK127" s="2" t="s">
        <v>1484</v>
      </c>
      <c r="AL127" s="2" t="s">
        <v>1484</v>
      </c>
      <c r="AM127" s="2" t="s">
        <v>1484</v>
      </c>
      <c r="AN127" s="2" t="s">
        <v>1484</v>
      </c>
      <c r="AO127" s="2" t="s">
        <v>1484</v>
      </c>
      <c r="AP127" s="2" t="s">
        <v>1484</v>
      </c>
      <c r="AQ127" s="2" t="s">
        <v>1484</v>
      </c>
      <c r="AR127" s="2" t="s">
        <v>1484</v>
      </c>
      <c r="AS127" s="2" t="s">
        <v>1484</v>
      </c>
      <c r="AT127" s="2" t="s">
        <v>1484</v>
      </c>
      <c r="AU127" s="2" t="s">
        <v>1484</v>
      </c>
      <c r="AV127" s="2" t="s">
        <v>1484</v>
      </c>
      <c r="AW127" s="2" t="s">
        <v>1484</v>
      </c>
      <c r="AX127" s="2" t="s">
        <v>1484</v>
      </c>
      <c r="AY127" s="2">
        <v>94.5</v>
      </c>
      <c r="AZ127" s="2">
        <v>366.59999999999997</v>
      </c>
      <c r="BA127" s="2" t="s">
        <v>1484</v>
      </c>
      <c r="BB127" s="2" t="s">
        <v>1484</v>
      </c>
      <c r="BC127" s="2" t="s">
        <v>1484</v>
      </c>
      <c r="BD127" s="2" t="s">
        <v>1484</v>
      </c>
      <c r="BE127" s="2" t="s">
        <v>1484</v>
      </c>
      <c r="BF127" s="2" t="s">
        <v>1484</v>
      </c>
      <c r="BG127" s="2" t="s">
        <v>1484</v>
      </c>
      <c r="BH127" s="2" t="s">
        <v>1484</v>
      </c>
      <c r="BI127" s="2" t="s">
        <v>1484</v>
      </c>
      <c r="BJ127" s="2" t="s">
        <v>1484</v>
      </c>
      <c r="BK127" s="2" t="s">
        <v>1484</v>
      </c>
      <c r="BL127" s="2" t="s">
        <v>1484</v>
      </c>
      <c r="BM127" s="2" t="s">
        <v>1484</v>
      </c>
      <c r="BN127" s="2" t="s">
        <v>1484</v>
      </c>
      <c r="BO127" s="2" t="s">
        <v>1484</v>
      </c>
      <c r="BP127" s="2" t="s">
        <v>1484</v>
      </c>
      <c r="BQ127" s="2" t="s">
        <v>1484</v>
      </c>
      <c r="BR127" s="2" t="s">
        <v>1484</v>
      </c>
      <c r="BS127" s="2" t="s">
        <v>1484</v>
      </c>
      <c r="BT127" s="2" t="s">
        <v>1484</v>
      </c>
      <c r="BU127" s="2" t="s">
        <v>1484</v>
      </c>
      <c r="BV127" s="2" t="s">
        <v>1484</v>
      </c>
      <c r="BW127" s="2" t="s">
        <v>1484</v>
      </c>
      <c r="BX127" s="2" t="s">
        <v>1484</v>
      </c>
      <c r="BY127" s="2" t="s">
        <v>1484</v>
      </c>
      <c r="BZ127" s="2" t="s">
        <v>1484</v>
      </c>
      <c r="CA127" s="2" t="s">
        <v>1484</v>
      </c>
      <c r="CB127" s="2" t="s">
        <v>1484</v>
      </c>
      <c r="CC127" s="2" t="s">
        <v>1484</v>
      </c>
      <c r="CD127" s="2" t="s">
        <v>1484</v>
      </c>
      <c r="CE127" s="2">
        <v>8.3000000000000007</v>
      </c>
      <c r="CF127" s="2">
        <v>7.6</v>
      </c>
      <c r="CG127" s="2" t="s">
        <v>1484</v>
      </c>
      <c r="CH127" s="2" t="s">
        <v>1484</v>
      </c>
      <c r="CI127" s="2" t="s">
        <v>1484</v>
      </c>
      <c r="CJ127" s="2" t="s">
        <v>1484</v>
      </c>
      <c r="CK127" s="2" t="s">
        <v>1484</v>
      </c>
      <c r="CL127" s="2" t="s">
        <v>1484</v>
      </c>
      <c r="CM127" s="2" t="s">
        <v>1484</v>
      </c>
      <c r="CN127" s="2" t="s">
        <v>1484</v>
      </c>
      <c r="CO127" s="2" t="s">
        <v>1484</v>
      </c>
      <c r="CP127" s="2" t="s">
        <v>1484</v>
      </c>
      <c r="CQ127" s="2" t="s">
        <v>1484</v>
      </c>
      <c r="CR127" s="2" t="s">
        <v>1484</v>
      </c>
      <c r="CS127" s="2" t="s">
        <v>1484</v>
      </c>
      <c r="CU127" s="2" t="str">
        <f>_xlfn.XLOOKUP($A127,TEAMS!$G$1:$G$844,TEAMS!$H$1:$H$844,"",0)</f>
        <v>PG</v>
      </c>
      <c r="CV127" s="2" t="str">
        <f>_xlfn.XLOOKUP($CU127,DASHBOARD!$B$22:$B$27,DASHBOARD!$C$22:$C$27,"",0)</f>
        <v>GUARD</v>
      </c>
      <c r="CY127" s="60">
        <v>0</v>
      </c>
      <c r="CZ127" s="60">
        <v>0</v>
      </c>
      <c r="DA127" s="60">
        <v>0</v>
      </c>
      <c r="DB127" s="60">
        <v>0</v>
      </c>
      <c r="DC127" s="60">
        <v>0</v>
      </c>
      <c r="DD127" s="60">
        <v>0</v>
      </c>
      <c r="DE127" s="60">
        <v>0</v>
      </c>
      <c r="DF127" s="60">
        <v>0</v>
      </c>
      <c r="DG127" s="60">
        <v>0</v>
      </c>
      <c r="DH127" s="60">
        <v>0</v>
      </c>
      <c r="DI127" s="60">
        <v>0</v>
      </c>
      <c r="DJ127" s="60">
        <v>0</v>
      </c>
      <c r="DK127" s="60">
        <v>0</v>
      </c>
      <c r="DL127" s="60">
        <v>0</v>
      </c>
      <c r="DM127" s="60">
        <v>0</v>
      </c>
      <c r="DN127" s="60">
        <v>0</v>
      </c>
      <c r="DO127" s="60">
        <v>0</v>
      </c>
      <c r="DP127" s="60">
        <v>650000</v>
      </c>
      <c r="DQ127" s="60">
        <v>711517</v>
      </c>
      <c r="DR127" s="60">
        <v>0</v>
      </c>
      <c r="DS127" s="60">
        <v>0</v>
      </c>
      <c r="DT127" s="60">
        <v>0</v>
      </c>
      <c r="DU127" s="60">
        <v>0</v>
      </c>
      <c r="DV127" s="60">
        <v>0</v>
      </c>
      <c r="DW127" s="60">
        <v>0</v>
      </c>
      <c r="DX127" s="60">
        <v>0</v>
      </c>
      <c r="DY127" s="60">
        <v>0</v>
      </c>
      <c r="DZ127" s="60">
        <v>0</v>
      </c>
      <c r="EA127" s="60">
        <v>0</v>
      </c>
      <c r="EB127" s="60">
        <v>0</v>
      </c>
      <c r="EC127" s="60">
        <v>0</v>
      </c>
      <c r="ED127" s="60">
        <v>0</v>
      </c>
      <c r="EH127" s="2" t="s">
        <v>1480</v>
      </c>
    </row>
    <row r="128" spans="1:165" x14ac:dyDescent="0.2">
      <c r="A128" s="2" t="s">
        <v>941</v>
      </c>
      <c r="B128" s="2" t="s">
        <v>1520</v>
      </c>
      <c r="C128" s="2" t="s">
        <v>1520</v>
      </c>
      <c r="D128" s="2" t="s">
        <v>1520</v>
      </c>
      <c r="E128" s="2" t="s">
        <v>1520</v>
      </c>
      <c r="F128" s="2" t="s">
        <v>1520</v>
      </c>
      <c r="G128" s="2" t="s">
        <v>1520</v>
      </c>
      <c r="H128" s="2" t="s">
        <v>1520</v>
      </c>
      <c r="I128" s="2" t="s">
        <v>1520</v>
      </c>
      <c r="J128" s="2" t="s">
        <v>1520</v>
      </c>
      <c r="K128" s="2" t="s">
        <v>1520</v>
      </c>
      <c r="L128" s="2" t="s">
        <v>1520</v>
      </c>
      <c r="M128" s="2" t="s">
        <v>1520</v>
      </c>
      <c r="N128" s="2" t="s">
        <v>1507</v>
      </c>
      <c r="O128" s="2" t="s">
        <v>837</v>
      </c>
      <c r="P128" s="2" t="s">
        <v>844</v>
      </c>
      <c r="Q128" s="2" t="s">
        <v>814</v>
      </c>
      <c r="R128" s="2" t="s">
        <v>814</v>
      </c>
      <c r="S128" s="2" t="s">
        <v>1484</v>
      </c>
      <c r="T128" s="2" t="s">
        <v>1484</v>
      </c>
      <c r="U128" s="2" t="s">
        <v>1484</v>
      </c>
      <c r="V128" s="2" t="s">
        <v>1484</v>
      </c>
      <c r="W128" s="2" t="s">
        <v>1484</v>
      </c>
      <c r="X128" s="2" t="s">
        <v>1484</v>
      </c>
      <c r="Y128" s="2" t="s">
        <v>1484</v>
      </c>
      <c r="Z128" s="2" t="s">
        <v>1484</v>
      </c>
      <c r="AA128" s="2" t="s">
        <v>1484</v>
      </c>
      <c r="AB128" s="2" t="s">
        <v>1484</v>
      </c>
      <c r="AC128" s="2" t="s">
        <v>1484</v>
      </c>
      <c r="AD128" s="2" t="s">
        <v>1484</v>
      </c>
      <c r="AE128" s="2" t="s">
        <v>1484</v>
      </c>
      <c r="AF128" s="2" t="s">
        <v>1484</v>
      </c>
      <c r="AG128" s="2" t="s">
        <v>1484</v>
      </c>
      <c r="AH128" s="2">
        <v>2246.7999999999997</v>
      </c>
      <c r="AI128" s="2">
        <v>2551.5</v>
      </c>
      <c r="AJ128" s="2">
        <v>2550.2000000000003</v>
      </c>
      <c r="AK128" s="2">
        <v>2878.2000000000003</v>
      </c>
      <c r="AL128" s="2">
        <v>3017.6</v>
      </c>
      <c r="AM128" s="2">
        <v>3159</v>
      </c>
      <c r="AN128" s="2">
        <v>3214.4</v>
      </c>
      <c r="AO128" s="2">
        <v>3148.7999999999997</v>
      </c>
      <c r="AP128" s="2">
        <v>2010.0000000000002</v>
      </c>
      <c r="AQ128" s="2">
        <v>3427.6</v>
      </c>
      <c r="AR128" s="2">
        <v>3246.9</v>
      </c>
      <c r="AS128" s="2">
        <v>3304.6</v>
      </c>
      <c r="AT128" s="2">
        <v>3208</v>
      </c>
      <c r="AU128" s="2">
        <v>2829</v>
      </c>
      <c r="AV128" s="2">
        <v>2541</v>
      </c>
      <c r="AW128" s="2">
        <v>2308.5</v>
      </c>
      <c r="AX128" s="2">
        <v>1502.8000000000002</v>
      </c>
      <c r="AY128" s="2" t="s">
        <v>1484</v>
      </c>
      <c r="AZ128" s="2" t="s">
        <v>1484</v>
      </c>
      <c r="BA128" s="2" t="s">
        <v>1484</v>
      </c>
      <c r="BB128" s="2" t="s">
        <v>1484</v>
      </c>
      <c r="BC128" s="2" t="s">
        <v>1484</v>
      </c>
      <c r="BD128" s="2" t="s">
        <v>1484</v>
      </c>
      <c r="BE128" s="2" t="s">
        <v>1484</v>
      </c>
      <c r="BF128" s="2" t="s">
        <v>1484</v>
      </c>
      <c r="BG128" s="2" t="s">
        <v>1484</v>
      </c>
      <c r="BH128" s="2" t="s">
        <v>1484</v>
      </c>
      <c r="BI128" s="2" t="s">
        <v>1484</v>
      </c>
      <c r="BJ128" s="2" t="s">
        <v>1484</v>
      </c>
      <c r="BK128" s="2" t="s">
        <v>1484</v>
      </c>
      <c r="BL128" s="2" t="s">
        <v>1484</v>
      </c>
      <c r="BM128" s="2" t="s">
        <v>1484</v>
      </c>
      <c r="BN128" s="2">
        <v>13.2</v>
      </c>
      <c r="BO128" s="2">
        <v>13.1</v>
      </c>
      <c r="BP128" s="2">
        <v>17</v>
      </c>
      <c r="BQ128" s="2">
        <v>17.8</v>
      </c>
      <c r="BR128" s="2">
        <v>21.3</v>
      </c>
      <c r="BS128" s="2">
        <v>19.600000000000001</v>
      </c>
      <c r="BT128" s="2">
        <v>21.8</v>
      </c>
      <c r="BU128" s="2">
        <v>21.6</v>
      </c>
      <c r="BV128" s="2">
        <v>23.1</v>
      </c>
      <c r="BW128" s="2">
        <v>23.6</v>
      </c>
      <c r="BX128" s="2">
        <v>22.1</v>
      </c>
      <c r="BY128" s="2">
        <v>22.9</v>
      </c>
      <c r="BZ128" s="2">
        <v>21.1</v>
      </c>
      <c r="CA128" s="2">
        <v>17.3</v>
      </c>
      <c r="CB128" s="2">
        <v>15.1</v>
      </c>
      <c r="CC128" s="2">
        <v>10.7</v>
      </c>
      <c r="CD128" s="2">
        <v>9</v>
      </c>
      <c r="CE128" s="2" t="s">
        <v>1484</v>
      </c>
      <c r="CF128" s="2" t="s">
        <v>1484</v>
      </c>
      <c r="CG128" s="2" t="s">
        <v>1484</v>
      </c>
      <c r="CH128" s="2" t="s">
        <v>1484</v>
      </c>
      <c r="CI128" s="2" t="s">
        <v>1484</v>
      </c>
      <c r="CJ128" s="2" t="s">
        <v>1484</v>
      </c>
      <c r="CK128" s="2" t="s">
        <v>1484</v>
      </c>
      <c r="CL128" s="2" t="s">
        <v>1484</v>
      </c>
      <c r="CM128" s="2" t="s">
        <v>1484</v>
      </c>
      <c r="CN128" s="2" t="s">
        <v>1484</v>
      </c>
      <c r="CO128" s="2" t="s">
        <v>1484</v>
      </c>
      <c r="CP128" s="2" t="s">
        <v>1484</v>
      </c>
      <c r="CQ128" s="2" t="s">
        <v>1484</v>
      </c>
      <c r="CR128" s="2" t="s">
        <v>1484</v>
      </c>
      <c r="CS128" s="2" t="s">
        <v>1484</v>
      </c>
      <c r="CU128" s="2" t="str">
        <f>_xlfn.XLOOKUP($A128,TEAMS!$G$1:$G$844,TEAMS!$H$1:$H$844,"",0)</f>
        <v>PG</v>
      </c>
      <c r="CV128" s="2" t="str">
        <f>_xlfn.XLOOKUP($CU128,DASHBOARD!$B$22:$B$27,DASHBOARD!$C$22:$C$27,"",0)</f>
        <v>GUARD</v>
      </c>
      <c r="CY128" s="60">
        <v>1685000</v>
      </c>
      <c r="CZ128" s="60">
        <v>1883000</v>
      </c>
      <c r="DA128" s="60">
        <v>2183000</v>
      </c>
      <c r="DB128" s="60">
        <v>2383000</v>
      </c>
      <c r="DC128" s="60">
        <v>2583300</v>
      </c>
      <c r="DD128" s="60">
        <v>2783000</v>
      </c>
      <c r="DE128" s="60">
        <v>10212000</v>
      </c>
      <c r="DF128" s="60">
        <v>10514688</v>
      </c>
      <c r="DG128" s="60">
        <v>8715000</v>
      </c>
      <c r="DH128" s="60">
        <v>11020473</v>
      </c>
      <c r="DI128" s="60">
        <v>12200000</v>
      </c>
      <c r="DJ128" s="60">
        <v>12926493</v>
      </c>
      <c r="DK128" s="60">
        <v>12636117</v>
      </c>
      <c r="DL128" s="60">
        <v>4917000</v>
      </c>
      <c r="DM128" s="60">
        <v>5408700</v>
      </c>
      <c r="DN128" s="60">
        <v>1138500</v>
      </c>
      <c r="DO128" s="60">
        <v>0</v>
      </c>
      <c r="DP128" s="60">
        <v>0</v>
      </c>
      <c r="DQ128" s="60">
        <v>0</v>
      </c>
      <c r="DR128" s="60">
        <v>0</v>
      </c>
      <c r="DS128" s="60">
        <v>0</v>
      </c>
      <c r="DT128" s="60">
        <v>0</v>
      </c>
      <c r="DU128" s="60">
        <v>0</v>
      </c>
      <c r="DV128" s="60">
        <v>0</v>
      </c>
      <c r="DW128" s="60">
        <v>0</v>
      </c>
      <c r="DX128" s="60">
        <v>0</v>
      </c>
      <c r="DY128" s="60">
        <v>0</v>
      </c>
      <c r="DZ128" s="60">
        <v>0</v>
      </c>
      <c r="EA128" s="60">
        <v>0</v>
      </c>
      <c r="EB128" s="60">
        <v>0</v>
      </c>
      <c r="EC128" s="60">
        <v>0</v>
      </c>
      <c r="ED128" s="60">
        <v>0</v>
      </c>
      <c r="EH128" s="2" t="s">
        <v>1485</v>
      </c>
    </row>
    <row r="129" spans="1:165" x14ac:dyDescent="0.2">
      <c r="A129" s="2" t="s">
        <v>582</v>
      </c>
      <c r="B129" s="2" t="s">
        <v>1484</v>
      </c>
      <c r="C129" s="2" t="s">
        <v>1484</v>
      </c>
      <c r="D129" s="2" t="s">
        <v>1484</v>
      </c>
      <c r="E129" s="2" t="s">
        <v>1484</v>
      </c>
      <c r="F129" s="2" t="s">
        <v>1484</v>
      </c>
      <c r="G129" s="2" t="s">
        <v>1484</v>
      </c>
      <c r="H129" s="2" t="s">
        <v>1484</v>
      </c>
      <c r="I129" s="2" t="s">
        <v>1484</v>
      </c>
      <c r="J129" s="2" t="s">
        <v>1484</v>
      </c>
      <c r="K129" s="2" t="s">
        <v>1484</v>
      </c>
      <c r="L129" s="2" t="s">
        <v>1484</v>
      </c>
      <c r="M129" s="2" t="s">
        <v>1484</v>
      </c>
      <c r="N129" s="2" t="s">
        <v>1484</v>
      </c>
      <c r="O129" s="2" t="s">
        <v>1484</v>
      </c>
      <c r="P129" s="2" t="s">
        <v>1484</v>
      </c>
      <c r="Q129" s="2" t="s">
        <v>1484</v>
      </c>
      <c r="R129" s="2" t="s">
        <v>1484</v>
      </c>
      <c r="S129" s="2" t="s">
        <v>1484</v>
      </c>
      <c r="T129" s="2" t="s">
        <v>1484</v>
      </c>
      <c r="U129" s="2" t="s">
        <v>1484</v>
      </c>
      <c r="V129" s="2" t="s">
        <v>1484</v>
      </c>
      <c r="W129" s="2" t="s">
        <v>1484</v>
      </c>
      <c r="X129" s="2" t="s">
        <v>1484</v>
      </c>
      <c r="Y129" s="2" t="s">
        <v>1484</v>
      </c>
      <c r="Z129" s="2" t="s">
        <v>1484</v>
      </c>
      <c r="AA129" s="2" t="s">
        <v>1484</v>
      </c>
      <c r="AB129" s="2" t="s">
        <v>836</v>
      </c>
      <c r="AC129" s="2" t="s">
        <v>1507</v>
      </c>
      <c r="AD129" s="2" t="s">
        <v>1521</v>
      </c>
      <c r="AE129" s="2" t="s">
        <v>1484</v>
      </c>
      <c r="AF129" s="2" t="s">
        <v>1484</v>
      </c>
      <c r="AG129" s="2" t="s">
        <v>1484</v>
      </c>
      <c r="AH129" s="2" t="s">
        <v>1484</v>
      </c>
      <c r="AI129" s="2" t="s">
        <v>1484</v>
      </c>
      <c r="AJ129" s="2" t="s">
        <v>1484</v>
      </c>
      <c r="AK129" s="2" t="s">
        <v>1484</v>
      </c>
      <c r="AL129" s="2" t="s">
        <v>1484</v>
      </c>
      <c r="AM129" s="2" t="s">
        <v>1484</v>
      </c>
      <c r="AN129" s="2" t="s">
        <v>1484</v>
      </c>
      <c r="AO129" s="2" t="s">
        <v>1484</v>
      </c>
      <c r="AP129" s="2" t="s">
        <v>1484</v>
      </c>
      <c r="AQ129" s="2" t="s">
        <v>1484</v>
      </c>
      <c r="AR129" s="2" t="s">
        <v>1484</v>
      </c>
      <c r="AS129" s="2" t="s">
        <v>1484</v>
      </c>
      <c r="AT129" s="2" t="s">
        <v>1484</v>
      </c>
      <c r="AU129" s="2" t="s">
        <v>1484</v>
      </c>
      <c r="AV129" s="2" t="s">
        <v>1484</v>
      </c>
      <c r="AW129" s="2" t="s">
        <v>1484</v>
      </c>
      <c r="AX129" s="2" t="s">
        <v>1484</v>
      </c>
      <c r="AY129" s="2" t="s">
        <v>1484</v>
      </c>
      <c r="AZ129" s="2" t="s">
        <v>1484</v>
      </c>
      <c r="BA129" s="2" t="s">
        <v>1484</v>
      </c>
      <c r="BB129" s="2" t="s">
        <v>1484</v>
      </c>
      <c r="BC129" s="2" t="s">
        <v>1484</v>
      </c>
      <c r="BD129" s="2" t="s">
        <v>1484</v>
      </c>
      <c r="BE129" s="2" t="s">
        <v>1484</v>
      </c>
      <c r="BF129" s="2" t="s">
        <v>1484</v>
      </c>
      <c r="BG129" s="2" t="s">
        <v>1484</v>
      </c>
      <c r="BH129" s="2">
        <v>99</v>
      </c>
      <c r="BI129" s="2">
        <v>220.79999999999998</v>
      </c>
      <c r="BJ129" s="2">
        <v>15.899999999999999</v>
      </c>
      <c r="BK129" s="2" t="s">
        <v>1484</v>
      </c>
      <c r="BL129" s="2" t="s">
        <v>1484</v>
      </c>
      <c r="BM129" s="2" t="s">
        <v>1484</v>
      </c>
      <c r="BN129" s="2" t="s">
        <v>1484</v>
      </c>
      <c r="BO129" s="2" t="s">
        <v>1484</v>
      </c>
      <c r="BP129" s="2" t="s">
        <v>1484</v>
      </c>
      <c r="BQ129" s="2" t="s">
        <v>1484</v>
      </c>
      <c r="BR129" s="2" t="s">
        <v>1484</v>
      </c>
      <c r="BS129" s="2" t="s">
        <v>1484</v>
      </c>
      <c r="BT129" s="2" t="s">
        <v>1484</v>
      </c>
      <c r="BU129" s="2" t="s">
        <v>1484</v>
      </c>
      <c r="BV129" s="2" t="s">
        <v>1484</v>
      </c>
      <c r="BW129" s="2" t="s">
        <v>1484</v>
      </c>
      <c r="BX129" s="2" t="s">
        <v>1484</v>
      </c>
      <c r="BY129" s="2" t="s">
        <v>1484</v>
      </c>
      <c r="BZ129" s="2" t="s">
        <v>1484</v>
      </c>
      <c r="CA129" s="2" t="s">
        <v>1484</v>
      </c>
      <c r="CB129" s="2" t="s">
        <v>1484</v>
      </c>
      <c r="CC129" s="2" t="s">
        <v>1484</v>
      </c>
      <c r="CD129" s="2" t="s">
        <v>1484</v>
      </c>
      <c r="CE129" s="2" t="s">
        <v>1484</v>
      </c>
      <c r="CF129" s="2" t="s">
        <v>1484</v>
      </c>
      <c r="CG129" s="2" t="s">
        <v>1484</v>
      </c>
      <c r="CH129" s="2" t="s">
        <v>1484</v>
      </c>
      <c r="CI129" s="2" t="s">
        <v>1484</v>
      </c>
      <c r="CJ129" s="2" t="s">
        <v>1484</v>
      </c>
      <c r="CK129" s="2" t="s">
        <v>1484</v>
      </c>
      <c r="CL129" s="2" t="s">
        <v>1484</v>
      </c>
      <c r="CM129" s="2" t="s">
        <v>1484</v>
      </c>
      <c r="CN129" s="2">
        <v>4.5</v>
      </c>
      <c r="CO129" s="2">
        <v>9.8000000000000007</v>
      </c>
      <c r="CP129" s="2">
        <v>36.9</v>
      </c>
      <c r="CQ129" s="2" t="s">
        <v>1484</v>
      </c>
      <c r="CR129" s="2" t="s">
        <v>1484</v>
      </c>
      <c r="CS129" s="2" t="s">
        <v>1484</v>
      </c>
      <c r="CU129" s="2" t="str">
        <f>_xlfn.XLOOKUP($A129,TEAMS!$G$1:$G$844,TEAMS!$H$1:$H$844,"",0)</f>
        <v>SG</v>
      </c>
      <c r="CV129" s="2" t="str">
        <f>_xlfn.XLOOKUP($CU129,DASHBOARD!$B$22:$B$27,DASHBOARD!$C$22:$C$27,"",0)</f>
        <v>GUARD</v>
      </c>
      <c r="CY129" s="60">
        <v>0</v>
      </c>
      <c r="CZ129" s="60">
        <v>0</v>
      </c>
      <c r="DA129" s="60">
        <v>0</v>
      </c>
      <c r="DB129" s="60">
        <v>0</v>
      </c>
      <c r="DC129" s="60">
        <v>0</v>
      </c>
      <c r="DD129" s="60">
        <v>0</v>
      </c>
      <c r="DE129" s="60">
        <v>0</v>
      </c>
      <c r="DF129" s="60">
        <v>0</v>
      </c>
      <c r="DG129" s="60">
        <v>0</v>
      </c>
      <c r="DH129" s="60">
        <v>0</v>
      </c>
      <c r="DI129" s="60">
        <v>0</v>
      </c>
      <c r="DJ129" s="60">
        <v>0</v>
      </c>
      <c r="DK129" s="60">
        <v>0</v>
      </c>
      <c r="DL129" s="60">
        <v>0</v>
      </c>
      <c r="DM129" s="60">
        <v>0</v>
      </c>
      <c r="DN129" s="60">
        <v>0</v>
      </c>
      <c r="DO129" s="60">
        <v>0</v>
      </c>
      <c r="DP129" s="60">
        <v>0</v>
      </c>
      <c r="DQ129" s="60">
        <v>0</v>
      </c>
      <c r="DR129" s="60">
        <v>0</v>
      </c>
      <c r="DS129" s="60">
        <v>0</v>
      </c>
      <c r="DT129" s="60">
        <v>0</v>
      </c>
      <c r="DU129" s="60">
        <v>0</v>
      </c>
      <c r="DV129" s="60">
        <v>0</v>
      </c>
      <c r="DW129" s="60">
        <v>0</v>
      </c>
      <c r="DX129" s="60">
        <v>0</v>
      </c>
      <c r="DY129" s="60">
        <v>543471</v>
      </c>
      <c r="DZ129" s="60">
        <v>0</v>
      </c>
      <c r="EA129" s="60">
        <v>0</v>
      </c>
      <c r="EB129" s="60">
        <v>0</v>
      </c>
      <c r="EC129" s="60">
        <v>0</v>
      </c>
      <c r="ED129" s="60">
        <v>0</v>
      </c>
      <c r="EH129" s="2" t="s">
        <v>1271</v>
      </c>
    </row>
    <row r="130" spans="1:165" x14ac:dyDescent="0.2">
      <c r="A130" s="2" t="s">
        <v>937</v>
      </c>
      <c r="B130" s="2" t="s">
        <v>1484</v>
      </c>
      <c r="C130" s="2" t="s">
        <v>1484</v>
      </c>
      <c r="D130" s="2" t="s">
        <v>1484</v>
      </c>
      <c r="E130" s="2" t="s">
        <v>1484</v>
      </c>
      <c r="F130" s="2" t="s">
        <v>1484</v>
      </c>
      <c r="G130" s="2" t="s">
        <v>1484</v>
      </c>
      <c r="H130" s="2" t="s">
        <v>1484</v>
      </c>
      <c r="I130" s="2" t="s">
        <v>1484</v>
      </c>
      <c r="J130" s="2" t="s">
        <v>1484</v>
      </c>
      <c r="K130" s="2" t="s">
        <v>1484</v>
      </c>
      <c r="L130" s="2" t="s">
        <v>1484</v>
      </c>
      <c r="M130" s="2" t="s">
        <v>1484</v>
      </c>
      <c r="N130" s="2" t="s">
        <v>1484</v>
      </c>
      <c r="O130" s="2" t="s">
        <v>1484</v>
      </c>
      <c r="P130" s="2" t="s">
        <v>1484</v>
      </c>
      <c r="Q130" s="2" t="s">
        <v>814</v>
      </c>
      <c r="R130" s="2" t="s">
        <v>1484</v>
      </c>
      <c r="S130" s="2" t="s">
        <v>1484</v>
      </c>
      <c r="T130" s="2" t="s">
        <v>1484</v>
      </c>
      <c r="U130" s="2" t="s">
        <v>1484</v>
      </c>
      <c r="V130" s="2" t="s">
        <v>1484</v>
      </c>
      <c r="W130" s="2" t="s">
        <v>1484</v>
      </c>
      <c r="X130" s="2" t="s">
        <v>1484</v>
      </c>
      <c r="Y130" s="2" t="s">
        <v>1484</v>
      </c>
      <c r="Z130" s="2" t="s">
        <v>1484</v>
      </c>
      <c r="AA130" s="2" t="s">
        <v>1484</v>
      </c>
      <c r="AB130" s="2" t="s">
        <v>1484</v>
      </c>
      <c r="AC130" s="2" t="s">
        <v>1484</v>
      </c>
      <c r="AD130" s="2" t="s">
        <v>1484</v>
      </c>
      <c r="AE130" s="2" t="s">
        <v>1484</v>
      </c>
      <c r="AF130" s="2" t="s">
        <v>1484</v>
      </c>
      <c r="AG130" s="2" t="s">
        <v>1484</v>
      </c>
      <c r="AH130" s="2" t="s">
        <v>1484</v>
      </c>
      <c r="AI130" s="2" t="s">
        <v>1484</v>
      </c>
      <c r="AJ130" s="2" t="s">
        <v>1484</v>
      </c>
      <c r="AK130" s="2" t="s">
        <v>1484</v>
      </c>
      <c r="AL130" s="2" t="s">
        <v>1484</v>
      </c>
      <c r="AM130" s="2" t="s">
        <v>1484</v>
      </c>
      <c r="AN130" s="2" t="s">
        <v>1484</v>
      </c>
      <c r="AO130" s="2" t="s">
        <v>1484</v>
      </c>
      <c r="AP130" s="2" t="s">
        <v>1484</v>
      </c>
      <c r="AQ130" s="2" t="s">
        <v>1484</v>
      </c>
      <c r="AR130" s="2" t="s">
        <v>1484</v>
      </c>
      <c r="AS130" s="2" t="s">
        <v>1484</v>
      </c>
      <c r="AT130" s="2" t="s">
        <v>1484</v>
      </c>
      <c r="AU130" s="2" t="s">
        <v>1484</v>
      </c>
      <c r="AV130" s="2" t="s">
        <v>1484</v>
      </c>
      <c r="AW130" s="2">
        <v>239.4</v>
      </c>
      <c r="AX130" s="2" t="s">
        <v>1484</v>
      </c>
      <c r="AY130" s="2" t="s">
        <v>1484</v>
      </c>
      <c r="AZ130" s="2" t="s">
        <v>1484</v>
      </c>
      <c r="BA130" s="2" t="s">
        <v>1484</v>
      </c>
      <c r="BB130" s="2" t="s">
        <v>1484</v>
      </c>
      <c r="BC130" s="2" t="s">
        <v>1484</v>
      </c>
      <c r="BD130" s="2" t="s">
        <v>1484</v>
      </c>
      <c r="BE130" s="2" t="s">
        <v>1484</v>
      </c>
      <c r="BF130" s="2" t="s">
        <v>1484</v>
      </c>
      <c r="BG130" s="2" t="s">
        <v>1484</v>
      </c>
      <c r="BH130" s="2" t="s">
        <v>1484</v>
      </c>
      <c r="BI130" s="2" t="s">
        <v>1484</v>
      </c>
      <c r="BJ130" s="2" t="s">
        <v>1484</v>
      </c>
      <c r="BK130" s="2" t="s">
        <v>1484</v>
      </c>
      <c r="BL130" s="2" t="s">
        <v>1484</v>
      </c>
      <c r="BM130" s="2" t="s">
        <v>1484</v>
      </c>
      <c r="BN130" s="2" t="s">
        <v>1484</v>
      </c>
      <c r="BO130" s="2" t="s">
        <v>1484</v>
      </c>
      <c r="BP130" s="2" t="s">
        <v>1484</v>
      </c>
      <c r="BQ130" s="2" t="s">
        <v>1484</v>
      </c>
      <c r="BR130" s="2" t="s">
        <v>1484</v>
      </c>
      <c r="BS130" s="2" t="s">
        <v>1484</v>
      </c>
      <c r="BT130" s="2" t="s">
        <v>1484</v>
      </c>
      <c r="BU130" s="2" t="s">
        <v>1484</v>
      </c>
      <c r="BV130" s="2" t="s">
        <v>1484</v>
      </c>
      <c r="BW130" s="2" t="s">
        <v>1484</v>
      </c>
      <c r="BX130" s="2" t="s">
        <v>1484</v>
      </c>
      <c r="BY130" s="2" t="s">
        <v>1484</v>
      </c>
      <c r="BZ130" s="2" t="s">
        <v>1484</v>
      </c>
      <c r="CA130" s="2" t="s">
        <v>1484</v>
      </c>
      <c r="CB130" s="2" t="s">
        <v>1484</v>
      </c>
      <c r="CC130" s="2">
        <v>10.199999999999999</v>
      </c>
      <c r="CD130" s="2" t="s">
        <v>1484</v>
      </c>
      <c r="CE130" s="2" t="s">
        <v>1484</v>
      </c>
      <c r="CF130" s="2" t="s">
        <v>1484</v>
      </c>
      <c r="CG130" s="2" t="s">
        <v>1484</v>
      </c>
      <c r="CH130" s="2" t="s">
        <v>1484</v>
      </c>
      <c r="CI130" s="2" t="s">
        <v>1484</v>
      </c>
      <c r="CJ130" s="2" t="s">
        <v>1484</v>
      </c>
      <c r="CK130" s="2" t="s">
        <v>1484</v>
      </c>
      <c r="CL130" s="2" t="s">
        <v>1484</v>
      </c>
      <c r="CM130" s="2" t="s">
        <v>1484</v>
      </c>
      <c r="CN130" s="2" t="s">
        <v>1484</v>
      </c>
      <c r="CO130" s="2" t="s">
        <v>1484</v>
      </c>
      <c r="CP130" s="2" t="s">
        <v>1484</v>
      </c>
      <c r="CQ130" s="2" t="s">
        <v>1484</v>
      </c>
      <c r="CR130" s="2" t="s">
        <v>1484</v>
      </c>
      <c r="CS130" s="2" t="s">
        <v>1484</v>
      </c>
      <c r="CU130" s="2" t="str">
        <f>_xlfn.XLOOKUP($A130,TEAMS!$G$1:$G$844,TEAMS!$H$1:$H$844,"",0)</f>
        <v>PG</v>
      </c>
      <c r="CV130" s="2" t="str">
        <f>_xlfn.XLOOKUP($CU130,DASHBOARD!$B$22:$B$27,DASHBOARD!$C$22:$C$27,"",0)</f>
        <v>GUARD</v>
      </c>
      <c r="CY130" s="60">
        <v>0</v>
      </c>
      <c r="CZ130" s="60">
        <v>0</v>
      </c>
      <c r="DA130" s="60">
        <v>0</v>
      </c>
      <c r="DB130" s="60">
        <v>0</v>
      </c>
      <c r="DC130" s="60">
        <v>0</v>
      </c>
      <c r="DD130" s="60">
        <v>0</v>
      </c>
      <c r="DE130" s="60">
        <v>0</v>
      </c>
      <c r="DF130" s="60">
        <v>0</v>
      </c>
      <c r="DG130" s="60">
        <v>0</v>
      </c>
      <c r="DH130" s="60">
        <v>0</v>
      </c>
      <c r="DI130" s="60">
        <v>0</v>
      </c>
      <c r="DJ130" s="60">
        <v>0</v>
      </c>
      <c r="DK130" s="60">
        <v>0</v>
      </c>
      <c r="DL130" s="60">
        <v>0</v>
      </c>
      <c r="DM130" s="60">
        <v>0</v>
      </c>
      <c r="DN130" s="60">
        <v>359858</v>
      </c>
      <c r="DO130" s="60">
        <v>0</v>
      </c>
      <c r="DP130" s="60">
        <v>0</v>
      </c>
      <c r="DQ130" s="60">
        <v>0</v>
      </c>
      <c r="DR130" s="60">
        <v>0</v>
      </c>
      <c r="DS130" s="60">
        <v>0</v>
      </c>
      <c r="DT130" s="60">
        <v>0</v>
      </c>
      <c r="DU130" s="60">
        <v>0</v>
      </c>
      <c r="DV130" s="60">
        <v>0</v>
      </c>
      <c r="DW130" s="60">
        <v>0</v>
      </c>
      <c r="DX130" s="60">
        <v>0</v>
      </c>
      <c r="DY130" s="60">
        <v>0</v>
      </c>
      <c r="DZ130" s="60">
        <v>0</v>
      </c>
      <c r="EA130" s="60">
        <v>0</v>
      </c>
      <c r="EB130" s="60">
        <v>0</v>
      </c>
      <c r="EC130" s="60">
        <v>0</v>
      </c>
      <c r="ED130" s="60">
        <v>0</v>
      </c>
      <c r="EH130" s="2" t="s">
        <v>1481</v>
      </c>
    </row>
    <row r="131" spans="1:165" x14ac:dyDescent="0.2">
      <c r="A131" s="2" t="s">
        <v>1051</v>
      </c>
      <c r="B131" s="2" t="s">
        <v>1484</v>
      </c>
      <c r="C131" s="2" t="s">
        <v>1484</v>
      </c>
      <c r="D131" s="2" t="s">
        <v>1484</v>
      </c>
      <c r="E131" s="2" t="s">
        <v>1484</v>
      </c>
      <c r="F131" s="2" t="s">
        <v>1484</v>
      </c>
      <c r="G131" s="2" t="s">
        <v>1484</v>
      </c>
      <c r="H131" s="2" t="s">
        <v>1484</v>
      </c>
      <c r="I131" s="2" t="s">
        <v>1484</v>
      </c>
      <c r="J131" s="2" t="s">
        <v>787</v>
      </c>
      <c r="K131" s="2" t="s">
        <v>1521</v>
      </c>
      <c r="L131" s="2" t="s">
        <v>1521</v>
      </c>
      <c r="M131" s="2" t="s">
        <v>1484</v>
      </c>
      <c r="N131" s="2" t="s">
        <v>1484</v>
      </c>
      <c r="O131" s="2" t="s">
        <v>1484</v>
      </c>
      <c r="P131" s="2" t="s">
        <v>1484</v>
      </c>
      <c r="Q131" s="2" t="s">
        <v>1484</v>
      </c>
      <c r="R131" s="2" t="s">
        <v>1484</v>
      </c>
      <c r="S131" s="2" t="s">
        <v>1484</v>
      </c>
      <c r="T131" s="2" t="s">
        <v>1484</v>
      </c>
      <c r="U131" s="2" t="s">
        <v>1484</v>
      </c>
      <c r="V131" s="2" t="s">
        <v>1484</v>
      </c>
      <c r="W131" s="2" t="s">
        <v>1484</v>
      </c>
      <c r="X131" s="2" t="s">
        <v>1484</v>
      </c>
      <c r="Y131" s="2" t="s">
        <v>1484</v>
      </c>
      <c r="Z131" s="2" t="s">
        <v>1484</v>
      </c>
      <c r="AA131" s="2" t="s">
        <v>1484</v>
      </c>
      <c r="AB131" s="2" t="s">
        <v>1484</v>
      </c>
      <c r="AC131" s="2" t="s">
        <v>1484</v>
      </c>
      <c r="AD131" s="2" t="s">
        <v>1484</v>
      </c>
      <c r="AE131" s="2" t="s">
        <v>1484</v>
      </c>
      <c r="AF131" s="2" t="s">
        <v>1484</v>
      </c>
      <c r="AG131" s="2" t="s">
        <v>1484</v>
      </c>
      <c r="AH131" s="2" t="s">
        <v>1484</v>
      </c>
      <c r="AI131" s="2" t="s">
        <v>1484</v>
      </c>
      <c r="AJ131" s="2" t="s">
        <v>1484</v>
      </c>
      <c r="AK131" s="2" t="s">
        <v>1484</v>
      </c>
      <c r="AL131" s="2" t="s">
        <v>1484</v>
      </c>
      <c r="AM131" s="2" t="s">
        <v>1484</v>
      </c>
      <c r="AN131" s="2" t="s">
        <v>1484</v>
      </c>
      <c r="AO131" s="2" t="s">
        <v>1484</v>
      </c>
      <c r="AP131" s="2">
        <v>62.699999999999996</v>
      </c>
      <c r="AQ131" s="2">
        <v>1060.2</v>
      </c>
      <c r="AR131" s="2">
        <v>706.5</v>
      </c>
      <c r="AS131" s="2" t="s">
        <v>1484</v>
      </c>
      <c r="AT131" s="2" t="s">
        <v>1484</v>
      </c>
      <c r="AU131" s="2" t="s">
        <v>1484</v>
      </c>
      <c r="AV131" s="2" t="s">
        <v>1484</v>
      </c>
      <c r="AW131" s="2" t="s">
        <v>1484</v>
      </c>
      <c r="AX131" s="2" t="s">
        <v>1484</v>
      </c>
      <c r="AY131" s="2" t="s">
        <v>1484</v>
      </c>
      <c r="AZ131" s="2" t="s">
        <v>1484</v>
      </c>
      <c r="BA131" s="2" t="s">
        <v>1484</v>
      </c>
      <c r="BB131" s="2" t="s">
        <v>1484</v>
      </c>
      <c r="BC131" s="2" t="s">
        <v>1484</v>
      </c>
      <c r="BD131" s="2" t="s">
        <v>1484</v>
      </c>
      <c r="BE131" s="2" t="s">
        <v>1484</v>
      </c>
      <c r="BF131" s="2" t="s">
        <v>1484</v>
      </c>
      <c r="BG131" s="2" t="s">
        <v>1484</v>
      </c>
      <c r="BH131" s="2" t="s">
        <v>1484</v>
      </c>
      <c r="BI131" s="2" t="s">
        <v>1484</v>
      </c>
      <c r="BJ131" s="2" t="s">
        <v>1484</v>
      </c>
      <c r="BK131" s="2" t="s">
        <v>1484</v>
      </c>
      <c r="BL131" s="2" t="s">
        <v>1484</v>
      </c>
      <c r="BM131" s="2" t="s">
        <v>1484</v>
      </c>
      <c r="BN131" s="2" t="s">
        <v>1484</v>
      </c>
      <c r="BO131" s="2" t="s">
        <v>1484</v>
      </c>
      <c r="BP131" s="2" t="s">
        <v>1484</v>
      </c>
      <c r="BQ131" s="2" t="s">
        <v>1484</v>
      </c>
      <c r="BR131" s="2" t="s">
        <v>1484</v>
      </c>
      <c r="BS131" s="2" t="s">
        <v>1484</v>
      </c>
      <c r="BT131" s="2" t="s">
        <v>1484</v>
      </c>
      <c r="BU131" s="2" t="s">
        <v>1484</v>
      </c>
      <c r="BV131" s="2">
        <v>13.6</v>
      </c>
      <c r="BW131" s="2">
        <v>13.4</v>
      </c>
      <c r="BX131" s="2">
        <v>10.1</v>
      </c>
      <c r="BY131" s="2" t="s">
        <v>1484</v>
      </c>
      <c r="BZ131" s="2" t="s">
        <v>1484</v>
      </c>
      <c r="CA131" s="2" t="s">
        <v>1484</v>
      </c>
      <c r="CB131" s="2" t="s">
        <v>1484</v>
      </c>
      <c r="CC131" s="2" t="s">
        <v>1484</v>
      </c>
      <c r="CD131" s="2" t="s">
        <v>1484</v>
      </c>
      <c r="CE131" s="2" t="s">
        <v>1484</v>
      </c>
      <c r="CF131" s="2" t="s">
        <v>1484</v>
      </c>
      <c r="CG131" s="2" t="s">
        <v>1484</v>
      </c>
      <c r="CH131" s="2" t="s">
        <v>1484</v>
      </c>
      <c r="CI131" s="2" t="s">
        <v>1484</v>
      </c>
      <c r="CJ131" s="2" t="s">
        <v>1484</v>
      </c>
      <c r="CK131" s="2" t="s">
        <v>1484</v>
      </c>
      <c r="CL131" s="2" t="s">
        <v>1484</v>
      </c>
      <c r="CM131" s="2" t="s">
        <v>1484</v>
      </c>
      <c r="CN131" s="2" t="s">
        <v>1484</v>
      </c>
      <c r="CO131" s="2" t="s">
        <v>1484</v>
      </c>
      <c r="CP131" s="2" t="s">
        <v>1484</v>
      </c>
      <c r="CQ131" s="2" t="s">
        <v>1484</v>
      </c>
      <c r="CR131" s="2" t="s">
        <v>1484</v>
      </c>
      <c r="CS131" s="2" t="s">
        <v>1484</v>
      </c>
      <c r="CU131" s="2" t="str">
        <f>_xlfn.XLOOKUP($A131,TEAMS!$G$1:$G$844,TEAMS!$H$1:$H$844,"",0)</f>
        <v>SF</v>
      </c>
      <c r="CV131" s="2" t="str">
        <f>_xlfn.XLOOKUP($CU131,DASHBOARD!$B$22:$B$27,DASHBOARD!$C$22:$C$27,"",0)</f>
        <v>FORWARD</v>
      </c>
      <c r="CY131" s="60">
        <v>0</v>
      </c>
      <c r="CZ131" s="60">
        <v>0</v>
      </c>
      <c r="DA131" s="60">
        <v>0</v>
      </c>
      <c r="DB131" s="60">
        <v>0</v>
      </c>
      <c r="DC131" s="60">
        <v>0</v>
      </c>
      <c r="DD131" s="60">
        <v>0</v>
      </c>
      <c r="DE131" s="60">
        <v>0</v>
      </c>
      <c r="DF131" s="60">
        <v>0</v>
      </c>
      <c r="DG131" s="60">
        <v>287500</v>
      </c>
      <c r="DH131" s="60">
        <v>460000</v>
      </c>
      <c r="DI131" s="60">
        <v>489500</v>
      </c>
      <c r="DJ131" s="60">
        <v>0</v>
      </c>
      <c r="DK131" s="60">
        <v>0</v>
      </c>
      <c r="DL131" s="60">
        <v>0</v>
      </c>
      <c r="DM131" s="60">
        <v>0</v>
      </c>
      <c r="DN131" s="60">
        <v>0</v>
      </c>
      <c r="DO131" s="60">
        <v>0</v>
      </c>
      <c r="DP131" s="60">
        <v>0</v>
      </c>
      <c r="DQ131" s="60">
        <v>0</v>
      </c>
      <c r="DR131" s="60">
        <v>0</v>
      </c>
      <c r="DS131" s="60">
        <v>0</v>
      </c>
      <c r="DT131" s="60">
        <v>0</v>
      </c>
      <c r="DU131" s="60">
        <v>0</v>
      </c>
      <c r="DV131" s="60">
        <v>0</v>
      </c>
      <c r="DW131" s="60">
        <v>0</v>
      </c>
      <c r="DX131" s="60">
        <v>0</v>
      </c>
      <c r="DY131" s="60">
        <v>0</v>
      </c>
      <c r="DZ131" s="60">
        <v>0</v>
      </c>
      <c r="EA131" s="60">
        <v>0</v>
      </c>
      <c r="EB131" s="60">
        <v>0</v>
      </c>
      <c r="EC131" s="60">
        <v>0</v>
      </c>
      <c r="ED131" s="60">
        <v>0</v>
      </c>
      <c r="EH131" s="2" t="s">
        <v>1480</v>
      </c>
    </row>
    <row r="132" spans="1:165" x14ac:dyDescent="0.2">
      <c r="A132" s="2" t="s">
        <v>606</v>
      </c>
      <c r="B132" s="2" t="s">
        <v>1484</v>
      </c>
      <c r="C132" s="2" t="s">
        <v>1484</v>
      </c>
      <c r="D132" s="2" t="s">
        <v>1484</v>
      </c>
      <c r="E132" s="2" t="s">
        <v>1484</v>
      </c>
      <c r="F132" s="2" t="s">
        <v>1484</v>
      </c>
      <c r="G132" s="2" t="s">
        <v>1484</v>
      </c>
      <c r="H132" s="2" t="s">
        <v>1484</v>
      </c>
      <c r="I132" s="2" t="s">
        <v>1484</v>
      </c>
      <c r="J132" s="2" t="s">
        <v>1484</v>
      </c>
      <c r="K132" s="2" t="s">
        <v>1484</v>
      </c>
      <c r="L132" s="2" t="s">
        <v>1484</v>
      </c>
      <c r="M132" s="2" t="s">
        <v>1484</v>
      </c>
      <c r="N132" s="2" t="s">
        <v>1484</v>
      </c>
      <c r="O132" s="2" t="s">
        <v>1484</v>
      </c>
      <c r="P132" s="2" t="s">
        <v>1484</v>
      </c>
      <c r="Q132" s="2" t="s">
        <v>1484</v>
      </c>
      <c r="R132" s="2" t="s">
        <v>1484</v>
      </c>
      <c r="S132" s="2" t="s">
        <v>1484</v>
      </c>
      <c r="T132" s="2" t="s">
        <v>1484</v>
      </c>
      <c r="U132" s="2" t="s">
        <v>1484</v>
      </c>
      <c r="V132" s="2" t="s">
        <v>1484</v>
      </c>
      <c r="W132" s="2" t="s">
        <v>1484</v>
      </c>
      <c r="X132" s="2" t="s">
        <v>1484</v>
      </c>
      <c r="Y132" s="2" t="s">
        <v>836</v>
      </c>
      <c r="Z132" s="2" t="s">
        <v>836</v>
      </c>
      <c r="AA132" s="2" t="s">
        <v>836</v>
      </c>
      <c r="AB132" s="2" t="s">
        <v>836</v>
      </c>
      <c r="AC132" s="2" t="s">
        <v>836</v>
      </c>
      <c r="AD132" s="2" t="s">
        <v>836</v>
      </c>
      <c r="AE132" s="2" t="s">
        <v>1484</v>
      </c>
      <c r="AF132" s="2" t="s">
        <v>1484</v>
      </c>
      <c r="AG132" s="2" t="s">
        <v>1484</v>
      </c>
      <c r="AH132" s="2" t="s">
        <v>1484</v>
      </c>
      <c r="AI132" s="2" t="s">
        <v>1484</v>
      </c>
      <c r="AJ132" s="2" t="s">
        <v>1484</v>
      </c>
      <c r="AK132" s="2" t="s">
        <v>1484</v>
      </c>
      <c r="AL132" s="2" t="s">
        <v>1484</v>
      </c>
      <c r="AM132" s="2" t="s">
        <v>1484</v>
      </c>
      <c r="AN132" s="2" t="s">
        <v>1484</v>
      </c>
      <c r="AO132" s="2" t="s">
        <v>1484</v>
      </c>
      <c r="AP132" s="2" t="s">
        <v>1484</v>
      </c>
      <c r="AQ132" s="2" t="s">
        <v>1484</v>
      </c>
      <c r="AR132" s="2" t="s">
        <v>1484</v>
      </c>
      <c r="AS132" s="2" t="s">
        <v>1484</v>
      </c>
      <c r="AT132" s="2" t="s">
        <v>1484</v>
      </c>
      <c r="AU132" s="2" t="s">
        <v>1484</v>
      </c>
      <c r="AV132" s="2" t="s">
        <v>1484</v>
      </c>
      <c r="AW132" s="2" t="s">
        <v>1484</v>
      </c>
      <c r="AX132" s="2" t="s">
        <v>1484</v>
      </c>
      <c r="AY132" s="2" t="s">
        <v>1484</v>
      </c>
      <c r="AZ132" s="2" t="s">
        <v>1484</v>
      </c>
      <c r="BA132" s="2" t="s">
        <v>1484</v>
      </c>
      <c r="BB132" s="2" t="s">
        <v>1484</v>
      </c>
      <c r="BC132" s="2" t="s">
        <v>1484</v>
      </c>
      <c r="BD132" s="2" t="s">
        <v>1484</v>
      </c>
      <c r="BE132" s="2">
        <v>1894.2</v>
      </c>
      <c r="BF132" s="2">
        <v>2543.4</v>
      </c>
      <c r="BG132" s="2">
        <v>2824</v>
      </c>
      <c r="BH132" s="2">
        <v>2848</v>
      </c>
      <c r="BI132" s="2">
        <v>2752.5</v>
      </c>
      <c r="BJ132" s="2">
        <v>2361.6</v>
      </c>
      <c r="BK132" s="2" t="s">
        <v>1484</v>
      </c>
      <c r="BL132" s="2" t="s">
        <v>1484</v>
      </c>
      <c r="BM132" s="2" t="s">
        <v>1484</v>
      </c>
      <c r="BN132" s="2" t="s">
        <v>1484</v>
      </c>
      <c r="BO132" s="2" t="s">
        <v>1484</v>
      </c>
      <c r="BP132" s="2" t="s">
        <v>1484</v>
      </c>
      <c r="BQ132" s="2" t="s">
        <v>1484</v>
      </c>
      <c r="BR132" s="2" t="s">
        <v>1484</v>
      </c>
      <c r="BS132" s="2" t="s">
        <v>1484</v>
      </c>
      <c r="BT132" s="2" t="s">
        <v>1484</v>
      </c>
      <c r="BU132" s="2" t="s">
        <v>1484</v>
      </c>
      <c r="BV132" s="2" t="s">
        <v>1484</v>
      </c>
      <c r="BW132" s="2" t="s">
        <v>1484</v>
      </c>
      <c r="BX132" s="2" t="s">
        <v>1484</v>
      </c>
      <c r="BY132" s="2" t="s">
        <v>1484</v>
      </c>
      <c r="BZ132" s="2" t="s">
        <v>1484</v>
      </c>
      <c r="CA132" s="2" t="s">
        <v>1484</v>
      </c>
      <c r="CB132" s="2" t="s">
        <v>1484</v>
      </c>
      <c r="CC132" s="2" t="s">
        <v>1484</v>
      </c>
      <c r="CD132" s="2" t="s">
        <v>1484</v>
      </c>
      <c r="CE132" s="2" t="s">
        <v>1484</v>
      </c>
      <c r="CF132" s="2" t="s">
        <v>1484</v>
      </c>
      <c r="CG132" s="2" t="s">
        <v>1484</v>
      </c>
      <c r="CH132" s="2" t="s">
        <v>1484</v>
      </c>
      <c r="CI132" s="2" t="s">
        <v>1484</v>
      </c>
      <c r="CJ132" s="2" t="s">
        <v>1484</v>
      </c>
      <c r="CK132" s="2">
        <v>10.8</v>
      </c>
      <c r="CL132" s="2">
        <v>14.8</v>
      </c>
      <c r="CM132" s="2">
        <v>18.8</v>
      </c>
      <c r="CN132" s="2">
        <v>26.1</v>
      </c>
      <c r="CO132" s="2">
        <v>27.3</v>
      </c>
      <c r="CP132" s="2">
        <v>30.9</v>
      </c>
      <c r="CQ132" s="2" t="s">
        <v>1484</v>
      </c>
      <c r="CR132" s="2" t="s">
        <v>1484</v>
      </c>
      <c r="CS132" s="2" t="s">
        <v>1484</v>
      </c>
      <c r="CU132" s="2" t="str">
        <f>_xlfn.XLOOKUP($A132,TEAMS!$G$1:$G$844,TEAMS!$H$1:$H$844,"",0)</f>
        <v>PF</v>
      </c>
      <c r="CV132" s="2" t="str">
        <f>_xlfn.XLOOKUP($CU132,DASHBOARD!$B$22:$B$27,DASHBOARD!$C$22:$C$27,"",0)</f>
        <v>FORWARD</v>
      </c>
      <c r="CY132" s="60">
        <v>0</v>
      </c>
      <c r="CZ132" s="60">
        <v>0</v>
      </c>
      <c r="DA132" s="60">
        <v>0</v>
      </c>
      <c r="DB132" s="60">
        <v>0</v>
      </c>
      <c r="DC132" s="60">
        <v>0</v>
      </c>
      <c r="DD132" s="60">
        <v>0</v>
      </c>
      <c r="DE132" s="60">
        <v>0</v>
      </c>
      <c r="DF132" s="60">
        <v>0</v>
      </c>
      <c r="DG132" s="60">
        <v>0</v>
      </c>
      <c r="DH132" s="60">
        <v>0</v>
      </c>
      <c r="DI132" s="60">
        <v>0</v>
      </c>
      <c r="DJ132" s="60">
        <v>0</v>
      </c>
      <c r="DK132" s="60">
        <v>0</v>
      </c>
      <c r="DL132" s="60">
        <v>0</v>
      </c>
      <c r="DM132" s="60">
        <v>0</v>
      </c>
      <c r="DN132" s="60">
        <v>0</v>
      </c>
      <c r="DO132" s="60">
        <v>0</v>
      </c>
      <c r="DP132" s="60">
        <v>0</v>
      </c>
      <c r="DQ132" s="60">
        <v>0</v>
      </c>
      <c r="DR132" s="60">
        <v>0</v>
      </c>
      <c r="DS132" s="60">
        <v>0</v>
      </c>
      <c r="DT132" s="60">
        <v>0</v>
      </c>
      <c r="DU132" s="60">
        <v>0</v>
      </c>
      <c r="DV132" s="60">
        <v>1792560</v>
      </c>
      <c r="DW132" s="60">
        <v>1873200</v>
      </c>
      <c r="DX132" s="60">
        <v>1953960</v>
      </c>
      <c r="DY132" s="60">
        <v>2995421</v>
      </c>
      <c r="DZ132" s="60">
        <v>22471910</v>
      </c>
      <c r="EA132" s="60">
        <v>24157304</v>
      </c>
      <c r="EB132" s="60">
        <v>0</v>
      </c>
      <c r="EC132" s="60">
        <v>0</v>
      </c>
      <c r="ED132" s="60">
        <v>0</v>
      </c>
      <c r="EH132" s="2" t="s">
        <v>1478</v>
      </c>
    </row>
    <row r="133" spans="1:165" x14ac:dyDescent="0.2">
      <c r="A133" s="2" t="s">
        <v>900</v>
      </c>
      <c r="B133" s="2" t="s">
        <v>1484</v>
      </c>
      <c r="C133" s="2" t="s">
        <v>1484</v>
      </c>
      <c r="D133" s="2" t="s">
        <v>1484</v>
      </c>
      <c r="E133" s="2" t="s">
        <v>1484</v>
      </c>
      <c r="F133" s="2" t="s">
        <v>1484</v>
      </c>
      <c r="G133" s="2" t="s">
        <v>1484</v>
      </c>
      <c r="H133" s="2" t="s">
        <v>1484</v>
      </c>
      <c r="I133" s="2" t="s">
        <v>1484</v>
      </c>
      <c r="J133" s="2" t="s">
        <v>1484</v>
      </c>
      <c r="K133" s="2" t="s">
        <v>1484</v>
      </c>
      <c r="L133" s="2" t="s">
        <v>1484</v>
      </c>
      <c r="M133" s="2" t="s">
        <v>1484</v>
      </c>
      <c r="N133" s="2" t="s">
        <v>1484</v>
      </c>
      <c r="O133" s="2" t="s">
        <v>1484</v>
      </c>
      <c r="P133" s="2" t="s">
        <v>1484</v>
      </c>
      <c r="Q133" s="2" t="s">
        <v>1484</v>
      </c>
      <c r="R133" s="2" t="s">
        <v>1484</v>
      </c>
      <c r="S133" s="2" t="s">
        <v>844</v>
      </c>
      <c r="T133" s="2" t="s">
        <v>844</v>
      </c>
      <c r="U133" s="2" t="s">
        <v>844</v>
      </c>
      <c r="V133" s="2" t="s">
        <v>844</v>
      </c>
      <c r="W133" s="2" t="s">
        <v>1522</v>
      </c>
      <c r="X133" s="2" t="s">
        <v>1522</v>
      </c>
      <c r="Y133" s="2" t="s">
        <v>1507</v>
      </c>
      <c r="Z133" s="2" t="s">
        <v>1525</v>
      </c>
      <c r="AA133" s="2" t="s">
        <v>1484</v>
      </c>
      <c r="AB133" s="2" t="s">
        <v>1484</v>
      </c>
      <c r="AC133" s="2" t="s">
        <v>1484</v>
      </c>
      <c r="AD133" s="2" t="s">
        <v>1484</v>
      </c>
      <c r="AE133" s="2" t="s">
        <v>1484</v>
      </c>
      <c r="AF133" s="2" t="s">
        <v>1484</v>
      </c>
      <c r="AG133" s="2" t="s">
        <v>1484</v>
      </c>
      <c r="AH133" s="2" t="s">
        <v>1484</v>
      </c>
      <c r="AI133" s="2" t="s">
        <v>1484</v>
      </c>
      <c r="AJ133" s="2" t="s">
        <v>1484</v>
      </c>
      <c r="AK133" s="2" t="s">
        <v>1484</v>
      </c>
      <c r="AL133" s="2" t="s">
        <v>1484</v>
      </c>
      <c r="AM133" s="2" t="s">
        <v>1484</v>
      </c>
      <c r="AN133" s="2" t="s">
        <v>1484</v>
      </c>
      <c r="AO133" s="2" t="s">
        <v>1484</v>
      </c>
      <c r="AP133" s="2" t="s">
        <v>1484</v>
      </c>
      <c r="AQ133" s="2" t="s">
        <v>1484</v>
      </c>
      <c r="AR133" s="2" t="s">
        <v>1484</v>
      </c>
      <c r="AS133" s="2" t="s">
        <v>1484</v>
      </c>
      <c r="AT133" s="2" t="s">
        <v>1484</v>
      </c>
      <c r="AU133" s="2" t="s">
        <v>1484</v>
      </c>
      <c r="AV133" s="2" t="s">
        <v>1484</v>
      </c>
      <c r="AW133" s="2" t="s">
        <v>1484</v>
      </c>
      <c r="AX133" s="2" t="s">
        <v>1484</v>
      </c>
      <c r="AY133" s="2">
        <v>938.4</v>
      </c>
      <c r="AZ133" s="2">
        <v>1634</v>
      </c>
      <c r="BA133" s="2">
        <v>934.2</v>
      </c>
      <c r="BB133" s="2">
        <v>2301</v>
      </c>
      <c r="BC133" s="2">
        <v>1427.3999999999999</v>
      </c>
      <c r="BD133" s="2">
        <v>1064.2</v>
      </c>
      <c r="BE133" s="2">
        <v>1659.1999999999998</v>
      </c>
      <c r="BF133" s="2">
        <v>902.8</v>
      </c>
      <c r="BG133" s="2" t="s">
        <v>1484</v>
      </c>
      <c r="BH133" s="2" t="s">
        <v>1484</v>
      </c>
      <c r="BI133" s="2" t="s">
        <v>1484</v>
      </c>
      <c r="BJ133" s="2" t="s">
        <v>1484</v>
      </c>
      <c r="BK133" s="2" t="s">
        <v>1484</v>
      </c>
      <c r="BL133" s="2" t="s">
        <v>1484</v>
      </c>
      <c r="BM133" s="2" t="s">
        <v>1484</v>
      </c>
      <c r="BN133" s="2" t="s">
        <v>1484</v>
      </c>
      <c r="BO133" s="2" t="s">
        <v>1484</v>
      </c>
      <c r="BP133" s="2" t="s">
        <v>1484</v>
      </c>
      <c r="BQ133" s="2" t="s">
        <v>1484</v>
      </c>
      <c r="BR133" s="2" t="s">
        <v>1484</v>
      </c>
      <c r="BS133" s="2" t="s">
        <v>1484</v>
      </c>
      <c r="BT133" s="2" t="s">
        <v>1484</v>
      </c>
      <c r="BU133" s="2" t="s">
        <v>1484</v>
      </c>
      <c r="BV133" s="2" t="s">
        <v>1484</v>
      </c>
      <c r="BW133" s="2" t="s">
        <v>1484</v>
      </c>
      <c r="BX133" s="2" t="s">
        <v>1484</v>
      </c>
      <c r="BY133" s="2" t="s">
        <v>1484</v>
      </c>
      <c r="BZ133" s="2" t="s">
        <v>1484</v>
      </c>
      <c r="CA133" s="2" t="s">
        <v>1484</v>
      </c>
      <c r="CB133" s="2" t="s">
        <v>1484</v>
      </c>
      <c r="CC133" s="2" t="s">
        <v>1484</v>
      </c>
      <c r="CD133" s="2" t="s">
        <v>1484</v>
      </c>
      <c r="CE133" s="2">
        <v>11.3</v>
      </c>
      <c r="CF133" s="2">
        <v>10.7</v>
      </c>
      <c r="CG133" s="2">
        <v>11.5</v>
      </c>
      <c r="CH133" s="2">
        <v>12.8</v>
      </c>
      <c r="CI133" s="2">
        <v>13.2</v>
      </c>
      <c r="CJ133" s="2">
        <v>15</v>
      </c>
      <c r="CK133" s="2">
        <v>13.1</v>
      </c>
      <c r="CL133" s="2">
        <v>10.8</v>
      </c>
      <c r="CM133" s="2" t="s">
        <v>1484</v>
      </c>
      <c r="CN133" s="2" t="s">
        <v>1484</v>
      </c>
      <c r="CO133" s="2" t="s">
        <v>1484</v>
      </c>
      <c r="CP133" s="2" t="s">
        <v>1484</v>
      </c>
      <c r="CQ133" s="2" t="s">
        <v>1484</v>
      </c>
      <c r="CR133" s="2" t="s">
        <v>1484</v>
      </c>
      <c r="CS133" s="2" t="s">
        <v>1484</v>
      </c>
      <c r="CU133" s="2" t="str">
        <f>_xlfn.XLOOKUP($A133,TEAMS!$G$1:$G$844,TEAMS!$H$1:$H$844,"",0)</f>
        <v>C</v>
      </c>
      <c r="CV133" s="2" t="str">
        <f>_xlfn.XLOOKUP($CU133,DASHBOARD!$B$22:$B$27,DASHBOARD!$C$22:$C$27,"",0)</f>
        <v>CENTER</v>
      </c>
      <c r="CY133" s="60">
        <v>0</v>
      </c>
      <c r="CZ133" s="60">
        <v>0</v>
      </c>
      <c r="DA133" s="60">
        <v>0</v>
      </c>
      <c r="DB133" s="60">
        <v>0</v>
      </c>
      <c r="DC133" s="60">
        <v>0</v>
      </c>
      <c r="DD133" s="60">
        <v>0</v>
      </c>
      <c r="DE133" s="60">
        <v>0</v>
      </c>
      <c r="DF133" s="60">
        <v>0</v>
      </c>
      <c r="DG133" s="60">
        <v>0</v>
      </c>
      <c r="DH133" s="60">
        <v>0</v>
      </c>
      <c r="DI133" s="60">
        <v>0</v>
      </c>
      <c r="DJ133" s="60">
        <v>0</v>
      </c>
      <c r="DK133" s="60">
        <v>0</v>
      </c>
      <c r="DL133" s="60">
        <v>0</v>
      </c>
      <c r="DM133" s="60">
        <v>0</v>
      </c>
      <c r="DN133" s="60">
        <v>0</v>
      </c>
      <c r="DO133" s="60">
        <v>0</v>
      </c>
      <c r="DP133" s="60">
        <v>427163</v>
      </c>
      <c r="DQ133" s="60">
        <v>711517</v>
      </c>
      <c r="DR133" s="60">
        <v>3000000</v>
      </c>
      <c r="DS133" s="60">
        <v>3300000</v>
      </c>
      <c r="DT133" s="60">
        <v>6300000</v>
      </c>
      <c r="DU133" s="60">
        <v>6400000</v>
      </c>
      <c r="DV133" s="60">
        <v>6400000</v>
      </c>
      <c r="DW133" s="60">
        <v>6600000</v>
      </c>
      <c r="DX133" s="60">
        <v>0</v>
      </c>
      <c r="DY133" s="60">
        <v>0</v>
      </c>
      <c r="DZ133" s="60">
        <v>0</v>
      </c>
      <c r="EA133" s="60">
        <v>0</v>
      </c>
      <c r="EB133" s="60">
        <v>0</v>
      </c>
      <c r="EC133" s="60">
        <v>0</v>
      </c>
      <c r="ED133" s="60">
        <v>0</v>
      </c>
      <c r="EF133" s="1"/>
      <c r="EG133" s="1"/>
      <c r="EH133" s="2" t="s">
        <v>1271</v>
      </c>
      <c r="EJ133" s="1"/>
      <c r="EK133" s="1"/>
      <c r="EL133" s="1"/>
      <c r="EM133" s="1"/>
      <c r="EN133" s="1"/>
      <c r="EO133" s="54"/>
      <c r="EP133" s="1"/>
      <c r="EQ133" s="1"/>
      <c r="ER133" s="1"/>
      <c r="ES133" s="1"/>
      <c r="ET133" s="1"/>
      <c r="EU133" s="1"/>
      <c r="EV133" s="1"/>
      <c r="EW133" s="54"/>
      <c r="EX133" s="54"/>
      <c r="EY133" s="54"/>
      <c r="EZ133" s="1"/>
      <c r="FA133" s="1"/>
      <c r="FB133" s="54"/>
      <c r="FC133" s="54"/>
      <c r="FD133" s="54"/>
      <c r="FE133" s="54"/>
      <c r="FF133" s="54"/>
      <c r="FG133" s="54"/>
      <c r="FH133" s="54"/>
      <c r="FI133" s="1"/>
    </row>
    <row r="134" spans="1:165" x14ac:dyDescent="0.2">
      <c r="A134" s="2" t="s">
        <v>1035</v>
      </c>
      <c r="B134" s="2" t="s">
        <v>814</v>
      </c>
      <c r="C134" s="2" t="s">
        <v>814</v>
      </c>
      <c r="D134" s="2" t="s">
        <v>814</v>
      </c>
      <c r="E134" s="2" t="s">
        <v>814</v>
      </c>
      <c r="F134" s="2" t="s">
        <v>814</v>
      </c>
      <c r="G134" s="2" t="s">
        <v>1511</v>
      </c>
      <c r="H134" s="2" t="s">
        <v>1511</v>
      </c>
      <c r="I134" s="2" t="s">
        <v>1511</v>
      </c>
      <c r="J134" s="2" t="s">
        <v>837</v>
      </c>
      <c r="K134" s="2" t="s">
        <v>837</v>
      </c>
      <c r="L134" s="2" t="s">
        <v>1529</v>
      </c>
      <c r="M134" s="2" t="s">
        <v>1085</v>
      </c>
      <c r="N134" s="2" t="s">
        <v>1085</v>
      </c>
      <c r="O134" s="2" t="s">
        <v>1525</v>
      </c>
      <c r="P134" s="2" t="s">
        <v>1484</v>
      </c>
      <c r="Q134" s="2" t="s">
        <v>1484</v>
      </c>
      <c r="R134" s="2" t="s">
        <v>1484</v>
      </c>
      <c r="S134" s="2" t="s">
        <v>1484</v>
      </c>
      <c r="T134" s="2" t="s">
        <v>1484</v>
      </c>
      <c r="U134" s="2" t="s">
        <v>1484</v>
      </c>
      <c r="V134" s="2" t="s">
        <v>1484</v>
      </c>
      <c r="W134" s="2" t="s">
        <v>1484</v>
      </c>
      <c r="X134" s="2" t="s">
        <v>1484</v>
      </c>
      <c r="Y134" s="2" t="s">
        <v>1521</v>
      </c>
      <c r="Z134" s="2" t="s">
        <v>1484</v>
      </c>
      <c r="AA134" s="2" t="s">
        <v>1484</v>
      </c>
      <c r="AB134" s="2" t="s">
        <v>1484</v>
      </c>
      <c r="AC134" s="2" t="s">
        <v>1484</v>
      </c>
      <c r="AD134" s="2" t="s">
        <v>1484</v>
      </c>
      <c r="AE134" s="2" t="s">
        <v>1484</v>
      </c>
      <c r="AF134" s="2" t="s">
        <v>1484</v>
      </c>
      <c r="AG134" s="2" t="s">
        <v>1484</v>
      </c>
      <c r="AH134" s="2">
        <v>2648.7999999999997</v>
      </c>
      <c r="AI134" s="2">
        <v>3009.9</v>
      </c>
      <c r="AJ134" s="2">
        <v>3083.2000000000003</v>
      </c>
      <c r="AK134" s="2">
        <v>2997</v>
      </c>
      <c r="AL134" s="2">
        <v>3017.6</v>
      </c>
      <c r="AM134" s="2">
        <v>3144.2</v>
      </c>
      <c r="AN134" s="2">
        <v>3365.4</v>
      </c>
      <c r="AO134" s="2">
        <v>3296.4</v>
      </c>
      <c r="AP134" s="2">
        <v>985.5</v>
      </c>
      <c r="AQ134" s="2">
        <v>2528</v>
      </c>
      <c r="AR134" s="2">
        <v>2212.5</v>
      </c>
      <c r="AS134" s="2">
        <v>606</v>
      </c>
      <c r="AT134" s="2">
        <v>1531.3999999999999</v>
      </c>
      <c r="AU134" s="2">
        <v>262.8</v>
      </c>
      <c r="AV134" s="2" t="s">
        <v>1484</v>
      </c>
      <c r="AW134" s="2" t="s">
        <v>1484</v>
      </c>
      <c r="AX134" s="2" t="s">
        <v>1484</v>
      </c>
      <c r="AY134" s="2" t="s">
        <v>1484</v>
      </c>
      <c r="AZ134" s="2" t="s">
        <v>1484</v>
      </c>
      <c r="BA134" s="2" t="s">
        <v>1484</v>
      </c>
      <c r="BB134" s="2" t="s">
        <v>1484</v>
      </c>
      <c r="BC134" s="2" t="s">
        <v>1484</v>
      </c>
      <c r="BD134" s="2" t="s">
        <v>1484</v>
      </c>
      <c r="BE134" s="2">
        <v>108.9</v>
      </c>
      <c r="BF134" s="2" t="s">
        <v>1484</v>
      </c>
      <c r="BG134" s="2" t="s">
        <v>1484</v>
      </c>
      <c r="BH134" s="2" t="s">
        <v>1484</v>
      </c>
      <c r="BI134" s="2" t="s">
        <v>1484</v>
      </c>
      <c r="BJ134" s="2" t="s">
        <v>1484</v>
      </c>
      <c r="BK134" s="2" t="s">
        <v>1484</v>
      </c>
      <c r="BL134" s="2" t="s">
        <v>1484</v>
      </c>
      <c r="BM134" s="2" t="s">
        <v>1484</v>
      </c>
      <c r="BN134" s="2">
        <v>14.1</v>
      </c>
      <c r="BO134" s="2">
        <v>17.5</v>
      </c>
      <c r="BP134" s="2">
        <v>15</v>
      </c>
      <c r="BQ134" s="2">
        <v>18.5</v>
      </c>
      <c r="BR134" s="2">
        <v>19.7</v>
      </c>
      <c r="BS134" s="2">
        <v>17.8</v>
      </c>
      <c r="BT134" s="2">
        <v>19.7</v>
      </c>
      <c r="BU134" s="2">
        <v>17.399999999999999</v>
      </c>
      <c r="BV134" s="2">
        <v>15.2</v>
      </c>
      <c r="BW134" s="2">
        <v>16.2</v>
      </c>
      <c r="BX134" s="2">
        <v>13.7</v>
      </c>
      <c r="BY134" s="2">
        <v>8</v>
      </c>
      <c r="BZ134" s="2">
        <v>11.9</v>
      </c>
      <c r="CA134" s="2">
        <v>7.3</v>
      </c>
      <c r="CB134" s="2" t="s">
        <v>1484</v>
      </c>
      <c r="CC134" s="2" t="s">
        <v>1484</v>
      </c>
      <c r="CD134" s="2" t="s">
        <v>1484</v>
      </c>
      <c r="CE134" s="2" t="s">
        <v>1484</v>
      </c>
      <c r="CF134" s="2" t="s">
        <v>1484</v>
      </c>
      <c r="CG134" s="2" t="s">
        <v>1484</v>
      </c>
      <c r="CH134" s="2" t="s">
        <v>1484</v>
      </c>
      <c r="CI134" s="2" t="s">
        <v>1484</v>
      </c>
      <c r="CJ134" s="2" t="s">
        <v>1484</v>
      </c>
      <c r="CK134" s="2">
        <v>6.6</v>
      </c>
      <c r="CL134" s="2" t="s">
        <v>1484</v>
      </c>
      <c r="CM134" s="2" t="s">
        <v>1484</v>
      </c>
      <c r="CN134" s="2" t="s">
        <v>1484</v>
      </c>
      <c r="CO134" s="2" t="s">
        <v>1484</v>
      </c>
      <c r="CP134" s="2" t="s">
        <v>1484</v>
      </c>
      <c r="CQ134" s="2" t="s">
        <v>1484</v>
      </c>
      <c r="CR134" s="2" t="s">
        <v>1484</v>
      </c>
      <c r="CS134" s="2" t="s">
        <v>1484</v>
      </c>
      <c r="CU134" s="2" t="str">
        <f>_xlfn.XLOOKUP($A134,TEAMS!$G$1:$G$844,TEAMS!$H$1:$H$844,"",0)</f>
        <v>SF</v>
      </c>
      <c r="CV134" s="2" t="str">
        <f>_xlfn.XLOOKUP($CU134,DASHBOARD!$B$22:$B$27,DASHBOARD!$C$22:$C$27,"",0)</f>
        <v>FORWARD</v>
      </c>
      <c r="CY134" s="60">
        <v>1550000</v>
      </c>
      <c r="CZ134" s="60">
        <v>1302000</v>
      </c>
      <c r="DA134" s="60">
        <v>1552000</v>
      </c>
      <c r="DB134" s="60">
        <v>2002000</v>
      </c>
      <c r="DC134" s="60">
        <v>2600000</v>
      </c>
      <c r="DD134" s="60">
        <v>3302000</v>
      </c>
      <c r="DE134" s="60">
        <v>0</v>
      </c>
      <c r="DF134" s="60">
        <v>4702000</v>
      </c>
      <c r="DG134" s="60">
        <v>5248000</v>
      </c>
      <c r="DH134" s="60">
        <v>7000000</v>
      </c>
      <c r="DI134" s="60">
        <v>0</v>
      </c>
      <c r="DJ134" s="60">
        <v>8800000</v>
      </c>
      <c r="DK134" s="60">
        <v>0</v>
      </c>
      <c r="DL134" s="60">
        <v>6815000</v>
      </c>
      <c r="DM134" s="60">
        <v>0</v>
      </c>
      <c r="DN134" s="60">
        <v>0</v>
      </c>
      <c r="DO134" s="60">
        <v>0</v>
      </c>
      <c r="DP134" s="60">
        <v>0</v>
      </c>
      <c r="DQ134" s="60">
        <v>0</v>
      </c>
      <c r="DR134" s="60">
        <v>0</v>
      </c>
      <c r="DS134" s="60">
        <v>0</v>
      </c>
      <c r="DT134" s="60">
        <v>0</v>
      </c>
      <c r="DU134" s="60">
        <v>0</v>
      </c>
      <c r="DV134" s="60">
        <v>0</v>
      </c>
      <c r="DW134" s="60">
        <v>0</v>
      </c>
      <c r="DX134" s="60">
        <v>0</v>
      </c>
      <c r="DY134" s="60">
        <v>0</v>
      </c>
      <c r="DZ134" s="60">
        <v>0</v>
      </c>
      <c r="EA134" s="60">
        <v>0</v>
      </c>
      <c r="EB134" s="60">
        <v>0</v>
      </c>
      <c r="EC134" s="60">
        <v>0</v>
      </c>
      <c r="ED134" s="60">
        <v>0</v>
      </c>
      <c r="EH134" s="2" t="s">
        <v>1476</v>
      </c>
    </row>
    <row r="135" spans="1:165" x14ac:dyDescent="0.2">
      <c r="A135" s="2" t="s">
        <v>960</v>
      </c>
      <c r="B135" s="2" t="s">
        <v>1484</v>
      </c>
      <c r="C135" s="2" t="s">
        <v>1484</v>
      </c>
      <c r="D135" s="2" t="s">
        <v>1484</v>
      </c>
      <c r="E135" s="2" t="s">
        <v>1484</v>
      </c>
      <c r="F135" s="2" t="s">
        <v>836</v>
      </c>
      <c r="G135" s="2" t="s">
        <v>836</v>
      </c>
      <c r="H135" s="2" t="s">
        <v>836</v>
      </c>
      <c r="I135" s="2" t="s">
        <v>836</v>
      </c>
      <c r="J135" s="2" t="s">
        <v>836</v>
      </c>
      <c r="K135" s="2" t="s">
        <v>836</v>
      </c>
      <c r="L135" s="2" t="s">
        <v>836</v>
      </c>
      <c r="M135" s="2" t="s">
        <v>836</v>
      </c>
      <c r="N135" s="2" t="s">
        <v>1526</v>
      </c>
      <c r="O135" s="2" t="s">
        <v>1513</v>
      </c>
      <c r="P135" s="2" t="s">
        <v>787</v>
      </c>
      <c r="Q135" s="2" t="s">
        <v>1484</v>
      </c>
      <c r="R135" s="2" t="s">
        <v>1484</v>
      </c>
      <c r="S135" s="2" t="s">
        <v>1484</v>
      </c>
      <c r="T135" s="2" t="s">
        <v>1484</v>
      </c>
      <c r="U135" s="2" t="s">
        <v>1484</v>
      </c>
      <c r="V135" s="2" t="s">
        <v>1484</v>
      </c>
      <c r="W135" s="2" t="s">
        <v>1484</v>
      </c>
      <c r="X135" s="2" t="s">
        <v>1484</v>
      </c>
      <c r="Y135" s="2" t="s">
        <v>1484</v>
      </c>
      <c r="Z135" s="2" t="s">
        <v>1507</v>
      </c>
      <c r="AA135" s="2" t="s">
        <v>1509</v>
      </c>
      <c r="AB135" s="2" t="s">
        <v>1509</v>
      </c>
      <c r="AC135" s="2" t="s">
        <v>1509</v>
      </c>
      <c r="AD135" s="2" t="s">
        <v>930</v>
      </c>
      <c r="AE135" s="2" t="s">
        <v>1484</v>
      </c>
      <c r="AF135" s="2" t="s">
        <v>1484</v>
      </c>
      <c r="AG135" s="2" t="s">
        <v>1484</v>
      </c>
      <c r="AH135" s="2" t="s">
        <v>1484</v>
      </c>
      <c r="AI135" s="2" t="s">
        <v>1484</v>
      </c>
      <c r="AJ135" s="2" t="s">
        <v>1484</v>
      </c>
      <c r="AK135" s="2" t="s">
        <v>1484</v>
      </c>
      <c r="AL135" s="2">
        <v>2960</v>
      </c>
      <c r="AM135" s="2">
        <v>3247.2000000000003</v>
      </c>
      <c r="AN135" s="2">
        <v>3112</v>
      </c>
      <c r="AO135" s="2">
        <v>2296</v>
      </c>
      <c r="AP135" s="2">
        <v>1579.2</v>
      </c>
      <c r="AQ135" s="2">
        <v>2907.9</v>
      </c>
      <c r="AR135" s="2">
        <v>2812</v>
      </c>
      <c r="AS135" s="2">
        <v>2343</v>
      </c>
      <c r="AT135" s="2">
        <v>2594.4</v>
      </c>
      <c r="AU135" s="2">
        <v>1335.6000000000001</v>
      </c>
      <c r="AV135" s="2">
        <v>156.6</v>
      </c>
      <c r="AW135" s="2" t="s">
        <v>1484</v>
      </c>
      <c r="AX135" s="2" t="s">
        <v>1484</v>
      </c>
      <c r="AY135" s="2" t="s">
        <v>1484</v>
      </c>
      <c r="AZ135" s="2" t="s">
        <v>1484</v>
      </c>
      <c r="BA135" s="2" t="s">
        <v>1484</v>
      </c>
      <c r="BB135" s="2" t="s">
        <v>1484</v>
      </c>
      <c r="BC135" s="2" t="s">
        <v>1484</v>
      </c>
      <c r="BD135" s="2" t="s">
        <v>1484</v>
      </c>
      <c r="BE135" s="2" t="s">
        <v>1484</v>
      </c>
      <c r="BF135" s="2">
        <v>262.5</v>
      </c>
      <c r="BG135" s="2">
        <v>508.50000000000006</v>
      </c>
      <c r="BH135" s="2">
        <v>1428.3</v>
      </c>
      <c r="BI135" s="2">
        <v>338.09999999999997</v>
      </c>
      <c r="BJ135" s="2">
        <v>611</v>
      </c>
      <c r="BK135" s="2" t="s">
        <v>1484</v>
      </c>
      <c r="BL135" s="2" t="s">
        <v>1484</v>
      </c>
      <c r="BM135" s="2" t="s">
        <v>1484</v>
      </c>
      <c r="BN135" s="2" t="s">
        <v>1484</v>
      </c>
      <c r="BO135" s="2" t="s">
        <v>1484</v>
      </c>
      <c r="BP135" s="2" t="s">
        <v>1484</v>
      </c>
      <c r="BQ135" s="2" t="s">
        <v>1484</v>
      </c>
      <c r="BR135" s="2">
        <v>16.600000000000001</v>
      </c>
      <c r="BS135" s="2">
        <v>15.9</v>
      </c>
      <c r="BT135" s="2">
        <v>17.5</v>
      </c>
      <c r="BU135" s="2">
        <v>16.8</v>
      </c>
      <c r="BV135" s="2">
        <v>19.7</v>
      </c>
      <c r="BW135" s="2">
        <v>17.8</v>
      </c>
      <c r="BX135" s="2">
        <v>20.100000000000001</v>
      </c>
      <c r="BY135" s="2">
        <v>19.100000000000001</v>
      </c>
      <c r="BZ135" s="2">
        <v>16.7</v>
      </c>
      <c r="CA135" s="2">
        <v>15</v>
      </c>
      <c r="CB135" s="2">
        <v>17.2</v>
      </c>
      <c r="CC135" s="2" t="s">
        <v>1484</v>
      </c>
      <c r="CD135" s="2" t="s">
        <v>1484</v>
      </c>
      <c r="CE135" s="2" t="s">
        <v>1484</v>
      </c>
      <c r="CF135" s="2" t="s">
        <v>1484</v>
      </c>
      <c r="CG135" s="2" t="s">
        <v>1484</v>
      </c>
      <c r="CH135" s="2" t="s">
        <v>1484</v>
      </c>
      <c r="CI135" s="2" t="s">
        <v>1484</v>
      </c>
      <c r="CJ135" s="2" t="s">
        <v>1484</v>
      </c>
      <c r="CK135" s="2" t="s">
        <v>1484</v>
      </c>
      <c r="CL135" s="2">
        <v>8.5</v>
      </c>
      <c r="CM135" s="2">
        <v>11.4</v>
      </c>
      <c r="CN135" s="2">
        <v>11.5</v>
      </c>
      <c r="CO135" s="2">
        <v>10.8</v>
      </c>
      <c r="CP135" s="2">
        <v>8.6999999999999993</v>
      </c>
      <c r="CQ135" s="2" t="s">
        <v>1484</v>
      </c>
      <c r="CR135" s="2" t="s">
        <v>1484</v>
      </c>
      <c r="CS135" s="2" t="s">
        <v>1484</v>
      </c>
      <c r="CU135" s="2" t="str">
        <f>_xlfn.XLOOKUP($A135,TEAMS!$G$1:$G$844,TEAMS!$H$1:$H$844,"",0)</f>
        <v>SF</v>
      </c>
      <c r="CV135" s="2" t="str">
        <f>_xlfn.XLOOKUP($CU135,DASHBOARD!$B$22:$B$27,DASHBOARD!$C$22:$C$27,"",0)</f>
        <v>FORWARD</v>
      </c>
      <c r="CY135" s="60">
        <v>0</v>
      </c>
      <c r="CZ135" s="60">
        <v>0</v>
      </c>
      <c r="DA135" s="60">
        <v>0</v>
      </c>
      <c r="DB135" s="60">
        <v>0</v>
      </c>
      <c r="DC135" s="60">
        <v>2900000</v>
      </c>
      <c r="DD135" s="60">
        <v>3770000</v>
      </c>
      <c r="DE135" s="60">
        <v>4640000</v>
      </c>
      <c r="DF135" s="60">
        <v>5510000</v>
      </c>
      <c r="DG135" s="60">
        <v>6380000</v>
      </c>
      <c r="DH135" s="60">
        <v>7250000</v>
      </c>
      <c r="DI135" s="60">
        <v>8120000</v>
      </c>
      <c r="DJ135" s="60">
        <v>8990000</v>
      </c>
      <c r="DK135" s="60">
        <v>9860000</v>
      </c>
      <c r="DL135" s="60">
        <v>0</v>
      </c>
      <c r="DM135" s="60">
        <v>12071250</v>
      </c>
      <c r="DN135" s="60">
        <v>0</v>
      </c>
      <c r="DO135" s="60">
        <v>0</v>
      </c>
      <c r="DP135" s="60">
        <v>0</v>
      </c>
      <c r="DQ135" s="60">
        <v>0</v>
      </c>
      <c r="DR135" s="60">
        <v>0</v>
      </c>
      <c r="DS135" s="60">
        <v>0</v>
      </c>
      <c r="DT135" s="60">
        <v>0</v>
      </c>
      <c r="DU135" s="60">
        <v>0</v>
      </c>
      <c r="DV135" s="60">
        <v>0</v>
      </c>
      <c r="DW135" s="60">
        <v>507336</v>
      </c>
      <c r="DX135" s="60">
        <v>845000</v>
      </c>
      <c r="DY135" s="60">
        <v>1050500</v>
      </c>
      <c r="DZ135" s="60">
        <v>1524305</v>
      </c>
      <c r="EA135" s="60">
        <v>0</v>
      </c>
      <c r="EB135" s="60">
        <v>0</v>
      </c>
      <c r="EC135" s="60">
        <v>0</v>
      </c>
      <c r="ED135" s="60">
        <v>0</v>
      </c>
      <c r="EH135" s="2" t="s">
        <v>1486</v>
      </c>
    </row>
    <row r="136" spans="1:165" x14ac:dyDescent="0.2">
      <c r="A136" s="2" t="s">
        <v>1021</v>
      </c>
      <c r="B136" s="2" t="s">
        <v>1515</v>
      </c>
      <c r="C136" s="2" t="s">
        <v>1515</v>
      </c>
      <c r="D136" s="2" t="s">
        <v>1507</v>
      </c>
      <c r="E136" s="2" t="s">
        <v>836</v>
      </c>
      <c r="F136" s="2" t="s">
        <v>1507</v>
      </c>
      <c r="G136" s="2" t="s">
        <v>1527</v>
      </c>
      <c r="H136" s="2" t="s">
        <v>1527</v>
      </c>
      <c r="I136" s="2" t="s">
        <v>1527</v>
      </c>
      <c r="J136" s="2" t="s">
        <v>1527</v>
      </c>
      <c r="K136" s="2" t="s">
        <v>1520</v>
      </c>
      <c r="L136" s="2" t="s">
        <v>837</v>
      </c>
      <c r="M136" s="2" t="s">
        <v>836</v>
      </c>
      <c r="N136" s="2" t="s">
        <v>835</v>
      </c>
      <c r="O136" s="2" t="s">
        <v>1484</v>
      </c>
      <c r="P136" s="2" t="s">
        <v>1484</v>
      </c>
      <c r="Q136" s="2" t="s">
        <v>1484</v>
      </c>
      <c r="R136" s="2" t="s">
        <v>1484</v>
      </c>
      <c r="S136" s="2" t="s">
        <v>1484</v>
      </c>
      <c r="T136" s="2" t="s">
        <v>1484</v>
      </c>
      <c r="U136" s="2" t="s">
        <v>1484</v>
      </c>
      <c r="V136" s="2" t="s">
        <v>1484</v>
      </c>
      <c r="W136" s="2" t="s">
        <v>1484</v>
      </c>
      <c r="X136" s="2" t="s">
        <v>1484</v>
      </c>
      <c r="Y136" s="2" t="s">
        <v>1484</v>
      </c>
      <c r="Z136" s="2" t="s">
        <v>1484</v>
      </c>
      <c r="AA136" s="2" t="s">
        <v>1484</v>
      </c>
      <c r="AB136" s="2" t="s">
        <v>1484</v>
      </c>
      <c r="AC136" s="2" t="s">
        <v>1484</v>
      </c>
      <c r="AD136" s="2" t="s">
        <v>1484</v>
      </c>
      <c r="AE136" s="2" t="s">
        <v>1484</v>
      </c>
      <c r="AF136" s="2" t="s">
        <v>1484</v>
      </c>
      <c r="AG136" s="2" t="s">
        <v>1484</v>
      </c>
      <c r="AH136" s="2">
        <v>604.79999999999995</v>
      </c>
      <c r="AI136" s="2">
        <v>548.79999999999995</v>
      </c>
      <c r="AJ136" s="2">
        <v>296.7</v>
      </c>
      <c r="AK136" s="2">
        <v>18.899999999999999</v>
      </c>
      <c r="AL136" s="2">
        <v>1146.5999999999999</v>
      </c>
      <c r="AM136" s="2">
        <v>803</v>
      </c>
      <c r="AN136" s="2">
        <v>916.4</v>
      </c>
      <c r="AO136" s="2">
        <v>1443</v>
      </c>
      <c r="AP136" s="2">
        <v>457.8</v>
      </c>
      <c r="AQ136" s="2">
        <v>720</v>
      </c>
      <c r="AR136" s="2">
        <v>452.59999999999997</v>
      </c>
      <c r="AS136" s="2">
        <v>24</v>
      </c>
      <c r="AT136" s="2">
        <v>539.40000000000009</v>
      </c>
      <c r="AU136" s="2" t="s">
        <v>1484</v>
      </c>
      <c r="AV136" s="2" t="s">
        <v>1484</v>
      </c>
      <c r="AW136" s="2" t="s">
        <v>1484</v>
      </c>
      <c r="AX136" s="2" t="s">
        <v>1484</v>
      </c>
      <c r="AY136" s="2" t="s">
        <v>1484</v>
      </c>
      <c r="AZ136" s="2" t="s">
        <v>1484</v>
      </c>
      <c r="BA136" s="2" t="s">
        <v>1484</v>
      </c>
      <c r="BB136" s="2" t="s">
        <v>1484</v>
      </c>
      <c r="BC136" s="2" t="s">
        <v>1484</v>
      </c>
      <c r="BD136" s="2" t="s">
        <v>1484</v>
      </c>
      <c r="BE136" s="2" t="s">
        <v>1484</v>
      </c>
      <c r="BF136" s="2" t="s">
        <v>1484</v>
      </c>
      <c r="BG136" s="2" t="s">
        <v>1484</v>
      </c>
      <c r="BH136" s="2" t="s">
        <v>1484</v>
      </c>
      <c r="BI136" s="2" t="s">
        <v>1484</v>
      </c>
      <c r="BJ136" s="2" t="s">
        <v>1484</v>
      </c>
      <c r="BK136" s="2" t="s">
        <v>1484</v>
      </c>
      <c r="BL136" s="2" t="s">
        <v>1484</v>
      </c>
      <c r="BM136" s="2" t="s">
        <v>1484</v>
      </c>
      <c r="BN136" s="2">
        <v>10.9</v>
      </c>
      <c r="BO136" s="2">
        <v>11.2</v>
      </c>
      <c r="BP136" s="2">
        <v>11.6</v>
      </c>
      <c r="BQ136" s="2">
        <v>14.7</v>
      </c>
      <c r="BR136" s="2">
        <v>10.1</v>
      </c>
      <c r="BS136" s="2">
        <v>9</v>
      </c>
      <c r="BT136" s="2">
        <v>8.4</v>
      </c>
      <c r="BU136" s="2">
        <v>8.9</v>
      </c>
      <c r="BV136" s="2">
        <v>6.3</v>
      </c>
      <c r="BW136" s="2">
        <v>6.9</v>
      </c>
      <c r="BX136" s="2">
        <v>9.5</v>
      </c>
      <c r="BY136" s="2">
        <v>4.8</v>
      </c>
      <c r="BZ136" s="2">
        <v>4.7</v>
      </c>
      <c r="CA136" s="2" t="s">
        <v>1484</v>
      </c>
      <c r="CB136" s="2" t="s">
        <v>1484</v>
      </c>
      <c r="CC136" s="2" t="s">
        <v>1484</v>
      </c>
      <c r="CD136" s="2" t="s">
        <v>1484</v>
      </c>
      <c r="CE136" s="2" t="s">
        <v>1484</v>
      </c>
      <c r="CF136" s="2" t="s">
        <v>1484</v>
      </c>
      <c r="CG136" s="2" t="s">
        <v>1484</v>
      </c>
      <c r="CH136" s="2" t="s">
        <v>1484</v>
      </c>
      <c r="CI136" s="2" t="s">
        <v>1484</v>
      </c>
      <c r="CJ136" s="2" t="s">
        <v>1484</v>
      </c>
      <c r="CK136" s="2" t="s">
        <v>1484</v>
      </c>
      <c r="CL136" s="2" t="s">
        <v>1484</v>
      </c>
      <c r="CM136" s="2" t="s">
        <v>1484</v>
      </c>
      <c r="CN136" s="2" t="s">
        <v>1484</v>
      </c>
      <c r="CO136" s="2" t="s">
        <v>1484</v>
      </c>
      <c r="CP136" s="2" t="s">
        <v>1484</v>
      </c>
      <c r="CQ136" s="2" t="s">
        <v>1484</v>
      </c>
      <c r="CR136" s="2" t="s">
        <v>1484</v>
      </c>
      <c r="CS136" s="2" t="s">
        <v>1484</v>
      </c>
      <c r="CU136" s="2" t="str">
        <f>_xlfn.XLOOKUP($A136,TEAMS!$G$1:$G$844,TEAMS!$H$1:$H$844,"",0)</f>
        <v>C</v>
      </c>
      <c r="CV136" s="2" t="str">
        <f>_xlfn.XLOOKUP($CU136,DASHBOARD!$B$22:$B$27,DASHBOARD!$C$22:$C$27,"",0)</f>
        <v>CENTER</v>
      </c>
      <c r="CY136" s="60">
        <v>275000</v>
      </c>
      <c r="CZ136" s="60">
        <v>339000</v>
      </c>
      <c r="DA136" s="60">
        <v>439000</v>
      </c>
      <c r="DB136" s="60">
        <v>250000</v>
      </c>
      <c r="DC136" s="60">
        <v>0</v>
      </c>
      <c r="DD136" s="60">
        <v>350000</v>
      </c>
      <c r="DE136" s="60">
        <v>420000</v>
      </c>
      <c r="DF136" s="60">
        <v>504000</v>
      </c>
      <c r="DG136" s="60">
        <v>588000</v>
      </c>
      <c r="DH136" s="60">
        <v>1603861</v>
      </c>
      <c r="DI136" s="60">
        <v>1760000</v>
      </c>
      <c r="DJ136" s="60">
        <v>1764247</v>
      </c>
      <c r="DK136" s="60">
        <v>401951</v>
      </c>
      <c r="DL136" s="60">
        <v>0</v>
      </c>
      <c r="DM136" s="60">
        <v>0</v>
      </c>
      <c r="DN136" s="60">
        <v>0</v>
      </c>
      <c r="DO136" s="60">
        <v>0</v>
      </c>
      <c r="DP136" s="60">
        <v>0</v>
      </c>
      <c r="DQ136" s="60">
        <v>0</v>
      </c>
      <c r="DR136" s="60">
        <v>0</v>
      </c>
      <c r="DS136" s="60">
        <v>0</v>
      </c>
      <c r="DT136" s="60">
        <v>0</v>
      </c>
      <c r="DU136" s="60">
        <v>0</v>
      </c>
      <c r="DV136" s="60">
        <v>0</v>
      </c>
      <c r="DW136" s="60">
        <v>0</v>
      </c>
      <c r="DX136" s="60">
        <v>0</v>
      </c>
      <c r="DY136" s="60">
        <v>0</v>
      </c>
      <c r="DZ136" s="60">
        <v>0</v>
      </c>
      <c r="EA136" s="60">
        <v>0</v>
      </c>
      <c r="EB136" s="60">
        <v>0</v>
      </c>
      <c r="EC136" s="60">
        <v>0</v>
      </c>
      <c r="ED136" s="60">
        <v>0</v>
      </c>
      <c r="EF136" s="1"/>
      <c r="EG136" s="1"/>
      <c r="EH136" s="2" t="s">
        <v>1271</v>
      </c>
      <c r="EJ136" s="1"/>
      <c r="EK136" s="1"/>
      <c r="EL136" s="1"/>
      <c r="EM136" s="1"/>
      <c r="EN136" s="1"/>
      <c r="EO136" s="54"/>
      <c r="EP136" s="1"/>
      <c r="EQ136" s="1"/>
      <c r="ER136" s="1"/>
      <c r="ES136" s="1"/>
      <c r="ET136" s="1"/>
      <c r="EU136" s="1"/>
      <c r="EV136" s="1"/>
      <c r="EW136" s="54"/>
      <c r="EX136" s="54"/>
      <c r="EY136" s="54"/>
      <c r="EZ136" s="1"/>
      <c r="FA136" s="1"/>
      <c r="FB136" s="54"/>
      <c r="FC136" s="54"/>
      <c r="FD136" s="54"/>
      <c r="FE136" s="54"/>
      <c r="FF136" s="54"/>
      <c r="FG136" s="54"/>
      <c r="FH136" s="54"/>
      <c r="FI136" s="1"/>
    </row>
    <row r="137" spans="1:165" x14ac:dyDescent="0.2">
      <c r="A137" s="2" t="s">
        <v>709</v>
      </c>
      <c r="B137" s="2" t="s">
        <v>1484</v>
      </c>
      <c r="C137" s="2" t="s">
        <v>1484</v>
      </c>
      <c r="D137" s="2" t="s">
        <v>1484</v>
      </c>
      <c r="E137" s="2" t="s">
        <v>1484</v>
      </c>
      <c r="F137" s="2" t="s">
        <v>1484</v>
      </c>
      <c r="G137" s="2" t="s">
        <v>1484</v>
      </c>
      <c r="H137" s="2" t="s">
        <v>1484</v>
      </c>
      <c r="I137" s="2" t="s">
        <v>1484</v>
      </c>
      <c r="J137" s="2" t="s">
        <v>1484</v>
      </c>
      <c r="K137" s="2" t="s">
        <v>1484</v>
      </c>
      <c r="L137" s="2" t="s">
        <v>1484</v>
      </c>
      <c r="M137" s="2" t="s">
        <v>1484</v>
      </c>
      <c r="N137" s="2" t="s">
        <v>1484</v>
      </c>
      <c r="O137" s="2" t="s">
        <v>1484</v>
      </c>
      <c r="P137" s="2" t="s">
        <v>1484</v>
      </c>
      <c r="Q137" s="2" t="s">
        <v>1484</v>
      </c>
      <c r="R137" s="2" t="s">
        <v>1484</v>
      </c>
      <c r="S137" s="2" t="s">
        <v>1484</v>
      </c>
      <c r="T137" s="2" t="s">
        <v>1484</v>
      </c>
      <c r="U137" s="2" t="s">
        <v>1484</v>
      </c>
      <c r="V137" s="2" t="s">
        <v>930</v>
      </c>
      <c r="W137" s="2" t="s">
        <v>930</v>
      </c>
      <c r="X137" s="2" t="s">
        <v>930</v>
      </c>
      <c r="Y137" s="2" t="s">
        <v>930</v>
      </c>
      <c r="Z137" s="2" t="s">
        <v>930</v>
      </c>
      <c r="AA137" s="2" t="s">
        <v>836</v>
      </c>
      <c r="AB137" s="2" t="s">
        <v>836</v>
      </c>
      <c r="AC137" s="2" t="s">
        <v>1507</v>
      </c>
      <c r="AD137" s="2" t="s">
        <v>1507</v>
      </c>
      <c r="AE137" s="2" t="s">
        <v>1484</v>
      </c>
      <c r="AF137" s="2" t="s">
        <v>1484</v>
      </c>
      <c r="AG137" s="2" t="s">
        <v>1484</v>
      </c>
      <c r="AH137" s="2" t="s">
        <v>1484</v>
      </c>
      <c r="AI137" s="2" t="s">
        <v>1484</v>
      </c>
      <c r="AJ137" s="2" t="s">
        <v>1484</v>
      </c>
      <c r="AK137" s="2" t="s">
        <v>1484</v>
      </c>
      <c r="AL137" s="2" t="s">
        <v>1484</v>
      </c>
      <c r="AM137" s="2" t="s">
        <v>1484</v>
      </c>
      <c r="AN137" s="2" t="s">
        <v>1484</v>
      </c>
      <c r="AO137" s="2" t="s">
        <v>1484</v>
      </c>
      <c r="AP137" s="2" t="s">
        <v>1484</v>
      </c>
      <c r="AQ137" s="2" t="s">
        <v>1484</v>
      </c>
      <c r="AR137" s="2" t="s">
        <v>1484</v>
      </c>
      <c r="AS137" s="2" t="s">
        <v>1484</v>
      </c>
      <c r="AT137" s="2" t="s">
        <v>1484</v>
      </c>
      <c r="AU137" s="2" t="s">
        <v>1484</v>
      </c>
      <c r="AV137" s="2" t="s">
        <v>1484</v>
      </c>
      <c r="AW137" s="2" t="s">
        <v>1484</v>
      </c>
      <c r="AX137" s="2" t="s">
        <v>1484</v>
      </c>
      <c r="AY137" s="2" t="s">
        <v>1484</v>
      </c>
      <c r="AZ137" s="2" t="s">
        <v>1484</v>
      </c>
      <c r="BA137" s="2" t="s">
        <v>1484</v>
      </c>
      <c r="BB137" s="2">
        <v>2224</v>
      </c>
      <c r="BC137" s="2">
        <v>2079</v>
      </c>
      <c r="BD137" s="2">
        <v>2689.2000000000003</v>
      </c>
      <c r="BE137" s="2">
        <v>2689.6</v>
      </c>
      <c r="BF137" s="2">
        <v>2139</v>
      </c>
      <c r="BG137" s="2">
        <v>2314.7000000000003</v>
      </c>
      <c r="BH137" s="2">
        <v>1822.5</v>
      </c>
      <c r="BI137" s="2">
        <v>1040.3999999999999</v>
      </c>
      <c r="BJ137" s="2">
        <v>481.59999999999997</v>
      </c>
      <c r="BK137" s="2" t="s">
        <v>1484</v>
      </c>
      <c r="BL137" s="2" t="s">
        <v>1484</v>
      </c>
      <c r="BM137" s="2" t="s">
        <v>1484</v>
      </c>
      <c r="BN137" s="2" t="s">
        <v>1484</v>
      </c>
      <c r="BO137" s="2" t="s">
        <v>1484</v>
      </c>
      <c r="BP137" s="2" t="s">
        <v>1484</v>
      </c>
      <c r="BQ137" s="2" t="s">
        <v>1484</v>
      </c>
      <c r="BR137" s="2" t="s">
        <v>1484</v>
      </c>
      <c r="BS137" s="2" t="s">
        <v>1484</v>
      </c>
      <c r="BT137" s="2" t="s">
        <v>1484</v>
      </c>
      <c r="BU137" s="2" t="s">
        <v>1484</v>
      </c>
      <c r="BV137" s="2" t="s">
        <v>1484</v>
      </c>
      <c r="BW137" s="2" t="s">
        <v>1484</v>
      </c>
      <c r="BX137" s="2" t="s">
        <v>1484</v>
      </c>
      <c r="BY137" s="2" t="s">
        <v>1484</v>
      </c>
      <c r="BZ137" s="2" t="s">
        <v>1484</v>
      </c>
      <c r="CA137" s="2" t="s">
        <v>1484</v>
      </c>
      <c r="CB137" s="2" t="s">
        <v>1484</v>
      </c>
      <c r="CC137" s="2" t="s">
        <v>1484</v>
      </c>
      <c r="CD137" s="2" t="s">
        <v>1484</v>
      </c>
      <c r="CE137" s="2" t="s">
        <v>1484</v>
      </c>
      <c r="CF137" s="2" t="s">
        <v>1484</v>
      </c>
      <c r="CG137" s="2" t="s">
        <v>1484</v>
      </c>
      <c r="CH137" s="2">
        <v>18</v>
      </c>
      <c r="CI137" s="2">
        <v>22</v>
      </c>
      <c r="CJ137" s="2">
        <v>19.5</v>
      </c>
      <c r="CK137" s="2">
        <v>18.100000000000001</v>
      </c>
      <c r="CL137" s="2">
        <v>21.2</v>
      </c>
      <c r="CM137" s="2">
        <v>21.8</v>
      </c>
      <c r="CN137" s="2">
        <v>21.1</v>
      </c>
      <c r="CO137" s="2">
        <v>21.2</v>
      </c>
      <c r="CP137" s="2">
        <v>16</v>
      </c>
      <c r="CQ137" s="2" t="s">
        <v>1484</v>
      </c>
      <c r="CR137" s="2" t="s">
        <v>1484</v>
      </c>
      <c r="CS137" s="2" t="s">
        <v>1484</v>
      </c>
      <c r="CU137" s="2" t="str">
        <f>_xlfn.XLOOKUP($A137,TEAMS!$G$1:$G$844,TEAMS!$H$1:$H$844,"",0)</f>
        <v>C</v>
      </c>
      <c r="CV137" s="2" t="str">
        <f>_xlfn.XLOOKUP($CU137,DASHBOARD!$B$22:$B$27,DASHBOARD!$C$22:$C$27,"",0)</f>
        <v>CENTER</v>
      </c>
      <c r="CY137" s="60">
        <v>0</v>
      </c>
      <c r="CZ137" s="60">
        <v>0</v>
      </c>
      <c r="DA137" s="60">
        <v>0</v>
      </c>
      <c r="DB137" s="60">
        <v>0</v>
      </c>
      <c r="DC137" s="60">
        <v>0</v>
      </c>
      <c r="DD137" s="60">
        <v>0</v>
      </c>
      <c r="DE137" s="60">
        <v>0</v>
      </c>
      <c r="DF137" s="60">
        <v>0</v>
      </c>
      <c r="DG137" s="60">
        <v>0</v>
      </c>
      <c r="DH137" s="60">
        <v>0</v>
      </c>
      <c r="DI137" s="60">
        <v>0</v>
      </c>
      <c r="DJ137" s="60">
        <v>0</v>
      </c>
      <c r="DK137" s="60">
        <v>0</v>
      </c>
      <c r="DL137" s="60">
        <v>0</v>
      </c>
      <c r="DM137" s="60">
        <v>0</v>
      </c>
      <c r="DN137" s="60">
        <v>0</v>
      </c>
      <c r="DO137" s="60">
        <v>0</v>
      </c>
      <c r="DP137" s="60">
        <v>0</v>
      </c>
      <c r="DQ137" s="60">
        <v>0</v>
      </c>
      <c r="DR137" s="60">
        <v>0</v>
      </c>
      <c r="DS137" s="60">
        <v>0</v>
      </c>
      <c r="DT137" s="60">
        <v>3007920</v>
      </c>
      <c r="DU137" s="60">
        <v>0</v>
      </c>
      <c r="DV137" s="60">
        <v>4086454</v>
      </c>
      <c r="DW137" s="60">
        <v>5479934</v>
      </c>
      <c r="DX137" s="60">
        <v>16400000</v>
      </c>
      <c r="DY137" s="60">
        <v>17100000</v>
      </c>
      <c r="DZ137" s="60">
        <v>17884176</v>
      </c>
      <c r="EA137" s="60">
        <v>2165481</v>
      </c>
      <c r="EB137" s="60">
        <v>0</v>
      </c>
      <c r="EC137" s="60">
        <v>0</v>
      </c>
      <c r="ED137" s="60">
        <v>0</v>
      </c>
      <c r="EH137" s="2" t="s">
        <v>1478</v>
      </c>
    </row>
    <row r="138" spans="1:165" x14ac:dyDescent="0.2">
      <c r="A138" s="2" t="s">
        <v>1102</v>
      </c>
      <c r="B138" s="2" t="s">
        <v>1085</v>
      </c>
      <c r="C138" s="2" t="s">
        <v>1085</v>
      </c>
      <c r="D138" s="2" t="s">
        <v>1085</v>
      </c>
      <c r="E138" s="2" t="s">
        <v>1085</v>
      </c>
      <c r="F138" s="2" t="s">
        <v>1085</v>
      </c>
      <c r="G138" s="2" t="s">
        <v>1085</v>
      </c>
      <c r="H138" s="2" t="s">
        <v>1085</v>
      </c>
      <c r="I138" s="2" t="s">
        <v>1085</v>
      </c>
      <c r="J138" s="2" t="s">
        <v>1085</v>
      </c>
      <c r="K138" s="2" t="s">
        <v>1085</v>
      </c>
      <c r="L138" s="2" t="s">
        <v>1085</v>
      </c>
      <c r="M138" s="2" t="s">
        <v>835</v>
      </c>
      <c r="N138" s="2" t="s">
        <v>1484</v>
      </c>
      <c r="O138" s="2" t="s">
        <v>1484</v>
      </c>
      <c r="P138" s="2" t="s">
        <v>1484</v>
      </c>
      <c r="Q138" s="2" t="s">
        <v>1484</v>
      </c>
      <c r="R138" s="2" t="s">
        <v>1484</v>
      </c>
      <c r="S138" s="2" t="s">
        <v>1484</v>
      </c>
      <c r="T138" s="2" t="s">
        <v>1484</v>
      </c>
      <c r="U138" s="2" t="s">
        <v>1484</v>
      </c>
      <c r="V138" s="2" t="s">
        <v>1484</v>
      </c>
      <c r="W138" s="2" t="s">
        <v>1484</v>
      </c>
      <c r="X138" s="2" t="s">
        <v>1484</v>
      </c>
      <c r="Y138" s="2" t="s">
        <v>1484</v>
      </c>
      <c r="Z138" s="2" t="s">
        <v>1484</v>
      </c>
      <c r="AA138" s="2" t="s">
        <v>1484</v>
      </c>
      <c r="AB138" s="2" t="s">
        <v>1484</v>
      </c>
      <c r="AC138" s="2" t="s">
        <v>1484</v>
      </c>
      <c r="AD138" s="2" t="s">
        <v>1484</v>
      </c>
      <c r="AE138" s="2" t="s">
        <v>1484</v>
      </c>
      <c r="AF138" s="2" t="s">
        <v>1484</v>
      </c>
      <c r="AG138" s="2" t="s">
        <v>1484</v>
      </c>
      <c r="AH138" s="2">
        <v>2060.7999999999997</v>
      </c>
      <c r="AI138" s="2">
        <v>2639</v>
      </c>
      <c r="AJ138" s="2">
        <v>3239</v>
      </c>
      <c r="AK138" s="2">
        <v>3280</v>
      </c>
      <c r="AL138" s="2">
        <v>2851.2000000000003</v>
      </c>
      <c r="AM138" s="2">
        <v>2793.6</v>
      </c>
      <c r="AN138" s="2">
        <v>2854.8</v>
      </c>
      <c r="AO138" s="2">
        <v>1630.9</v>
      </c>
      <c r="AP138" s="2">
        <v>1785.0000000000002</v>
      </c>
      <c r="AQ138" s="2">
        <v>1047.2</v>
      </c>
      <c r="AR138" s="2">
        <v>1542.8000000000002</v>
      </c>
      <c r="AS138" s="2">
        <v>1378.6000000000001</v>
      </c>
      <c r="AT138" s="2" t="s">
        <v>1484</v>
      </c>
      <c r="AU138" s="2" t="s">
        <v>1484</v>
      </c>
      <c r="AV138" s="2" t="s">
        <v>1484</v>
      </c>
      <c r="AW138" s="2" t="s">
        <v>1484</v>
      </c>
      <c r="AX138" s="2" t="s">
        <v>1484</v>
      </c>
      <c r="AY138" s="2" t="s">
        <v>1484</v>
      </c>
      <c r="AZ138" s="2" t="s">
        <v>1484</v>
      </c>
      <c r="BA138" s="2" t="s">
        <v>1484</v>
      </c>
      <c r="BB138" s="2" t="s">
        <v>1484</v>
      </c>
      <c r="BC138" s="2" t="s">
        <v>1484</v>
      </c>
      <c r="BD138" s="2" t="s">
        <v>1484</v>
      </c>
      <c r="BE138" s="2" t="s">
        <v>1484</v>
      </c>
      <c r="BF138" s="2" t="s">
        <v>1484</v>
      </c>
      <c r="BG138" s="2" t="s">
        <v>1484</v>
      </c>
      <c r="BH138" s="2" t="s">
        <v>1484</v>
      </c>
      <c r="BI138" s="2" t="s">
        <v>1484</v>
      </c>
      <c r="BJ138" s="2" t="s">
        <v>1484</v>
      </c>
      <c r="BK138" s="2" t="s">
        <v>1484</v>
      </c>
      <c r="BL138" s="2" t="s">
        <v>1484</v>
      </c>
      <c r="BM138" s="2" t="s">
        <v>1484</v>
      </c>
      <c r="BN138" s="2">
        <v>24.3</v>
      </c>
      <c r="BO138" s="2">
        <v>23.7</v>
      </c>
      <c r="BP138" s="2">
        <v>27.3</v>
      </c>
      <c r="BQ138" s="2">
        <v>25.3</v>
      </c>
      <c r="BR138" s="2">
        <v>26</v>
      </c>
      <c r="BS138" s="2">
        <v>25.5</v>
      </c>
      <c r="BT138" s="2">
        <v>22.7</v>
      </c>
      <c r="BU138" s="2">
        <v>20.8</v>
      </c>
      <c r="BV138" s="2">
        <v>23.1</v>
      </c>
      <c r="BW138" s="2">
        <v>16.7</v>
      </c>
      <c r="BX138" s="2">
        <v>20.7</v>
      </c>
      <c r="BY138" s="2">
        <v>14.4</v>
      </c>
      <c r="BZ138" s="2" t="s">
        <v>1484</v>
      </c>
      <c r="CA138" s="2" t="s">
        <v>1484</v>
      </c>
      <c r="CB138" s="2" t="s">
        <v>1484</v>
      </c>
      <c r="CC138" s="2" t="s">
        <v>1484</v>
      </c>
      <c r="CD138" s="2" t="s">
        <v>1484</v>
      </c>
      <c r="CE138" s="2" t="s">
        <v>1484</v>
      </c>
      <c r="CF138" s="2" t="s">
        <v>1484</v>
      </c>
      <c r="CG138" s="2" t="s">
        <v>1484</v>
      </c>
      <c r="CH138" s="2" t="s">
        <v>1484</v>
      </c>
      <c r="CI138" s="2" t="s">
        <v>1484</v>
      </c>
      <c r="CJ138" s="2" t="s">
        <v>1484</v>
      </c>
      <c r="CK138" s="2" t="s">
        <v>1484</v>
      </c>
      <c r="CL138" s="2" t="s">
        <v>1484</v>
      </c>
      <c r="CM138" s="2" t="s">
        <v>1484</v>
      </c>
      <c r="CN138" s="2" t="s">
        <v>1484</v>
      </c>
      <c r="CO138" s="2" t="s">
        <v>1484</v>
      </c>
      <c r="CP138" s="2" t="s">
        <v>1484</v>
      </c>
      <c r="CQ138" s="2" t="s">
        <v>1484</v>
      </c>
      <c r="CR138" s="2" t="s">
        <v>1484</v>
      </c>
      <c r="CS138" s="2" t="s">
        <v>1484</v>
      </c>
      <c r="CU138" s="2" t="str">
        <f>_xlfn.XLOOKUP($A138,TEAMS!$G$1:$G$844,TEAMS!$H$1:$H$844,"",0)</f>
        <v>C</v>
      </c>
      <c r="CV138" s="2" t="str">
        <f>_xlfn.XLOOKUP($CU138,DASHBOARD!$B$22:$B$27,DASHBOARD!$C$22:$C$27,"",0)</f>
        <v>CENTER</v>
      </c>
      <c r="CY138" s="60">
        <v>3175000</v>
      </c>
      <c r="CZ138" s="60">
        <v>3170000</v>
      </c>
      <c r="DA138" s="60">
        <v>0</v>
      </c>
      <c r="DB138" s="60">
        <v>3170000</v>
      </c>
      <c r="DC138" s="60">
        <v>3169900</v>
      </c>
      <c r="DD138" s="60">
        <v>5305000</v>
      </c>
      <c r="DE138" s="60">
        <v>9655000</v>
      </c>
      <c r="DF138" s="60">
        <v>0</v>
      </c>
      <c r="DG138" s="60">
        <v>12943000</v>
      </c>
      <c r="DH138" s="60">
        <v>14302001</v>
      </c>
      <c r="DI138" s="60">
        <v>16700000</v>
      </c>
      <c r="DJ138" s="60">
        <v>5061539</v>
      </c>
      <c r="DK138" s="60">
        <v>0</v>
      </c>
      <c r="DL138" s="60">
        <v>0</v>
      </c>
      <c r="DM138" s="60">
        <v>0</v>
      </c>
      <c r="DN138" s="60">
        <v>0</v>
      </c>
      <c r="DO138" s="60">
        <v>0</v>
      </c>
      <c r="DP138" s="60">
        <v>0</v>
      </c>
      <c r="DQ138" s="60">
        <v>0</v>
      </c>
      <c r="DR138" s="60">
        <v>0</v>
      </c>
      <c r="DS138" s="60">
        <v>0</v>
      </c>
      <c r="DT138" s="60">
        <v>0</v>
      </c>
      <c r="DU138" s="60">
        <v>0</v>
      </c>
      <c r="DV138" s="60">
        <v>0</v>
      </c>
      <c r="DW138" s="60">
        <v>0</v>
      </c>
      <c r="DX138" s="60">
        <v>0</v>
      </c>
      <c r="DY138" s="60">
        <v>0</v>
      </c>
      <c r="DZ138" s="60">
        <v>0</v>
      </c>
      <c r="EA138" s="60">
        <v>0</v>
      </c>
      <c r="EB138" s="60">
        <v>0</v>
      </c>
      <c r="EC138" s="60">
        <v>0</v>
      </c>
      <c r="ED138" s="60">
        <v>0</v>
      </c>
      <c r="EH138" s="2" t="s">
        <v>1482</v>
      </c>
    </row>
    <row r="139" spans="1:165" x14ac:dyDescent="0.2">
      <c r="A139" s="2" t="s">
        <v>771</v>
      </c>
      <c r="B139" s="2" t="s">
        <v>1484</v>
      </c>
      <c r="C139" s="2" t="s">
        <v>1484</v>
      </c>
      <c r="D139" s="2" t="s">
        <v>1484</v>
      </c>
      <c r="E139" s="2" t="s">
        <v>1484</v>
      </c>
      <c r="F139" s="2" t="s">
        <v>1484</v>
      </c>
      <c r="G139" s="2" t="s">
        <v>1484</v>
      </c>
      <c r="H139" s="2" t="s">
        <v>1484</v>
      </c>
      <c r="I139" s="2" t="s">
        <v>1484</v>
      </c>
      <c r="J139" s="2" t="s">
        <v>1484</v>
      </c>
      <c r="K139" s="2" t="s">
        <v>1484</v>
      </c>
      <c r="L139" s="2" t="s">
        <v>1484</v>
      </c>
      <c r="M139" s="2" t="s">
        <v>1484</v>
      </c>
      <c r="N139" s="2" t="s">
        <v>1484</v>
      </c>
      <c r="O139" s="2" t="s">
        <v>1484</v>
      </c>
      <c r="P139" s="2" t="s">
        <v>1484</v>
      </c>
      <c r="Q139" s="2" t="s">
        <v>1484</v>
      </c>
      <c r="R139" s="2" t="s">
        <v>1484</v>
      </c>
      <c r="S139" s="2" t="s">
        <v>1484</v>
      </c>
      <c r="T139" s="2" t="s">
        <v>1484</v>
      </c>
      <c r="U139" s="2" t="s">
        <v>1484</v>
      </c>
      <c r="V139" s="2" t="s">
        <v>1484</v>
      </c>
      <c r="W139" s="2" t="s">
        <v>1484</v>
      </c>
      <c r="X139" s="2" t="s">
        <v>786</v>
      </c>
      <c r="Y139" s="2" t="s">
        <v>786</v>
      </c>
      <c r="Z139" s="2" t="s">
        <v>786</v>
      </c>
      <c r="AA139" s="2" t="s">
        <v>786</v>
      </c>
      <c r="AB139" s="2" t="s">
        <v>843</v>
      </c>
      <c r="AC139" s="2" t="s">
        <v>843</v>
      </c>
      <c r="AD139" s="2" t="s">
        <v>1507</v>
      </c>
      <c r="AE139" s="2" t="s">
        <v>1484</v>
      </c>
      <c r="AF139" s="2" t="s">
        <v>1484</v>
      </c>
      <c r="AG139" s="2" t="s">
        <v>1484</v>
      </c>
      <c r="AH139" s="2" t="s">
        <v>1484</v>
      </c>
      <c r="AI139" s="2" t="s">
        <v>1484</v>
      </c>
      <c r="AJ139" s="2" t="s">
        <v>1484</v>
      </c>
      <c r="AK139" s="2" t="s">
        <v>1484</v>
      </c>
      <c r="AL139" s="2" t="s">
        <v>1484</v>
      </c>
      <c r="AM139" s="2" t="s">
        <v>1484</v>
      </c>
      <c r="AN139" s="2" t="s">
        <v>1484</v>
      </c>
      <c r="AO139" s="2" t="s">
        <v>1484</v>
      </c>
      <c r="AP139" s="2" t="s">
        <v>1484</v>
      </c>
      <c r="AQ139" s="2" t="s">
        <v>1484</v>
      </c>
      <c r="AR139" s="2" t="s">
        <v>1484</v>
      </c>
      <c r="AS139" s="2" t="s">
        <v>1484</v>
      </c>
      <c r="AT139" s="2" t="s">
        <v>1484</v>
      </c>
      <c r="AU139" s="2" t="s">
        <v>1484</v>
      </c>
      <c r="AV139" s="2" t="s">
        <v>1484</v>
      </c>
      <c r="AW139" s="2" t="s">
        <v>1484</v>
      </c>
      <c r="AX139" s="2" t="s">
        <v>1484</v>
      </c>
      <c r="AY139" s="2" t="s">
        <v>1484</v>
      </c>
      <c r="AZ139" s="2" t="s">
        <v>1484</v>
      </c>
      <c r="BA139" s="2" t="s">
        <v>1484</v>
      </c>
      <c r="BB139" s="2" t="s">
        <v>1484</v>
      </c>
      <c r="BC139" s="2" t="s">
        <v>1484</v>
      </c>
      <c r="BD139" s="2">
        <v>2057.4</v>
      </c>
      <c r="BE139" s="2">
        <v>2207.4</v>
      </c>
      <c r="BF139" s="2">
        <v>2320.6</v>
      </c>
      <c r="BG139" s="2">
        <v>2039.3999999999999</v>
      </c>
      <c r="BH139" s="2">
        <v>2804.5</v>
      </c>
      <c r="BI139" s="2">
        <v>2633.4</v>
      </c>
      <c r="BJ139" s="2">
        <v>2533.2999999999997</v>
      </c>
      <c r="BK139" s="2" t="s">
        <v>1484</v>
      </c>
      <c r="BL139" s="2" t="s">
        <v>1484</v>
      </c>
      <c r="BM139" s="2" t="s">
        <v>1484</v>
      </c>
      <c r="BN139" s="2" t="s">
        <v>1484</v>
      </c>
      <c r="BO139" s="2" t="s">
        <v>1484</v>
      </c>
      <c r="BP139" s="2" t="s">
        <v>1484</v>
      </c>
      <c r="BQ139" s="2" t="s">
        <v>1484</v>
      </c>
      <c r="BR139" s="2" t="s">
        <v>1484</v>
      </c>
      <c r="BS139" s="2" t="s">
        <v>1484</v>
      </c>
      <c r="BT139" s="2" t="s">
        <v>1484</v>
      </c>
      <c r="BU139" s="2" t="s">
        <v>1484</v>
      </c>
      <c r="BV139" s="2" t="s">
        <v>1484</v>
      </c>
      <c r="BW139" s="2" t="s">
        <v>1484</v>
      </c>
      <c r="BX139" s="2" t="s">
        <v>1484</v>
      </c>
      <c r="BY139" s="2" t="s">
        <v>1484</v>
      </c>
      <c r="BZ139" s="2" t="s">
        <v>1484</v>
      </c>
      <c r="CA139" s="2" t="s">
        <v>1484</v>
      </c>
      <c r="CB139" s="2" t="s">
        <v>1484</v>
      </c>
      <c r="CC139" s="2" t="s">
        <v>1484</v>
      </c>
      <c r="CD139" s="2" t="s">
        <v>1484</v>
      </c>
      <c r="CE139" s="2" t="s">
        <v>1484</v>
      </c>
      <c r="CF139" s="2" t="s">
        <v>1484</v>
      </c>
      <c r="CG139" s="2" t="s">
        <v>1484</v>
      </c>
      <c r="CH139" s="2" t="s">
        <v>1484</v>
      </c>
      <c r="CI139" s="2" t="s">
        <v>1484</v>
      </c>
      <c r="CJ139" s="2">
        <v>11</v>
      </c>
      <c r="CK139" s="2">
        <v>9.8000000000000007</v>
      </c>
      <c r="CL139" s="2">
        <v>13.4</v>
      </c>
      <c r="CM139" s="2">
        <v>12.3</v>
      </c>
      <c r="CN139" s="2">
        <v>16.3</v>
      </c>
      <c r="CO139" s="2">
        <v>15.8</v>
      </c>
      <c r="CP139" s="2">
        <v>12.8</v>
      </c>
      <c r="CQ139" s="2" t="s">
        <v>1484</v>
      </c>
      <c r="CR139" s="2" t="s">
        <v>1484</v>
      </c>
      <c r="CS139" s="2" t="s">
        <v>1484</v>
      </c>
      <c r="CU139" s="2" t="str">
        <f>_xlfn.XLOOKUP($A139,TEAMS!$G$1:$G$844,TEAMS!$H$1:$H$844,"",0)</f>
        <v>SF</v>
      </c>
      <c r="CV139" s="2" t="str">
        <f>_xlfn.XLOOKUP($CU139,DASHBOARD!$B$22:$B$27,DASHBOARD!$C$22:$C$27,"",0)</f>
        <v>FORWARD</v>
      </c>
      <c r="CY139" s="60">
        <v>0</v>
      </c>
      <c r="CZ139" s="60">
        <v>0</v>
      </c>
      <c r="DA139" s="60">
        <v>0</v>
      </c>
      <c r="DB139" s="60">
        <v>0</v>
      </c>
      <c r="DC139" s="60">
        <v>0</v>
      </c>
      <c r="DD139" s="60">
        <v>0</v>
      </c>
      <c r="DE139" s="60">
        <v>0</v>
      </c>
      <c r="DF139" s="60">
        <v>0</v>
      </c>
      <c r="DG139" s="60">
        <v>0</v>
      </c>
      <c r="DH139" s="60">
        <v>0</v>
      </c>
      <c r="DI139" s="60">
        <v>0</v>
      </c>
      <c r="DJ139" s="60">
        <v>0</v>
      </c>
      <c r="DK139" s="60">
        <v>0</v>
      </c>
      <c r="DL139" s="60">
        <v>0</v>
      </c>
      <c r="DM139" s="60">
        <v>0</v>
      </c>
      <c r="DN139" s="60">
        <v>0</v>
      </c>
      <c r="DO139" s="60">
        <v>0</v>
      </c>
      <c r="DP139" s="60">
        <v>0</v>
      </c>
      <c r="DQ139" s="60">
        <v>0</v>
      </c>
      <c r="DR139" s="60">
        <v>0</v>
      </c>
      <c r="DS139" s="60">
        <v>0</v>
      </c>
      <c r="DT139" s="60">
        <v>0</v>
      </c>
      <c r="DU139" s="60">
        <v>2798040</v>
      </c>
      <c r="DV139" s="60">
        <v>2923920</v>
      </c>
      <c r="DW139" s="60">
        <v>3049920</v>
      </c>
      <c r="DX139" s="60">
        <v>3873398</v>
      </c>
      <c r="DY139" s="60">
        <v>22116750</v>
      </c>
      <c r="DZ139" s="60">
        <v>23112004</v>
      </c>
      <c r="EA139" s="60">
        <v>24107258</v>
      </c>
      <c r="EB139" s="60">
        <v>0</v>
      </c>
      <c r="EC139" s="60">
        <v>0</v>
      </c>
      <c r="ED139" s="60">
        <v>0</v>
      </c>
      <c r="EH139" s="2" t="s">
        <v>1481</v>
      </c>
    </row>
    <row r="140" spans="1:165" x14ac:dyDescent="0.2">
      <c r="A140" s="2" t="s">
        <v>1023</v>
      </c>
      <c r="B140" s="2" t="s">
        <v>1077</v>
      </c>
      <c r="C140" s="2" t="s">
        <v>1077</v>
      </c>
      <c r="D140" s="2" t="s">
        <v>1077</v>
      </c>
      <c r="E140" s="2" t="s">
        <v>1077</v>
      </c>
      <c r="F140" s="2" t="s">
        <v>1522</v>
      </c>
      <c r="G140" s="2" t="s">
        <v>1522</v>
      </c>
      <c r="H140" s="2" t="s">
        <v>1522</v>
      </c>
      <c r="I140" s="2" t="s">
        <v>1522</v>
      </c>
      <c r="J140" s="2" t="s">
        <v>1522</v>
      </c>
      <c r="K140" s="2" t="s">
        <v>1520</v>
      </c>
      <c r="L140" s="2" t="s">
        <v>837</v>
      </c>
      <c r="M140" s="2" t="s">
        <v>1522</v>
      </c>
      <c r="N140" s="2" t="s">
        <v>1522</v>
      </c>
      <c r="O140" s="2" t="s">
        <v>837</v>
      </c>
      <c r="P140" s="2" t="s">
        <v>1484</v>
      </c>
      <c r="Q140" s="2" t="s">
        <v>1484</v>
      </c>
      <c r="R140" s="2" t="s">
        <v>1484</v>
      </c>
      <c r="S140" s="2" t="s">
        <v>1484</v>
      </c>
      <c r="T140" s="2" t="s">
        <v>1484</v>
      </c>
      <c r="U140" s="2" t="s">
        <v>1484</v>
      </c>
      <c r="V140" s="2" t="s">
        <v>1484</v>
      </c>
      <c r="W140" s="2" t="s">
        <v>1484</v>
      </c>
      <c r="X140" s="2" t="s">
        <v>1484</v>
      </c>
      <c r="Y140" s="2" t="s">
        <v>1484</v>
      </c>
      <c r="Z140" s="2" t="s">
        <v>1484</v>
      </c>
      <c r="AA140" s="2" t="s">
        <v>1484</v>
      </c>
      <c r="AB140" s="2" t="s">
        <v>1484</v>
      </c>
      <c r="AC140" s="2" t="s">
        <v>1484</v>
      </c>
      <c r="AD140" s="2" t="s">
        <v>1484</v>
      </c>
      <c r="AE140" s="2" t="s">
        <v>1484</v>
      </c>
      <c r="AF140" s="2" t="s">
        <v>1484</v>
      </c>
      <c r="AG140" s="2" t="s">
        <v>1484</v>
      </c>
      <c r="AH140" s="2">
        <v>2644.2</v>
      </c>
      <c r="AI140" s="2">
        <v>2859.2999999999997</v>
      </c>
      <c r="AJ140" s="2">
        <v>2741.2000000000003</v>
      </c>
      <c r="AK140" s="2">
        <v>2569</v>
      </c>
      <c r="AL140" s="2">
        <v>2693.6</v>
      </c>
      <c r="AM140" s="2">
        <v>2286.8999999999996</v>
      </c>
      <c r="AN140" s="2">
        <v>2499.1</v>
      </c>
      <c r="AO140" s="2">
        <v>2804.4</v>
      </c>
      <c r="AP140" s="2">
        <v>1660.0000000000002</v>
      </c>
      <c r="AQ140" s="2">
        <v>2690.4</v>
      </c>
      <c r="AR140" s="2">
        <v>2387</v>
      </c>
      <c r="AS140" s="2">
        <v>2211.6</v>
      </c>
      <c r="AT140" s="2">
        <v>85</v>
      </c>
      <c r="AU140" s="2">
        <v>1105.5</v>
      </c>
      <c r="AV140" s="2" t="s">
        <v>1484</v>
      </c>
      <c r="AW140" s="2" t="s">
        <v>1484</v>
      </c>
      <c r="AX140" s="2" t="s">
        <v>1484</v>
      </c>
      <c r="AY140" s="2" t="s">
        <v>1484</v>
      </c>
      <c r="AZ140" s="2" t="s">
        <v>1484</v>
      </c>
      <c r="BA140" s="2" t="s">
        <v>1484</v>
      </c>
      <c r="BB140" s="2" t="s">
        <v>1484</v>
      </c>
      <c r="BC140" s="2" t="s">
        <v>1484</v>
      </c>
      <c r="BD140" s="2" t="s">
        <v>1484</v>
      </c>
      <c r="BE140" s="2" t="s">
        <v>1484</v>
      </c>
      <c r="BF140" s="2" t="s">
        <v>1484</v>
      </c>
      <c r="BG140" s="2" t="s">
        <v>1484</v>
      </c>
      <c r="BH140" s="2" t="s">
        <v>1484</v>
      </c>
      <c r="BI140" s="2" t="s">
        <v>1484</v>
      </c>
      <c r="BJ140" s="2" t="s">
        <v>1484</v>
      </c>
      <c r="BK140" s="2" t="s">
        <v>1484</v>
      </c>
      <c r="BL140" s="2" t="s">
        <v>1484</v>
      </c>
      <c r="BM140" s="2" t="s">
        <v>1484</v>
      </c>
      <c r="BN140" s="2">
        <v>17.600000000000001</v>
      </c>
      <c r="BO140" s="2">
        <v>20.6</v>
      </c>
      <c r="BP140" s="2">
        <v>17.5</v>
      </c>
      <c r="BQ140" s="2">
        <v>19.8</v>
      </c>
      <c r="BR140" s="2">
        <v>16.899999999999999</v>
      </c>
      <c r="BS140" s="2">
        <v>17.899999999999999</v>
      </c>
      <c r="BT140" s="2">
        <v>17.3</v>
      </c>
      <c r="BU140" s="2">
        <v>15.4</v>
      </c>
      <c r="BV140" s="2">
        <v>13.3</v>
      </c>
      <c r="BW140" s="2">
        <v>11.7</v>
      </c>
      <c r="BX140" s="2">
        <v>14.3</v>
      </c>
      <c r="BY140" s="2">
        <v>13.9</v>
      </c>
      <c r="BZ140" s="2">
        <v>13.1</v>
      </c>
      <c r="CA140" s="2">
        <v>10.6</v>
      </c>
      <c r="CB140" s="2" t="s">
        <v>1484</v>
      </c>
      <c r="CC140" s="2" t="s">
        <v>1484</v>
      </c>
      <c r="CD140" s="2" t="s">
        <v>1484</v>
      </c>
      <c r="CE140" s="2" t="s">
        <v>1484</v>
      </c>
      <c r="CF140" s="2" t="s">
        <v>1484</v>
      </c>
      <c r="CG140" s="2" t="s">
        <v>1484</v>
      </c>
      <c r="CH140" s="2" t="s">
        <v>1484</v>
      </c>
      <c r="CI140" s="2" t="s">
        <v>1484</v>
      </c>
      <c r="CJ140" s="2" t="s">
        <v>1484</v>
      </c>
      <c r="CK140" s="2" t="s">
        <v>1484</v>
      </c>
      <c r="CL140" s="2" t="s">
        <v>1484</v>
      </c>
      <c r="CM140" s="2" t="s">
        <v>1484</v>
      </c>
      <c r="CN140" s="2" t="s">
        <v>1484</v>
      </c>
      <c r="CO140" s="2" t="s">
        <v>1484</v>
      </c>
      <c r="CP140" s="2" t="s">
        <v>1484</v>
      </c>
      <c r="CQ140" s="2" t="s">
        <v>1484</v>
      </c>
      <c r="CR140" s="2" t="s">
        <v>1484</v>
      </c>
      <c r="CS140" s="2" t="s">
        <v>1484</v>
      </c>
      <c r="CU140" s="2" t="str">
        <f>_xlfn.XLOOKUP($A140,TEAMS!$G$1:$G$844,TEAMS!$H$1:$H$844,"",0)</f>
        <v>PF</v>
      </c>
      <c r="CV140" s="2" t="str">
        <f>_xlfn.XLOOKUP($CU140,DASHBOARD!$B$22:$B$27,DASHBOARD!$C$22:$C$27,"",0)</f>
        <v>FORWARD</v>
      </c>
      <c r="CY140" s="60">
        <v>1000000</v>
      </c>
      <c r="CZ140" s="60">
        <v>1750000</v>
      </c>
      <c r="DA140" s="60">
        <v>1900000</v>
      </c>
      <c r="DB140" s="60">
        <v>1950000</v>
      </c>
      <c r="DC140" s="60">
        <v>0</v>
      </c>
      <c r="DD140" s="60">
        <v>2763000</v>
      </c>
      <c r="DE140" s="60">
        <v>14857000</v>
      </c>
      <c r="DF140" s="60">
        <v>14285714</v>
      </c>
      <c r="DG140" s="60">
        <v>7843000</v>
      </c>
      <c r="DH140" s="60">
        <v>5952381</v>
      </c>
      <c r="DI140" s="60">
        <v>6500000</v>
      </c>
      <c r="DJ140" s="60">
        <v>2419580</v>
      </c>
      <c r="DK140" s="60">
        <v>2661538</v>
      </c>
      <c r="DL140" s="60">
        <v>1070000</v>
      </c>
      <c r="DM140" s="60">
        <v>0</v>
      </c>
      <c r="DN140" s="60">
        <v>0</v>
      </c>
      <c r="DO140" s="60">
        <v>0</v>
      </c>
      <c r="DP140" s="60">
        <v>0</v>
      </c>
      <c r="DQ140" s="60">
        <v>0</v>
      </c>
      <c r="DR140" s="60">
        <v>0</v>
      </c>
      <c r="DS140" s="60">
        <v>0</v>
      </c>
      <c r="DT140" s="60">
        <v>0</v>
      </c>
      <c r="DU140" s="60">
        <v>0</v>
      </c>
      <c r="DV140" s="60">
        <v>0</v>
      </c>
      <c r="DW140" s="60">
        <v>0</v>
      </c>
      <c r="DX140" s="60">
        <v>0</v>
      </c>
      <c r="DY140" s="60">
        <v>0</v>
      </c>
      <c r="DZ140" s="60">
        <v>0</v>
      </c>
      <c r="EA140" s="60">
        <v>0</v>
      </c>
      <c r="EB140" s="60">
        <v>0</v>
      </c>
      <c r="EC140" s="60">
        <v>0</v>
      </c>
      <c r="ED140" s="60">
        <v>0</v>
      </c>
      <c r="EH140" s="2" t="s">
        <v>1478</v>
      </c>
      <c r="EI140" s="2" t="s">
        <v>1472</v>
      </c>
    </row>
    <row r="141" spans="1:165" x14ac:dyDescent="0.2">
      <c r="A141" s="2" t="s">
        <v>971</v>
      </c>
      <c r="B141" s="2" t="s">
        <v>1484</v>
      </c>
      <c r="C141" s="2" t="s">
        <v>1484</v>
      </c>
      <c r="D141" s="2" t="s">
        <v>1529</v>
      </c>
      <c r="E141" s="2" t="s">
        <v>1529</v>
      </c>
      <c r="F141" s="2" t="s">
        <v>1529</v>
      </c>
      <c r="G141" s="2" t="s">
        <v>1529</v>
      </c>
      <c r="H141" s="2" t="s">
        <v>835</v>
      </c>
      <c r="I141" s="2" t="s">
        <v>843</v>
      </c>
      <c r="J141" s="2" t="s">
        <v>843</v>
      </c>
      <c r="K141" s="2" t="s">
        <v>843</v>
      </c>
      <c r="L141" s="2" t="s">
        <v>1507</v>
      </c>
      <c r="M141" s="2" t="s">
        <v>1521</v>
      </c>
      <c r="N141" s="2" t="s">
        <v>930</v>
      </c>
      <c r="O141" s="2" t="s">
        <v>1512</v>
      </c>
      <c r="P141" s="2" t="s">
        <v>1484</v>
      </c>
      <c r="Q141" s="2" t="s">
        <v>1484</v>
      </c>
      <c r="R141" s="2" t="s">
        <v>1484</v>
      </c>
      <c r="S141" s="2" t="s">
        <v>1484</v>
      </c>
      <c r="T141" s="2" t="s">
        <v>1484</v>
      </c>
      <c r="U141" s="2" t="s">
        <v>1484</v>
      </c>
      <c r="V141" s="2" t="s">
        <v>1484</v>
      </c>
      <c r="W141" s="2" t="s">
        <v>1484</v>
      </c>
      <c r="X141" s="2" t="s">
        <v>1484</v>
      </c>
      <c r="Y141" s="2" t="s">
        <v>1484</v>
      </c>
      <c r="Z141" s="2" t="s">
        <v>1484</v>
      </c>
      <c r="AA141" s="2" t="s">
        <v>1484</v>
      </c>
      <c r="AB141" s="2" t="s">
        <v>1484</v>
      </c>
      <c r="AC141" s="2" t="s">
        <v>1484</v>
      </c>
      <c r="AD141" s="2" t="s">
        <v>1484</v>
      </c>
      <c r="AE141" s="2" t="s">
        <v>1484</v>
      </c>
      <c r="AF141" s="2" t="s">
        <v>1484</v>
      </c>
      <c r="AG141" s="2" t="s">
        <v>1484</v>
      </c>
      <c r="AH141" s="2" t="s">
        <v>1484</v>
      </c>
      <c r="AI141" s="2" t="s">
        <v>1484</v>
      </c>
      <c r="AJ141" s="2">
        <v>815</v>
      </c>
      <c r="AK141" s="2">
        <v>1332.8</v>
      </c>
      <c r="AL141" s="2">
        <v>1697.3999999999999</v>
      </c>
      <c r="AM141" s="2">
        <v>1776</v>
      </c>
      <c r="AN141" s="2">
        <v>622.80000000000007</v>
      </c>
      <c r="AO141" s="2">
        <v>2381.4</v>
      </c>
      <c r="AP141" s="2">
        <v>1380</v>
      </c>
      <c r="AQ141" s="2">
        <v>1817</v>
      </c>
      <c r="AR141" s="2">
        <v>1689.6000000000001</v>
      </c>
      <c r="AS141" s="2">
        <v>1229.1000000000001</v>
      </c>
      <c r="AT141" s="2">
        <v>326.8</v>
      </c>
      <c r="AU141" s="2">
        <v>54.6</v>
      </c>
      <c r="AV141" s="2" t="s">
        <v>1484</v>
      </c>
      <c r="AW141" s="2" t="s">
        <v>1484</v>
      </c>
      <c r="AX141" s="2" t="s">
        <v>1484</v>
      </c>
      <c r="AY141" s="2" t="s">
        <v>1484</v>
      </c>
      <c r="AZ141" s="2" t="s">
        <v>1484</v>
      </c>
      <c r="BA141" s="2" t="s">
        <v>1484</v>
      </c>
      <c r="BB141" s="2" t="s">
        <v>1484</v>
      </c>
      <c r="BC141" s="2" t="s">
        <v>1484</v>
      </c>
      <c r="BD141" s="2" t="s">
        <v>1484</v>
      </c>
      <c r="BE141" s="2" t="s">
        <v>1484</v>
      </c>
      <c r="BF141" s="2" t="s">
        <v>1484</v>
      </c>
      <c r="BG141" s="2" t="s">
        <v>1484</v>
      </c>
      <c r="BH141" s="2" t="s">
        <v>1484</v>
      </c>
      <c r="BI141" s="2" t="s">
        <v>1484</v>
      </c>
      <c r="BJ141" s="2" t="s">
        <v>1484</v>
      </c>
      <c r="BK141" s="2" t="s">
        <v>1484</v>
      </c>
      <c r="BL141" s="2" t="s">
        <v>1484</v>
      </c>
      <c r="BM141" s="2" t="s">
        <v>1484</v>
      </c>
      <c r="BN141" s="2" t="s">
        <v>1484</v>
      </c>
      <c r="BO141" s="2" t="s">
        <v>1484</v>
      </c>
      <c r="BP141" s="2">
        <v>8.6999999999999993</v>
      </c>
      <c r="BQ141" s="2">
        <v>14</v>
      </c>
      <c r="BR141" s="2">
        <v>14.7</v>
      </c>
      <c r="BS141" s="2">
        <v>14.8</v>
      </c>
      <c r="BT141" s="2">
        <v>7.4</v>
      </c>
      <c r="BU141" s="2">
        <v>12.5</v>
      </c>
      <c r="BV141" s="2">
        <v>10.9</v>
      </c>
      <c r="BW141" s="2">
        <v>10.8</v>
      </c>
      <c r="BX141" s="2">
        <v>10</v>
      </c>
      <c r="BY141" s="2">
        <v>10.7</v>
      </c>
      <c r="BZ141" s="2">
        <v>8.8000000000000007</v>
      </c>
      <c r="CA141" s="2">
        <v>0</v>
      </c>
      <c r="CB141" s="2" t="s">
        <v>1484</v>
      </c>
      <c r="CC141" s="2" t="s">
        <v>1484</v>
      </c>
      <c r="CD141" s="2" t="s">
        <v>1484</v>
      </c>
      <c r="CE141" s="2" t="s">
        <v>1484</v>
      </c>
      <c r="CF141" s="2" t="s">
        <v>1484</v>
      </c>
      <c r="CG141" s="2" t="s">
        <v>1484</v>
      </c>
      <c r="CH141" s="2" t="s">
        <v>1484</v>
      </c>
      <c r="CI141" s="2" t="s">
        <v>1484</v>
      </c>
      <c r="CJ141" s="2" t="s">
        <v>1484</v>
      </c>
      <c r="CK141" s="2" t="s">
        <v>1484</v>
      </c>
      <c r="CL141" s="2" t="s">
        <v>1484</v>
      </c>
      <c r="CM141" s="2" t="s">
        <v>1484</v>
      </c>
      <c r="CN141" s="2" t="s">
        <v>1484</v>
      </c>
      <c r="CO141" s="2" t="s">
        <v>1484</v>
      </c>
      <c r="CP141" s="2" t="s">
        <v>1484</v>
      </c>
      <c r="CQ141" s="2" t="s">
        <v>1484</v>
      </c>
      <c r="CR141" s="2" t="s">
        <v>1484</v>
      </c>
      <c r="CS141" s="2" t="s">
        <v>1484</v>
      </c>
      <c r="CU141" s="2" t="str">
        <f>_xlfn.XLOOKUP($A141,TEAMS!$G$1:$G$844,TEAMS!$H$1:$H$844,"",0)</f>
        <v>SG</v>
      </c>
      <c r="CV141" s="2" t="str">
        <f>_xlfn.XLOOKUP($CU141,DASHBOARD!$B$22:$B$27,DASHBOARD!$C$22:$C$27,"",0)</f>
        <v>GUARD</v>
      </c>
      <c r="CY141" s="60">
        <v>0</v>
      </c>
      <c r="CZ141" s="60">
        <v>0</v>
      </c>
      <c r="DA141" s="60">
        <v>588000</v>
      </c>
      <c r="DB141" s="60">
        <v>764000</v>
      </c>
      <c r="DC141" s="60">
        <v>940000</v>
      </c>
      <c r="DD141" s="60">
        <v>1116000</v>
      </c>
      <c r="DE141" s="60">
        <v>1295000</v>
      </c>
      <c r="DF141" s="60">
        <v>0</v>
      </c>
      <c r="DG141" s="60">
        <v>645000</v>
      </c>
      <c r="DH141" s="60">
        <v>752500</v>
      </c>
      <c r="DI141" s="60">
        <v>2100000</v>
      </c>
      <c r="DJ141" s="60">
        <v>2418750</v>
      </c>
      <c r="DK141" s="60">
        <v>2687500</v>
      </c>
      <c r="DL141" s="60">
        <v>2956250</v>
      </c>
      <c r="DM141" s="60">
        <v>0</v>
      </c>
      <c r="DN141" s="60">
        <v>0</v>
      </c>
      <c r="DO141" s="60">
        <v>0</v>
      </c>
      <c r="DP141" s="60">
        <v>0</v>
      </c>
      <c r="DQ141" s="60">
        <v>0</v>
      </c>
      <c r="DR141" s="60">
        <v>0</v>
      </c>
      <c r="DS141" s="60">
        <v>0</v>
      </c>
      <c r="DT141" s="60">
        <v>0</v>
      </c>
      <c r="DU141" s="60">
        <v>0</v>
      </c>
      <c r="DV141" s="60">
        <v>0</v>
      </c>
      <c r="DW141" s="60">
        <v>0</v>
      </c>
      <c r="DX141" s="60">
        <v>0</v>
      </c>
      <c r="DY141" s="60">
        <v>0</v>
      </c>
      <c r="DZ141" s="60">
        <v>0</v>
      </c>
      <c r="EA141" s="60">
        <v>0</v>
      </c>
      <c r="EB141" s="60">
        <v>0</v>
      </c>
      <c r="EC141" s="60">
        <v>0</v>
      </c>
      <c r="ED141" s="60">
        <v>0</v>
      </c>
      <c r="EH141" s="2" t="s">
        <v>1271</v>
      </c>
    </row>
    <row r="142" spans="1:165" x14ac:dyDescent="0.2">
      <c r="A142" s="2" t="s">
        <v>737</v>
      </c>
      <c r="B142" s="2" t="s">
        <v>1484</v>
      </c>
      <c r="C142" s="2" t="s">
        <v>1484</v>
      </c>
      <c r="D142" s="2" t="s">
        <v>1484</v>
      </c>
      <c r="E142" s="2" t="s">
        <v>1484</v>
      </c>
      <c r="F142" s="2" t="s">
        <v>1484</v>
      </c>
      <c r="G142" s="2" t="s">
        <v>1484</v>
      </c>
      <c r="H142" s="2" t="s">
        <v>1484</v>
      </c>
      <c r="I142" s="2" t="s">
        <v>1484</v>
      </c>
      <c r="J142" s="2" t="s">
        <v>1484</v>
      </c>
      <c r="K142" s="2" t="s">
        <v>1484</v>
      </c>
      <c r="L142" s="2" t="s">
        <v>1484</v>
      </c>
      <c r="M142" s="2" t="s">
        <v>1484</v>
      </c>
      <c r="N142" s="2" t="s">
        <v>1484</v>
      </c>
      <c r="O142" s="2" t="s">
        <v>1484</v>
      </c>
      <c r="P142" s="2" t="s">
        <v>1484</v>
      </c>
      <c r="Q142" s="2" t="s">
        <v>1484</v>
      </c>
      <c r="R142" s="2" t="s">
        <v>1484</v>
      </c>
      <c r="S142" s="2" t="s">
        <v>1484</v>
      </c>
      <c r="T142" s="2" t="s">
        <v>1484</v>
      </c>
      <c r="U142" s="2" t="s">
        <v>1484</v>
      </c>
      <c r="V142" s="2" t="s">
        <v>1484</v>
      </c>
      <c r="W142" s="2" t="s">
        <v>1484</v>
      </c>
      <c r="X142" s="2" t="s">
        <v>1484</v>
      </c>
      <c r="Y142" s="2" t="s">
        <v>1527</v>
      </c>
      <c r="Z142" s="2" t="s">
        <v>1507</v>
      </c>
      <c r="AA142" s="2" t="s">
        <v>786</v>
      </c>
      <c r="AB142" s="2" t="s">
        <v>786</v>
      </c>
      <c r="AC142" s="2" t="s">
        <v>1510</v>
      </c>
      <c r="AD142" s="2" t="s">
        <v>1510</v>
      </c>
      <c r="AE142" s="2" t="s">
        <v>1484</v>
      </c>
      <c r="AF142" s="2" t="s">
        <v>1484</v>
      </c>
      <c r="AG142" s="2" t="s">
        <v>1484</v>
      </c>
      <c r="AH142" s="2" t="s">
        <v>1484</v>
      </c>
      <c r="AI142" s="2" t="s">
        <v>1484</v>
      </c>
      <c r="AJ142" s="2" t="s">
        <v>1484</v>
      </c>
      <c r="AK142" s="2" t="s">
        <v>1484</v>
      </c>
      <c r="AL142" s="2" t="s">
        <v>1484</v>
      </c>
      <c r="AM142" s="2" t="s">
        <v>1484</v>
      </c>
      <c r="AN142" s="2" t="s">
        <v>1484</v>
      </c>
      <c r="AO142" s="2" t="s">
        <v>1484</v>
      </c>
      <c r="AP142" s="2" t="s">
        <v>1484</v>
      </c>
      <c r="AQ142" s="2" t="s">
        <v>1484</v>
      </c>
      <c r="AR142" s="2" t="s">
        <v>1484</v>
      </c>
      <c r="AS142" s="2" t="s">
        <v>1484</v>
      </c>
      <c r="AT142" s="2" t="s">
        <v>1484</v>
      </c>
      <c r="AU142" s="2" t="s">
        <v>1484</v>
      </c>
      <c r="AV142" s="2" t="s">
        <v>1484</v>
      </c>
      <c r="AW142" s="2" t="s">
        <v>1484</v>
      </c>
      <c r="AX142" s="2" t="s">
        <v>1484</v>
      </c>
      <c r="AY142" s="2" t="s">
        <v>1484</v>
      </c>
      <c r="AZ142" s="2" t="s">
        <v>1484</v>
      </c>
      <c r="BA142" s="2" t="s">
        <v>1484</v>
      </c>
      <c r="BB142" s="2" t="s">
        <v>1484</v>
      </c>
      <c r="BC142" s="2" t="s">
        <v>1484</v>
      </c>
      <c r="BD142" s="2" t="s">
        <v>1484</v>
      </c>
      <c r="BE142" s="2">
        <v>172.5</v>
      </c>
      <c r="BF142" s="2">
        <v>192</v>
      </c>
      <c r="BG142" s="2">
        <v>580.80000000000007</v>
      </c>
      <c r="BH142" s="2">
        <v>1139.6000000000001</v>
      </c>
      <c r="BI142" s="2">
        <v>1457.8</v>
      </c>
      <c r="BJ142" s="2">
        <v>972</v>
      </c>
      <c r="BK142" s="2" t="s">
        <v>1484</v>
      </c>
      <c r="BL142" s="2" t="s">
        <v>1484</v>
      </c>
      <c r="BM142" s="2" t="s">
        <v>1484</v>
      </c>
      <c r="BN142" s="2" t="s">
        <v>1484</v>
      </c>
      <c r="BO142" s="2" t="s">
        <v>1484</v>
      </c>
      <c r="BP142" s="2" t="s">
        <v>1484</v>
      </c>
      <c r="BQ142" s="2" t="s">
        <v>1484</v>
      </c>
      <c r="BR142" s="2" t="s">
        <v>1484</v>
      </c>
      <c r="BS142" s="2" t="s">
        <v>1484</v>
      </c>
      <c r="BT142" s="2" t="s">
        <v>1484</v>
      </c>
      <c r="BU142" s="2" t="s">
        <v>1484</v>
      </c>
      <c r="BV142" s="2" t="s">
        <v>1484</v>
      </c>
      <c r="BW142" s="2" t="s">
        <v>1484</v>
      </c>
      <c r="BX142" s="2" t="s">
        <v>1484</v>
      </c>
      <c r="BY142" s="2" t="s">
        <v>1484</v>
      </c>
      <c r="BZ142" s="2" t="s">
        <v>1484</v>
      </c>
      <c r="CA142" s="2" t="s">
        <v>1484</v>
      </c>
      <c r="CB142" s="2" t="s">
        <v>1484</v>
      </c>
      <c r="CC142" s="2" t="s">
        <v>1484</v>
      </c>
      <c r="CD142" s="2" t="s">
        <v>1484</v>
      </c>
      <c r="CE142" s="2" t="s">
        <v>1484</v>
      </c>
      <c r="CF142" s="2" t="s">
        <v>1484</v>
      </c>
      <c r="CG142" s="2" t="s">
        <v>1484</v>
      </c>
      <c r="CH142" s="2" t="s">
        <v>1484</v>
      </c>
      <c r="CI142" s="2" t="s">
        <v>1484</v>
      </c>
      <c r="CJ142" s="2" t="s">
        <v>1484</v>
      </c>
      <c r="CK142" s="2">
        <v>9.1999999999999993</v>
      </c>
      <c r="CL142" s="2">
        <v>8.8000000000000007</v>
      </c>
      <c r="CM142" s="2">
        <v>11.5</v>
      </c>
      <c r="CN142" s="2">
        <v>13.1</v>
      </c>
      <c r="CO142" s="2">
        <v>9.4</v>
      </c>
      <c r="CP142" s="2">
        <v>8.3000000000000007</v>
      </c>
      <c r="CQ142" s="2" t="s">
        <v>1484</v>
      </c>
      <c r="CR142" s="2" t="s">
        <v>1484</v>
      </c>
      <c r="CS142" s="2" t="s">
        <v>1484</v>
      </c>
      <c r="CU142" s="2" t="str">
        <f>_xlfn.XLOOKUP($A142,TEAMS!$G$1:$G$844,TEAMS!$H$1:$H$844,"",0)</f>
        <v>SG</v>
      </c>
      <c r="CV142" s="2" t="str">
        <f>_xlfn.XLOOKUP($CU142,DASHBOARD!$B$22:$B$27,DASHBOARD!$C$22:$C$27,"",0)</f>
        <v>GUARD</v>
      </c>
      <c r="CY142" s="60">
        <v>0</v>
      </c>
      <c r="CZ142" s="60">
        <v>0</v>
      </c>
      <c r="DA142" s="60">
        <v>0</v>
      </c>
      <c r="DB142" s="60">
        <v>0</v>
      </c>
      <c r="DC142" s="60">
        <v>0</v>
      </c>
      <c r="DD142" s="60">
        <v>0</v>
      </c>
      <c r="DE142" s="60">
        <v>0</v>
      </c>
      <c r="DF142" s="60">
        <v>0</v>
      </c>
      <c r="DG142" s="60">
        <v>0</v>
      </c>
      <c r="DH142" s="60">
        <v>0</v>
      </c>
      <c r="DI142" s="60">
        <v>0</v>
      </c>
      <c r="DJ142" s="60">
        <v>0</v>
      </c>
      <c r="DK142" s="60">
        <v>0</v>
      </c>
      <c r="DL142" s="60">
        <v>0</v>
      </c>
      <c r="DM142" s="60">
        <v>0</v>
      </c>
      <c r="DN142" s="60">
        <v>0</v>
      </c>
      <c r="DO142" s="60">
        <v>0</v>
      </c>
      <c r="DP142" s="60">
        <v>0</v>
      </c>
      <c r="DQ142" s="60">
        <v>0</v>
      </c>
      <c r="DR142" s="60">
        <v>0</v>
      </c>
      <c r="DS142" s="60">
        <v>0</v>
      </c>
      <c r="DT142" s="60">
        <v>0</v>
      </c>
      <c r="DU142" s="60">
        <v>0</v>
      </c>
      <c r="DV142" s="60">
        <v>0</v>
      </c>
      <c r="DW142" s="60">
        <v>816482</v>
      </c>
      <c r="DX142" s="60">
        <v>947276</v>
      </c>
      <c r="DY142" s="60">
        <v>1015696</v>
      </c>
      <c r="DZ142" s="60">
        <v>1577230</v>
      </c>
      <c r="EA142" s="60">
        <v>1757429</v>
      </c>
      <c r="EB142" s="60">
        <v>0</v>
      </c>
      <c r="EC142" s="60">
        <v>0</v>
      </c>
      <c r="ED142" s="60">
        <v>0</v>
      </c>
      <c r="EH142" s="2" t="s">
        <v>1480</v>
      </c>
    </row>
    <row r="143" spans="1:165" x14ac:dyDescent="0.2">
      <c r="A143" s="2" t="s">
        <v>861</v>
      </c>
      <c r="B143" s="2" t="s">
        <v>1484</v>
      </c>
      <c r="C143" s="2" t="s">
        <v>1484</v>
      </c>
      <c r="D143" s="2" t="s">
        <v>1484</v>
      </c>
      <c r="E143" s="2" t="s">
        <v>1484</v>
      </c>
      <c r="F143" s="2" t="s">
        <v>1484</v>
      </c>
      <c r="G143" s="2" t="s">
        <v>1484</v>
      </c>
      <c r="H143" s="2" t="s">
        <v>1484</v>
      </c>
      <c r="I143" s="2" t="s">
        <v>1484</v>
      </c>
      <c r="J143" s="2" t="s">
        <v>1484</v>
      </c>
      <c r="K143" s="2" t="s">
        <v>1484</v>
      </c>
      <c r="L143" s="2" t="s">
        <v>1484</v>
      </c>
      <c r="M143" s="2" t="s">
        <v>1484</v>
      </c>
      <c r="N143" s="2" t="s">
        <v>1484</v>
      </c>
      <c r="O143" s="2" t="s">
        <v>1484</v>
      </c>
      <c r="P143" s="2" t="s">
        <v>1484</v>
      </c>
      <c r="Q143" s="2" t="s">
        <v>1484</v>
      </c>
      <c r="R143" s="2" t="s">
        <v>1484</v>
      </c>
      <c r="S143" s="2" t="s">
        <v>787</v>
      </c>
      <c r="T143" s="2" t="s">
        <v>1484</v>
      </c>
      <c r="U143" s="2" t="s">
        <v>787</v>
      </c>
      <c r="V143" s="2" t="s">
        <v>843</v>
      </c>
      <c r="W143" s="2" t="s">
        <v>843</v>
      </c>
      <c r="X143" s="2" t="s">
        <v>1509</v>
      </c>
      <c r="Y143" s="2" t="s">
        <v>1509</v>
      </c>
      <c r="Z143" s="2" t="s">
        <v>1509</v>
      </c>
      <c r="AA143" s="2" t="s">
        <v>1509</v>
      </c>
      <c r="AB143" s="2" t="s">
        <v>1521</v>
      </c>
      <c r="AC143" s="2" t="s">
        <v>1521</v>
      </c>
      <c r="AD143" s="2" t="s">
        <v>1521</v>
      </c>
      <c r="AE143" s="2" t="s">
        <v>1484</v>
      </c>
      <c r="AF143" s="2" t="s">
        <v>1484</v>
      </c>
      <c r="AG143" s="2" t="s">
        <v>1484</v>
      </c>
      <c r="AH143" s="2" t="s">
        <v>1484</v>
      </c>
      <c r="AI143" s="2" t="s">
        <v>1484</v>
      </c>
      <c r="AJ143" s="2" t="s">
        <v>1484</v>
      </c>
      <c r="AK143" s="2" t="s">
        <v>1484</v>
      </c>
      <c r="AL143" s="2" t="s">
        <v>1484</v>
      </c>
      <c r="AM143" s="2" t="s">
        <v>1484</v>
      </c>
      <c r="AN143" s="2" t="s">
        <v>1484</v>
      </c>
      <c r="AO143" s="2" t="s">
        <v>1484</v>
      </c>
      <c r="AP143" s="2" t="s">
        <v>1484</v>
      </c>
      <c r="AQ143" s="2" t="s">
        <v>1484</v>
      </c>
      <c r="AR143" s="2" t="s">
        <v>1484</v>
      </c>
      <c r="AS143" s="2" t="s">
        <v>1484</v>
      </c>
      <c r="AT143" s="2" t="s">
        <v>1484</v>
      </c>
      <c r="AU143" s="2" t="s">
        <v>1484</v>
      </c>
      <c r="AV143" s="2" t="s">
        <v>1484</v>
      </c>
      <c r="AW143" s="2" t="s">
        <v>1484</v>
      </c>
      <c r="AX143" s="2" t="s">
        <v>1484</v>
      </c>
      <c r="AY143" s="2">
        <v>22.799999999999997</v>
      </c>
      <c r="AZ143" s="2" t="s">
        <v>1484</v>
      </c>
      <c r="BA143" s="2">
        <v>163.79999999999998</v>
      </c>
      <c r="BB143" s="2">
        <v>487.19999999999993</v>
      </c>
      <c r="BC143" s="2">
        <v>1140.7</v>
      </c>
      <c r="BD143" s="2">
        <v>1320</v>
      </c>
      <c r="BE143" s="2">
        <v>1247.3999999999999</v>
      </c>
      <c r="BF143" s="2">
        <v>1146.8</v>
      </c>
      <c r="BG143" s="2">
        <v>1817.6000000000001</v>
      </c>
      <c r="BH143" s="2">
        <v>554.9</v>
      </c>
      <c r="BI143" s="2">
        <v>1147.3</v>
      </c>
      <c r="BJ143" s="2">
        <v>496.4</v>
      </c>
      <c r="BK143" s="2" t="s">
        <v>1484</v>
      </c>
      <c r="BL143" s="2" t="s">
        <v>1484</v>
      </c>
      <c r="BM143" s="2" t="s">
        <v>1484</v>
      </c>
      <c r="BN143" s="2" t="s">
        <v>1484</v>
      </c>
      <c r="BO143" s="2" t="s">
        <v>1484</v>
      </c>
      <c r="BP143" s="2" t="s">
        <v>1484</v>
      </c>
      <c r="BQ143" s="2" t="s">
        <v>1484</v>
      </c>
      <c r="BR143" s="2" t="s">
        <v>1484</v>
      </c>
      <c r="BS143" s="2" t="s">
        <v>1484</v>
      </c>
      <c r="BT143" s="2" t="s">
        <v>1484</v>
      </c>
      <c r="BU143" s="2" t="s">
        <v>1484</v>
      </c>
      <c r="BV143" s="2" t="s">
        <v>1484</v>
      </c>
      <c r="BW143" s="2" t="s">
        <v>1484</v>
      </c>
      <c r="BX143" s="2" t="s">
        <v>1484</v>
      </c>
      <c r="BY143" s="2" t="s">
        <v>1484</v>
      </c>
      <c r="BZ143" s="2" t="s">
        <v>1484</v>
      </c>
      <c r="CA143" s="2" t="s">
        <v>1484</v>
      </c>
      <c r="CB143" s="2" t="s">
        <v>1484</v>
      </c>
      <c r="CC143" s="2" t="s">
        <v>1484</v>
      </c>
      <c r="CD143" s="2" t="s">
        <v>1484</v>
      </c>
      <c r="CE143" s="2">
        <v>35.299999999999997</v>
      </c>
      <c r="CF143" s="2" t="s">
        <v>1484</v>
      </c>
      <c r="CG143" s="2">
        <v>21.6</v>
      </c>
      <c r="CH143" s="2">
        <v>13.7</v>
      </c>
      <c r="CI143" s="2">
        <v>13.5</v>
      </c>
      <c r="CJ143" s="2">
        <v>10.6</v>
      </c>
      <c r="CK143" s="2">
        <v>10.199999999999999</v>
      </c>
      <c r="CL143" s="2">
        <v>10.8</v>
      </c>
      <c r="CM143" s="2">
        <v>16.600000000000001</v>
      </c>
      <c r="CN143" s="2">
        <v>14.1</v>
      </c>
      <c r="CO143" s="2">
        <v>12.2</v>
      </c>
      <c r="CP143" s="2">
        <v>12</v>
      </c>
      <c r="CQ143" s="2" t="s">
        <v>1484</v>
      </c>
      <c r="CR143" s="2" t="s">
        <v>1484</v>
      </c>
      <c r="CS143" s="2" t="s">
        <v>1484</v>
      </c>
      <c r="CU143" s="2" t="str">
        <f>_xlfn.XLOOKUP($A143,TEAMS!$G$1:$G$844,TEAMS!$H$1:$H$844,"",0)</f>
        <v>C</v>
      </c>
      <c r="CV143" s="2" t="str">
        <f>_xlfn.XLOOKUP($CU143,DASHBOARD!$B$22:$B$27,DASHBOARD!$C$22:$C$27,"",0)</f>
        <v>CENTER</v>
      </c>
      <c r="CY143" s="60">
        <v>0</v>
      </c>
      <c r="CZ143" s="60">
        <v>0</v>
      </c>
      <c r="DA143" s="60">
        <v>0</v>
      </c>
      <c r="DB143" s="60">
        <v>0</v>
      </c>
      <c r="DC143" s="60">
        <v>0</v>
      </c>
      <c r="DD143" s="60">
        <v>0</v>
      </c>
      <c r="DE143" s="60">
        <v>0</v>
      </c>
      <c r="DF143" s="60">
        <v>0</v>
      </c>
      <c r="DG143" s="60">
        <v>0</v>
      </c>
      <c r="DH143" s="60">
        <v>0</v>
      </c>
      <c r="DI143" s="60">
        <v>0</v>
      </c>
      <c r="DJ143" s="60">
        <v>0</v>
      </c>
      <c r="DK143" s="60">
        <v>0</v>
      </c>
      <c r="DL143" s="60">
        <v>0</v>
      </c>
      <c r="DM143" s="60">
        <v>0</v>
      </c>
      <c r="DN143" s="60">
        <v>0</v>
      </c>
      <c r="DO143" s="60">
        <v>0</v>
      </c>
      <c r="DP143" s="60">
        <v>938760</v>
      </c>
      <c r="DQ143" s="60">
        <v>0</v>
      </c>
      <c r="DR143" s="60">
        <v>1079640</v>
      </c>
      <c r="DS143" s="60">
        <v>762196</v>
      </c>
      <c r="DT143" s="60">
        <v>0</v>
      </c>
      <c r="DU143" s="60">
        <v>4000000</v>
      </c>
      <c r="DV143" s="60">
        <v>4000000</v>
      </c>
      <c r="DW143" s="60">
        <v>4000000</v>
      </c>
      <c r="DX143" s="60">
        <v>4000000</v>
      </c>
      <c r="DY143" s="60">
        <v>15944154</v>
      </c>
      <c r="DZ143" s="60">
        <v>16661641</v>
      </c>
      <c r="EA143" s="60">
        <v>15944154</v>
      </c>
      <c r="EB143" s="60">
        <v>0</v>
      </c>
      <c r="EC143" s="60">
        <v>0</v>
      </c>
      <c r="ED143" s="60">
        <v>0</v>
      </c>
      <c r="EH143" s="2" t="s">
        <v>1480</v>
      </c>
    </row>
    <row r="144" spans="1:165" x14ac:dyDescent="0.2">
      <c r="A144" s="2" t="s">
        <v>765</v>
      </c>
      <c r="B144" s="2" t="s">
        <v>1484</v>
      </c>
      <c r="C144" s="2" t="s">
        <v>1484</v>
      </c>
      <c r="D144" s="2" t="s">
        <v>1484</v>
      </c>
      <c r="E144" s="2" t="s">
        <v>1484</v>
      </c>
      <c r="F144" s="2" t="s">
        <v>1484</v>
      </c>
      <c r="G144" s="2" t="s">
        <v>1484</v>
      </c>
      <c r="H144" s="2" t="s">
        <v>1484</v>
      </c>
      <c r="I144" s="2" t="s">
        <v>1484</v>
      </c>
      <c r="J144" s="2" t="s">
        <v>1484</v>
      </c>
      <c r="K144" s="2" t="s">
        <v>1484</v>
      </c>
      <c r="L144" s="2" t="s">
        <v>1484</v>
      </c>
      <c r="M144" s="2" t="s">
        <v>1484</v>
      </c>
      <c r="N144" s="2" t="s">
        <v>1484</v>
      </c>
      <c r="O144" s="2" t="s">
        <v>1484</v>
      </c>
      <c r="P144" s="2" t="s">
        <v>1484</v>
      </c>
      <c r="Q144" s="2" t="s">
        <v>1484</v>
      </c>
      <c r="R144" s="2" t="s">
        <v>1484</v>
      </c>
      <c r="S144" s="2" t="s">
        <v>1484</v>
      </c>
      <c r="T144" s="2" t="s">
        <v>1484</v>
      </c>
      <c r="U144" s="2" t="s">
        <v>1484</v>
      </c>
      <c r="V144" s="2" t="s">
        <v>1484</v>
      </c>
      <c r="W144" s="2" t="s">
        <v>1529</v>
      </c>
      <c r="X144" s="2" t="s">
        <v>1529</v>
      </c>
      <c r="Y144" s="2" t="s">
        <v>1529</v>
      </c>
      <c r="Z144" s="2" t="s">
        <v>1507</v>
      </c>
      <c r="AA144" s="2" t="s">
        <v>788</v>
      </c>
      <c r="AB144" s="2" t="s">
        <v>788</v>
      </c>
      <c r="AC144" s="2" t="s">
        <v>788</v>
      </c>
      <c r="AD144" s="2" t="s">
        <v>1507</v>
      </c>
      <c r="AE144" s="2" t="s">
        <v>1484</v>
      </c>
      <c r="AF144" s="2" t="s">
        <v>1484</v>
      </c>
      <c r="AG144" s="2" t="s">
        <v>1484</v>
      </c>
      <c r="AH144" s="2" t="s">
        <v>1484</v>
      </c>
      <c r="AI144" s="2" t="s">
        <v>1484</v>
      </c>
      <c r="AJ144" s="2" t="s">
        <v>1484</v>
      </c>
      <c r="AK144" s="2" t="s">
        <v>1484</v>
      </c>
      <c r="AL144" s="2" t="s">
        <v>1484</v>
      </c>
      <c r="AM144" s="2" t="s">
        <v>1484</v>
      </c>
      <c r="AN144" s="2" t="s">
        <v>1484</v>
      </c>
      <c r="AO144" s="2" t="s">
        <v>1484</v>
      </c>
      <c r="AP144" s="2" t="s">
        <v>1484</v>
      </c>
      <c r="AQ144" s="2" t="s">
        <v>1484</v>
      </c>
      <c r="AR144" s="2" t="s">
        <v>1484</v>
      </c>
      <c r="AS144" s="2" t="s">
        <v>1484</v>
      </c>
      <c r="AT144" s="2" t="s">
        <v>1484</v>
      </c>
      <c r="AU144" s="2" t="s">
        <v>1484</v>
      </c>
      <c r="AV144" s="2" t="s">
        <v>1484</v>
      </c>
      <c r="AW144" s="2" t="s">
        <v>1484</v>
      </c>
      <c r="AX144" s="2" t="s">
        <v>1484</v>
      </c>
      <c r="AY144" s="2" t="s">
        <v>1484</v>
      </c>
      <c r="AZ144" s="2" t="s">
        <v>1484</v>
      </c>
      <c r="BA144" s="2" t="s">
        <v>1484</v>
      </c>
      <c r="BB144" s="2" t="s">
        <v>1484</v>
      </c>
      <c r="BC144" s="2">
        <v>1705.1</v>
      </c>
      <c r="BD144" s="2">
        <v>994.50000000000011</v>
      </c>
      <c r="BE144" s="2">
        <v>1961</v>
      </c>
      <c r="BF144" s="2">
        <v>1543.8</v>
      </c>
      <c r="BG144" s="2">
        <v>1317.6</v>
      </c>
      <c r="BH144" s="2">
        <v>1938</v>
      </c>
      <c r="BI144" s="2">
        <v>275.8</v>
      </c>
      <c r="BJ144" s="2">
        <v>1481.8</v>
      </c>
      <c r="BK144" s="2" t="s">
        <v>1484</v>
      </c>
      <c r="BL144" s="2" t="s">
        <v>1484</v>
      </c>
      <c r="BM144" s="2" t="s">
        <v>1484</v>
      </c>
      <c r="BN144" s="2" t="s">
        <v>1484</v>
      </c>
      <c r="BO144" s="2" t="s">
        <v>1484</v>
      </c>
      <c r="BP144" s="2" t="s">
        <v>1484</v>
      </c>
      <c r="BQ144" s="2" t="s">
        <v>1484</v>
      </c>
      <c r="BR144" s="2" t="s">
        <v>1484</v>
      </c>
      <c r="BS144" s="2" t="s">
        <v>1484</v>
      </c>
      <c r="BT144" s="2" t="s">
        <v>1484</v>
      </c>
      <c r="BU144" s="2" t="s">
        <v>1484</v>
      </c>
      <c r="BV144" s="2" t="s">
        <v>1484</v>
      </c>
      <c r="BW144" s="2" t="s">
        <v>1484</v>
      </c>
      <c r="BX144" s="2" t="s">
        <v>1484</v>
      </c>
      <c r="BY144" s="2" t="s">
        <v>1484</v>
      </c>
      <c r="BZ144" s="2" t="s">
        <v>1484</v>
      </c>
      <c r="CA144" s="2" t="s">
        <v>1484</v>
      </c>
      <c r="CB144" s="2" t="s">
        <v>1484</v>
      </c>
      <c r="CC144" s="2" t="s">
        <v>1484</v>
      </c>
      <c r="CD144" s="2" t="s">
        <v>1484</v>
      </c>
      <c r="CE144" s="2" t="s">
        <v>1484</v>
      </c>
      <c r="CF144" s="2" t="s">
        <v>1484</v>
      </c>
      <c r="CG144" s="2" t="s">
        <v>1484</v>
      </c>
      <c r="CH144" s="2" t="s">
        <v>1484</v>
      </c>
      <c r="CI144" s="2">
        <v>10.8</v>
      </c>
      <c r="CJ144" s="2">
        <v>11.7</v>
      </c>
      <c r="CK144" s="2">
        <v>9.6</v>
      </c>
      <c r="CL144" s="2">
        <v>11.4</v>
      </c>
      <c r="CM144" s="2">
        <v>8.4</v>
      </c>
      <c r="CN144" s="2">
        <v>9</v>
      </c>
      <c r="CO144" s="2">
        <v>6.4</v>
      </c>
      <c r="CP144" s="2">
        <v>9.1</v>
      </c>
      <c r="CQ144" s="2" t="s">
        <v>1484</v>
      </c>
      <c r="CR144" s="2" t="s">
        <v>1484</v>
      </c>
      <c r="CS144" s="2" t="s">
        <v>1484</v>
      </c>
      <c r="CU144" s="2" t="str">
        <f>_xlfn.XLOOKUP($A144,TEAMS!$G$1:$G$844,TEAMS!$H$1:$H$844,"",0)</f>
        <v>SG</v>
      </c>
      <c r="CV144" s="2" t="str">
        <f>_xlfn.XLOOKUP($CU144,DASHBOARD!$B$22:$B$27,DASHBOARD!$C$22:$C$27,"",0)</f>
        <v>GUARD</v>
      </c>
      <c r="CY144" s="60">
        <v>0</v>
      </c>
      <c r="CZ144" s="60">
        <v>0</v>
      </c>
      <c r="DA144" s="60">
        <v>0</v>
      </c>
      <c r="DB144" s="60">
        <v>0</v>
      </c>
      <c r="DC144" s="60">
        <v>0</v>
      </c>
      <c r="DD144" s="60">
        <v>0</v>
      </c>
      <c r="DE144" s="60">
        <v>0</v>
      </c>
      <c r="DF144" s="60">
        <v>0</v>
      </c>
      <c r="DG144" s="60">
        <v>0</v>
      </c>
      <c r="DH144" s="60">
        <v>0</v>
      </c>
      <c r="DI144" s="60">
        <v>0</v>
      </c>
      <c r="DJ144" s="60">
        <v>0</v>
      </c>
      <c r="DK144" s="60">
        <v>0</v>
      </c>
      <c r="DL144" s="60">
        <v>0</v>
      </c>
      <c r="DM144" s="60">
        <v>0</v>
      </c>
      <c r="DN144" s="60">
        <v>0</v>
      </c>
      <c r="DO144" s="60">
        <v>0</v>
      </c>
      <c r="DP144" s="60">
        <v>0</v>
      </c>
      <c r="DQ144" s="60">
        <v>0</v>
      </c>
      <c r="DR144" s="60">
        <v>0</v>
      </c>
      <c r="DS144" s="60">
        <v>0</v>
      </c>
      <c r="DT144" s="60">
        <v>1563120</v>
      </c>
      <c r="DU144" s="60">
        <v>1680360</v>
      </c>
      <c r="DV144" s="60">
        <v>1703760</v>
      </c>
      <c r="DW144" s="60">
        <v>2616975</v>
      </c>
      <c r="DX144" s="60">
        <v>9000000</v>
      </c>
      <c r="DY144" s="60">
        <v>9700000</v>
      </c>
      <c r="DZ144" s="60">
        <v>10337079</v>
      </c>
      <c r="EA144" s="60">
        <v>11011234</v>
      </c>
      <c r="EB144" s="60">
        <v>0</v>
      </c>
      <c r="EC144" s="60">
        <v>0</v>
      </c>
      <c r="ED144" s="60">
        <v>0</v>
      </c>
      <c r="EH144" s="2" t="s">
        <v>1476</v>
      </c>
    </row>
    <row r="145" spans="1:165" x14ac:dyDescent="0.2">
      <c r="A145" s="2" t="s">
        <v>1028</v>
      </c>
      <c r="B145" s="2" t="s">
        <v>1484</v>
      </c>
      <c r="C145" s="2" t="s">
        <v>1484</v>
      </c>
      <c r="D145" s="2" t="s">
        <v>1484</v>
      </c>
      <c r="E145" s="2" t="s">
        <v>1516</v>
      </c>
      <c r="F145" s="2" t="s">
        <v>1516</v>
      </c>
      <c r="G145" s="2" t="s">
        <v>1516</v>
      </c>
      <c r="H145" s="2" t="s">
        <v>1519</v>
      </c>
      <c r="I145" s="2" t="s">
        <v>1519</v>
      </c>
      <c r="J145" s="2" t="s">
        <v>1519</v>
      </c>
      <c r="K145" s="2" t="s">
        <v>1526</v>
      </c>
      <c r="L145" s="2" t="s">
        <v>837</v>
      </c>
      <c r="M145" s="2" t="s">
        <v>1514</v>
      </c>
      <c r="N145" s="2" t="s">
        <v>1484</v>
      </c>
      <c r="O145" s="2" t="s">
        <v>1484</v>
      </c>
      <c r="P145" s="2" t="s">
        <v>1484</v>
      </c>
      <c r="Q145" s="2" t="s">
        <v>1484</v>
      </c>
      <c r="R145" s="2" t="s">
        <v>1484</v>
      </c>
      <c r="S145" s="2" t="s">
        <v>1484</v>
      </c>
      <c r="T145" s="2" t="s">
        <v>1484</v>
      </c>
      <c r="U145" s="2" t="s">
        <v>1484</v>
      </c>
      <c r="V145" s="2" t="s">
        <v>1484</v>
      </c>
      <c r="W145" s="2" t="s">
        <v>1484</v>
      </c>
      <c r="X145" s="2" t="s">
        <v>1484</v>
      </c>
      <c r="Y145" s="2" t="s">
        <v>1484</v>
      </c>
      <c r="Z145" s="2" t="s">
        <v>1484</v>
      </c>
      <c r="AA145" s="2" t="s">
        <v>1484</v>
      </c>
      <c r="AB145" s="2" t="s">
        <v>1484</v>
      </c>
      <c r="AC145" s="2" t="s">
        <v>1484</v>
      </c>
      <c r="AD145" s="2" t="s">
        <v>1484</v>
      </c>
      <c r="AE145" s="2" t="s">
        <v>1484</v>
      </c>
      <c r="AF145" s="2" t="s">
        <v>1484</v>
      </c>
      <c r="AG145" s="2" t="s">
        <v>1484</v>
      </c>
      <c r="AH145" s="2" t="s">
        <v>1484</v>
      </c>
      <c r="AI145" s="2" t="s">
        <v>1484</v>
      </c>
      <c r="AJ145" s="2" t="s">
        <v>1484</v>
      </c>
      <c r="AK145" s="2">
        <v>2417.4</v>
      </c>
      <c r="AL145" s="2">
        <v>2647.5</v>
      </c>
      <c r="AM145" s="2">
        <v>2595</v>
      </c>
      <c r="AN145" s="2">
        <v>2561.2000000000003</v>
      </c>
      <c r="AO145" s="2">
        <v>2782.4</v>
      </c>
      <c r="AP145" s="2">
        <v>1386.5</v>
      </c>
      <c r="AQ145" s="2">
        <v>2082</v>
      </c>
      <c r="AR145" s="2">
        <v>1206</v>
      </c>
      <c r="AS145" s="2">
        <v>173</v>
      </c>
      <c r="AT145" s="2" t="s">
        <v>1484</v>
      </c>
      <c r="AU145" s="2" t="s">
        <v>1484</v>
      </c>
      <c r="AV145" s="2" t="s">
        <v>1484</v>
      </c>
      <c r="AW145" s="2" t="s">
        <v>1484</v>
      </c>
      <c r="AX145" s="2" t="s">
        <v>1484</v>
      </c>
      <c r="AY145" s="2" t="s">
        <v>1484</v>
      </c>
      <c r="AZ145" s="2" t="s">
        <v>1484</v>
      </c>
      <c r="BA145" s="2" t="s">
        <v>1484</v>
      </c>
      <c r="BB145" s="2" t="s">
        <v>1484</v>
      </c>
      <c r="BC145" s="2" t="s">
        <v>1484</v>
      </c>
      <c r="BD145" s="2" t="s">
        <v>1484</v>
      </c>
      <c r="BE145" s="2" t="s">
        <v>1484</v>
      </c>
      <c r="BF145" s="2" t="s">
        <v>1484</v>
      </c>
      <c r="BG145" s="2" t="s">
        <v>1484</v>
      </c>
      <c r="BH145" s="2" t="s">
        <v>1484</v>
      </c>
      <c r="BI145" s="2" t="s">
        <v>1484</v>
      </c>
      <c r="BJ145" s="2" t="s">
        <v>1484</v>
      </c>
      <c r="BK145" s="2" t="s">
        <v>1484</v>
      </c>
      <c r="BL145" s="2" t="s">
        <v>1484</v>
      </c>
      <c r="BM145" s="2" t="s">
        <v>1484</v>
      </c>
      <c r="BN145" s="2" t="s">
        <v>1484</v>
      </c>
      <c r="BO145" s="2" t="s">
        <v>1484</v>
      </c>
      <c r="BP145" s="2" t="s">
        <v>1484</v>
      </c>
      <c r="BQ145" s="2">
        <v>14.2</v>
      </c>
      <c r="BR145" s="2">
        <v>15.6</v>
      </c>
      <c r="BS145" s="2">
        <v>15.6</v>
      </c>
      <c r="BT145" s="2">
        <v>13.8</v>
      </c>
      <c r="BU145" s="2">
        <v>15.2</v>
      </c>
      <c r="BV145" s="2">
        <v>13.7</v>
      </c>
      <c r="BW145" s="2">
        <v>15.7</v>
      </c>
      <c r="BX145" s="2">
        <v>11.8</v>
      </c>
      <c r="BY145" s="2">
        <v>16.3</v>
      </c>
      <c r="BZ145" s="2" t="s">
        <v>1484</v>
      </c>
      <c r="CA145" s="2" t="s">
        <v>1484</v>
      </c>
      <c r="CB145" s="2" t="s">
        <v>1484</v>
      </c>
      <c r="CC145" s="2" t="s">
        <v>1484</v>
      </c>
      <c r="CD145" s="2" t="s">
        <v>1484</v>
      </c>
      <c r="CE145" s="2" t="s">
        <v>1484</v>
      </c>
      <c r="CF145" s="2" t="s">
        <v>1484</v>
      </c>
      <c r="CG145" s="2" t="s">
        <v>1484</v>
      </c>
      <c r="CH145" s="2" t="s">
        <v>1484</v>
      </c>
      <c r="CI145" s="2" t="s">
        <v>1484</v>
      </c>
      <c r="CJ145" s="2" t="s">
        <v>1484</v>
      </c>
      <c r="CK145" s="2" t="s">
        <v>1484</v>
      </c>
      <c r="CL145" s="2" t="s">
        <v>1484</v>
      </c>
      <c r="CM145" s="2" t="s">
        <v>1484</v>
      </c>
      <c r="CN145" s="2" t="s">
        <v>1484</v>
      </c>
      <c r="CO145" s="2" t="s">
        <v>1484</v>
      </c>
      <c r="CP145" s="2" t="s">
        <v>1484</v>
      </c>
      <c r="CQ145" s="2" t="s">
        <v>1484</v>
      </c>
      <c r="CR145" s="2" t="s">
        <v>1484</v>
      </c>
      <c r="CS145" s="2" t="s">
        <v>1484</v>
      </c>
      <c r="CU145" s="2" t="str">
        <f>_xlfn.XLOOKUP($A145,TEAMS!$G$1:$G$844,TEAMS!$H$1:$H$844,"",0)</f>
        <v>SG</v>
      </c>
      <c r="CV145" s="2" t="str">
        <f>_xlfn.XLOOKUP($CU145,DASHBOARD!$B$22:$B$27,DASHBOARD!$C$22:$C$27,"",0)</f>
        <v>GUARD</v>
      </c>
      <c r="CY145" s="60">
        <v>0</v>
      </c>
      <c r="CZ145" s="60">
        <v>0</v>
      </c>
      <c r="DA145" s="60">
        <v>0</v>
      </c>
      <c r="DB145" s="60">
        <v>2000000</v>
      </c>
      <c r="DC145" s="60">
        <v>0</v>
      </c>
      <c r="DD145" s="60">
        <v>3010000</v>
      </c>
      <c r="DE145" s="60">
        <v>3610000</v>
      </c>
      <c r="DF145" s="60">
        <v>4210000</v>
      </c>
      <c r="DG145" s="60">
        <v>0</v>
      </c>
      <c r="DH145" s="60">
        <v>5410000</v>
      </c>
      <c r="DI145" s="60">
        <v>736000</v>
      </c>
      <c r="DJ145" s="60">
        <v>112797</v>
      </c>
      <c r="DK145" s="60">
        <v>0</v>
      </c>
      <c r="DL145" s="60">
        <v>0</v>
      </c>
      <c r="DM145" s="60">
        <v>0</v>
      </c>
      <c r="DN145" s="60">
        <v>0</v>
      </c>
      <c r="DO145" s="60">
        <v>0</v>
      </c>
      <c r="DP145" s="60">
        <v>0</v>
      </c>
      <c r="DQ145" s="60">
        <v>0</v>
      </c>
      <c r="DR145" s="60">
        <v>0</v>
      </c>
      <c r="DS145" s="60">
        <v>0</v>
      </c>
      <c r="DT145" s="60">
        <v>0</v>
      </c>
      <c r="DU145" s="60">
        <v>0</v>
      </c>
      <c r="DV145" s="60">
        <v>0</v>
      </c>
      <c r="DW145" s="60">
        <v>0</v>
      </c>
      <c r="DX145" s="60">
        <v>0</v>
      </c>
      <c r="DY145" s="60">
        <v>0</v>
      </c>
      <c r="DZ145" s="60">
        <v>0</v>
      </c>
      <c r="EA145" s="60">
        <v>0</v>
      </c>
      <c r="EB145" s="60">
        <v>0</v>
      </c>
      <c r="EC145" s="60">
        <v>0</v>
      </c>
      <c r="ED145" s="60">
        <v>0</v>
      </c>
      <c r="EH145" s="2" t="s">
        <v>1483</v>
      </c>
    </row>
    <row r="146" spans="1:165" x14ac:dyDescent="0.2">
      <c r="A146" s="2" t="s">
        <v>846</v>
      </c>
      <c r="B146" s="2" t="s">
        <v>1484</v>
      </c>
      <c r="C146" s="2" t="s">
        <v>1484</v>
      </c>
      <c r="D146" s="2" t="s">
        <v>1484</v>
      </c>
      <c r="E146" s="2" t="s">
        <v>1484</v>
      </c>
      <c r="F146" s="2" t="s">
        <v>1484</v>
      </c>
      <c r="G146" s="2" t="s">
        <v>1484</v>
      </c>
      <c r="H146" s="2" t="s">
        <v>1484</v>
      </c>
      <c r="I146" s="2" t="s">
        <v>1484</v>
      </c>
      <c r="J146" s="2" t="s">
        <v>1484</v>
      </c>
      <c r="K146" s="2" t="s">
        <v>1484</v>
      </c>
      <c r="L146" s="2" t="s">
        <v>1484</v>
      </c>
      <c r="M146" s="2" t="s">
        <v>1484</v>
      </c>
      <c r="N146" s="2" t="s">
        <v>1484</v>
      </c>
      <c r="O146" s="2" t="s">
        <v>1484</v>
      </c>
      <c r="P146" s="2" t="s">
        <v>1484</v>
      </c>
      <c r="Q146" s="2" t="s">
        <v>1484</v>
      </c>
      <c r="R146" s="2" t="s">
        <v>843</v>
      </c>
      <c r="S146" s="2" t="s">
        <v>843</v>
      </c>
      <c r="T146" s="2" t="s">
        <v>843</v>
      </c>
      <c r="U146" s="2" t="s">
        <v>843</v>
      </c>
      <c r="V146" s="2" t="s">
        <v>843</v>
      </c>
      <c r="W146" s="2" t="s">
        <v>1516</v>
      </c>
      <c r="X146" s="2" t="s">
        <v>1516</v>
      </c>
      <c r="Y146" s="2" t="s">
        <v>1516</v>
      </c>
      <c r="Z146" s="2" t="s">
        <v>843</v>
      </c>
      <c r="AA146" s="2" t="s">
        <v>843</v>
      </c>
      <c r="AB146" s="2" t="s">
        <v>843</v>
      </c>
      <c r="AC146" s="2" t="s">
        <v>843</v>
      </c>
      <c r="AD146" s="2" t="s">
        <v>843</v>
      </c>
      <c r="AE146" s="2" t="s">
        <v>1484</v>
      </c>
      <c r="AF146" s="2" t="s">
        <v>1484</v>
      </c>
      <c r="AG146" s="2" t="s">
        <v>1484</v>
      </c>
      <c r="AH146" s="2" t="s">
        <v>1484</v>
      </c>
      <c r="AI146" s="2" t="s">
        <v>1484</v>
      </c>
      <c r="AJ146" s="2" t="s">
        <v>1484</v>
      </c>
      <c r="AK146" s="2" t="s">
        <v>1484</v>
      </c>
      <c r="AL146" s="2" t="s">
        <v>1484</v>
      </c>
      <c r="AM146" s="2" t="s">
        <v>1484</v>
      </c>
      <c r="AN146" s="2" t="s">
        <v>1484</v>
      </c>
      <c r="AO146" s="2" t="s">
        <v>1484</v>
      </c>
      <c r="AP146" s="2" t="s">
        <v>1484</v>
      </c>
      <c r="AQ146" s="2" t="s">
        <v>1484</v>
      </c>
      <c r="AR146" s="2" t="s">
        <v>1484</v>
      </c>
      <c r="AS146" s="2" t="s">
        <v>1484</v>
      </c>
      <c r="AT146" s="2" t="s">
        <v>1484</v>
      </c>
      <c r="AU146" s="2" t="s">
        <v>1484</v>
      </c>
      <c r="AV146" s="2" t="s">
        <v>1484</v>
      </c>
      <c r="AW146" s="2" t="s">
        <v>1484</v>
      </c>
      <c r="AX146" s="2">
        <v>191.4</v>
      </c>
      <c r="AY146" s="2">
        <v>462</v>
      </c>
      <c r="AZ146" s="2">
        <v>1603.7</v>
      </c>
      <c r="BA146" s="2">
        <v>1544.4</v>
      </c>
      <c r="BB146" s="2">
        <v>1668.6000000000001</v>
      </c>
      <c r="BC146" s="2">
        <v>1033.2</v>
      </c>
      <c r="BD146" s="2">
        <v>1709.4</v>
      </c>
      <c r="BE146" s="2">
        <v>1469.4</v>
      </c>
      <c r="BF146" s="2">
        <v>1362.8999999999999</v>
      </c>
      <c r="BG146" s="2">
        <v>1665</v>
      </c>
      <c r="BH146" s="2">
        <v>770</v>
      </c>
      <c r="BI146" s="2">
        <v>1600.8</v>
      </c>
      <c r="BJ146" s="2">
        <v>752.4</v>
      </c>
      <c r="BK146" s="2" t="s">
        <v>1484</v>
      </c>
      <c r="BL146" s="2" t="s">
        <v>1484</v>
      </c>
      <c r="BM146" s="2" t="s">
        <v>1484</v>
      </c>
      <c r="BN146" s="2" t="s">
        <v>1484</v>
      </c>
      <c r="BO146" s="2" t="s">
        <v>1484</v>
      </c>
      <c r="BP146" s="2" t="s">
        <v>1484</v>
      </c>
      <c r="BQ146" s="2" t="s">
        <v>1484</v>
      </c>
      <c r="BR146" s="2" t="s">
        <v>1484</v>
      </c>
      <c r="BS146" s="2" t="s">
        <v>1484</v>
      </c>
      <c r="BT146" s="2" t="s">
        <v>1484</v>
      </c>
      <c r="BU146" s="2" t="s">
        <v>1484</v>
      </c>
      <c r="BV146" s="2" t="s">
        <v>1484</v>
      </c>
      <c r="BW146" s="2" t="s">
        <v>1484</v>
      </c>
      <c r="BX146" s="2" t="s">
        <v>1484</v>
      </c>
      <c r="BY146" s="2" t="s">
        <v>1484</v>
      </c>
      <c r="BZ146" s="2" t="s">
        <v>1484</v>
      </c>
      <c r="CA146" s="2" t="s">
        <v>1484</v>
      </c>
      <c r="CB146" s="2" t="s">
        <v>1484</v>
      </c>
      <c r="CC146" s="2" t="s">
        <v>1484</v>
      </c>
      <c r="CD146" s="2">
        <v>9.6</v>
      </c>
      <c r="CE146" s="2">
        <v>11.7</v>
      </c>
      <c r="CF146" s="2">
        <v>13.4</v>
      </c>
      <c r="CG146" s="2">
        <v>12.8</v>
      </c>
      <c r="CH146" s="2">
        <v>14.8</v>
      </c>
      <c r="CI146" s="2">
        <v>14.9</v>
      </c>
      <c r="CJ146" s="2">
        <v>14.1</v>
      </c>
      <c r="CK146" s="2">
        <v>11.6</v>
      </c>
      <c r="CL146" s="2">
        <v>15.1</v>
      </c>
      <c r="CM146" s="2">
        <v>15.4</v>
      </c>
      <c r="CN146" s="2">
        <v>17.2</v>
      </c>
      <c r="CO146" s="2">
        <v>17.8</v>
      </c>
      <c r="CP146" s="2">
        <v>16.3</v>
      </c>
      <c r="CQ146" s="2" t="s">
        <v>1484</v>
      </c>
      <c r="CR146" s="2" t="s">
        <v>1484</v>
      </c>
      <c r="CS146" s="2" t="s">
        <v>1484</v>
      </c>
      <c r="CU146" s="2" t="str">
        <f>_xlfn.XLOOKUP($A146,TEAMS!$G$1:$G$844,TEAMS!$H$1:$H$844,"",0)</f>
        <v>PG</v>
      </c>
      <c r="CV146" s="2" t="str">
        <f>_xlfn.XLOOKUP($CU146,DASHBOARD!$B$22:$B$27,DASHBOARD!$C$22:$C$27,"",0)</f>
        <v>GUARD</v>
      </c>
      <c r="CY146" s="60">
        <v>0</v>
      </c>
      <c r="CZ146" s="60">
        <v>0</v>
      </c>
      <c r="DA146" s="60">
        <v>0</v>
      </c>
      <c r="DB146" s="60">
        <v>0</v>
      </c>
      <c r="DC146" s="60">
        <v>0</v>
      </c>
      <c r="DD146" s="60">
        <v>0</v>
      </c>
      <c r="DE146" s="60">
        <v>0</v>
      </c>
      <c r="DF146" s="60">
        <v>0</v>
      </c>
      <c r="DG146" s="60">
        <v>0</v>
      </c>
      <c r="DH146" s="60">
        <v>0</v>
      </c>
      <c r="DI146" s="60">
        <v>0</v>
      </c>
      <c r="DJ146" s="60">
        <v>0</v>
      </c>
      <c r="DK146" s="60">
        <v>0</v>
      </c>
      <c r="DL146" s="60">
        <v>0</v>
      </c>
      <c r="DM146" s="60">
        <v>0</v>
      </c>
      <c r="DN146" s="60">
        <v>0</v>
      </c>
      <c r="DO146" s="60">
        <v>0</v>
      </c>
      <c r="DP146" s="60">
        <v>0</v>
      </c>
      <c r="DQ146" s="60">
        <v>0</v>
      </c>
      <c r="DR146" s="60">
        <v>0</v>
      </c>
      <c r="DS146" s="60">
        <v>0</v>
      </c>
      <c r="DT146" s="60">
        <v>0</v>
      </c>
      <c r="DU146" s="60">
        <v>0</v>
      </c>
      <c r="DV146" s="60">
        <v>0</v>
      </c>
      <c r="DW146" s="60">
        <v>0</v>
      </c>
      <c r="DX146" s="60">
        <v>4000000</v>
      </c>
      <c r="DY146" s="60">
        <v>4096950</v>
      </c>
      <c r="DZ146" s="60">
        <v>3903900</v>
      </c>
      <c r="EA146" s="60">
        <v>3710850</v>
      </c>
      <c r="EB146" s="60">
        <v>0</v>
      </c>
      <c r="EC146" s="60">
        <v>0</v>
      </c>
      <c r="ED146" s="60">
        <v>0</v>
      </c>
      <c r="EH146" s="2" t="s">
        <v>1480</v>
      </c>
    </row>
    <row r="147" spans="1:165" x14ac:dyDescent="0.2">
      <c r="A147" s="2" t="s">
        <v>665</v>
      </c>
      <c r="B147" s="2" t="s">
        <v>1484</v>
      </c>
      <c r="C147" s="2" t="s">
        <v>1484</v>
      </c>
      <c r="D147" s="2" t="s">
        <v>1484</v>
      </c>
      <c r="E147" s="2" t="s">
        <v>1484</v>
      </c>
      <c r="F147" s="2" t="s">
        <v>1484</v>
      </c>
      <c r="G147" s="2" t="s">
        <v>1484</v>
      </c>
      <c r="H147" s="2" t="s">
        <v>1484</v>
      </c>
      <c r="I147" s="2" t="s">
        <v>1484</v>
      </c>
      <c r="J147" s="2" t="s">
        <v>1484</v>
      </c>
      <c r="K147" s="2" t="s">
        <v>1484</v>
      </c>
      <c r="L147" s="2" t="s">
        <v>1484</v>
      </c>
      <c r="M147" s="2" t="s">
        <v>1484</v>
      </c>
      <c r="N147" s="2" t="s">
        <v>1484</v>
      </c>
      <c r="O147" s="2" t="s">
        <v>1484</v>
      </c>
      <c r="P147" s="2" t="s">
        <v>1517</v>
      </c>
      <c r="Q147" s="2" t="s">
        <v>1530</v>
      </c>
      <c r="R147" s="2" t="s">
        <v>1514</v>
      </c>
      <c r="S147" s="2" t="s">
        <v>1514</v>
      </c>
      <c r="T147" s="2" t="s">
        <v>1514</v>
      </c>
      <c r="U147" s="2" t="s">
        <v>1514</v>
      </c>
      <c r="V147" s="2" t="s">
        <v>1514</v>
      </c>
      <c r="W147" s="2" t="s">
        <v>1529</v>
      </c>
      <c r="X147" s="2" t="s">
        <v>1529</v>
      </c>
      <c r="Y147" s="2" t="s">
        <v>1529</v>
      </c>
      <c r="Z147" s="2" t="s">
        <v>1507</v>
      </c>
      <c r="AA147" s="2" t="s">
        <v>788</v>
      </c>
      <c r="AB147" s="2" t="s">
        <v>788</v>
      </c>
      <c r="AC147" s="2" t="s">
        <v>788</v>
      </c>
      <c r="AD147" s="2" t="s">
        <v>788</v>
      </c>
      <c r="AE147" s="2" t="s">
        <v>1484</v>
      </c>
      <c r="AF147" s="2" t="s">
        <v>1484</v>
      </c>
      <c r="AG147" s="2" t="s">
        <v>1484</v>
      </c>
      <c r="AH147" s="2" t="s">
        <v>1484</v>
      </c>
      <c r="AI147" s="2" t="s">
        <v>1484</v>
      </c>
      <c r="AJ147" s="2" t="s">
        <v>1484</v>
      </c>
      <c r="AK147" s="2" t="s">
        <v>1484</v>
      </c>
      <c r="AL147" s="2" t="s">
        <v>1484</v>
      </c>
      <c r="AM147" s="2" t="s">
        <v>1484</v>
      </c>
      <c r="AN147" s="2" t="s">
        <v>1484</v>
      </c>
      <c r="AO147" s="2" t="s">
        <v>1484</v>
      </c>
      <c r="AP147" s="2" t="s">
        <v>1484</v>
      </c>
      <c r="AQ147" s="2" t="s">
        <v>1484</v>
      </c>
      <c r="AR147" s="2" t="s">
        <v>1484</v>
      </c>
      <c r="AS147" s="2" t="s">
        <v>1484</v>
      </c>
      <c r="AT147" s="2" t="s">
        <v>1484</v>
      </c>
      <c r="AU147" s="2" t="s">
        <v>1484</v>
      </c>
      <c r="AV147" s="2">
        <v>1862</v>
      </c>
      <c r="AW147" s="2">
        <v>990</v>
      </c>
      <c r="AX147" s="2">
        <v>1467.9</v>
      </c>
      <c r="AY147" s="2">
        <v>1420.8</v>
      </c>
      <c r="AZ147" s="2">
        <v>2243.6999999999998</v>
      </c>
      <c r="BA147" s="2">
        <v>2085</v>
      </c>
      <c r="BB147" s="2">
        <v>1967.1</v>
      </c>
      <c r="BC147" s="2">
        <v>966</v>
      </c>
      <c r="BD147" s="2">
        <v>2680</v>
      </c>
      <c r="BE147" s="2">
        <v>2419.8000000000002</v>
      </c>
      <c r="BF147" s="2">
        <v>2079</v>
      </c>
      <c r="BG147" s="2">
        <v>2363.9</v>
      </c>
      <c r="BH147" s="2">
        <v>1189</v>
      </c>
      <c r="BI147" s="2">
        <v>2248</v>
      </c>
      <c r="BJ147" s="2">
        <v>222.2</v>
      </c>
      <c r="BK147" s="2" t="s">
        <v>1484</v>
      </c>
      <c r="BL147" s="2" t="s">
        <v>1484</v>
      </c>
      <c r="BM147" s="2" t="s">
        <v>1484</v>
      </c>
      <c r="BN147" s="2" t="s">
        <v>1484</v>
      </c>
      <c r="BO147" s="2" t="s">
        <v>1484</v>
      </c>
      <c r="BP147" s="2" t="s">
        <v>1484</v>
      </c>
      <c r="BQ147" s="2" t="s">
        <v>1484</v>
      </c>
      <c r="BR147" s="2" t="s">
        <v>1484</v>
      </c>
      <c r="BS147" s="2" t="s">
        <v>1484</v>
      </c>
      <c r="BT147" s="2" t="s">
        <v>1484</v>
      </c>
      <c r="BU147" s="2" t="s">
        <v>1484</v>
      </c>
      <c r="BV147" s="2" t="s">
        <v>1484</v>
      </c>
      <c r="BW147" s="2" t="s">
        <v>1484</v>
      </c>
      <c r="BX147" s="2" t="s">
        <v>1484</v>
      </c>
      <c r="BY147" s="2" t="s">
        <v>1484</v>
      </c>
      <c r="BZ147" s="2" t="s">
        <v>1484</v>
      </c>
      <c r="CA147" s="2" t="s">
        <v>1484</v>
      </c>
      <c r="CB147" s="2">
        <v>10.9</v>
      </c>
      <c r="CC147" s="2">
        <v>12.7</v>
      </c>
      <c r="CD147" s="2">
        <v>15.6</v>
      </c>
      <c r="CE147" s="2">
        <v>18.100000000000001</v>
      </c>
      <c r="CF147" s="2">
        <v>16.8</v>
      </c>
      <c r="CG147" s="2">
        <v>15</v>
      </c>
      <c r="CH147" s="2">
        <v>16.399999999999999</v>
      </c>
      <c r="CI147" s="2">
        <v>15.2</v>
      </c>
      <c r="CJ147" s="2">
        <v>17.600000000000001</v>
      </c>
      <c r="CK147" s="2">
        <v>14</v>
      </c>
      <c r="CL147" s="2">
        <v>13.6</v>
      </c>
      <c r="CM147" s="2">
        <v>12.4</v>
      </c>
      <c r="CN147" s="2">
        <v>8.1</v>
      </c>
      <c r="CO147" s="2">
        <v>8.5</v>
      </c>
      <c r="CP147" s="2">
        <v>7.8</v>
      </c>
      <c r="CQ147" s="2" t="s">
        <v>1484</v>
      </c>
      <c r="CR147" s="2" t="s">
        <v>1484</v>
      </c>
      <c r="CS147" s="2" t="s">
        <v>1484</v>
      </c>
      <c r="CU147" s="2" t="str">
        <f>_xlfn.XLOOKUP($A147,TEAMS!$G$1:$G$844,TEAMS!$H$1:$H$844,"",0)</f>
        <v>SG</v>
      </c>
      <c r="CV147" s="2" t="str">
        <f>_xlfn.XLOOKUP($CU147,DASHBOARD!$B$22:$B$27,DASHBOARD!$C$22:$C$27,"",0)</f>
        <v>GUARD</v>
      </c>
      <c r="CY147" s="60">
        <v>0</v>
      </c>
      <c r="CZ147" s="60">
        <v>0</v>
      </c>
      <c r="DA147" s="60">
        <v>0</v>
      </c>
      <c r="DB147" s="60">
        <v>0</v>
      </c>
      <c r="DC147" s="60">
        <v>0</v>
      </c>
      <c r="DD147" s="60">
        <v>0</v>
      </c>
      <c r="DE147" s="60">
        <v>0</v>
      </c>
      <c r="DF147" s="60">
        <v>0</v>
      </c>
      <c r="DG147" s="60">
        <v>0</v>
      </c>
      <c r="DH147" s="60">
        <v>0</v>
      </c>
      <c r="DI147" s="60">
        <v>0</v>
      </c>
      <c r="DJ147" s="60">
        <v>0</v>
      </c>
      <c r="DK147" s="60">
        <v>0</v>
      </c>
      <c r="DL147" s="60">
        <v>0</v>
      </c>
      <c r="DM147" s="60">
        <v>1206600</v>
      </c>
      <c r="DN147" s="60">
        <v>1297080</v>
      </c>
      <c r="DO147" s="60">
        <v>0</v>
      </c>
      <c r="DP147" s="60">
        <v>2134067</v>
      </c>
      <c r="DQ147" s="60">
        <v>4985001</v>
      </c>
      <c r="DR147" s="60">
        <v>5508426</v>
      </c>
      <c r="DS147" s="60">
        <v>6757851</v>
      </c>
      <c r="DT147" s="60">
        <v>2382353</v>
      </c>
      <c r="DU147" s="60">
        <v>2806452</v>
      </c>
      <c r="DV147" s="60">
        <v>5565000</v>
      </c>
      <c r="DW147" s="60">
        <v>6516000</v>
      </c>
      <c r="DX147" s="60">
        <v>5000000</v>
      </c>
      <c r="DY147" s="60">
        <v>12800000</v>
      </c>
      <c r="DZ147" s="60">
        <v>13760000</v>
      </c>
      <c r="EA147" s="60">
        <v>14720000</v>
      </c>
      <c r="EB147" s="60">
        <v>0</v>
      </c>
      <c r="EC147" s="60">
        <v>0</v>
      </c>
      <c r="ED147" s="60">
        <v>0</v>
      </c>
      <c r="EH147" s="2" t="s">
        <v>1481</v>
      </c>
    </row>
    <row r="148" spans="1:165" x14ac:dyDescent="0.2">
      <c r="A148" s="2" t="s">
        <v>1084</v>
      </c>
      <c r="B148" s="2" t="s">
        <v>1512</v>
      </c>
      <c r="C148" s="2" t="s">
        <v>837</v>
      </c>
      <c r="D148" s="2" t="s">
        <v>1484</v>
      </c>
      <c r="E148" s="2" t="s">
        <v>787</v>
      </c>
      <c r="F148" s="2" t="s">
        <v>787</v>
      </c>
      <c r="G148" s="2" t="s">
        <v>1077</v>
      </c>
      <c r="H148" s="2" t="s">
        <v>1512</v>
      </c>
      <c r="I148" s="2" t="s">
        <v>1512</v>
      </c>
      <c r="J148" s="2" t="s">
        <v>1484</v>
      </c>
      <c r="K148" s="2" t="s">
        <v>1484</v>
      </c>
      <c r="L148" s="2" t="s">
        <v>1484</v>
      </c>
      <c r="M148" s="2" t="s">
        <v>1484</v>
      </c>
      <c r="N148" s="2" t="s">
        <v>1484</v>
      </c>
      <c r="O148" s="2" t="s">
        <v>1484</v>
      </c>
      <c r="P148" s="2" t="s">
        <v>1484</v>
      </c>
      <c r="Q148" s="2" t="s">
        <v>1484</v>
      </c>
      <c r="R148" s="2" t="s">
        <v>1484</v>
      </c>
      <c r="S148" s="2" t="s">
        <v>1484</v>
      </c>
      <c r="T148" s="2" t="s">
        <v>1484</v>
      </c>
      <c r="U148" s="2" t="s">
        <v>1484</v>
      </c>
      <c r="V148" s="2" t="s">
        <v>1484</v>
      </c>
      <c r="W148" s="2" t="s">
        <v>1484</v>
      </c>
      <c r="X148" s="2" t="s">
        <v>1484</v>
      </c>
      <c r="Y148" s="2" t="s">
        <v>1484</v>
      </c>
      <c r="Z148" s="2" t="s">
        <v>1484</v>
      </c>
      <c r="AA148" s="2" t="s">
        <v>1484</v>
      </c>
      <c r="AB148" s="2" t="s">
        <v>1484</v>
      </c>
      <c r="AC148" s="2" t="s">
        <v>1484</v>
      </c>
      <c r="AD148" s="2" t="s">
        <v>1484</v>
      </c>
      <c r="AE148" s="2" t="s">
        <v>1484</v>
      </c>
      <c r="AF148" s="2" t="s">
        <v>1484</v>
      </c>
      <c r="AG148" s="2" t="s">
        <v>1484</v>
      </c>
      <c r="AH148" s="2">
        <v>1177.8</v>
      </c>
      <c r="AI148" s="2">
        <v>392</v>
      </c>
      <c r="AJ148" s="2" t="s">
        <v>1484</v>
      </c>
      <c r="AK148" s="2">
        <v>95.2</v>
      </c>
      <c r="AL148" s="2">
        <v>117.8</v>
      </c>
      <c r="AM148" s="2">
        <v>7</v>
      </c>
      <c r="AN148" s="2">
        <v>74</v>
      </c>
      <c r="AO148" s="2">
        <v>51.2</v>
      </c>
      <c r="AP148" s="2" t="s">
        <v>1484</v>
      </c>
      <c r="AQ148" s="2" t="s">
        <v>1484</v>
      </c>
      <c r="AR148" s="2" t="s">
        <v>1484</v>
      </c>
      <c r="AS148" s="2" t="s">
        <v>1484</v>
      </c>
      <c r="AT148" s="2" t="s">
        <v>1484</v>
      </c>
      <c r="AU148" s="2" t="s">
        <v>1484</v>
      </c>
      <c r="AV148" s="2" t="s">
        <v>1484</v>
      </c>
      <c r="AW148" s="2" t="s">
        <v>1484</v>
      </c>
      <c r="AX148" s="2" t="s">
        <v>1484</v>
      </c>
      <c r="AY148" s="2" t="s">
        <v>1484</v>
      </c>
      <c r="AZ148" s="2" t="s">
        <v>1484</v>
      </c>
      <c r="BA148" s="2" t="s">
        <v>1484</v>
      </c>
      <c r="BB148" s="2" t="s">
        <v>1484</v>
      </c>
      <c r="BC148" s="2" t="s">
        <v>1484</v>
      </c>
      <c r="BD148" s="2" t="s">
        <v>1484</v>
      </c>
      <c r="BE148" s="2" t="s">
        <v>1484</v>
      </c>
      <c r="BF148" s="2" t="s">
        <v>1484</v>
      </c>
      <c r="BG148" s="2" t="s">
        <v>1484</v>
      </c>
      <c r="BH148" s="2" t="s">
        <v>1484</v>
      </c>
      <c r="BI148" s="2" t="s">
        <v>1484</v>
      </c>
      <c r="BJ148" s="2" t="s">
        <v>1484</v>
      </c>
      <c r="BK148" s="2" t="s">
        <v>1484</v>
      </c>
      <c r="BL148" s="2" t="s">
        <v>1484</v>
      </c>
      <c r="BM148" s="2" t="s">
        <v>1484</v>
      </c>
      <c r="BN148" s="2">
        <v>11.8</v>
      </c>
      <c r="BO148" s="2">
        <v>3.6</v>
      </c>
      <c r="BP148" s="2" t="s">
        <v>1484</v>
      </c>
      <c r="BQ148" s="2">
        <v>12.8</v>
      </c>
      <c r="BR148" s="2">
        <v>11.9</v>
      </c>
      <c r="BS148" s="2">
        <v>1.8</v>
      </c>
      <c r="BT148" s="2">
        <v>19.600000000000001</v>
      </c>
      <c r="BU148" s="2">
        <v>7.2</v>
      </c>
      <c r="BV148" s="2" t="s">
        <v>1484</v>
      </c>
      <c r="BW148" s="2" t="s">
        <v>1484</v>
      </c>
      <c r="BX148" s="2" t="s">
        <v>1484</v>
      </c>
      <c r="BY148" s="2" t="s">
        <v>1484</v>
      </c>
      <c r="BZ148" s="2" t="s">
        <v>1484</v>
      </c>
      <c r="CA148" s="2" t="s">
        <v>1484</v>
      </c>
      <c r="CB148" s="2" t="s">
        <v>1484</v>
      </c>
      <c r="CC148" s="2" t="s">
        <v>1484</v>
      </c>
      <c r="CD148" s="2" t="s">
        <v>1484</v>
      </c>
      <c r="CE148" s="2" t="s">
        <v>1484</v>
      </c>
      <c r="CF148" s="2" t="s">
        <v>1484</v>
      </c>
      <c r="CG148" s="2" t="s">
        <v>1484</v>
      </c>
      <c r="CH148" s="2" t="s">
        <v>1484</v>
      </c>
      <c r="CI148" s="2" t="s">
        <v>1484</v>
      </c>
      <c r="CJ148" s="2" t="s">
        <v>1484</v>
      </c>
      <c r="CK148" s="2" t="s">
        <v>1484</v>
      </c>
      <c r="CL148" s="2" t="s">
        <v>1484</v>
      </c>
      <c r="CM148" s="2" t="s">
        <v>1484</v>
      </c>
      <c r="CN148" s="2" t="s">
        <v>1484</v>
      </c>
      <c r="CO148" s="2" t="s">
        <v>1484</v>
      </c>
      <c r="CP148" s="2" t="s">
        <v>1484</v>
      </c>
      <c r="CQ148" s="2" t="s">
        <v>1484</v>
      </c>
      <c r="CR148" s="2" t="s">
        <v>1484</v>
      </c>
      <c r="CS148" s="2" t="s">
        <v>1484</v>
      </c>
      <c r="CU148" s="2" t="str">
        <f>_xlfn.XLOOKUP($A148,TEAMS!$G$1:$G$844,TEAMS!$H$1:$H$844,"",0)</f>
        <v>C</v>
      </c>
      <c r="CV148" s="2" t="str">
        <f>_xlfn.XLOOKUP($CU148,DASHBOARD!$B$22:$B$27,DASHBOARD!$C$22:$C$27,"",0)</f>
        <v>CENTER</v>
      </c>
      <c r="CY148" s="60">
        <v>360000</v>
      </c>
      <c r="CZ148" s="60">
        <v>300000</v>
      </c>
      <c r="DA148" s="60">
        <v>0</v>
      </c>
      <c r="DB148" s="60">
        <v>390000</v>
      </c>
      <c r="DC148" s="60">
        <v>150000</v>
      </c>
      <c r="DD148" s="60">
        <v>225000</v>
      </c>
      <c r="DE148" s="60">
        <v>0</v>
      </c>
      <c r="DF148" s="60">
        <v>272250</v>
      </c>
      <c r="DG148" s="60">
        <v>0</v>
      </c>
      <c r="DH148" s="60">
        <v>0</v>
      </c>
      <c r="DI148" s="60">
        <v>0</v>
      </c>
      <c r="DJ148" s="60">
        <v>0</v>
      </c>
      <c r="DK148" s="60">
        <v>0</v>
      </c>
      <c r="DL148" s="60">
        <v>0</v>
      </c>
      <c r="DM148" s="60">
        <v>0</v>
      </c>
      <c r="DN148" s="60">
        <v>0</v>
      </c>
      <c r="DO148" s="60">
        <v>0</v>
      </c>
      <c r="DP148" s="60">
        <v>0</v>
      </c>
      <c r="DQ148" s="60">
        <v>0</v>
      </c>
      <c r="DR148" s="60">
        <v>0</v>
      </c>
      <c r="DS148" s="60">
        <v>0</v>
      </c>
      <c r="DT148" s="60">
        <v>0</v>
      </c>
      <c r="DU148" s="60">
        <v>0</v>
      </c>
      <c r="DV148" s="60">
        <v>0</v>
      </c>
      <c r="DW148" s="60">
        <v>0</v>
      </c>
      <c r="DX148" s="60">
        <v>0</v>
      </c>
      <c r="DY148" s="60">
        <v>0</v>
      </c>
      <c r="DZ148" s="60">
        <v>0</v>
      </c>
      <c r="EA148" s="60">
        <v>0</v>
      </c>
      <c r="EB148" s="60">
        <v>0</v>
      </c>
      <c r="EC148" s="60">
        <v>0</v>
      </c>
      <c r="ED148" s="60">
        <v>0</v>
      </c>
      <c r="EH148" s="2" t="s">
        <v>1480</v>
      </c>
    </row>
    <row r="149" spans="1:165" x14ac:dyDescent="0.2">
      <c r="A149" s="2" t="s">
        <v>915</v>
      </c>
      <c r="B149" s="2" t="s">
        <v>1484</v>
      </c>
      <c r="C149" s="2" t="s">
        <v>1484</v>
      </c>
      <c r="D149" s="2" t="s">
        <v>1484</v>
      </c>
      <c r="E149" s="2" t="s">
        <v>1484</v>
      </c>
      <c r="F149" s="2" t="s">
        <v>1484</v>
      </c>
      <c r="G149" s="2" t="s">
        <v>1484</v>
      </c>
      <c r="H149" s="2" t="s">
        <v>1484</v>
      </c>
      <c r="I149" s="2" t="s">
        <v>1484</v>
      </c>
      <c r="J149" s="2" t="s">
        <v>1484</v>
      </c>
      <c r="K149" s="2" t="s">
        <v>1484</v>
      </c>
      <c r="L149" s="2" t="s">
        <v>1484</v>
      </c>
      <c r="M149" s="2" t="s">
        <v>1484</v>
      </c>
      <c r="N149" s="2" t="s">
        <v>1484</v>
      </c>
      <c r="O149" s="2" t="s">
        <v>1484</v>
      </c>
      <c r="P149" s="2" t="s">
        <v>1529</v>
      </c>
      <c r="Q149" s="2" t="s">
        <v>1529</v>
      </c>
      <c r="R149" s="2" t="s">
        <v>787</v>
      </c>
      <c r="S149" s="2" t="s">
        <v>1484</v>
      </c>
      <c r="T149" s="2" t="s">
        <v>1484</v>
      </c>
      <c r="U149" s="2" t="s">
        <v>1484</v>
      </c>
      <c r="V149" s="2" t="s">
        <v>1484</v>
      </c>
      <c r="W149" s="2" t="s">
        <v>1484</v>
      </c>
      <c r="X149" s="2" t="s">
        <v>1484</v>
      </c>
      <c r="Y149" s="2" t="s">
        <v>1484</v>
      </c>
      <c r="Z149" s="2" t="s">
        <v>1484</v>
      </c>
      <c r="AA149" s="2" t="s">
        <v>1484</v>
      </c>
      <c r="AB149" s="2" t="s">
        <v>1484</v>
      </c>
      <c r="AC149" s="2" t="s">
        <v>1484</v>
      </c>
      <c r="AD149" s="2" t="s">
        <v>1484</v>
      </c>
      <c r="AE149" s="2" t="s">
        <v>1484</v>
      </c>
      <c r="AF149" s="2" t="s">
        <v>1484</v>
      </c>
      <c r="AG149" s="2" t="s">
        <v>1484</v>
      </c>
      <c r="AH149" s="2" t="s">
        <v>1484</v>
      </c>
      <c r="AI149" s="2" t="s">
        <v>1484</v>
      </c>
      <c r="AJ149" s="2" t="s">
        <v>1484</v>
      </c>
      <c r="AK149" s="2" t="s">
        <v>1484</v>
      </c>
      <c r="AL149" s="2" t="s">
        <v>1484</v>
      </c>
      <c r="AM149" s="2" t="s">
        <v>1484</v>
      </c>
      <c r="AN149" s="2" t="s">
        <v>1484</v>
      </c>
      <c r="AO149" s="2" t="s">
        <v>1484</v>
      </c>
      <c r="AP149" s="2" t="s">
        <v>1484</v>
      </c>
      <c r="AQ149" s="2" t="s">
        <v>1484</v>
      </c>
      <c r="AR149" s="2" t="s">
        <v>1484</v>
      </c>
      <c r="AS149" s="2" t="s">
        <v>1484</v>
      </c>
      <c r="AT149" s="2" t="s">
        <v>1484</v>
      </c>
      <c r="AU149" s="2" t="s">
        <v>1484</v>
      </c>
      <c r="AV149" s="2">
        <v>5.0999999999999996</v>
      </c>
      <c r="AW149" s="2">
        <v>742.5</v>
      </c>
      <c r="AX149" s="2">
        <v>103.4</v>
      </c>
      <c r="AY149" s="2" t="s">
        <v>1484</v>
      </c>
      <c r="AZ149" s="2" t="s">
        <v>1484</v>
      </c>
      <c r="BA149" s="2" t="s">
        <v>1484</v>
      </c>
      <c r="BB149" s="2" t="s">
        <v>1484</v>
      </c>
      <c r="BC149" s="2" t="s">
        <v>1484</v>
      </c>
      <c r="BD149" s="2" t="s">
        <v>1484</v>
      </c>
      <c r="BE149" s="2" t="s">
        <v>1484</v>
      </c>
      <c r="BF149" s="2" t="s">
        <v>1484</v>
      </c>
      <c r="BG149" s="2" t="s">
        <v>1484</v>
      </c>
      <c r="BH149" s="2" t="s">
        <v>1484</v>
      </c>
      <c r="BI149" s="2" t="s">
        <v>1484</v>
      </c>
      <c r="BJ149" s="2" t="s">
        <v>1484</v>
      </c>
      <c r="BK149" s="2" t="s">
        <v>1484</v>
      </c>
      <c r="BL149" s="2" t="s">
        <v>1484</v>
      </c>
      <c r="BM149" s="2" t="s">
        <v>1484</v>
      </c>
      <c r="BN149" s="2" t="s">
        <v>1484</v>
      </c>
      <c r="BO149" s="2" t="s">
        <v>1484</v>
      </c>
      <c r="BP149" s="2" t="s">
        <v>1484</v>
      </c>
      <c r="BQ149" s="2" t="s">
        <v>1484</v>
      </c>
      <c r="BR149" s="2" t="s">
        <v>1484</v>
      </c>
      <c r="BS149" s="2" t="s">
        <v>1484</v>
      </c>
      <c r="BT149" s="2" t="s">
        <v>1484</v>
      </c>
      <c r="BU149" s="2" t="s">
        <v>1484</v>
      </c>
      <c r="BV149" s="2" t="s">
        <v>1484</v>
      </c>
      <c r="BW149" s="2" t="s">
        <v>1484</v>
      </c>
      <c r="BX149" s="2" t="s">
        <v>1484</v>
      </c>
      <c r="BY149" s="2" t="s">
        <v>1484</v>
      </c>
      <c r="BZ149" s="2" t="s">
        <v>1484</v>
      </c>
      <c r="CA149" s="2" t="s">
        <v>1484</v>
      </c>
      <c r="CB149" s="2">
        <v>90.3</v>
      </c>
      <c r="CC149" s="2">
        <v>14.8</v>
      </c>
      <c r="CD149" s="2">
        <v>9.6</v>
      </c>
      <c r="CE149" s="2" t="s">
        <v>1484</v>
      </c>
      <c r="CF149" s="2" t="s">
        <v>1484</v>
      </c>
      <c r="CG149" s="2" t="s">
        <v>1484</v>
      </c>
      <c r="CH149" s="2" t="s">
        <v>1484</v>
      </c>
      <c r="CI149" s="2" t="s">
        <v>1484</v>
      </c>
      <c r="CJ149" s="2" t="s">
        <v>1484</v>
      </c>
      <c r="CK149" s="2" t="s">
        <v>1484</v>
      </c>
      <c r="CL149" s="2" t="s">
        <v>1484</v>
      </c>
      <c r="CM149" s="2" t="s">
        <v>1484</v>
      </c>
      <c r="CN149" s="2" t="s">
        <v>1484</v>
      </c>
      <c r="CO149" s="2" t="s">
        <v>1484</v>
      </c>
      <c r="CP149" s="2" t="s">
        <v>1484</v>
      </c>
      <c r="CQ149" s="2" t="s">
        <v>1484</v>
      </c>
      <c r="CR149" s="2" t="s">
        <v>1484</v>
      </c>
      <c r="CS149" s="2" t="s">
        <v>1484</v>
      </c>
      <c r="CU149" s="2" t="str">
        <f>_xlfn.XLOOKUP($A149,TEAMS!$G$1:$G$844,TEAMS!$H$1:$H$844,"",0)</f>
        <v>C</v>
      </c>
      <c r="CV149" s="2" t="str">
        <f>_xlfn.XLOOKUP($CU149,DASHBOARD!$B$22:$B$27,DASHBOARD!$C$22:$C$27,"",0)</f>
        <v>CENTER</v>
      </c>
      <c r="CY149" s="60">
        <v>0</v>
      </c>
      <c r="CZ149" s="60">
        <v>0</v>
      </c>
      <c r="DA149" s="60">
        <v>0</v>
      </c>
      <c r="DB149" s="60">
        <v>0</v>
      </c>
      <c r="DC149" s="60">
        <v>0</v>
      </c>
      <c r="DD149" s="60">
        <v>0</v>
      </c>
      <c r="DE149" s="60">
        <v>0</v>
      </c>
      <c r="DF149" s="60">
        <v>0</v>
      </c>
      <c r="DG149" s="60">
        <v>0</v>
      </c>
      <c r="DH149" s="60">
        <v>0</v>
      </c>
      <c r="DI149" s="60">
        <v>0</v>
      </c>
      <c r="DJ149" s="60">
        <v>0</v>
      </c>
      <c r="DK149" s="60">
        <v>0</v>
      </c>
      <c r="DL149" s="60">
        <v>0</v>
      </c>
      <c r="DM149" s="60">
        <v>0</v>
      </c>
      <c r="DN149" s="60">
        <v>398762</v>
      </c>
      <c r="DO149" s="60">
        <v>2200000</v>
      </c>
      <c r="DP149" s="60">
        <v>0</v>
      </c>
      <c r="DQ149" s="60">
        <v>0</v>
      </c>
      <c r="DR149" s="60">
        <v>0</v>
      </c>
      <c r="DS149" s="60">
        <v>0</v>
      </c>
      <c r="DT149" s="60">
        <v>0</v>
      </c>
      <c r="DU149" s="60">
        <v>0</v>
      </c>
      <c r="DV149" s="60">
        <v>0</v>
      </c>
      <c r="DW149" s="60">
        <v>0</v>
      </c>
      <c r="DX149" s="60">
        <v>0</v>
      </c>
      <c r="DY149" s="60">
        <v>0</v>
      </c>
      <c r="DZ149" s="60">
        <v>0</v>
      </c>
      <c r="EA149" s="60">
        <v>0</v>
      </c>
      <c r="EB149" s="60">
        <v>0</v>
      </c>
      <c r="EC149" s="60">
        <v>0</v>
      </c>
      <c r="ED149" s="60">
        <v>0</v>
      </c>
      <c r="EH149" s="2" t="s">
        <v>1480</v>
      </c>
    </row>
    <row r="150" spans="1:165" x14ac:dyDescent="0.2">
      <c r="A150" s="2" t="s">
        <v>925</v>
      </c>
      <c r="B150" s="2" t="s">
        <v>1484</v>
      </c>
      <c r="C150" s="2" t="s">
        <v>1484</v>
      </c>
      <c r="D150" s="2" t="s">
        <v>1484</v>
      </c>
      <c r="E150" s="2" t="s">
        <v>1484</v>
      </c>
      <c r="F150" s="2" t="s">
        <v>1484</v>
      </c>
      <c r="G150" s="2" t="s">
        <v>1484</v>
      </c>
      <c r="H150" s="2" t="s">
        <v>1484</v>
      </c>
      <c r="I150" s="2" t="s">
        <v>1527</v>
      </c>
      <c r="J150" s="2" t="s">
        <v>1527</v>
      </c>
      <c r="K150" s="2" t="s">
        <v>1527</v>
      </c>
      <c r="L150" s="2" t="s">
        <v>1527</v>
      </c>
      <c r="M150" s="2" t="s">
        <v>1526</v>
      </c>
      <c r="N150" s="2" t="s">
        <v>1522</v>
      </c>
      <c r="O150" s="2" t="s">
        <v>1526</v>
      </c>
      <c r="P150" s="2" t="s">
        <v>1512</v>
      </c>
      <c r="Q150" s="2" t="s">
        <v>1512</v>
      </c>
      <c r="R150" s="2" t="s">
        <v>787</v>
      </c>
      <c r="S150" s="2" t="s">
        <v>787</v>
      </c>
      <c r="T150" s="2" t="s">
        <v>787</v>
      </c>
      <c r="U150" s="2" t="s">
        <v>1484</v>
      </c>
      <c r="V150" s="2" t="s">
        <v>1484</v>
      </c>
      <c r="W150" s="2" t="s">
        <v>1484</v>
      </c>
      <c r="X150" s="2" t="s">
        <v>1484</v>
      </c>
      <c r="Y150" s="2" t="s">
        <v>1484</v>
      </c>
      <c r="Z150" s="2" t="s">
        <v>1484</v>
      </c>
      <c r="AA150" s="2" t="s">
        <v>1484</v>
      </c>
      <c r="AB150" s="2" t="s">
        <v>1484</v>
      </c>
      <c r="AC150" s="2" t="s">
        <v>1484</v>
      </c>
      <c r="AD150" s="2" t="s">
        <v>1484</v>
      </c>
      <c r="AE150" s="2" t="s">
        <v>1484</v>
      </c>
      <c r="AF150" s="2" t="s">
        <v>1484</v>
      </c>
      <c r="AG150" s="2" t="s">
        <v>1484</v>
      </c>
      <c r="AH150" s="2" t="s">
        <v>1484</v>
      </c>
      <c r="AI150" s="2" t="s">
        <v>1484</v>
      </c>
      <c r="AJ150" s="2" t="s">
        <v>1484</v>
      </c>
      <c r="AK150" s="2" t="s">
        <v>1484</v>
      </c>
      <c r="AL150" s="2" t="s">
        <v>1484</v>
      </c>
      <c r="AM150" s="2" t="s">
        <v>1484</v>
      </c>
      <c r="AN150" s="2" t="s">
        <v>1484</v>
      </c>
      <c r="AO150" s="2">
        <v>418.50000000000006</v>
      </c>
      <c r="AP150" s="2">
        <v>87.399999999999991</v>
      </c>
      <c r="AQ150" s="2">
        <v>881.40000000000009</v>
      </c>
      <c r="AR150" s="2">
        <v>1623.6000000000001</v>
      </c>
      <c r="AS150" s="2">
        <v>1853.2</v>
      </c>
      <c r="AT150" s="2">
        <v>1688</v>
      </c>
      <c r="AU150" s="2">
        <v>1270.8999999999999</v>
      </c>
      <c r="AV150" s="2">
        <v>1412.8999999999999</v>
      </c>
      <c r="AW150" s="2">
        <v>1232</v>
      </c>
      <c r="AX150" s="2">
        <v>761.6</v>
      </c>
      <c r="AY150" s="2">
        <v>1139.6000000000001</v>
      </c>
      <c r="AZ150" s="2">
        <v>291</v>
      </c>
      <c r="BA150" s="2" t="s">
        <v>1484</v>
      </c>
      <c r="BB150" s="2" t="s">
        <v>1484</v>
      </c>
      <c r="BC150" s="2" t="s">
        <v>1484</v>
      </c>
      <c r="BD150" s="2" t="s">
        <v>1484</v>
      </c>
      <c r="BE150" s="2" t="s">
        <v>1484</v>
      </c>
      <c r="BF150" s="2" t="s">
        <v>1484</v>
      </c>
      <c r="BG150" s="2" t="s">
        <v>1484</v>
      </c>
      <c r="BH150" s="2" t="s">
        <v>1484</v>
      </c>
      <c r="BI150" s="2" t="s">
        <v>1484</v>
      </c>
      <c r="BJ150" s="2" t="s">
        <v>1484</v>
      </c>
      <c r="BK150" s="2" t="s">
        <v>1484</v>
      </c>
      <c r="BL150" s="2" t="s">
        <v>1484</v>
      </c>
      <c r="BM150" s="2" t="s">
        <v>1484</v>
      </c>
      <c r="BN150" s="2" t="s">
        <v>1484</v>
      </c>
      <c r="BO150" s="2" t="s">
        <v>1484</v>
      </c>
      <c r="BP150" s="2" t="s">
        <v>1484</v>
      </c>
      <c r="BQ150" s="2" t="s">
        <v>1484</v>
      </c>
      <c r="BR150" s="2" t="s">
        <v>1484</v>
      </c>
      <c r="BS150" s="2" t="s">
        <v>1484</v>
      </c>
      <c r="BT150" s="2" t="s">
        <v>1484</v>
      </c>
      <c r="BU150" s="2">
        <v>6.9</v>
      </c>
      <c r="BV150" s="2">
        <v>13.3</v>
      </c>
      <c r="BW150" s="2">
        <v>9.1999999999999993</v>
      </c>
      <c r="BX150" s="2">
        <v>12.8</v>
      </c>
      <c r="BY150" s="2">
        <v>13.1</v>
      </c>
      <c r="BZ150" s="2">
        <v>10.5</v>
      </c>
      <c r="CA150" s="2">
        <v>8</v>
      </c>
      <c r="CB150" s="2">
        <v>8.9</v>
      </c>
      <c r="CC150" s="2">
        <v>7.5</v>
      </c>
      <c r="CD150" s="2">
        <v>10.9</v>
      </c>
      <c r="CE150" s="2">
        <v>9.1999999999999993</v>
      </c>
      <c r="CF150" s="2">
        <v>7.6</v>
      </c>
      <c r="CG150" s="2" t="s">
        <v>1484</v>
      </c>
      <c r="CH150" s="2" t="s">
        <v>1484</v>
      </c>
      <c r="CI150" s="2" t="s">
        <v>1484</v>
      </c>
      <c r="CJ150" s="2" t="s">
        <v>1484</v>
      </c>
      <c r="CK150" s="2" t="s">
        <v>1484</v>
      </c>
      <c r="CL150" s="2" t="s">
        <v>1484</v>
      </c>
      <c r="CM150" s="2" t="s">
        <v>1484</v>
      </c>
      <c r="CN150" s="2" t="s">
        <v>1484</v>
      </c>
      <c r="CO150" s="2" t="s">
        <v>1484</v>
      </c>
      <c r="CP150" s="2" t="s">
        <v>1484</v>
      </c>
      <c r="CQ150" s="2" t="s">
        <v>1484</v>
      </c>
      <c r="CR150" s="2" t="s">
        <v>1484</v>
      </c>
      <c r="CS150" s="2" t="s">
        <v>1484</v>
      </c>
      <c r="CU150" s="2" t="str">
        <f>_xlfn.XLOOKUP($A150,TEAMS!$G$1:$G$844,TEAMS!$H$1:$H$844,"",0)</f>
        <v>PG</v>
      </c>
      <c r="CV150" s="2" t="str">
        <f>_xlfn.XLOOKUP($CU150,DASHBOARD!$B$22:$B$27,DASHBOARD!$C$22:$C$27,"",0)</f>
        <v>GUARD</v>
      </c>
      <c r="CY150" s="60">
        <v>0</v>
      </c>
      <c r="CZ150" s="60">
        <v>0</v>
      </c>
      <c r="DA150" s="60">
        <v>0</v>
      </c>
      <c r="DB150" s="60">
        <v>0</v>
      </c>
      <c r="DC150" s="60">
        <v>0</v>
      </c>
      <c r="DD150" s="60">
        <v>0</v>
      </c>
      <c r="DE150" s="60">
        <v>0</v>
      </c>
      <c r="DF150" s="60">
        <v>601320</v>
      </c>
      <c r="DG150" s="60">
        <v>691560</v>
      </c>
      <c r="DH150" s="60">
        <v>0</v>
      </c>
      <c r="DI150" s="60">
        <v>1500000</v>
      </c>
      <c r="DJ150" s="60">
        <v>590850</v>
      </c>
      <c r="DK150" s="60">
        <v>699935</v>
      </c>
      <c r="DL150" s="60">
        <v>813679</v>
      </c>
      <c r="DM150" s="60">
        <v>932546</v>
      </c>
      <c r="DN150" s="60">
        <v>1094550</v>
      </c>
      <c r="DO150" s="60">
        <v>1071225</v>
      </c>
      <c r="DP150" s="60">
        <v>1219950</v>
      </c>
      <c r="DQ150" s="60">
        <v>1262275</v>
      </c>
      <c r="DR150" s="60">
        <v>0</v>
      </c>
      <c r="DS150" s="60">
        <v>0</v>
      </c>
      <c r="DT150" s="60">
        <v>0</v>
      </c>
      <c r="DU150" s="60">
        <v>0</v>
      </c>
      <c r="DV150" s="60">
        <v>0</v>
      </c>
      <c r="DW150" s="60">
        <v>0</v>
      </c>
      <c r="DX150" s="60">
        <v>0</v>
      </c>
      <c r="DY150" s="60">
        <v>0</v>
      </c>
      <c r="DZ150" s="60">
        <v>0</v>
      </c>
      <c r="EA150" s="60">
        <v>0</v>
      </c>
      <c r="EB150" s="60">
        <v>0</v>
      </c>
      <c r="EC150" s="60">
        <v>0</v>
      </c>
      <c r="ED150" s="60">
        <v>0</v>
      </c>
      <c r="EH150" s="2" t="s">
        <v>1480</v>
      </c>
    </row>
    <row r="151" spans="1:165" x14ac:dyDescent="0.2">
      <c r="A151" s="2" t="s">
        <v>1083</v>
      </c>
      <c r="B151" s="2" t="s">
        <v>930</v>
      </c>
      <c r="C151" s="2" t="s">
        <v>1525</v>
      </c>
      <c r="D151" s="2" t="s">
        <v>837</v>
      </c>
      <c r="E151" s="2" t="s">
        <v>837</v>
      </c>
      <c r="F151" s="2" t="s">
        <v>1519</v>
      </c>
      <c r="G151" s="2" t="s">
        <v>1077</v>
      </c>
      <c r="H151" s="2" t="s">
        <v>1484</v>
      </c>
      <c r="I151" s="2" t="s">
        <v>1484</v>
      </c>
      <c r="J151" s="2" t="s">
        <v>1484</v>
      </c>
      <c r="K151" s="2" t="s">
        <v>1484</v>
      </c>
      <c r="L151" s="2" t="s">
        <v>1484</v>
      </c>
      <c r="M151" s="2" t="s">
        <v>1484</v>
      </c>
      <c r="N151" s="2" t="s">
        <v>1484</v>
      </c>
      <c r="O151" s="2" t="s">
        <v>1484</v>
      </c>
      <c r="P151" s="2" t="s">
        <v>1484</v>
      </c>
      <c r="Q151" s="2" t="s">
        <v>1484</v>
      </c>
      <c r="R151" s="2" t="s">
        <v>1484</v>
      </c>
      <c r="S151" s="2" t="s">
        <v>1484</v>
      </c>
      <c r="T151" s="2" t="s">
        <v>1484</v>
      </c>
      <c r="U151" s="2" t="s">
        <v>1484</v>
      </c>
      <c r="V151" s="2" t="s">
        <v>1484</v>
      </c>
      <c r="W151" s="2" t="s">
        <v>1484</v>
      </c>
      <c r="X151" s="2" t="s">
        <v>1484</v>
      </c>
      <c r="Y151" s="2" t="s">
        <v>1484</v>
      </c>
      <c r="Z151" s="2" t="s">
        <v>1484</v>
      </c>
      <c r="AA151" s="2" t="s">
        <v>1484</v>
      </c>
      <c r="AB151" s="2" t="s">
        <v>1484</v>
      </c>
      <c r="AC151" s="2" t="s">
        <v>1484</v>
      </c>
      <c r="AD151" s="2" t="s">
        <v>1484</v>
      </c>
      <c r="AE151" s="2" t="s">
        <v>1484</v>
      </c>
      <c r="AF151" s="2" t="s">
        <v>1484</v>
      </c>
      <c r="AG151" s="2" t="s">
        <v>1484</v>
      </c>
      <c r="AH151" s="2">
        <v>1900.8</v>
      </c>
      <c r="AI151" s="2">
        <v>1440</v>
      </c>
      <c r="AJ151" s="2">
        <v>618.80000000000007</v>
      </c>
      <c r="AK151" s="2">
        <v>468</v>
      </c>
      <c r="AL151" s="2">
        <v>266</v>
      </c>
      <c r="AM151" s="2">
        <v>274.40000000000003</v>
      </c>
      <c r="AN151" s="2" t="s">
        <v>1484</v>
      </c>
      <c r="AO151" s="2" t="s">
        <v>1484</v>
      </c>
      <c r="AP151" s="2" t="s">
        <v>1484</v>
      </c>
      <c r="AQ151" s="2" t="s">
        <v>1484</v>
      </c>
      <c r="AR151" s="2" t="s">
        <v>1484</v>
      </c>
      <c r="AS151" s="2" t="s">
        <v>1484</v>
      </c>
      <c r="AT151" s="2" t="s">
        <v>1484</v>
      </c>
      <c r="AU151" s="2" t="s">
        <v>1484</v>
      </c>
      <c r="AV151" s="2" t="s">
        <v>1484</v>
      </c>
      <c r="AW151" s="2" t="s">
        <v>1484</v>
      </c>
      <c r="AX151" s="2" t="s">
        <v>1484</v>
      </c>
      <c r="AY151" s="2" t="s">
        <v>1484</v>
      </c>
      <c r="AZ151" s="2" t="s">
        <v>1484</v>
      </c>
      <c r="BA151" s="2" t="s">
        <v>1484</v>
      </c>
      <c r="BB151" s="2" t="s">
        <v>1484</v>
      </c>
      <c r="BC151" s="2" t="s">
        <v>1484</v>
      </c>
      <c r="BD151" s="2" t="s">
        <v>1484</v>
      </c>
      <c r="BE151" s="2" t="s">
        <v>1484</v>
      </c>
      <c r="BF151" s="2" t="s">
        <v>1484</v>
      </c>
      <c r="BG151" s="2" t="s">
        <v>1484</v>
      </c>
      <c r="BH151" s="2" t="s">
        <v>1484</v>
      </c>
      <c r="BI151" s="2" t="s">
        <v>1484</v>
      </c>
      <c r="BJ151" s="2" t="s">
        <v>1484</v>
      </c>
      <c r="BK151" s="2" t="s">
        <v>1484</v>
      </c>
      <c r="BL151" s="2" t="s">
        <v>1484</v>
      </c>
      <c r="BM151" s="2" t="s">
        <v>1484</v>
      </c>
      <c r="BN151" s="2">
        <v>12.7</v>
      </c>
      <c r="BO151" s="2">
        <v>11.7</v>
      </c>
      <c r="BP151" s="2">
        <v>11.2</v>
      </c>
      <c r="BQ151" s="2">
        <v>9.1</v>
      </c>
      <c r="BR151" s="2">
        <v>5.4</v>
      </c>
      <c r="BS151" s="2">
        <v>3.5</v>
      </c>
      <c r="BT151" s="2" t="s">
        <v>1484</v>
      </c>
      <c r="BU151" s="2" t="s">
        <v>1484</v>
      </c>
      <c r="BV151" s="2" t="s">
        <v>1484</v>
      </c>
      <c r="BW151" s="2" t="s">
        <v>1484</v>
      </c>
      <c r="BX151" s="2" t="s">
        <v>1484</v>
      </c>
      <c r="BY151" s="2" t="s">
        <v>1484</v>
      </c>
      <c r="BZ151" s="2" t="s">
        <v>1484</v>
      </c>
      <c r="CA151" s="2" t="s">
        <v>1484</v>
      </c>
      <c r="CB151" s="2" t="s">
        <v>1484</v>
      </c>
      <c r="CC151" s="2" t="s">
        <v>1484</v>
      </c>
      <c r="CD151" s="2" t="s">
        <v>1484</v>
      </c>
      <c r="CE151" s="2" t="s">
        <v>1484</v>
      </c>
      <c r="CF151" s="2" t="s">
        <v>1484</v>
      </c>
      <c r="CG151" s="2" t="s">
        <v>1484</v>
      </c>
      <c r="CH151" s="2" t="s">
        <v>1484</v>
      </c>
      <c r="CI151" s="2" t="s">
        <v>1484</v>
      </c>
      <c r="CJ151" s="2" t="s">
        <v>1484</v>
      </c>
      <c r="CK151" s="2" t="s">
        <v>1484</v>
      </c>
      <c r="CL151" s="2" t="s">
        <v>1484</v>
      </c>
      <c r="CM151" s="2" t="s">
        <v>1484</v>
      </c>
      <c r="CN151" s="2" t="s">
        <v>1484</v>
      </c>
      <c r="CO151" s="2" t="s">
        <v>1484</v>
      </c>
      <c r="CP151" s="2" t="s">
        <v>1484</v>
      </c>
      <c r="CQ151" s="2" t="s">
        <v>1484</v>
      </c>
      <c r="CR151" s="2" t="s">
        <v>1484</v>
      </c>
      <c r="CS151" s="2" t="s">
        <v>1484</v>
      </c>
      <c r="CU151" s="2" t="str">
        <f>_xlfn.XLOOKUP($A151,TEAMS!$G$1:$G$844,TEAMS!$H$1:$H$844,"",0)</f>
        <v>C</v>
      </c>
      <c r="CV151" s="2" t="str">
        <f>_xlfn.XLOOKUP($CU151,DASHBOARD!$B$22:$B$27,DASHBOARD!$C$22:$C$27,"",0)</f>
        <v>CENTER</v>
      </c>
      <c r="CY151" s="60">
        <v>935000</v>
      </c>
      <c r="CZ151" s="60">
        <v>933000</v>
      </c>
      <c r="DA151" s="60">
        <v>1000000</v>
      </c>
      <c r="DB151" s="60">
        <v>1300000</v>
      </c>
      <c r="DC151" s="60">
        <v>325000</v>
      </c>
      <c r="DD151" s="60">
        <v>225000</v>
      </c>
      <c r="DE151" s="60">
        <v>0</v>
      </c>
      <c r="DF151" s="60">
        <v>0</v>
      </c>
      <c r="DG151" s="60">
        <v>0</v>
      </c>
      <c r="DH151" s="60">
        <v>0</v>
      </c>
      <c r="DI151" s="60">
        <v>0</v>
      </c>
      <c r="DJ151" s="60">
        <v>0</v>
      </c>
      <c r="DK151" s="60">
        <v>0</v>
      </c>
      <c r="DL151" s="60">
        <v>0</v>
      </c>
      <c r="DM151" s="60">
        <v>0</v>
      </c>
      <c r="DN151" s="60">
        <v>0</v>
      </c>
      <c r="DO151" s="60">
        <v>0</v>
      </c>
      <c r="DP151" s="60">
        <v>0</v>
      </c>
      <c r="DQ151" s="60">
        <v>0</v>
      </c>
      <c r="DR151" s="60">
        <v>0</v>
      </c>
      <c r="DS151" s="60">
        <v>0</v>
      </c>
      <c r="DT151" s="60">
        <v>0</v>
      </c>
      <c r="DU151" s="60">
        <v>0</v>
      </c>
      <c r="DV151" s="60">
        <v>0</v>
      </c>
      <c r="DW151" s="60">
        <v>0</v>
      </c>
      <c r="DX151" s="60">
        <v>0</v>
      </c>
      <c r="DY151" s="60">
        <v>0</v>
      </c>
      <c r="DZ151" s="60">
        <v>0</v>
      </c>
      <c r="EA151" s="60">
        <v>0</v>
      </c>
      <c r="EB151" s="60">
        <v>0</v>
      </c>
      <c r="EC151" s="60">
        <v>0</v>
      </c>
      <c r="ED151" s="60">
        <v>0</v>
      </c>
      <c r="EH151" s="2" t="s">
        <v>1483</v>
      </c>
    </row>
    <row r="152" spans="1:165" x14ac:dyDescent="0.2">
      <c r="A152" s="2" t="s">
        <v>757</v>
      </c>
      <c r="B152" s="2" t="s">
        <v>1484</v>
      </c>
      <c r="C152" s="2" t="s">
        <v>1484</v>
      </c>
      <c r="D152" s="2" t="s">
        <v>1484</v>
      </c>
      <c r="E152" s="2" t="s">
        <v>1484</v>
      </c>
      <c r="F152" s="2" t="s">
        <v>1484</v>
      </c>
      <c r="G152" s="2" t="s">
        <v>1484</v>
      </c>
      <c r="H152" s="2" t="s">
        <v>1484</v>
      </c>
      <c r="I152" s="2" t="s">
        <v>1484</v>
      </c>
      <c r="J152" s="2" t="s">
        <v>1484</v>
      </c>
      <c r="K152" s="2" t="s">
        <v>1484</v>
      </c>
      <c r="L152" s="2" t="s">
        <v>1484</v>
      </c>
      <c r="M152" s="2" t="s">
        <v>1484</v>
      </c>
      <c r="N152" s="2" t="s">
        <v>1484</v>
      </c>
      <c r="O152" s="2" t="s">
        <v>1509</v>
      </c>
      <c r="P152" s="2" t="s">
        <v>1509</v>
      </c>
      <c r="Q152" s="2" t="s">
        <v>1506</v>
      </c>
      <c r="R152" s="2" t="s">
        <v>1506</v>
      </c>
      <c r="S152" s="2" t="s">
        <v>1519</v>
      </c>
      <c r="T152" s="2" t="s">
        <v>814</v>
      </c>
      <c r="U152" s="2" t="s">
        <v>814</v>
      </c>
      <c r="V152" s="2" t="s">
        <v>814</v>
      </c>
      <c r="W152" s="2" t="s">
        <v>814</v>
      </c>
      <c r="X152" s="2" t="s">
        <v>814</v>
      </c>
      <c r="Y152" s="2" t="s">
        <v>814</v>
      </c>
      <c r="Z152" s="2" t="s">
        <v>788</v>
      </c>
      <c r="AA152" s="2" t="s">
        <v>788</v>
      </c>
      <c r="AB152" s="2" t="s">
        <v>788</v>
      </c>
      <c r="AC152" s="2" t="s">
        <v>1484</v>
      </c>
      <c r="AD152" s="2" t="s">
        <v>1484</v>
      </c>
      <c r="AE152" s="2" t="s">
        <v>1484</v>
      </c>
      <c r="AF152" s="2" t="s">
        <v>1484</v>
      </c>
      <c r="AG152" s="2" t="s">
        <v>1484</v>
      </c>
      <c r="AH152" s="2" t="s">
        <v>1484</v>
      </c>
      <c r="AI152" s="2" t="s">
        <v>1484</v>
      </c>
      <c r="AJ152" s="2" t="s">
        <v>1484</v>
      </c>
      <c r="AK152" s="2" t="s">
        <v>1484</v>
      </c>
      <c r="AL152" s="2" t="s">
        <v>1484</v>
      </c>
      <c r="AM152" s="2" t="s">
        <v>1484</v>
      </c>
      <c r="AN152" s="2" t="s">
        <v>1484</v>
      </c>
      <c r="AO152" s="2" t="s">
        <v>1484</v>
      </c>
      <c r="AP152" s="2" t="s">
        <v>1484</v>
      </c>
      <c r="AQ152" s="2" t="s">
        <v>1484</v>
      </c>
      <c r="AR152" s="2" t="s">
        <v>1484</v>
      </c>
      <c r="AS152" s="2" t="s">
        <v>1484</v>
      </c>
      <c r="AT152" s="2" t="s">
        <v>1484</v>
      </c>
      <c r="AU152" s="2">
        <v>25.799999999999997</v>
      </c>
      <c r="AV152" s="2">
        <v>1327.5</v>
      </c>
      <c r="AW152" s="2">
        <v>1770</v>
      </c>
      <c r="AX152" s="2">
        <v>1375.6000000000001</v>
      </c>
      <c r="AY152" s="2">
        <v>1276</v>
      </c>
      <c r="AZ152" s="2">
        <v>632</v>
      </c>
      <c r="BA152" s="2">
        <v>504</v>
      </c>
      <c r="BB152" s="2">
        <v>1547.1000000000001</v>
      </c>
      <c r="BC152" s="2">
        <v>668.1</v>
      </c>
      <c r="BD152" s="2">
        <v>220.4</v>
      </c>
      <c r="BE152" s="2">
        <v>236</v>
      </c>
      <c r="BF152" s="2">
        <v>666.9</v>
      </c>
      <c r="BG152" s="2">
        <v>460.79999999999995</v>
      </c>
      <c r="BH152" s="2">
        <v>379.20000000000005</v>
      </c>
      <c r="BI152" s="2" t="s">
        <v>1484</v>
      </c>
      <c r="BJ152" s="2" t="s">
        <v>1484</v>
      </c>
      <c r="BK152" s="2" t="s">
        <v>1484</v>
      </c>
      <c r="BL152" s="2" t="s">
        <v>1484</v>
      </c>
      <c r="BM152" s="2" t="s">
        <v>1484</v>
      </c>
      <c r="BN152" s="2" t="s">
        <v>1484</v>
      </c>
      <c r="BO152" s="2" t="s">
        <v>1484</v>
      </c>
      <c r="BP152" s="2" t="s">
        <v>1484</v>
      </c>
      <c r="BQ152" s="2" t="s">
        <v>1484</v>
      </c>
      <c r="BR152" s="2" t="s">
        <v>1484</v>
      </c>
      <c r="BS152" s="2" t="s">
        <v>1484</v>
      </c>
      <c r="BT152" s="2" t="s">
        <v>1484</v>
      </c>
      <c r="BU152" s="2" t="s">
        <v>1484</v>
      </c>
      <c r="BV152" s="2" t="s">
        <v>1484</v>
      </c>
      <c r="BW152" s="2" t="s">
        <v>1484</v>
      </c>
      <c r="BX152" s="2" t="s">
        <v>1484</v>
      </c>
      <c r="BY152" s="2" t="s">
        <v>1484</v>
      </c>
      <c r="BZ152" s="2" t="s">
        <v>1484</v>
      </c>
      <c r="CA152" s="2">
        <v>4.9000000000000004</v>
      </c>
      <c r="CB152" s="2">
        <v>10.5</v>
      </c>
      <c r="CC152" s="2">
        <v>13.2</v>
      </c>
      <c r="CD152" s="2">
        <v>10.8</v>
      </c>
      <c r="CE152" s="2">
        <v>13.6</v>
      </c>
      <c r="CF152" s="2">
        <v>8.4</v>
      </c>
      <c r="CG152" s="2">
        <v>8.8000000000000007</v>
      </c>
      <c r="CH152" s="2">
        <v>11.1</v>
      </c>
      <c r="CI152" s="2">
        <v>9.6999999999999993</v>
      </c>
      <c r="CJ152" s="2">
        <v>8.1</v>
      </c>
      <c r="CK152" s="2">
        <v>15.4</v>
      </c>
      <c r="CL152" s="2">
        <v>11.1</v>
      </c>
      <c r="CM152" s="2">
        <v>11.6</v>
      </c>
      <c r="CN152" s="2">
        <v>11.3</v>
      </c>
      <c r="CO152" s="2" t="s">
        <v>1484</v>
      </c>
      <c r="CP152" s="2" t="s">
        <v>1484</v>
      </c>
      <c r="CQ152" s="2" t="s">
        <v>1484</v>
      </c>
      <c r="CR152" s="2" t="s">
        <v>1484</v>
      </c>
      <c r="CS152" s="2" t="s">
        <v>1484</v>
      </c>
      <c r="CU152" s="2" t="str">
        <f>_xlfn.XLOOKUP($A152,TEAMS!$G$1:$G$844,TEAMS!$H$1:$H$844,"",0)</f>
        <v>SF</v>
      </c>
      <c r="CV152" s="2" t="str">
        <f>_xlfn.XLOOKUP($CU152,DASHBOARD!$B$22:$B$27,DASHBOARD!$C$22:$C$27,"",0)</f>
        <v>FORWARD</v>
      </c>
      <c r="CY152" s="60">
        <v>0</v>
      </c>
      <c r="CZ152" s="60">
        <v>0</v>
      </c>
      <c r="DA152" s="60">
        <v>0</v>
      </c>
      <c r="DB152" s="60">
        <v>0</v>
      </c>
      <c r="DC152" s="60">
        <v>0</v>
      </c>
      <c r="DD152" s="60">
        <v>0</v>
      </c>
      <c r="DE152" s="60">
        <v>0</v>
      </c>
      <c r="DF152" s="60">
        <v>0</v>
      </c>
      <c r="DG152" s="60">
        <v>0</v>
      </c>
      <c r="DH152" s="60">
        <v>0</v>
      </c>
      <c r="DI152" s="60">
        <v>0</v>
      </c>
      <c r="DJ152" s="60">
        <v>0</v>
      </c>
      <c r="DK152" s="60">
        <v>0</v>
      </c>
      <c r="DL152" s="60">
        <v>366931</v>
      </c>
      <c r="DM152" s="60">
        <v>620046</v>
      </c>
      <c r="DN152" s="60">
        <v>0</v>
      </c>
      <c r="DO152" s="60">
        <v>2650000</v>
      </c>
      <c r="DP152" s="60">
        <v>2900000</v>
      </c>
      <c r="DQ152" s="60">
        <v>0</v>
      </c>
      <c r="DR152" s="60">
        <v>4320000</v>
      </c>
      <c r="DS152" s="60">
        <v>0</v>
      </c>
      <c r="DT152" s="60">
        <v>1500000</v>
      </c>
      <c r="DU152" s="60">
        <v>1500000</v>
      </c>
      <c r="DV152" s="60">
        <v>0</v>
      </c>
      <c r="DW152" s="60">
        <v>1448490</v>
      </c>
      <c r="DX152" s="60">
        <v>1499000</v>
      </c>
      <c r="DY152" s="60">
        <v>1551659</v>
      </c>
      <c r="DZ152" s="60">
        <v>0</v>
      </c>
      <c r="EA152" s="60">
        <v>0</v>
      </c>
      <c r="EB152" s="60">
        <v>0</v>
      </c>
      <c r="EC152" s="60">
        <v>0</v>
      </c>
      <c r="ED152" s="60">
        <v>0</v>
      </c>
      <c r="EH152" s="2" t="s">
        <v>1480</v>
      </c>
    </row>
    <row r="153" spans="1:165" x14ac:dyDescent="0.2">
      <c r="A153" s="2" t="s">
        <v>739</v>
      </c>
      <c r="B153" s="2" t="s">
        <v>1484</v>
      </c>
      <c r="C153" s="2" t="s">
        <v>1484</v>
      </c>
      <c r="D153" s="2" t="s">
        <v>1484</v>
      </c>
      <c r="E153" s="2" t="s">
        <v>1484</v>
      </c>
      <c r="F153" s="2" t="s">
        <v>1484</v>
      </c>
      <c r="G153" s="2" t="s">
        <v>1484</v>
      </c>
      <c r="H153" s="2" t="s">
        <v>1484</v>
      </c>
      <c r="I153" s="2" t="s">
        <v>1484</v>
      </c>
      <c r="J153" s="2" t="s">
        <v>1484</v>
      </c>
      <c r="K153" s="2" t="s">
        <v>1484</v>
      </c>
      <c r="L153" s="2" t="s">
        <v>1484</v>
      </c>
      <c r="M153" s="2" t="s">
        <v>1484</v>
      </c>
      <c r="N153" s="2" t="s">
        <v>1484</v>
      </c>
      <c r="O153" s="2" t="s">
        <v>1484</v>
      </c>
      <c r="P153" s="2" t="s">
        <v>1484</v>
      </c>
      <c r="Q153" s="2" t="s">
        <v>1484</v>
      </c>
      <c r="R153" s="2" t="s">
        <v>1484</v>
      </c>
      <c r="S153" s="2" t="s">
        <v>1484</v>
      </c>
      <c r="T153" s="2" t="s">
        <v>1484</v>
      </c>
      <c r="U153" s="2" t="s">
        <v>1484</v>
      </c>
      <c r="V153" s="2" t="s">
        <v>1484</v>
      </c>
      <c r="W153" s="2" t="s">
        <v>1484</v>
      </c>
      <c r="X153" s="2" t="s">
        <v>1484</v>
      </c>
      <c r="Y153" s="2" t="s">
        <v>1484</v>
      </c>
      <c r="Z153" s="2" t="s">
        <v>1484</v>
      </c>
      <c r="AA153" s="2" t="s">
        <v>1484</v>
      </c>
      <c r="AB153" s="2" t="s">
        <v>1484</v>
      </c>
      <c r="AC153" s="2" t="s">
        <v>1513</v>
      </c>
      <c r="AD153" s="2" t="s">
        <v>1484</v>
      </c>
      <c r="AE153" s="2" t="s">
        <v>1484</v>
      </c>
      <c r="AF153" s="2" t="s">
        <v>1484</v>
      </c>
      <c r="AG153" s="2" t="s">
        <v>1484</v>
      </c>
      <c r="AH153" s="2" t="s">
        <v>1484</v>
      </c>
      <c r="AI153" s="2" t="s">
        <v>1484</v>
      </c>
      <c r="AJ153" s="2" t="s">
        <v>1484</v>
      </c>
      <c r="AK153" s="2" t="s">
        <v>1484</v>
      </c>
      <c r="AL153" s="2" t="s">
        <v>1484</v>
      </c>
      <c r="AM153" s="2" t="s">
        <v>1484</v>
      </c>
      <c r="AN153" s="2" t="s">
        <v>1484</v>
      </c>
      <c r="AO153" s="2" t="s">
        <v>1484</v>
      </c>
      <c r="AP153" s="2" t="s">
        <v>1484</v>
      </c>
      <c r="AQ153" s="2" t="s">
        <v>1484</v>
      </c>
      <c r="AR153" s="2" t="s">
        <v>1484</v>
      </c>
      <c r="AS153" s="2" t="s">
        <v>1484</v>
      </c>
      <c r="AT153" s="2" t="s">
        <v>1484</v>
      </c>
      <c r="AU153" s="2" t="s">
        <v>1484</v>
      </c>
      <c r="AV153" s="2" t="s">
        <v>1484</v>
      </c>
      <c r="AW153" s="2" t="s">
        <v>1484</v>
      </c>
      <c r="AX153" s="2" t="s">
        <v>1484</v>
      </c>
      <c r="AY153" s="2" t="s">
        <v>1484</v>
      </c>
      <c r="AZ153" s="2" t="s">
        <v>1484</v>
      </c>
      <c r="BA153" s="2" t="s">
        <v>1484</v>
      </c>
      <c r="BB153" s="2" t="s">
        <v>1484</v>
      </c>
      <c r="BC153" s="2" t="s">
        <v>1484</v>
      </c>
      <c r="BD153" s="2" t="s">
        <v>1484</v>
      </c>
      <c r="BE153" s="2" t="s">
        <v>1484</v>
      </c>
      <c r="BF153" s="2" t="s">
        <v>1484</v>
      </c>
      <c r="BG153" s="2" t="s">
        <v>1484</v>
      </c>
      <c r="BH153" s="2" t="s">
        <v>1484</v>
      </c>
      <c r="BI153" s="2">
        <v>18</v>
      </c>
      <c r="BJ153" s="2" t="s">
        <v>1484</v>
      </c>
      <c r="BK153" s="2" t="s">
        <v>1484</v>
      </c>
      <c r="BL153" s="2" t="s">
        <v>1484</v>
      </c>
      <c r="BM153" s="2" t="s">
        <v>1484</v>
      </c>
      <c r="BN153" s="2" t="s">
        <v>1484</v>
      </c>
      <c r="BO153" s="2" t="s">
        <v>1484</v>
      </c>
      <c r="BP153" s="2" t="s">
        <v>1484</v>
      </c>
      <c r="BQ153" s="2" t="s">
        <v>1484</v>
      </c>
      <c r="BR153" s="2" t="s">
        <v>1484</v>
      </c>
      <c r="BS153" s="2" t="s">
        <v>1484</v>
      </c>
      <c r="BT153" s="2" t="s">
        <v>1484</v>
      </c>
      <c r="BU153" s="2" t="s">
        <v>1484</v>
      </c>
      <c r="BV153" s="2" t="s">
        <v>1484</v>
      </c>
      <c r="BW153" s="2" t="s">
        <v>1484</v>
      </c>
      <c r="BX153" s="2" t="s">
        <v>1484</v>
      </c>
      <c r="BY153" s="2" t="s">
        <v>1484</v>
      </c>
      <c r="BZ153" s="2" t="s">
        <v>1484</v>
      </c>
      <c r="CA153" s="2" t="s">
        <v>1484</v>
      </c>
      <c r="CB153" s="2" t="s">
        <v>1484</v>
      </c>
      <c r="CC153" s="2" t="s">
        <v>1484</v>
      </c>
      <c r="CD153" s="2" t="s">
        <v>1484</v>
      </c>
      <c r="CE153" s="2" t="s">
        <v>1484</v>
      </c>
      <c r="CF153" s="2" t="s">
        <v>1484</v>
      </c>
      <c r="CG153" s="2" t="s">
        <v>1484</v>
      </c>
      <c r="CH153" s="2" t="s">
        <v>1484</v>
      </c>
      <c r="CI153" s="2" t="s">
        <v>1484</v>
      </c>
      <c r="CJ153" s="2" t="s">
        <v>1484</v>
      </c>
      <c r="CK153" s="2" t="s">
        <v>1484</v>
      </c>
      <c r="CL153" s="2" t="s">
        <v>1484</v>
      </c>
      <c r="CM153" s="2" t="s">
        <v>1484</v>
      </c>
      <c r="CN153" s="2" t="s">
        <v>1484</v>
      </c>
      <c r="CO153" s="2">
        <v>7.4</v>
      </c>
      <c r="CP153" s="2" t="s">
        <v>1484</v>
      </c>
      <c r="CQ153" s="2" t="s">
        <v>1484</v>
      </c>
      <c r="CR153" s="2" t="s">
        <v>1484</v>
      </c>
      <c r="CS153" s="2" t="s">
        <v>1484</v>
      </c>
      <c r="CU153" s="2" t="str">
        <f>_xlfn.XLOOKUP($A153,TEAMS!$G$1:$G$844,TEAMS!$H$1:$H$844,"",0)</f>
        <v>PF</v>
      </c>
      <c r="CV153" s="2" t="str">
        <f>_xlfn.XLOOKUP($CU153,DASHBOARD!$B$22:$B$27,DASHBOARD!$C$22:$C$27,"",0)</f>
        <v>FORWARD</v>
      </c>
      <c r="CY153" s="60">
        <v>0</v>
      </c>
      <c r="CZ153" s="60">
        <v>0</v>
      </c>
      <c r="DA153" s="60">
        <v>0</v>
      </c>
      <c r="DB153" s="60">
        <v>0</v>
      </c>
      <c r="DC153" s="60">
        <v>0</v>
      </c>
      <c r="DD153" s="60">
        <v>0</v>
      </c>
      <c r="DE153" s="60">
        <v>0</v>
      </c>
      <c r="DF153" s="60">
        <v>0</v>
      </c>
      <c r="DG153" s="60">
        <v>0</v>
      </c>
      <c r="DH153" s="60">
        <v>0</v>
      </c>
      <c r="DI153" s="60">
        <v>0</v>
      </c>
      <c r="DJ153" s="60">
        <v>0</v>
      </c>
      <c r="DK153" s="60">
        <v>0</v>
      </c>
      <c r="DL153" s="60">
        <v>0</v>
      </c>
      <c r="DM153" s="60">
        <v>0</v>
      </c>
      <c r="DN153" s="60">
        <v>0</v>
      </c>
      <c r="DO153" s="60">
        <v>0</v>
      </c>
      <c r="DP153" s="60">
        <v>0</v>
      </c>
      <c r="DQ153" s="60">
        <v>0</v>
      </c>
      <c r="DR153" s="60">
        <v>0</v>
      </c>
      <c r="DS153" s="60">
        <v>0</v>
      </c>
      <c r="DT153" s="60">
        <v>0</v>
      </c>
      <c r="DU153" s="60">
        <v>0</v>
      </c>
      <c r="DV153" s="60">
        <v>0</v>
      </c>
      <c r="DW153" s="60">
        <v>0</v>
      </c>
      <c r="DX153" s="60">
        <v>0</v>
      </c>
      <c r="DY153" s="60">
        <v>0</v>
      </c>
      <c r="DZ153" s="60">
        <v>0</v>
      </c>
      <c r="EA153" s="60">
        <v>0</v>
      </c>
      <c r="EB153" s="60">
        <v>0</v>
      </c>
      <c r="EC153" s="60">
        <v>0</v>
      </c>
      <c r="ED153" s="60">
        <v>0</v>
      </c>
      <c r="EH153" s="2" t="s">
        <v>1480</v>
      </c>
    </row>
    <row r="154" spans="1:165" x14ac:dyDescent="0.2">
      <c r="A154" s="2" t="s">
        <v>907</v>
      </c>
      <c r="B154" s="2" t="s">
        <v>1484</v>
      </c>
      <c r="C154" s="2" t="s">
        <v>1484</v>
      </c>
      <c r="D154" s="2" t="s">
        <v>1484</v>
      </c>
      <c r="E154" s="2" t="s">
        <v>1484</v>
      </c>
      <c r="F154" s="2" t="s">
        <v>1484</v>
      </c>
      <c r="G154" s="2" t="s">
        <v>1484</v>
      </c>
      <c r="H154" s="2" t="s">
        <v>1484</v>
      </c>
      <c r="I154" s="2" t="s">
        <v>1484</v>
      </c>
      <c r="J154" s="2" t="s">
        <v>1484</v>
      </c>
      <c r="K154" s="2" t="s">
        <v>1514</v>
      </c>
      <c r="L154" s="2" t="s">
        <v>1514</v>
      </c>
      <c r="M154" s="2" t="s">
        <v>1514</v>
      </c>
      <c r="N154" s="2" t="s">
        <v>1507</v>
      </c>
      <c r="O154" s="2" t="s">
        <v>1524</v>
      </c>
      <c r="P154" s="2" t="s">
        <v>1524</v>
      </c>
      <c r="Q154" s="2" t="s">
        <v>814</v>
      </c>
      <c r="R154" s="2" t="s">
        <v>814</v>
      </c>
      <c r="S154" s="2" t="s">
        <v>844</v>
      </c>
      <c r="T154" s="2" t="s">
        <v>1517</v>
      </c>
      <c r="U154" s="2" t="s">
        <v>1517</v>
      </c>
      <c r="V154" s="2" t="s">
        <v>1509</v>
      </c>
      <c r="W154" s="2" t="s">
        <v>1484</v>
      </c>
      <c r="X154" s="2" t="s">
        <v>1484</v>
      </c>
      <c r="Y154" s="2" t="s">
        <v>1484</v>
      </c>
      <c r="Z154" s="2" t="s">
        <v>1484</v>
      </c>
      <c r="AA154" s="2" t="s">
        <v>1484</v>
      </c>
      <c r="AB154" s="2" t="s">
        <v>1484</v>
      </c>
      <c r="AC154" s="2" t="s">
        <v>1484</v>
      </c>
      <c r="AD154" s="2" t="s">
        <v>1484</v>
      </c>
      <c r="AE154" s="2" t="s">
        <v>1484</v>
      </c>
      <c r="AF154" s="2" t="s">
        <v>1484</v>
      </c>
      <c r="AG154" s="2" t="s">
        <v>1484</v>
      </c>
      <c r="AH154" s="2" t="s">
        <v>1484</v>
      </c>
      <c r="AI154" s="2" t="s">
        <v>1484</v>
      </c>
      <c r="AJ154" s="2" t="s">
        <v>1484</v>
      </c>
      <c r="AK154" s="2" t="s">
        <v>1484</v>
      </c>
      <c r="AL154" s="2" t="s">
        <v>1484</v>
      </c>
      <c r="AM154" s="2" t="s">
        <v>1484</v>
      </c>
      <c r="AN154" s="2" t="s">
        <v>1484</v>
      </c>
      <c r="AO154" s="2" t="s">
        <v>1484</v>
      </c>
      <c r="AP154" s="2" t="s">
        <v>1484</v>
      </c>
      <c r="AQ154" s="2">
        <v>2049.3000000000002</v>
      </c>
      <c r="AR154" s="2">
        <v>2255</v>
      </c>
      <c r="AS154" s="2">
        <v>2241.1</v>
      </c>
      <c r="AT154" s="2">
        <v>2514.9</v>
      </c>
      <c r="AU154" s="2">
        <v>2451.7999999999997</v>
      </c>
      <c r="AV154" s="2">
        <v>1380</v>
      </c>
      <c r="AW154" s="2">
        <v>1916.2</v>
      </c>
      <c r="AX154" s="2">
        <v>1917</v>
      </c>
      <c r="AY154" s="2">
        <v>1820.4</v>
      </c>
      <c r="AZ154" s="2">
        <v>2137.5</v>
      </c>
      <c r="BA154" s="2">
        <v>1732.5</v>
      </c>
      <c r="BB154" s="2">
        <v>837.90000000000009</v>
      </c>
      <c r="BC154" s="2" t="s">
        <v>1484</v>
      </c>
      <c r="BD154" s="2" t="s">
        <v>1484</v>
      </c>
      <c r="BE154" s="2" t="s">
        <v>1484</v>
      </c>
      <c r="BF154" s="2" t="s">
        <v>1484</v>
      </c>
      <c r="BG154" s="2" t="s">
        <v>1484</v>
      </c>
      <c r="BH154" s="2" t="s">
        <v>1484</v>
      </c>
      <c r="BI154" s="2" t="s">
        <v>1484</v>
      </c>
      <c r="BJ154" s="2" t="s">
        <v>1484</v>
      </c>
      <c r="BK154" s="2" t="s">
        <v>1484</v>
      </c>
      <c r="BL154" s="2" t="s">
        <v>1484</v>
      </c>
      <c r="BM154" s="2" t="s">
        <v>1484</v>
      </c>
      <c r="BN154" s="2" t="s">
        <v>1484</v>
      </c>
      <c r="BO154" s="2" t="s">
        <v>1484</v>
      </c>
      <c r="BP154" s="2" t="s">
        <v>1484</v>
      </c>
      <c r="BQ154" s="2" t="s">
        <v>1484</v>
      </c>
      <c r="BR154" s="2" t="s">
        <v>1484</v>
      </c>
      <c r="BS154" s="2" t="s">
        <v>1484</v>
      </c>
      <c r="BT154" s="2" t="s">
        <v>1484</v>
      </c>
      <c r="BU154" s="2" t="s">
        <v>1484</v>
      </c>
      <c r="BV154" s="2" t="s">
        <v>1484</v>
      </c>
      <c r="BW154" s="2">
        <v>13</v>
      </c>
      <c r="BX154" s="2">
        <v>12.5</v>
      </c>
      <c r="BY154" s="2">
        <v>12.9</v>
      </c>
      <c r="BZ154" s="2">
        <v>13.5</v>
      </c>
      <c r="CA154" s="2">
        <v>18.8</v>
      </c>
      <c r="CB154" s="2">
        <v>10.5</v>
      </c>
      <c r="CC154" s="2">
        <v>9.8000000000000007</v>
      </c>
      <c r="CD154" s="2">
        <v>12.7</v>
      </c>
      <c r="CE154" s="2">
        <v>12</v>
      </c>
      <c r="CF154" s="2">
        <v>10.8</v>
      </c>
      <c r="CG154" s="2">
        <v>8.6999999999999993</v>
      </c>
      <c r="CH154" s="2">
        <v>7.5</v>
      </c>
      <c r="CI154" s="2" t="s">
        <v>1484</v>
      </c>
      <c r="CJ154" s="2" t="s">
        <v>1484</v>
      </c>
      <c r="CK154" s="2" t="s">
        <v>1484</v>
      </c>
      <c r="CL154" s="2" t="s">
        <v>1484</v>
      </c>
      <c r="CM154" s="2" t="s">
        <v>1484</v>
      </c>
      <c r="CN154" s="2" t="s">
        <v>1484</v>
      </c>
      <c r="CO154" s="2" t="s">
        <v>1484</v>
      </c>
      <c r="CP154" s="2" t="s">
        <v>1484</v>
      </c>
      <c r="CQ154" s="2" t="s">
        <v>1484</v>
      </c>
      <c r="CR154" s="2" t="s">
        <v>1484</v>
      </c>
      <c r="CS154" s="2" t="s">
        <v>1484</v>
      </c>
      <c r="CU154" s="2" t="str">
        <f>_xlfn.XLOOKUP($A154,TEAMS!$G$1:$G$844,TEAMS!$H$1:$H$844,"",0)</f>
        <v>PF</v>
      </c>
      <c r="CV154" s="2" t="str">
        <f>_xlfn.XLOOKUP($CU154,DASHBOARD!$B$22:$B$27,DASHBOARD!$C$22:$C$27,"",0)</f>
        <v>FORWARD</v>
      </c>
      <c r="CY154" s="60">
        <v>0</v>
      </c>
      <c r="CZ154" s="60">
        <v>0</v>
      </c>
      <c r="DA154" s="60">
        <v>0</v>
      </c>
      <c r="DB154" s="60">
        <v>0</v>
      </c>
      <c r="DC154" s="60">
        <v>0</v>
      </c>
      <c r="DD154" s="60">
        <v>0</v>
      </c>
      <c r="DE154" s="60">
        <v>0</v>
      </c>
      <c r="DF154" s="60">
        <v>0</v>
      </c>
      <c r="DG154" s="60">
        <v>0</v>
      </c>
      <c r="DH154" s="60">
        <v>974520</v>
      </c>
      <c r="DI154" s="60">
        <v>1047600</v>
      </c>
      <c r="DJ154" s="60">
        <v>1120680</v>
      </c>
      <c r="DK154" s="60">
        <v>0</v>
      </c>
      <c r="DL154" s="60">
        <v>4917000</v>
      </c>
      <c r="DM154" s="60">
        <v>5408700</v>
      </c>
      <c r="DN154" s="60">
        <v>5900400</v>
      </c>
      <c r="DO154" s="60">
        <v>0</v>
      </c>
      <c r="DP154" s="60">
        <v>3206000</v>
      </c>
      <c r="DQ154" s="60">
        <v>5585000</v>
      </c>
      <c r="DR154" s="60">
        <v>6031800</v>
      </c>
      <c r="DS154" s="60">
        <v>7148800</v>
      </c>
      <c r="DT154" s="60">
        <v>0</v>
      </c>
      <c r="DU154" s="60">
        <v>0</v>
      </c>
      <c r="DV154" s="60">
        <v>0</v>
      </c>
      <c r="DW154" s="60">
        <v>0</v>
      </c>
      <c r="DX154" s="60">
        <v>0</v>
      </c>
      <c r="DY154" s="60">
        <v>0</v>
      </c>
      <c r="DZ154" s="60">
        <v>0</v>
      </c>
      <c r="EA154" s="60">
        <v>0</v>
      </c>
      <c r="EB154" s="60">
        <v>0</v>
      </c>
      <c r="EC154" s="60">
        <v>0</v>
      </c>
      <c r="ED154" s="60">
        <v>0</v>
      </c>
      <c r="EH154" s="2" t="s">
        <v>1476</v>
      </c>
    </row>
    <row r="155" spans="1:165" x14ac:dyDescent="0.2">
      <c r="A155" s="2" t="s">
        <v>926</v>
      </c>
      <c r="B155" s="2" t="s">
        <v>1484</v>
      </c>
      <c r="C155" s="2" t="s">
        <v>1484</v>
      </c>
      <c r="D155" s="2" t="s">
        <v>1484</v>
      </c>
      <c r="E155" s="2" t="s">
        <v>1484</v>
      </c>
      <c r="F155" s="2" t="s">
        <v>1484</v>
      </c>
      <c r="G155" s="2" t="s">
        <v>1484</v>
      </c>
      <c r="H155" s="2" t="s">
        <v>1484</v>
      </c>
      <c r="I155" s="2" t="s">
        <v>1484</v>
      </c>
      <c r="J155" s="2" t="s">
        <v>1484</v>
      </c>
      <c r="K155" s="2" t="s">
        <v>1484</v>
      </c>
      <c r="L155" s="2" t="s">
        <v>1484</v>
      </c>
      <c r="M155" s="2" t="s">
        <v>1484</v>
      </c>
      <c r="N155" s="2" t="s">
        <v>1484</v>
      </c>
      <c r="O155" s="2" t="s">
        <v>1484</v>
      </c>
      <c r="P155" s="2" t="s">
        <v>1484</v>
      </c>
      <c r="Q155" s="2" t="s">
        <v>1484</v>
      </c>
      <c r="R155" s="2" t="s">
        <v>787</v>
      </c>
      <c r="S155" s="2" t="s">
        <v>1484</v>
      </c>
      <c r="T155" s="2" t="s">
        <v>1085</v>
      </c>
      <c r="U155" s="2" t="s">
        <v>1484</v>
      </c>
      <c r="V155" s="2" t="s">
        <v>1484</v>
      </c>
      <c r="W155" s="2" t="s">
        <v>1484</v>
      </c>
      <c r="X155" s="2" t="s">
        <v>1529</v>
      </c>
      <c r="Y155" s="2" t="s">
        <v>1484</v>
      </c>
      <c r="Z155" s="2" t="s">
        <v>1484</v>
      </c>
      <c r="AA155" s="2" t="s">
        <v>1484</v>
      </c>
      <c r="AB155" s="2" t="s">
        <v>1484</v>
      </c>
      <c r="AC155" s="2" t="s">
        <v>1484</v>
      </c>
      <c r="AD155" s="2" t="s">
        <v>1484</v>
      </c>
      <c r="AE155" s="2" t="s">
        <v>1484</v>
      </c>
      <c r="AF155" s="2" t="s">
        <v>1484</v>
      </c>
      <c r="AG155" s="2" t="s">
        <v>1484</v>
      </c>
      <c r="AH155" s="2" t="s">
        <v>1484</v>
      </c>
      <c r="AI155" s="2" t="s">
        <v>1484</v>
      </c>
      <c r="AJ155" s="2" t="s">
        <v>1484</v>
      </c>
      <c r="AK155" s="2" t="s">
        <v>1484</v>
      </c>
      <c r="AL155" s="2" t="s">
        <v>1484</v>
      </c>
      <c r="AM155" s="2" t="s">
        <v>1484</v>
      </c>
      <c r="AN155" s="2" t="s">
        <v>1484</v>
      </c>
      <c r="AO155" s="2" t="s">
        <v>1484</v>
      </c>
      <c r="AP155" s="2" t="s">
        <v>1484</v>
      </c>
      <c r="AQ155" s="2" t="s">
        <v>1484</v>
      </c>
      <c r="AR155" s="2" t="s">
        <v>1484</v>
      </c>
      <c r="AS155" s="2" t="s">
        <v>1484</v>
      </c>
      <c r="AT155" s="2" t="s">
        <v>1484</v>
      </c>
      <c r="AU155" s="2" t="s">
        <v>1484</v>
      </c>
      <c r="AV155" s="2" t="s">
        <v>1484</v>
      </c>
      <c r="AW155" s="2" t="s">
        <v>1484</v>
      </c>
      <c r="AX155" s="2">
        <v>136.80000000000001</v>
      </c>
      <c r="AY155" s="2" t="s">
        <v>1484</v>
      </c>
      <c r="AZ155" s="2">
        <v>11.2</v>
      </c>
      <c r="BA155" s="2" t="s">
        <v>1484</v>
      </c>
      <c r="BB155" s="2" t="s">
        <v>1484</v>
      </c>
      <c r="BC155" s="2" t="s">
        <v>1484</v>
      </c>
      <c r="BD155" s="2">
        <v>433.2</v>
      </c>
      <c r="BE155" s="2" t="s">
        <v>1484</v>
      </c>
      <c r="BF155" s="2" t="s">
        <v>1484</v>
      </c>
      <c r="BG155" s="2" t="s">
        <v>1484</v>
      </c>
      <c r="BH155" s="2" t="s">
        <v>1484</v>
      </c>
      <c r="BI155" s="2" t="s">
        <v>1484</v>
      </c>
      <c r="BJ155" s="2" t="s">
        <v>1484</v>
      </c>
      <c r="BK155" s="2" t="s">
        <v>1484</v>
      </c>
      <c r="BL155" s="2" t="s">
        <v>1484</v>
      </c>
      <c r="BM155" s="2" t="s">
        <v>1484</v>
      </c>
      <c r="BN155" s="2" t="s">
        <v>1484</v>
      </c>
      <c r="BO155" s="2" t="s">
        <v>1484</v>
      </c>
      <c r="BP155" s="2" t="s">
        <v>1484</v>
      </c>
      <c r="BQ155" s="2" t="s">
        <v>1484</v>
      </c>
      <c r="BR155" s="2" t="s">
        <v>1484</v>
      </c>
      <c r="BS155" s="2" t="s">
        <v>1484</v>
      </c>
      <c r="BT155" s="2" t="s">
        <v>1484</v>
      </c>
      <c r="BU155" s="2" t="s">
        <v>1484</v>
      </c>
      <c r="BV155" s="2" t="s">
        <v>1484</v>
      </c>
      <c r="BW155" s="2" t="s">
        <v>1484</v>
      </c>
      <c r="BX155" s="2" t="s">
        <v>1484</v>
      </c>
      <c r="BY155" s="2" t="s">
        <v>1484</v>
      </c>
      <c r="BZ155" s="2" t="s">
        <v>1484</v>
      </c>
      <c r="CA155" s="2" t="s">
        <v>1484</v>
      </c>
      <c r="CB155" s="2" t="s">
        <v>1484</v>
      </c>
      <c r="CC155" s="2" t="s">
        <v>1484</v>
      </c>
      <c r="CD155" s="2">
        <v>12.1</v>
      </c>
      <c r="CE155" s="2" t="s">
        <v>1484</v>
      </c>
      <c r="CF155" s="2">
        <v>14.6</v>
      </c>
      <c r="CG155" s="2" t="s">
        <v>1484</v>
      </c>
      <c r="CH155" s="2" t="s">
        <v>1484</v>
      </c>
      <c r="CI155" s="2" t="s">
        <v>1484</v>
      </c>
      <c r="CJ155" s="2">
        <v>9.1</v>
      </c>
      <c r="CK155" s="2" t="s">
        <v>1484</v>
      </c>
      <c r="CL155" s="2" t="s">
        <v>1484</v>
      </c>
      <c r="CM155" s="2" t="s">
        <v>1484</v>
      </c>
      <c r="CN155" s="2" t="s">
        <v>1484</v>
      </c>
      <c r="CO155" s="2" t="s">
        <v>1484</v>
      </c>
      <c r="CP155" s="2" t="s">
        <v>1484</v>
      </c>
      <c r="CQ155" s="2" t="s">
        <v>1484</v>
      </c>
      <c r="CR155" s="2" t="s">
        <v>1484</v>
      </c>
      <c r="CS155" s="2" t="s">
        <v>1484</v>
      </c>
      <c r="CU155" s="2" t="str">
        <f>_xlfn.XLOOKUP($A155,TEAMS!$G$1:$G$844,TEAMS!$H$1:$H$844,"",0)</f>
        <v>SG</v>
      </c>
      <c r="CV155" s="2" t="str">
        <f>_xlfn.XLOOKUP($CU155,DASHBOARD!$B$22:$B$27,DASHBOARD!$C$22:$C$27,"",0)</f>
        <v>GUARD</v>
      </c>
      <c r="CY155" s="60">
        <v>0</v>
      </c>
      <c r="CZ155" s="60">
        <v>0</v>
      </c>
      <c r="DA155" s="60">
        <v>0</v>
      </c>
      <c r="DB155" s="60">
        <v>0</v>
      </c>
      <c r="DC155" s="60">
        <v>0</v>
      </c>
      <c r="DD155" s="60">
        <v>0</v>
      </c>
      <c r="DE155" s="60">
        <v>0</v>
      </c>
      <c r="DF155" s="60">
        <v>0</v>
      </c>
      <c r="DG155" s="60">
        <v>0</v>
      </c>
      <c r="DH155" s="60">
        <v>0</v>
      </c>
      <c r="DI155" s="60">
        <v>0</v>
      </c>
      <c r="DJ155" s="60">
        <v>0</v>
      </c>
      <c r="DK155" s="60">
        <v>0</v>
      </c>
      <c r="DL155" s="60">
        <v>0</v>
      </c>
      <c r="DM155" s="60">
        <v>0</v>
      </c>
      <c r="DN155" s="60">
        <v>0</v>
      </c>
      <c r="DO155" s="60">
        <v>405435</v>
      </c>
      <c r="DP155" s="60">
        <v>0</v>
      </c>
      <c r="DQ155" s="60">
        <v>0</v>
      </c>
      <c r="DR155" s="60">
        <v>0</v>
      </c>
      <c r="DS155" s="60">
        <v>0</v>
      </c>
      <c r="DT155" s="60">
        <v>0</v>
      </c>
      <c r="DU155" s="60">
        <v>854389</v>
      </c>
      <c r="DV155" s="60">
        <v>0</v>
      </c>
      <c r="DW155" s="60">
        <v>0</v>
      </c>
      <c r="DX155" s="60">
        <v>0</v>
      </c>
      <c r="DY155" s="60">
        <v>0</v>
      </c>
      <c r="DZ155" s="60">
        <v>0</v>
      </c>
      <c r="EA155" s="60">
        <v>0</v>
      </c>
      <c r="EB155" s="60">
        <v>0</v>
      </c>
      <c r="EC155" s="60">
        <v>0</v>
      </c>
      <c r="ED155" s="60">
        <v>0</v>
      </c>
      <c r="EH155" s="2" t="s">
        <v>1481</v>
      </c>
    </row>
    <row r="156" spans="1:165" x14ac:dyDescent="0.2">
      <c r="A156" s="2" t="s">
        <v>568</v>
      </c>
      <c r="B156" s="2" t="s">
        <v>1484</v>
      </c>
      <c r="C156" s="2" t="s">
        <v>1484</v>
      </c>
      <c r="D156" s="2" t="s">
        <v>1484</v>
      </c>
      <c r="E156" s="2" t="s">
        <v>1484</v>
      </c>
      <c r="F156" s="2" t="s">
        <v>1484</v>
      </c>
      <c r="G156" s="2" t="s">
        <v>1484</v>
      </c>
      <c r="H156" s="2" t="s">
        <v>1484</v>
      </c>
      <c r="I156" s="2" t="s">
        <v>1484</v>
      </c>
      <c r="J156" s="2" t="s">
        <v>1484</v>
      </c>
      <c r="K156" s="2" t="s">
        <v>1484</v>
      </c>
      <c r="L156" s="2" t="s">
        <v>1484</v>
      </c>
      <c r="M156" s="2" t="s">
        <v>1484</v>
      </c>
      <c r="N156" s="2" t="s">
        <v>1484</v>
      </c>
      <c r="O156" s="2" t="s">
        <v>1484</v>
      </c>
      <c r="P156" s="2" t="s">
        <v>1484</v>
      </c>
      <c r="Q156" s="2" t="s">
        <v>1484</v>
      </c>
      <c r="R156" s="2" t="s">
        <v>1484</v>
      </c>
      <c r="S156" s="2" t="s">
        <v>1484</v>
      </c>
      <c r="T156" s="2" t="s">
        <v>1484</v>
      </c>
      <c r="U156" s="2" t="s">
        <v>1484</v>
      </c>
      <c r="V156" s="2" t="s">
        <v>1484</v>
      </c>
      <c r="W156" s="2" t="s">
        <v>1484</v>
      </c>
      <c r="X156" s="2" t="s">
        <v>1484</v>
      </c>
      <c r="Y156" s="2" t="s">
        <v>1484</v>
      </c>
      <c r="Z156" s="2" t="s">
        <v>1484</v>
      </c>
      <c r="AA156" s="2" t="s">
        <v>1484</v>
      </c>
      <c r="AB156" s="2" t="s">
        <v>1484</v>
      </c>
      <c r="AC156" s="2" t="s">
        <v>1484</v>
      </c>
      <c r="AD156" s="2" t="s">
        <v>1484</v>
      </c>
      <c r="AE156" s="2" t="s">
        <v>1484</v>
      </c>
      <c r="AF156" s="2" t="s">
        <v>1484</v>
      </c>
      <c r="AG156" s="2" t="s">
        <v>1484</v>
      </c>
      <c r="AH156" s="2" t="s">
        <v>1484</v>
      </c>
      <c r="AI156" s="2" t="s">
        <v>1484</v>
      </c>
      <c r="AJ156" s="2" t="s">
        <v>1484</v>
      </c>
      <c r="AK156" s="2" t="s">
        <v>1484</v>
      </c>
      <c r="AL156" s="2" t="s">
        <v>1484</v>
      </c>
      <c r="AM156" s="2" t="s">
        <v>1484</v>
      </c>
      <c r="AN156" s="2" t="s">
        <v>1484</v>
      </c>
      <c r="AO156" s="2" t="s">
        <v>1484</v>
      </c>
      <c r="AP156" s="2" t="s">
        <v>1484</v>
      </c>
      <c r="AQ156" s="2" t="s">
        <v>1484</v>
      </c>
      <c r="AR156" s="2" t="s">
        <v>1484</v>
      </c>
      <c r="AS156" s="2" t="s">
        <v>1484</v>
      </c>
      <c r="AT156" s="2" t="s">
        <v>1484</v>
      </c>
      <c r="AU156" s="2" t="s">
        <v>1484</v>
      </c>
      <c r="AV156" s="2" t="s">
        <v>1484</v>
      </c>
      <c r="AW156" s="2" t="s">
        <v>1484</v>
      </c>
      <c r="AX156" s="2" t="s">
        <v>1484</v>
      </c>
      <c r="AY156" s="2" t="s">
        <v>1484</v>
      </c>
      <c r="AZ156" s="2" t="s">
        <v>1484</v>
      </c>
      <c r="BA156" s="2" t="s">
        <v>1484</v>
      </c>
      <c r="BB156" s="2" t="s">
        <v>1484</v>
      </c>
      <c r="BC156" s="2" t="s">
        <v>1484</v>
      </c>
      <c r="BD156" s="2" t="s">
        <v>1484</v>
      </c>
      <c r="BE156" s="2" t="s">
        <v>1484</v>
      </c>
      <c r="BF156" s="2" t="s">
        <v>1484</v>
      </c>
      <c r="BG156" s="2" t="s">
        <v>1484</v>
      </c>
      <c r="BH156" s="2" t="s">
        <v>1484</v>
      </c>
      <c r="BI156" s="2" t="s">
        <v>1484</v>
      </c>
      <c r="BJ156" s="2" t="s">
        <v>1484</v>
      </c>
      <c r="BK156" s="2" t="s">
        <v>1484</v>
      </c>
      <c r="BL156" s="2" t="s">
        <v>1484</v>
      </c>
      <c r="BM156" s="2" t="s">
        <v>1484</v>
      </c>
      <c r="BN156" s="2" t="s">
        <v>1484</v>
      </c>
      <c r="BO156" s="2" t="s">
        <v>1484</v>
      </c>
      <c r="BP156" s="2" t="s">
        <v>1484</v>
      </c>
      <c r="BQ156" s="2" t="s">
        <v>1484</v>
      </c>
      <c r="BR156" s="2" t="s">
        <v>1484</v>
      </c>
      <c r="BS156" s="2" t="s">
        <v>1484</v>
      </c>
      <c r="BT156" s="2" t="s">
        <v>1484</v>
      </c>
      <c r="BU156" s="2" t="s">
        <v>1484</v>
      </c>
      <c r="BV156" s="2" t="s">
        <v>1484</v>
      </c>
      <c r="BW156" s="2" t="s">
        <v>1484</v>
      </c>
      <c r="BX156" s="2" t="s">
        <v>1484</v>
      </c>
      <c r="BY156" s="2" t="s">
        <v>1484</v>
      </c>
      <c r="BZ156" s="2" t="s">
        <v>1484</v>
      </c>
      <c r="CA156" s="2" t="s">
        <v>1484</v>
      </c>
      <c r="CB156" s="2" t="s">
        <v>1484</v>
      </c>
      <c r="CC156" s="2" t="s">
        <v>1484</v>
      </c>
      <c r="CD156" s="2" t="s">
        <v>1484</v>
      </c>
      <c r="CE156" s="2" t="s">
        <v>1484</v>
      </c>
      <c r="CF156" s="2" t="s">
        <v>1484</v>
      </c>
      <c r="CG156" s="2" t="s">
        <v>1484</v>
      </c>
      <c r="CH156" s="2" t="s">
        <v>1484</v>
      </c>
      <c r="CI156" s="2" t="s">
        <v>1484</v>
      </c>
      <c r="CJ156" s="2" t="s">
        <v>1484</v>
      </c>
      <c r="CK156" s="2" t="s">
        <v>1484</v>
      </c>
      <c r="CL156" s="2" t="s">
        <v>1484</v>
      </c>
      <c r="CM156" s="2" t="s">
        <v>1484</v>
      </c>
      <c r="CN156" s="2" t="s">
        <v>1484</v>
      </c>
      <c r="CO156" s="2" t="s">
        <v>1484</v>
      </c>
      <c r="CP156" s="2" t="s">
        <v>1484</v>
      </c>
      <c r="CQ156" s="2" t="s">
        <v>1484</v>
      </c>
      <c r="CR156" s="2" t="s">
        <v>1484</v>
      </c>
      <c r="CS156" s="2" t="s">
        <v>1484</v>
      </c>
      <c r="CU156" s="2">
        <f>_xlfn.XLOOKUP($A156,TEAMS!$G$1:$G$844,TEAMS!$H$1:$H$844,"",0)</f>
        <v>0</v>
      </c>
      <c r="CV156" s="2" t="str">
        <f>_xlfn.XLOOKUP($CU156,DASHBOARD!$B$22:$B$27,DASHBOARD!$C$22:$C$27,"",0)</f>
        <v/>
      </c>
      <c r="CY156" s="60">
        <v>0</v>
      </c>
      <c r="CZ156" s="60">
        <v>0</v>
      </c>
      <c r="DA156" s="60">
        <v>0</v>
      </c>
      <c r="DB156" s="60">
        <v>0</v>
      </c>
      <c r="DC156" s="60">
        <v>0</v>
      </c>
      <c r="DD156" s="60">
        <v>0</v>
      </c>
      <c r="DE156" s="60">
        <v>0</v>
      </c>
      <c r="DF156" s="60">
        <v>0</v>
      </c>
      <c r="DG156" s="60">
        <v>0</v>
      </c>
      <c r="DH156" s="60">
        <v>0</v>
      </c>
      <c r="DI156" s="60">
        <v>0</v>
      </c>
      <c r="DJ156" s="60">
        <v>0</v>
      </c>
      <c r="DK156" s="60">
        <v>0</v>
      </c>
      <c r="DL156" s="60">
        <v>0</v>
      </c>
      <c r="DM156" s="60">
        <v>0</v>
      </c>
      <c r="DN156" s="60">
        <v>0</v>
      </c>
      <c r="DO156" s="60">
        <v>0</v>
      </c>
      <c r="DP156" s="60">
        <v>0</v>
      </c>
      <c r="DQ156" s="60">
        <v>0</v>
      </c>
      <c r="DR156" s="60">
        <v>0</v>
      </c>
      <c r="DS156" s="60">
        <v>0</v>
      </c>
      <c r="DT156" s="60">
        <v>0</v>
      </c>
      <c r="DU156" s="60">
        <v>0</v>
      </c>
      <c r="DV156" s="60">
        <v>0</v>
      </c>
      <c r="DW156" s="60">
        <v>0</v>
      </c>
      <c r="DX156" s="60">
        <v>0</v>
      </c>
      <c r="DY156" s="60">
        <v>0</v>
      </c>
      <c r="DZ156" s="60">
        <v>0</v>
      </c>
      <c r="EA156" s="60">
        <v>0</v>
      </c>
      <c r="EB156" s="60">
        <v>0</v>
      </c>
      <c r="EC156" s="60">
        <v>0</v>
      </c>
      <c r="ED156" s="60">
        <v>0</v>
      </c>
      <c r="EH156" s="2" t="s">
        <v>1484</v>
      </c>
    </row>
    <row r="157" spans="1:165" x14ac:dyDescent="0.2">
      <c r="A157" s="2" t="s">
        <v>747</v>
      </c>
      <c r="B157" s="2" t="s">
        <v>1484</v>
      </c>
      <c r="C157" s="2" t="s">
        <v>1484</v>
      </c>
      <c r="D157" s="2" t="s">
        <v>1484</v>
      </c>
      <c r="E157" s="2" t="s">
        <v>1484</v>
      </c>
      <c r="F157" s="2" t="s">
        <v>1484</v>
      </c>
      <c r="G157" s="2" t="s">
        <v>1484</v>
      </c>
      <c r="H157" s="2" t="s">
        <v>1484</v>
      </c>
      <c r="I157" s="2" t="s">
        <v>1484</v>
      </c>
      <c r="J157" s="2" t="s">
        <v>1484</v>
      </c>
      <c r="K157" s="2" t="s">
        <v>1484</v>
      </c>
      <c r="L157" s="2" t="s">
        <v>1484</v>
      </c>
      <c r="M157" s="2" t="s">
        <v>1484</v>
      </c>
      <c r="N157" s="2" t="s">
        <v>1484</v>
      </c>
      <c r="O157" s="2" t="s">
        <v>1484</v>
      </c>
      <c r="P157" s="2" t="s">
        <v>1484</v>
      </c>
      <c r="Q157" s="2" t="s">
        <v>1484</v>
      </c>
      <c r="R157" s="2" t="s">
        <v>1484</v>
      </c>
      <c r="S157" s="2" t="s">
        <v>1484</v>
      </c>
      <c r="T157" s="2" t="s">
        <v>1484</v>
      </c>
      <c r="U157" s="2" t="s">
        <v>1484</v>
      </c>
      <c r="V157" s="2" t="s">
        <v>1484</v>
      </c>
      <c r="W157" s="2" t="s">
        <v>1484</v>
      </c>
      <c r="X157" s="2" t="s">
        <v>843</v>
      </c>
      <c r="Y157" s="2" t="s">
        <v>1507</v>
      </c>
      <c r="Z157" s="2" t="s">
        <v>1525</v>
      </c>
      <c r="AA157" s="2" t="s">
        <v>1507</v>
      </c>
      <c r="AB157" s="2" t="s">
        <v>1484</v>
      </c>
      <c r="AC157" s="2" t="s">
        <v>1484</v>
      </c>
      <c r="AD157" s="2" t="s">
        <v>1484</v>
      </c>
      <c r="AE157" s="2" t="s">
        <v>1484</v>
      </c>
      <c r="AF157" s="2" t="s">
        <v>1484</v>
      </c>
      <c r="AG157" s="2" t="s">
        <v>1484</v>
      </c>
      <c r="AH157" s="2" t="s">
        <v>1484</v>
      </c>
      <c r="AI157" s="2" t="s">
        <v>1484</v>
      </c>
      <c r="AJ157" s="2" t="s">
        <v>1484</v>
      </c>
      <c r="AK157" s="2" t="s">
        <v>1484</v>
      </c>
      <c r="AL157" s="2" t="s">
        <v>1484</v>
      </c>
      <c r="AM157" s="2" t="s">
        <v>1484</v>
      </c>
      <c r="AN157" s="2" t="s">
        <v>1484</v>
      </c>
      <c r="AO157" s="2" t="s">
        <v>1484</v>
      </c>
      <c r="AP157" s="2" t="s">
        <v>1484</v>
      </c>
      <c r="AQ157" s="2" t="s">
        <v>1484</v>
      </c>
      <c r="AR157" s="2" t="s">
        <v>1484</v>
      </c>
      <c r="AS157" s="2" t="s">
        <v>1484</v>
      </c>
      <c r="AT157" s="2" t="s">
        <v>1484</v>
      </c>
      <c r="AU157" s="2" t="s">
        <v>1484</v>
      </c>
      <c r="AV157" s="2" t="s">
        <v>1484</v>
      </c>
      <c r="AW157" s="2" t="s">
        <v>1484</v>
      </c>
      <c r="AX157" s="2" t="s">
        <v>1484</v>
      </c>
      <c r="AY157" s="2" t="s">
        <v>1484</v>
      </c>
      <c r="AZ157" s="2" t="s">
        <v>1484</v>
      </c>
      <c r="BA157" s="2" t="s">
        <v>1484</v>
      </c>
      <c r="BB157" s="2" t="s">
        <v>1484</v>
      </c>
      <c r="BC157" s="2" t="s">
        <v>1484</v>
      </c>
      <c r="BD157" s="2">
        <v>26.4</v>
      </c>
      <c r="BE157" s="2">
        <v>80.600000000000009</v>
      </c>
      <c r="BF157" s="2">
        <v>89.3</v>
      </c>
      <c r="BG157" s="2">
        <v>409.20000000000005</v>
      </c>
      <c r="BH157" s="2" t="s">
        <v>1484</v>
      </c>
      <c r="BI157" s="2" t="s">
        <v>1484</v>
      </c>
      <c r="BJ157" s="2" t="s">
        <v>1484</v>
      </c>
      <c r="BK157" s="2" t="s">
        <v>1484</v>
      </c>
      <c r="BL157" s="2" t="s">
        <v>1484</v>
      </c>
      <c r="BM157" s="2" t="s">
        <v>1484</v>
      </c>
      <c r="BN157" s="2" t="s">
        <v>1484</v>
      </c>
      <c r="BO157" s="2" t="s">
        <v>1484</v>
      </c>
      <c r="BP157" s="2" t="s">
        <v>1484</v>
      </c>
      <c r="BQ157" s="2" t="s">
        <v>1484</v>
      </c>
      <c r="BR157" s="2" t="s">
        <v>1484</v>
      </c>
      <c r="BS157" s="2" t="s">
        <v>1484</v>
      </c>
      <c r="BT157" s="2" t="s">
        <v>1484</v>
      </c>
      <c r="BU157" s="2" t="s">
        <v>1484</v>
      </c>
      <c r="BV157" s="2" t="s">
        <v>1484</v>
      </c>
      <c r="BW157" s="2" t="s">
        <v>1484</v>
      </c>
      <c r="BX157" s="2" t="s">
        <v>1484</v>
      </c>
      <c r="BY157" s="2" t="s">
        <v>1484</v>
      </c>
      <c r="BZ157" s="2" t="s">
        <v>1484</v>
      </c>
      <c r="CA157" s="2" t="s">
        <v>1484</v>
      </c>
      <c r="CB157" s="2" t="s">
        <v>1484</v>
      </c>
      <c r="CC157" s="2" t="s">
        <v>1484</v>
      </c>
      <c r="CD157" s="2" t="s">
        <v>1484</v>
      </c>
      <c r="CE157" s="2" t="s">
        <v>1484</v>
      </c>
      <c r="CF157" s="2" t="s">
        <v>1484</v>
      </c>
      <c r="CG157" s="2" t="s">
        <v>1484</v>
      </c>
      <c r="CH157" s="2" t="s">
        <v>1484</v>
      </c>
      <c r="CI157" s="2" t="s">
        <v>1484</v>
      </c>
      <c r="CJ157" s="2">
        <v>14.8</v>
      </c>
      <c r="CK157" s="2">
        <v>8.5</v>
      </c>
      <c r="CL157" s="2">
        <v>7.3</v>
      </c>
      <c r="CM157" s="2">
        <v>5.9</v>
      </c>
      <c r="CN157" s="2" t="s">
        <v>1484</v>
      </c>
      <c r="CO157" s="2" t="s">
        <v>1484</v>
      </c>
      <c r="CP157" s="2" t="s">
        <v>1484</v>
      </c>
      <c r="CQ157" s="2" t="s">
        <v>1484</v>
      </c>
      <c r="CR157" s="2" t="s">
        <v>1484</v>
      </c>
      <c r="CS157" s="2" t="s">
        <v>1484</v>
      </c>
      <c r="CU157" s="2" t="str">
        <f>_xlfn.XLOOKUP($A157,TEAMS!$G$1:$G$844,TEAMS!$H$1:$H$844,"",0)</f>
        <v>SG</v>
      </c>
      <c r="CV157" s="2" t="str">
        <f>_xlfn.XLOOKUP($CU157,DASHBOARD!$B$22:$B$27,DASHBOARD!$C$22:$C$27,"",0)</f>
        <v>GUARD</v>
      </c>
      <c r="CY157" s="60">
        <v>0</v>
      </c>
      <c r="CZ157" s="60">
        <v>0</v>
      </c>
      <c r="DA157" s="60">
        <v>0</v>
      </c>
      <c r="DB157" s="60">
        <v>0</v>
      </c>
      <c r="DC157" s="60">
        <v>0</v>
      </c>
      <c r="DD157" s="60">
        <v>0</v>
      </c>
      <c r="DE157" s="60">
        <v>0</v>
      </c>
      <c r="DF157" s="60">
        <v>0</v>
      </c>
      <c r="DG157" s="60">
        <v>0</v>
      </c>
      <c r="DH157" s="60">
        <v>0</v>
      </c>
      <c r="DI157" s="60">
        <v>0</v>
      </c>
      <c r="DJ157" s="60">
        <v>0</v>
      </c>
      <c r="DK157" s="60">
        <v>0</v>
      </c>
      <c r="DL157" s="60">
        <v>0</v>
      </c>
      <c r="DM157" s="60">
        <v>0</v>
      </c>
      <c r="DN157" s="60">
        <v>0</v>
      </c>
      <c r="DO157" s="60">
        <v>0</v>
      </c>
      <c r="DP157" s="60">
        <v>0</v>
      </c>
      <c r="DQ157" s="60">
        <v>0</v>
      </c>
      <c r="DR157" s="60">
        <v>0</v>
      </c>
      <c r="DS157" s="60">
        <v>0</v>
      </c>
      <c r="DT157" s="60">
        <v>0</v>
      </c>
      <c r="DU157" s="60">
        <v>1156320</v>
      </c>
      <c r="DV157" s="60">
        <v>1208400</v>
      </c>
      <c r="DW157" s="60">
        <v>0</v>
      </c>
      <c r="DX157" s="60">
        <v>981348</v>
      </c>
      <c r="DY157" s="60">
        <v>0</v>
      </c>
      <c r="DZ157" s="60">
        <v>0</v>
      </c>
      <c r="EA157" s="60">
        <v>0</v>
      </c>
      <c r="EB157" s="60">
        <v>0</v>
      </c>
      <c r="EC157" s="60">
        <v>0</v>
      </c>
      <c r="ED157" s="60">
        <v>0</v>
      </c>
      <c r="EH157" s="2" t="s">
        <v>1480</v>
      </c>
    </row>
    <row r="158" spans="1:165" x14ac:dyDescent="0.2">
      <c r="A158" s="2" t="s">
        <v>657</v>
      </c>
      <c r="B158" s="2" t="s">
        <v>1484</v>
      </c>
      <c r="C158" s="2" t="s">
        <v>1484</v>
      </c>
      <c r="D158" s="2" t="s">
        <v>1484</v>
      </c>
      <c r="E158" s="2" t="s">
        <v>1484</v>
      </c>
      <c r="F158" s="2" t="s">
        <v>1484</v>
      </c>
      <c r="G158" s="2" t="s">
        <v>1484</v>
      </c>
      <c r="H158" s="2" t="s">
        <v>1484</v>
      </c>
      <c r="I158" s="2" t="s">
        <v>1484</v>
      </c>
      <c r="J158" s="2" t="s">
        <v>1484</v>
      </c>
      <c r="K158" s="2" t="s">
        <v>1484</v>
      </c>
      <c r="L158" s="2" t="s">
        <v>1484</v>
      </c>
      <c r="M158" s="2" t="s">
        <v>1484</v>
      </c>
      <c r="N158" s="2" t="s">
        <v>1484</v>
      </c>
      <c r="O158" s="2" t="s">
        <v>1484</v>
      </c>
      <c r="P158" s="2" t="s">
        <v>1484</v>
      </c>
      <c r="Q158" s="2" t="s">
        <v>1484</v>
      </c>
      <c r="R158" s="2" t="s">
        <v>1484</v>
      </c>
      <c r="S158" s="2" t="s">
        <v>1508</v>
      </c>
      <c r="T158" s="2" t="s">
        <v>1507</v>
      </c>
      <c r="U158" s="2" t="s">
        <v>1506</v>
      </c>
      <c r="V158" s="2" t="s">
        <v>1506</v>
      </c>
      <c r="W158" s="2" t="s">
        <v>1506</v>
      </c>
      <c r="X158" s="2" t="s">
        <v>1506</v>
      </c>
      <c r="Y158" s="2" t="s">
        <v>1525</v>
      </c>
      <c r="Z158" s="2" t="s">
        <v>836</v>
      </c>
      <c r="AA158" s="2" t="s">
        <v>1521</v>
      </c>
      <c r="AB158" s="2" t="s">
        <v>1506</v>
      </c>
      <c r="AC158" s="2" t="s">
        <v>1506</v>
      </c>
      <c r="AD158" s="2" t="s">
        <v>1528</v>
      </c>
      <c r="AE158" s="2" t="s">
        <v>1484</v>
      </c>
      <c r="AF158" s="2" t="s">
        <v>1484</v>
      </c>
      <c r="AG158" s="2" t="s">
        <v>1484</v>
      </c>
      <c r="AH158" s="2" t="s">
        <v>1484</v>
      </c>
      <c r="AI158" s="2" t="s">
        <v>1484</v>
      </c>
      <c r="AJ158" s="2" t="s">
        <v>1484</v>
      </c>
      <c r="AK158" s="2" t="s">
        <v>1484</v>
      </c>
      <c r="AL158" s="2" t="s">
        <v>1484</v>
      </c>
      <c r="AM158" s="2" t="s">
        <v>1484</v>
      </c>
      <c r="AN158" s="2" t="s">
        <v>1484</v>
      </c>
      <c r="AO158" s="2" t="s">
        <v>1484</v>
      </c>
      <c r="AP158" s="2" t="s">
        <v>1484</v>
      </c>
      <c r="AQ158" s="2" t="s">
        <v>1484</v>
      </c>
      <c r="AR158" s="2" t="s">
        <v>1484</v>
      </c>
      <c r="AS158" s="2" t="s">
        <v>1484</v>
      </c>
      <c r="AT158" s="2" t="s">
        <v>1484</v>
      </c>
      <c r="AU158" s="2" t="s">
        <v>1484</v>
      </c>
      <c r="AV158" s="2" t="s">
        <v>1484</v>
      </c>
      <c r="AW158" s="2" t="s">
        <v>1484</v>
      </c>
      <c r="AX158" s="2" t="s">
        <v>1484</v>
      </c>
      <c r="AY158" s="2">
        <v>1387</v>
      </c>
      <c r="AZ158" s="2">
        <v>1156</v>
      </c>
      <c r="BA158" s="2">
        <v>1992.6000000000001</v>
      </c>
      <c r="BB158" s="2">
        <v>2140.2000000000003</v>
      </c>
      <c r="BC158" s="2">
        <v>2021.5</v>
      </c>
      <c r="BD158" s="2">
        <v>2172.5</v>
      </c>
      <c r="BE158" s="2">
        <v>1731.6</v>
      </c>
      <c r="BF158" s="2">
        <v>1713.6000000000001</v>
      </c>
      <c r="BG158" s="2">
        <v>2097.9</v>
      </c>
      <c r="BH158" s="2">
        <v>1363.2</v>
      </c>
      <c r="BI158" s="2">
        <v>686.40000000000009</v>
      </c>
      <c r="BJ158" s="2">
        <v>1221.3</v>
      </c>
      <c r="BK158" s="2" t="s">
        <v>1484</v>
      </c>
      <c r="BL158" s="2" t="s">
        <v>1484</v>
      </c>
      <c r="BM158" s="2" t="s">
        <v>1484</v>
      </c>
      <c r="BN158" s="2" t="s">
        <v>1484</v>
      </c>
      <c r="BO158" s="2" t="s">
        <v>1484</v>
      </c>
      <c r="BP158" s="2" t="s">
        <v>1484</v>
      </c>
      <c r="BQ158" s="2" t="s">
        <v>1484</v>
      </c>
      <c r="BR158" s="2" t="s">
        <v>1484</v>
      </c>
      <c r="BS158" s="2" t="s">
        <v>1484</v>
      </c>
      <c r="BT158" s="2" t="s">
        <v>1484</v>
      </c>
      <c r="BU158" s="2" t="s">
        <v>1484</v>
      </c>
      <c r="BV158" s="2" t="s">
        <v>1484</v>
      </c>
      <c r="BW158" s="2" t="s">
        <v>1484</v>
      </c>
      <c r="BX158" s="2" t="s">
        <v>1484</v>
      </c>
      <c r="BY158" s="2" t="s">
        <v>1484</v>
      </c>
      <c r="BZ158" s="2" t="s">
        <v>1484</v>
      </c>
      <c r="CA158" s="2" t="s">
        <v>1484</v>
      </c>
      <c r="CB158" s="2" t="s">
        <v>1484</v>
      </c>
      <c r="CC158" s="2" t="s">
        <v>1484</v>
      </c>
      <c r="CD158" s="2" t="s">
        <v>1484</v>
      </c>
      <c r="CE158" s="2">
        <v>13.6</v>
      </c>
      <c r="CF158" s="2">
        <v>13.5</v>
      </c>
      <c r="CG158" s="2">
        <v>13.6</v>
      </c>
      <c r="CH158" s="2">
        <v>15.6</v>
      </c>
      <c r="CI158" s="2">
        <v>15.4</v>
      </c>
      <c r="CJ158" s="2">
        <v>14.9</v>
      </c>
      <c r="CK158" s="2">
        <v>8.9</v>
      </c>
      <c r="CL158" s="2">
        <v>12.3</v>
      </c>
      <c r="CM158" s="2">
        <v>11.7</v>
      </c>
      <c r="CN158" s="2">
        <v>10.6</v>
      </c>
      <c r="CO158" s="2">
        <v>8.8000000000000007</v>
      </c>
      <c r="CP158" s="2">
        <v>7.8</v>
      </c>
      <c r="CQ158" s="2" t="s">
        <v>1484</v>
      </c>
      <c r="CR158" s="2" t="s">
        <v>1484</v>
      </c>
      <c r="CS158" s="2" t="s">
        <v>1484</v>
      </c>
      <c r="CU158" s="2" t="str">
        <f>_xlfn.XLOOKUP($A158,TEAMS!$G$1:$G$844,TEAMS!$H$1:$H$844,"",0)</f>
        <v>PF</v>
      </c>
      <c r="CV158" s="2" t="str">
        <f>_xlfn.XLOOKUP($CU158,DASHBOARD!$B$22:$B$27,DASHBOARD!$C$22:$C$27,"",0)</f>
        <v>FORWARD</v>
      </c>
      <c r="CY158" s="60">
        <v>0</v>
      </c>
      <c r="CZ158" s="60">
        <v>0</v>
      </c>
      <c r="DA158" s="60">
        <v>0</v>
      </c>
      <c r="DB158" s="60">
        <v>0</v>
      </c>
      <c r="DC158" s="60">
        <v>0</v>
      </c>
      <c r="DD158" s="60">
        <v>0</v>
      </c>
      <c r="DE158" s="60">
        <v>0</v>
      </c>
      <c r="DF158" s="60">
        <v>0</v>
      </c>
      <c r="DG158" s="60">
        <v>0</v>
      </c>
      <c r="DH158" s="60">
        <v>0</v>
      </c>
      <c r="DI158" s="60">
        <v>0</v>
      </c>
      <c r="DJ158" s="60">
        <v>0</v>
      </c>
      <c r="DK158" s="60">
        <v>0</v>
      </c>
      <c r="DL158" s="60">
        <v>0</v>
      </c>
      <c r="DM158" s="60">
        <v>0</v>
      </c>
      <c r="DN158" s="60">
        <v>0</v>
      </c>
      <c r="DO158" s="60">
        <v>0</v>
      </c>
      <c r="DP158" s="60">
        <v>0</v>
      </c>
      <c r="DQ158" s="60">
        <v>1222320</v>
      </c>
      <c r="DR158" s="60">
        <v>1307640</v>
      </c>
      <c r="DS158" s="60">
        <v>0</v>
      </c>
      <c r="DT158" s="60">
        <v>4250000</v>
      </c>
      <c r="DU158" s="60">
        <v>4250000</v>
      </c>
      <c r="DV158" s="60">
        <v>4250000</v>
      </c>
      <c r="DW158" s="60">
        <v>4250000</v>
      </c>
      <c r="DX158" s="60">
        <v>4250000</v>
      </c>
      <c r="DY158" s="60">
        <v>10470000</v>
      </c>
      <c r="DZ158" s="60">
        <v>10000000</v>
      </c>
      <c r="EA158" s="60">
        <v>9530000</v>
      </c>
      <c r="EB158" s="60">
        <v>0</v>
      </c>
      <c r="EC158" s="60">
        <v>0</v>
      </c>
      <c r="ED158" s="60">
        <v>0</v>
      </c>
      <c r="EH158" s="2" t="s">
        <v>1271</v>
      </c>
    </row>
    <row r="159" spans="1:165" x14ac:dyDescent="0.2">
      <c r="A159" s="2" t="s">
        <v>1046</v>
      </c>
      <c r="B159" s="2" t="s">
        <v>1484</v>
      </c>
      <c r="C159" s="2" t="s">
        <v>786</v>
      </c>
      <c r="D159" s="2" t="s">
        <v>1525</v>
      </c>
      <c r="E159" s="2" t="s">
        <v>1519</v>
      </c>
      <c r="F159" s="2" t="s">
        <v>1513</v>
      </c>
      <c r="G159" s="2" t="s">
        <v>1085</v>
      </c>
      <c r="H159" s="2" t="s">
        <v>1515</v>
      </c>
      <c r="I159" s="2" t="s">
        <v>787</v>
      </c>
      <c r="J159" s="2" t="s">
        <v>787</v>
      </c>
      <c r="K159" s="2" t="s">
        <v>787</v>
      </c>
      <c r="L159" s="2" t="s">
        <v>787</v>
      </c>
      <c r="M159" s="2" t="s">
        <v>1522</v>
      </c>
      <c r="N159" s="2" t="s">
        <v>1484</v>
      </c>
      <c r="O159" s="2" t="s">
        <v>1484</v>
      </c>
      <c r="P159" s="2" t="s">
        <v>1484</v>
      </c>
      <c r="Q159" s="2" t="s">
        <v>1484</v>
      </c>
      <c r="R159" s="2" t="s">
        <v>1484</v>
      </c>
      <c r="S159" s="2" t="s">
        <v>1484</v>
      </c>
      <c r="T159" s="2" t="s">
        <v>1484</v>
      </c>
      <c r="U159" s="2" t="s">
        <v>1484</v>
      </c>
      <c r="V159" s="2" t="s">
        <v>1484</v>
      </c>
      <c r="W159" s="2" t="s">
        <v>1484</v>
      </c>
      <c r="X159" s="2" t="s">
        <v>1484</v>
      </c>
      <c r="Y159" s="2" t="s">
        <v>1484</v>
      </c>
      <c r="Z159" s="2" t="s">
        <v>1484</v>
      </c>
      <c r="AA159" s="2" t="s">
        <v>1484</v>
      </c>
      <c r="AB159" s="2" t="s">
        <v>1484</v>
      </c>
      <c r="AC159" s="2" t="s">
        <v>1484</v>
      </c>
      <c r="AD159" s="2" t="s">
        <v>1524</v>
      </c>
      <c r="AE159" s="2" t="s">
        <v>1484</v>
      </c>
      <c r="AF159" s="2" t="s">
        <v>1484</v>
      </c>
      <c r="AG159" s="2" t="s">
        <v>1484</v>
      </c>
      <c r="AH159" s="2" t="s">
        <v>1484</v>
      </c>
      <c r="AI159" s="2">
        <v>54</v>
      </c>
      <c r="AJ159" s="2">
        <v>350.20000000000005</v>
      </c>
      <c r="AK159" s="2">
        <v>185.60000000000002</v>
      </c>
      <c r="AL159" s="2">
        <v>256.2</v>
      </c>
      <c r="AM159" s="2">
        <v>33.200000000000003</v>
      </c>
      <c r="AN159" s="2">
        <v>1132.5</v>
      </c>
      <c r="AO159" s="2">
        <v>2222.2000000000003</v>
      </c>
      <c r="AP159" s="2">
        <v>860.1</v>
      </c>
      <c r="AQ159" s="2">
        <v>1692.8999999999999</v>
      </c>
      <c r="AR159" s="2">
        <v>113.6</v>
      </c>
      <c r="AS159" s="2">
        <v>144</v>
      </c>
      <c r="AT159" s="2" t="s">
        <v>1484</v>
      </c>
      <c r="AU159" s="2" t="s">
        <v>1484</v>
      </c>
      <c r="AV159" s="2" t="s">
        <v>1484</v>
      </c>
      <c r="AW159" s="2" t="s">
        <v>1484</v>
      </c>
      <c r="AX159" s="2" t="s">
        <v>1484</v>
      </c>
      <c r="AY159" s="2" t="s">
        <v>1484</v>
      </c>
      <c r="AZ159" s="2" t="s">
        <v>1484</v>
      </c>
      <c r="BA159" s="2" t="s">
        <v>1484</v>
      </c>
      <c r="BB159" s="2" t="s">
        <v>1484</v>
      </c>
      <c r="BC159" s="2" t="s">
        <v>1484</v>
      </c>
      <c r="BD159" s="2" t="s">
        <v>1484</v>
      </c>
      <c r="BE159" s="2" t="s">
        <v>1484</v>
      </c>
      <c r="BF159" s="2" t="s">
        <v>1484</v>
      </c>
      <c r="BG159" s="2" t="s">
        <v>1484</v>
      </c>
      <c r="BH159" s="2" t="s">
        <v>1484</v>
      </c>
      <c r="BI159" s="2" t="s">
        <v>1484</v>
      </c>
      <c r="BJ159" s="2">
        <v>1513.8000000000002</v>
      </c>
      <c r="BK159" s="2" t="s">
        <v>1484</v>
      </c>
      <c r="BL159" s="2" t="s">
        <v>1484</v>
      </c>
      <c r="BM159" s="2" t="s">
        <v>1484</v>
      </c>
      <c r="BN159" s="2" t="s">
        <v>1484</v>
      </c>
      <c r="BO159" s="2">
        <v>12.2</v>
      </c>
      <c r="BP159" s="2">
        <v>11.3</v>
      </c>
      <c r="BQ159" s="2">
        <v>9.5</v>
      </c>
      <c r="BR159" s="2">
        <v>8.6999999999999993</v>
      </c>
      <c r="BS159" s="2">
        <v>1.5</v>
      </c>
      <c r="BT159" s="2">
        <v>10.1</v>
      </c>
      <c r="BU159" s="2">
        <v>9.6999999999999993</v>
      </c>
      <c r="BV159" s="2">
        <v>12.5</v>
      </c>
      <c r="BW159" s="2">
        <v>9.6999999999999993</v>
      </c>
      <c r="BX159" s="2">
        <v>10.4</v>
      </c>
      <c r="BY159" s="2">
        <v>7.2</v>
      </c>
      <c r="BZ159" s="2" t="s">
        <v>1484</v>
      </c>
      <c r="CA159" s="2" t="s">
        <v>1484</v>
      </c>
      <c r="CB159" s="2" t="s">
        <v>1484</v>
      </c>
      <c r="CC159" s="2" t="s">
        <v>1484</v>
      </c>
      <c r="CD159" s="2" t="s">
        <v>1484</v>
      </c>
      <c r="CE159" s="2" t="s">
        <v>1484</v>
      </c>
      <c r="CF159" s="2" t="s">
        <v>1484</v>
      </c>
      <c r="CG159" s="2" t="s">
        <v>1484</v>
      </c>
      <c r="CH159" s="2" t="s">
        <v>1484</v>
      </c>
      <c r="CI159" s="2" t="s">
        <v>1484</v>
      </c>
      <c r="CJ159" s="2" t="s">
        <v>1484</v>
      </c>
      <c r="CK159" s="2" t="s">
        <v>1484</v>
      </c>
      <c r="CL159" s="2" t="s">
        <v>1484</v>
      </c>
      <c r="CM159" s="2" t="s">
        <v>1484</v>
      </c>
      <c r="CN159" s="2" t="s">
        <v>1484</v>
      </c>
      <c r="CO159" s="2" t="s">
        <v>1484</v>
      </c>
      <c r="CP159" s="2">
        <v>16.399999999999999</v>
      </c>
      <c r="CQ159" s="2" t="s">
        <v>1484</v>
      </c>
      <c r="CR159" s="2" t="s">
        <v>1484</v>
      </c>
      <c r="CS159" s="2" t="s">
        <v>1484</v>
      </c>
      <c r="CU159" s="2" t="str">
        <f>_xlfn.XLOOKUP($A159,TEAMS!$G$1:$G$844,TEAMS!$H$1:$H$844,"",0)</f>
        <v>SG</v>
      </c>
      <c r="CV159" s="2" t="str">
        <f>_xlfn.XLOOKUP($CU159,DASHBOARD!$B$22:$B$27,DASHBOARD!$C$22:$C$27,"",0)</f>
        <v>GUARD</v>
      </c>
      <c r="CY159" s="60">
        <v>0</v>
      </c>
      <c r="CZ159" s="60">
        <v>0</v>
      </c>
      <c r="DA159" s="60">
        <v>140000</v>
      </c>
      <c r="DB159" s="60">
        <v>0</v>
      </c>
      <c r="DC159" s="60">
        <v>140350</v>
      </c>
      <c r="DD159" s="60">
        <v>0</v>
      </c>
      <c r="DE159" s="60">
        <v>247500</v>
      </c>
      <c r="DF159" s="60">
        <v>272250</v>
      </c>
      <c r="DG159" s="60">
        <v>4375143</v>
      </c>
      <c r="DH159" s="60">
        <v>2483333</v>
      </c>
      <c r="DI159" s="60">
        <v>0</v>
      </c>
      <c r="DJ159" s="60">
        <v>3020834</v>
      </c>
      <c r="DK159" s="60">
        <v>0</v>
      </c>
      <c r="DL159" s="60">
        <v>0</v>
      </c>
      <c r="DM159" s="60">
        <v>0</v>
      </c>
      <c r="DN159" s="60">
        <v>0</v>
      </c>
      <c r="DO159" s="60">
        <v>0</v>
      </c>
      <c r="DP159" s="60">
        <v>0</v>
      </c>
      <c r="DQ159" s="60">
        <v>0</v>
      </c>
      <c r="DR159" s="60">
        <v>0</v>
      </c>
      <c r="DS159" s="60">
        <v>0</v>
      </c>
      <c r="DT159" s="60">
        <v>0</v>
      </c>
      <c r="DU159" s="60">
        <v>0</v>
      </c>
      <c r="DV159" s="60">
        <v>0</v>
      </c>
      <c r="DW159" s="60">
        <v>0</v>
      </c>
      <c r="DX159" s="60">
        <v>0</v>
      </c>
      <c r="DY159" s="60">
        <v>0</v>
      </c>
      <c r="DZ159" s="60">
        <v>0</v>
      </c>
      <c r="EA159" s="60">
        <v>0</v>
      </c>
      <c r="EB159" s="60">
        <v>0</v>
      </c>
      <c r="EC159" s="60">
        <v>0</v>
      </c>
      <c r="ED159" s="60">
        <v>0</v>
      </c>
      <c r="EH159" s="2" t="s">
        <v>1480</v>
      </c>
    </row>
    <row r="160" spans="1:165" x14ac:dyDescent="0.2">
      <c r="A160" s="2" t="s">
        <v>833</v>
      </c>
      <c r="B160" s="2" t="s">
        <v>1484</v>
      </c>
      <c r="C160" s="2" t="s">
        <v>1484</v>
      </c>
      <c r="D160" s="2" t="s">
        <v>1484</v>
      </c>
      <c r="E160" s="2" t="s">
        <v>1484</v>
      </c>
      <c r="F160" s="2" t="s">
        <v>1484</v>
      </c>
      <c r="G160" s="2" t="s">
        <v>1484</v>
      </c>
      <c r="H160" s="2" t="s">
        <v>1484</v>
      </c>
      <c r="I160" s="2" t="s">
        <v>1484</v>
      </c>
      <c r="J160" s="2" t="s">
        <v>1484</v>
      </c>
      <c r="K160" s="2" t="s">
        <v>1484</v>
      </c>
      <c r="L160" s="2" t="s">
        <v>1484</v>
      </c>
      <c r="M160" s="2" t="s">
        <v>1484</v>
      </c>
      <c r="N160" s="2" t="s">
        <v>1484</v>
      </c>
      <c r="O160" s="2" t="s">
        <v>1484</v>
      </c>
      <c r="P160" s="2" t="s">
        <v>1484</v>
      </c>
      <c r="Q160" s="2" t="s">
        <v>1484</v>
      </c>
      <c r="R160" s="2" t="s">
        <v>1484</v>
      </c>
      <c r="S160" s="2" t="s">
        <v>1484</v>
      </c>
      <c r="T160" s="2" t="s">
        <v>1484</v>
      </c>
      <c r="U160" s="2" t="s">
        <v>1484</v>
      </c>
      <c r="V160" s="2" t="s">
        <v>1484</v>
      </c>
      <c r="W160" s="2" t="s">
        <v>1484</v>
      </c>
      <c r="X160" s="2" t="s">
        <v>1507</v>
      </c>
      <c r="Y160" s="2" t="s">
        <v>1507</v>
      </c>
      <c r="Z160" s="2" t="s">
        <v>1484</v>
      </c>
      <c r="AA160" s="2" t="s">
        <v>1484</v>
      </c>
      <c r="AB160" s="2" t="s">
        <v>1484</v>
      </c>
      <c r="AC160" s="2" t="s">
        <v>1484</v>
      </c>
      <c r="AD160" s="2" t="s">
        <v>1484</v>
      </c>
      <c r="AE160" s="2" t="s">
        <v>1484</v>
      </c>
      <c r="AF160" s="2" t="s">
        <v>1484</v>
      </c>
      <c r="AG160" s="2" t="s">
        <v>1484</v>
      </c>
      <c r="AH160" s="2" t="s">
        <v>1484</v>
      </c>
      <c r="AI160" s="2" t="s">
        <v>1484</v>
      </c>
      <c r="AJ160" s="2" t="s">
        <v>1484</v>
      </c>
      <c r="AK160" s="2" t="s">
        <v>1484</v>
      </c>
      <c r="AL160" s="2" t="s">
        <v>1484</v>
      </c>
      <c r="AM160" s="2" t="s">
        <v>1484</v>
      </c>
      <c r="AN160" s="2" t="s">
        <v>1484</v>
      </c>
      <c r="AO160" s="2" t="s">
        <v>1484</v>
      </c>
      <c r="AP160" s="2" t="s">
        <v>1484</v>
      </c>
      <c r="AQ160" s="2" t="s">
        <v>1484</v>
      </c>
      <c r="AR160" s="2" t="s">
        <v>1484</v>
      </c>
      <c r="AS160" s="2" t="s">
        <v>1484</v>
      </c>
      <c r="AT160" s="2" t="s">
        <v>1484</v>
      </c>
      <c r="AU160" s="2" t="s">
        <v>1484</v>
      </c>
      <c r="AV160" s="2" t="s">
        <v>1484</v>
      </c>
      <c r="AW160" s="2" t="s">
        <v>1484</v>
      </c>
      <c r="AX160" s="2" t="s">
        <v>1484</v>
      </c>
      <c r="AY160" s="2" t="s">
        <v>1484</v>
      </c>
      <c r="AZ160" s="2" t="s">
        <v>1484</v>
      </c>
      <c r="BA160" s="2" t="s">
        <v>1484</v>
      </c>
      <c r="BB160" s="2" t="s">
        <v>1484</v>
      </c>
      <c r="BC160" s="2" t="s">
        <v>1484</v>
      </c>
      <c r="BD160" s="2">
        <v>58.5</v>
      </c>
      <c r="BE160" s="2">
        <v>338.4</v>
      </c>
      <c r="BF160" s="2" t="s">
        <v>1484</v>
      </c>
      <c r="BG160" s="2" t="s">
        <v>1484</v>
      </c>
      <c r="BH160" s="2" t="s">
        <v>1484</v>
      </c>
      <c r="BI160" s="2" t="s">
        <v>1484</v>
      </c>
      <c r="BJ160" s="2" t="s">
        <v>1484</v>
      </c>
      <c r="BK160" s="2" t="s">
        <v>1484</v>
      </c>
      <c r="BL160" s="2" t="s">
        <v>1484</v>
      </c>
      <c r="BM160" s="2" t="s">
        <v>1484</v>
      </c>
      <c r="BN160" s="2" t="s">
        <v>1484</v>
      </c>
      <c r="BO160" s="2" t="s">
        <v>1484</v>
      </c>
      <c r="BP160" s="2" t="s">
        <v>1484</v>
      </c>
      <c r="BQ160" s="2" t="s">
        <v>1484</v>
      </c>
      <c r="BR160" s="2" t="s">
        <v>1484</v>
      </c>
      <c r="BS160" s="2" t="s">
        <v>1484</v>
      </c>
      <c r="BT160" s="2" t="s">
        <v>1484</v>
      </c>
      <c r="BU160" s="2" t="s">
        <v>1484</v>
      </c>
      <c r="BV160" s="2" t="s">
        <v>1484</v>
      </c>
      <c r="BW160" s="2" t="s">
        <v>1484</v>
      </c>
      <c r="BX160" s="2" t="s">
        <v>1484</v>
      </c>
      <c r="BY160" s="2" t="s">
        <v>1484</v>
      </c>
      <c r="BZ160" s="2" t="s">
        <v>1484</v>
      </c>
      <c r="CA160" s="2" t="s">
        <v>1484</v>
      </c>
      <c r="CB160" s="2" t="s">
        <v>1484</v>
      </c>
      <c r="CC160" s="2" t="s">
        <v>1484</v>
      </c>
      <c r="CD160" s="2" t="s">
        <v>1484</v>
      </c>
      <c r="CE160" s="2" t="s">
        <v>1484</v>
      </c>
      <c r="CF160" s="2" t="s">
        <v>1484</v>
      </c>
      <c r="CG160" s="2" t="s">
        <v>1484</v>
      </c>
      <c r="CH160" s="2" t="s">
        <v>1484</v>
      </c>
      <c r="CI160" s="2" t="s">
        <v>1484</v>
      </c>
      <c r="CJ160" s="2">
        <v>1.2</v>
      </c>
      <c r="CK160" s="2">
        <v>13.3</v>
      </c>
      <c r="CL160" s="2" t="s">
        <v>1484</v>
      </c>
      <c r="CM160" s="2" t="s">
        <v>1484</v>
      </c>
      <c r="CN160" s="2" t="s">
        <v>1484</v>
      </c>
      <c r="CO160" s="2" t="s">
        <v>1484</v>
      </c>
      <c r="CP160" s="2" t="s">
        <v>1484</v>
      </c>
      <c r="CQ160" s="2" t="s">
        <v>1484</v>
      </c>
      <c r="CR160" s="2" t="s">
        <v>1484</v>
      </c>
      <c r="CS160" s="2" t="s">
        <v>1484</v>
      </c>
      <c r="CU160" s="2" t="str">
        <f>_xlfn.XLOOKUP($A160,TEAMS!$G$1:$G$844,TEAMS!$H$1:$H$844,"",0)</f>
        <v>PF</v>
      </c>
      <c r="CV160" s="2" t="str">
        <f>_xlfn.XLOOKUP($CU160,DASHBOARD!$B$22:$B$27,DASHBOARD!$C$22:$C$27,"",0)</f>
        <v>FORWARD</v>
      </c>
      <c r="CY160" s="60">
        <v>0</v>
      </c>
      <c r="CZ160" s="60">
        <v>0</v>
      </c>
      <c r="DA160" s="60">
        <v>0</v>
      </c>
      <c r="DB160" s="60">
        <v>0</v>
      </c>
      <c r="DC160" s="60">
        <v>0</v>
      </c>
      <c r="DD160" s="60">
        <v>0</v>
      </c>
      <c r="DE160" s="60">
        <v>0</v>
      </c>
      <c r="DF160" s="60">
        <v>0</v>
      </c>
      <c r="DG160" s="60">
        <v>0</v>
      </c>
      <c r="DH160" s="60">
        <v>0</v>
      </c>
      <c r="DI160" s="60">
        <v>0</v>
      </c>
      <c r="DJ160" s="60">
        <v>0</v>
      </c>
      <c r="DK160" s="60">
        <v>0</v>
      </c>
      <c r="DL160" s="60">
        <v>0</v>
      </c>
      <c r="DM160" s="60">
        <v>0</v>
      </c>
      <c r="DN160" s="60">
        <v>0</v>
      </c>
      <c r="DO160" s="60">
        <v>0</v>
      </c>
      <c r="DP160" s="60">
        <v>0</v>
      </c>
      <c r="DQ160" s="60">
        <v>0</v>
      </c>
      <c r="DR160" s="60">
        <v>0</v>
      </c>
      <c r="DS160" s="60">
        <v>0</v>
      </c>
      <c r="DT160" s="60">
        <v>0</v>
      </c>
      <c r="DU160" s="60">
        <v>275805</v>
      </c>
      <c r="DV160" s="60">
        <v>788872</v>
      </c>
      <c r="DW160" s="60">
        <v>0</v>
      </c>
      <c r="DX160" s="60">
        <v>0</v>
      </c>
      <c r="DY160" s="60">
        <v>0</v>
      </c>
      <c r="DZ160" s="60">
        <v>0</v>
      </c>
      <c r="EA160" s="60">
        <v>0</v>
      </c>
      <c r="EB160" s="60">
        <v>0</v>
      </c>
      <c r="EC160" s="60">
        <v>0</v>
      </c>
      <c r="ED160" s="60">
        <v>0</v>
      </c>
      <c r="EF160" s="1"/>
      <c r="EG160" s="1"/>
      <c r="EH160" s="2" t="s">
        <v>1480</v>
      </c>
      <c r="EJ160" s="1"/>
      <c r="EK160" s="1"/>
      <c r="EL160" s="1"/>
      <c r="EM160" s="1"/>
      <c r="EN160" s="1"/>
      <c r="EO160" s="54"/>
      <c r="EP160" s="1"/>
      <c r="EQ160" s="1"/>
      <c r="ER160" s="1"/>
      <c r="ES160" s="1"/>
      <c r="ET160" s="1"/>
      <c r="EU160" s="1"/>
      <c r="EV160" s="1"/>
      <c r="EW160" s="54"/>
      <c r="EX160" s="54"/>
      <c r="EY160" s="54"/>
      <c r="EZ160" s="1"/>
      <c r="FA160" s="1"/>
      <c r="FB160" s="54"/>
      <c r="FC160" s="54"/>
      <c r="FD160" s="54"/>
      <c r="FE160" s="54"/>
      <c r="FF160" s="54"/>
      <c r="FG160" s="54"/>
      <c r="FH160" s="54"/>
      <c r="FI160" s="1"/>
    </row>
    <row r="161" spans="1:165" x14ac:dyDescent="0.2">
      <c r="A161" s="2" t="s">
        <v>1061</v>
      </c>
      <c r="B161" s="2" t="s">
        <v>1484</v>
      </c>
      <c r="C161" s="2" t="s">
        <v>1484</v>
      </c>
      <c r="D161" s="2" t="s">
        <v>1484</v>
      </c>
      <c r="E161" s="2" t="s">
        <v>1484</v>
      </c>
      <c r="F161" s="2" t="s">
        <v>1484</v>
      </c>
      <c r="G161" s="2" t="s">
        <v>1077</v>
      </c>
      <c r="H161" s="2" t="s">
        <v>1077</v>
      </c>
      <c r="I161" s="2" t="s">
        <v>1507</v>
      </c>
      <c r="J161" s="2" t="s">
        <v>786</v>
      </c>
      <c r="K161" s="2" t="s">
        <v>786</v>
      </c>
      <c r="L161" s="2" t="s">
        <v>836</v>
      </c>
      <c r="M161" s="2" t="s">
        <v>836</v>
      </c>
      <c r="N161" s="2" t="s">
        <v>836</v>
      </c>
      <c r="O161" s="2" t="s">
        <v>1484</v>
      </c>
      <c r="P161" s="2" t="s">
        <v>1484</v>
      </c>
      <c r="Q161" s="2" t="s">
        <v>1484</v>
      </c>
      <c r="R161" s="2" t="s">
        <v>1484</v>
      </c>
      <c r="S161" s="2" t="s">
        <v>1484</v>
      </c>
      <c r="T161" s="2" t="s">
        <v>1484</v>
      </c>
      <c r="U161" s="2" t="s">
        <v>1484</v>
      </c>
      <c r="V161" s="2" t="s">
        <v>1484</v>
      </c>
      <c r="W161" s="2" t="s">
        <v>1484</v>
      </c>
      <c r="X161" s="2" t="s">
        <v>1484</v>
      </c>
      <c r="Y161" s="2" t="s">
        <v>1484</v>
      </c>
      <c r="Z161" s="2" t="s">
        <v>1484</v>
      </c>
      <c r="AA161" s="2" t="s">
        <v>1484</v>
      </c>
      <c r="AB161" s="2" t="s">
        <v>1484</v>
      </c>
      <c r="AC161" s="2" t="s">
        <v>1484</v>
      </c>
      <c r="AD161" s="2" t="s">
        <v>1484</v>
      </c>
      <c r="AE161" s="2" t="s">
        <v>1484</v>
      </c>
      <c r="AF161" s="2" t="s">
        <v>1484</v>
      </c>
      <c r="AG161" s="2" t="s">
        <v>1484</v>
      </c>
      <c r="AH161" s="2" t="s">
        <v>1484</v>
      </c>
      <c r="AI161" s="2" t="s">
        <v>1484</v>
      </c>
      <c r="AJ161" s="2" t="s">
        <v>1484</v>
      </c>
      <c r="AK161" s="2" t="s">
        <v>1484</v>
      </c>
      <c r="AL161" s="2" t="s">
        <v>1484</v>
      </c>
      <c r="AM161" s="2">
        <v>547.19999999999993</v>
      </c>
      <c r="AN161" s="2">
        <v>1402.5</v>
      </c>
      <c r="AO161" s="2">
        <v>1424</v>
      </c>
      <c r="AP161" s="2">
        <v>875</v>
      </c>
      <c r="AQ161" s="2">
        <v>2158.4</v>
      </c>
      <c r="AR161" s="2">
        <v>1463</v>
      </c>
      <c r="AS161" s="2">
        <v>282.90000000000003</v>
      </c>
      <c r="AT161" s="2">
        <v>892.5</v>
      </c>
      <c r="AU161" s="2" t="s">
        <v>1484</v>
      </c>
      <c r="AV161" s="2" t="s">
        <v>1484</v>
      </c>
      <c r="AW161" s="2" t="s">
        <v>1484</v>
      </c>
      <c r="AX161" s="2" t="s">
        <v>1484</v>
      </c>
      <c r="AY161" s="2" t="s">
        <v>1484</v>
      </c>
      <c r="AZ161" s="2" t="s">
        <v>1484</v>
      </c>
      <c r="BA161" s="2" t="s">
        <v>1484</v>
      </c>
      <c r="BB161" s="2" t="s">
        <v>1484</v>
      </c>
      <c r="BC161" s="2" t="s">
        <v>1484</v>
      </c>
      <c r="BD161" s="2" t="s">
        <v>1484</v>
      </c>
      <c r="BE161" s="2" t="s">
        <v>1484</v>
      </c>
      <c r="BF161" s="2" t="s">
        <v>1484</v>
      </c>
      <c r="BG161" s="2" t="s">
        <v>1484</v>
      </c>
      <c r="BH161" s="2" t="s">
        <v>1484</v>
      </c>
      <c r="BI161" s="2" t="s">
        <v>1484</v>
      </c>
      <c r="BJ161" s="2" t="s">
        <v>1484</v>
      </c>
      <c r="BK161" s="2" t="s">
        <v>1484</v>
      </c>
      <c r="BL161" s="2" t="s">
        <v>1484</v>
      </c>
      <c r="BM161" s="2" t="s">
        <v>1484</v>
      </c>
      <c r="BN161" s="2" t="s">
        <v>1484</v>
      </c>
      <c r="BO161" s="2" t="s">
        <v>1484</v>
      </c>
      <c r="BP161" s="2" t="s">
        <v>1484</v>
      </c>
      <c r="BQ161" s="2" t="s">
        <v>1484</v>
      </c>
      <c r="BR161" s="2" t="s">
        <v>1484</v>
      </c>
      <c r="BS161" s="2">
        <v>7.9</v>
      </c>
      <c r="BT161" s="2">
        <v>14.3</v>
      </c>
      <c r="BU161" s="2">
        <v>13.9</v>
      </c>
      <c r="BV161" s="2">
        <v>10.199999999999999</v>
      </c>
      <c r="BW161" s="2">
        <v>12.4</v>
      </c>
      <c r="BX161" s="2">
        <v>13.7</v>
      </c>
      <c r="BY161" s="2">
        <v>11.2</v>
      </c>
      <c r="BZ161" s="2">
        <v>10.5</v>
      </c>
      <c r="CA161" s="2" t="s">
        <v>1484</v>
      </c>
      <c r="CB161" s="2" t="s">
        <v>1484</v>
      </c>
      <c r="CC161" s="2" t="s">
        <v>1484</v>
      </c>
      <c r="CD161" s="2" t="s">
        <v>1484</v>
      </c>
      <c r="CE161" s="2" t="s">
        <v>1484</v>
      </c>
      <c r="CF161" s="2" t="s">
        <v>1484</v>
      </c>
      <c r="CG161" s="2" t="s">
        <v>1484</v>
      </c>
      <c r="CH161" s="2" t="s">
        <v>1484</v>
      </c>
      <c r="CI161" s="2" t="s">
        <v>1484</v>
      </c>
      <c r="CJ161" s="2" t="s">
        <v>1484</v>
      </c>
      <c r="CK161" s="2" t="s">
        <v>1484</v>
      </c>
      <c r="CL161" s="2" t="s">
        <v>1484</v>
      </c>
      <c r="CM161" s="2" t="s">
        <v>1484</v>
      </c>
      <c r="CN161" s="2" t="s">
        <v>1484</v>
      </c>
      <c r="CO161" s="2" t="s">
        <v>1484</v>
      </c>
      <c r="CP161" s="2" t="s">
        <v>1484</v>
      </c>
      <c r="CQ161" s="2" t="s">
        <v>1484</v>
      </c>
      <c r="CR161" s="2" t="s">
        <v>1484</v>
      </c>
      <c r="CS161" s="2" t="s">
        <v>1484</v>
      </c>
      <c r="CU161" s="2" t="str">
        <f>_xlfn.XLOOKUP($A161,TEAMS!$G$1:$G$844,TEAMS!$H$1:$H$844,"",0)</f>
        <v>PF</v>
      </c>
      <c r="CV161" s="2" t="str">
        <f>_xlfn.XLOOKUP($CU161,DASHBOARD!$B$22:$B$27,DASHBOARD!$C$22:$C$27,"",0)</f>
        <v>FORWARD</v>
      </c>
      <c r="CY161" s="60">
        <v>0</v>
      </c>
      <c r="CZ161" s="60">
        <v>0</v>
      </c>
      <c r="DA161" s="60">
        <v>0</v>
      </c>
      <c r="DB161" s="60">
        <v>0</v>
      </c>
      <c r="DC161" s="60">
        <v>0</v>
      </c>
      <c r="DD161" s="60">
        <v>627000</v>
      </c>
      <c r="DE161" s="60">
        <v>700000</v>
      </c>
      <c r="DF161" s="60">
        <v>850920</v>
      </c>
      <c r="DG161" s="60">
        <v>3675000</v>
      </c>
      <c r="DH161" s="60">
        <v>3937500</v>
      </c>
      <c r="DI161" s="60">
        <v>4380000</v>
      </c>
      <c r="DJ161" s="60">
        <v>4812500</v>
      </c>
      <c r="DK161" s="60">
        <v>5250000</v>
      </c>
      <c r="DL161" s="60">
        <v>0</v>
      </c>
      <c r="DM161" s="60">
        <v>0</v>
      </c>
      <c r="DN161" s="60">
        <v>0</v>
      </c>
      <c r="DO161" s="60">
        <v>0</v>
      </c>
      <c r="DP161" s="60">
        <v>0</v>
      </c>
      <c r="DQ161" s="60">
        <v>0</v>
      </c>
      <c r="DR161" s="60">
        <v>0</v>
      </c>
      <c r="DS161" s="60">
        <v>0</v>
      </c>
      <c r="DT161" s="60">
        <v>0</v>
      </c>
      <c r="DU161" s="60">
        <v>0</v>
      </c>
      <c r="DV161" s="60">
        <v>0</v>
      </c>
      <c r="DW161" s="60">
        <v>0</v>
      </c>
      <c r="DX161" s="60">
        <v>0</v>
      </c>
      <c r="DY161" s="60">
        <v>0</v>
      </c>
      <c r="DZ161" s="60">
        <v>0</v>
      </c>
      <c r="EA161" s="60">
        <v>0</v>
      </c>
      <c r="EB161" s="60">
        <v>0</v>
      </c>
      <c r="EC161" s="60">
        <v>0</v>
      </c>
      <c r="ED161" s="60">
        <v>0</v>
      </c>
      <c r="EH161" s="2" t="s">
        <v>1480</v>
      </c>
    </row>
    <row r="162" spans="1:165" x14ac:dyDescent="0.2">
      <c r="A162" s="2" t="s">
        <v>938</v>
      </c>
      <c r="B162" s="2" t="s">
        <v>1484</v>
      </c>
      <c r="C162" s="2" t="s">
        <v>1484</v>
      </c>
      <c r="D162" s="2" t="s">
        <v>1484</v>
      </c>
      <c r="E162" s="2" t="s">
        <v>1484</v>
      </c>
      <c r="F162" s="2" t="s">
        <v>1484</v>
      </c>
      <c r="G162" s="2" t="s">
        <v>1484</v>
      </c>
      <c r="H162" s="2" t="s">
        <v>1484</v>
      </c>
      <c r="I162" s="2" t="s">
        <v>1484</v>
      </c>
      <c r="J162" s="2" t="s">
        <v>1484</v>
      </c>
      <c r="K162" s="2" t="s">
        <v>1484</v>
      </c>
      <c r="L162" s="2" t="s">
        <v>1484</v>
      </c>
      <c r="M162" s="2" t="s">
        <v>1484</v>
      </c>
      <c r="N162" s="2" t="s">
        <v>1484</v>
      </c>
      <c r="O162" s="2" t="s">
        <v>788</v>
      </c>
      <c r="P162" s="2" t="s">
        <v>1508</v>
      </c>
      <c r="Q162" s="2" t="s">
        <v>814</v>
      </c>
      <c r="R162" s="2" t="s">
        <v>814</v>
      </c>
      <c r="S162" s="2" t="s">
        <v>835</v>
      </c>
      <c r="T162" s="2" t="s">
        <v>835</v>
      </c>
      <c r="U162" s="2" t="s">
        <v>1513</v>
      </c>
      <c r="V162" s="2" t="s">
        <v>1513</v>
      </c>
      <c r="W162" s="2" t="s">
        <v>837</v>
      </c>
      <c r="X162" s="2" t="s">
        <v>1484</v>
      </c>
      <c r="Y162" s="2" t="s">
        <v>1484</v>
      </c>
      <c r="Z162" s="2" t="s">
        <v>1484</v>
      </c>
      <c r="AA162" s="2" t="s">
        <v>1484</v>
      </c>
      <c r="AB162" s="2" t="s">
        <v>1484</v>
      </c>
      <c r="AC162" s="2" t="s">
        <v>1484</v>
      </c>
      <c r="AD162" s="2" t="s">
        <v>1484</v>
      </c>
      <c r="AE162" s="2" t="s">
        <v>1484</v>
      </c>
      <c r="AF162" s="2" t="s">
        <v>1484</v>
      </c>
      <c r="AG162" s="2" t="s">
        <v>1484</v>
      </c>
      <c r="AH162" s="2" t="s">
        <v>1484</v>
      </c>
      <c r="AI162" s="2" t="s">
        <v>1484</v>
      </c>
      <c r="AJ162" s="2" t="s">
        <v>1484</v>
      </c>
      <c r="AK162" s="2" t="s">
        <v>1484</v>
      </c>
      <c r="AL162" s="2" t="s">
        <v>1484</v>
      </c>
      <c r="AM162" s="2" t="s">
        <v>1484</v>
      </c>
      <c r="AN162" s="2" t="s">
        <v>1484</v>
      </c>
      <c r="AO162" s="2" t="s">
        <v>1484</v>
      </c>
      <c r="AP162" s="2" t="s">
        <v>1484</v>
      </c>
      <c r="AQ162" s="2" t="s">
        <v>1484</v>
      </c>
      <c r="AR162" s="2" t="s">
        <v>1484</v>
      </c>
      <c r="AS162" s="2" t="s">
        <v>1484</v>
      </c>
      <c r="AT162" s="2" t="s">
        <v>1484</v>
      </c>
      <c r="AU162" s="2">
        <v>426.40000000000003</v>
      </c>
      <c r="AV162" s="2">
        <v>1490.3999999999999</v>
      </c>
      <c r="AW162" s="2">
        <v>663</v>
      </c>
      <c r="AX162" s="2">
        <v>1768.8</v>
      </c>
      <c r="AY162" s="2">
        <v>1530.8999999999999</v>
      </c>
      <c r="AZ162" s="2">
        <v>1832</v>
      </c>
      <c r="BA162" s="2">
        <v>974.7</v>
      </c>
      <c r="BB162" s="2">
        <v>112.80000000000001</v>
      </c>
      <c r="BC162" s="2">
        <v>270</v>
      </c>
      <c r="BD162" s="2" t="s">
        <v>1484</v>
      </c>
      <c r="BE162" s="2" t="s">
        <v>1484</v>
      </c>
      <c r="BF162" s="2" t="s">
        <v>1484</v>
      </c>
      <c r="BG162" s="2" t="s">
        <v>1484</v>
      </c>
      <c r="BH162" s="2" t="s">
        <v>1484</v>
      </c>
      <c r="BI162" s="2" t="s">
        <v>1484</v>
      </c>
      <c r="BJ162" s="2" t="s">
        <v>1484</v>
      </c>
      <c r="BK162" s="2" t="s">
        <v>1484</v>
      </c>
      <c r="BL162" s="2" t="s">
        <v>1484</v>
      </c>
      <c r="BM162" s="2" t="s">
        <v>1484</v>
      </c>
      <c r="BN162" s="2" t="s">
        <v>1484</v>
      </c>
      <c r="BO162" s="2" t="s">
        <v>1484</v>
      </c>
      <c r="BP162" s="2" t="s">
        <v>1484</v>
      </c>
      <c r="BQ162" s="2" t="s">
        <v>1484</v>
      </c>
      <c r="BR162" s="2" t="s">
        <v>1484</v>
      </c>
      <c r="BS162" s="2" t="s">
        <v>1484</v>
      </c>
      <c r="BT162" s="2" t="s">
        <v>1484</v>
      </c>
      <c r="BU162" s="2" t="s">
        <v>1484</v>
      </c>
      <c r="BV162" s="2" t="s">
        <v>1484</v>
      </c>
      <c r="BW162" s="2" t="s">
        <v>1484</v>
      </c>
      <c r="BX162" s="2" t="s">
        <v>1484</v>
      </c>
      <c r="BY162" s="2" t="s">
        <v>1484</v>
      </c>
      <c r="BZ162" s="2" t="s">
        <v>1484</v>
      </c>
      <c r="CA162" s="2">
        <v>10.199999999999999</v>
      </c>
      <c r="CB162" s="2">
        <v>11.8</v>
      </c>
      <c r="CC162" s="2">
        <v>9</v>
      </c>
      <c r="CD162" s="2">
        <v>13.8</v>
      </c>
      <c r="CE162" s="2">
        <v>10.8</v>
      </c>
      <c r="CF162" s="2">
        <v>8.9</v>
      </c>
      <c r="CG162" s="2">
        <v>8.4</v>
      </c>
      <c r="CH162" s="2">
        <v>1.6</v>
      </c>
      <c r="CI162" s="2">
        <v>4.5</v>
      </c>
      <c r="CJ162" s="2" t="s">
        <v>1484</v>
      </c>
      <c r="CK162" s="2" t="s">
        <v>1484</v>
      </c>
      <c r="CL162" s="2" t="s">
        <v>1484</v>
      </c>
      <c r="CM162" s="2" t="s">
        <v>1484</v>
      </c>
      <c r="CN162" s="2" t="s">
        <v>1484</v>
      </c>
      <c r="CO162" s="2" t="s">
        <v>1484</v>
      </c>
      <c r="CP162" s="2" t="s">
        <v>1484</v>
      </c>
      <c r="CQ162" s="2" t="s">
        <v>1484</v>
      </c>
      <c r="CR162" s="2" t="s">
        <v>1484</v>
      </c>
      <c r="CS162" s="2" t="s">
        <v>1484</v>
      </c>
      <c r="CU162" s="2" t="str">
        <f>_xlfn.XLOOKUP($A162,TEAMS!$G$1:$G$844,TEAMS!$H$1:$H$844,"",0)</f>
        <v>SF</v>
      </c>
      <c r="CV162" s="2" t="str">
        <f>_xlfn.XLOOKUP($CU162,DASHBOARD!$B$22:$B$27,DASHBOARD!$C$22:$C$27,"",0)</f>
        <v>FORWARD</v>
      </c>
      <c r="CY162" s="60">
        <v>0</v>
      </c>
      <c r="CZ162" s="60">
        <v>0</v>
      </c>
      <c r="DA162" s="60">
        <v>0</v>
      </c>
      <c r="DB162" s="60">
        <v>0</v>
      </c>
      <c r="DC162" s="60">
        <v>0</v>
      </c>
      <c r="DD162" s="60">
        <v>0</v>
      </c>
      <c r="DE162" s="60">
        <v>0</v>
      </c>
      <c r="DF162" s="60">
        <v>0</v>
      </c>
      <c r="DG162" s="60">
        <v>0</v>
      </c>
      <c r="DH162" s="60">
        <v>0</v>
      </c>
      <c r="DI162" s="60">
        <v>0</v>
      </c>
      <c r="DJ162" s="60">
        <v>0</v>
      </c>
      <c r="DK162" s="60">
        <v>0</v>
      </c>
      <c r="DL162" s="60">
        <v>366931</v>
      </c>
      <c r="DM162" s="60">
        <v>0</v>
      </c>
      <c r="DN162" s="60">
        <v>1100000</v>
      </c>
      <c r="DO162" s="60">
        <v>0</v>
      </c>
      <c r="DP162" s="60">
        <v>5356000</v>
      </c>
      <c r="DQ162" s="60">
        <v>5784480</v>
      </c>
      <c r="DR162" s="60">
        <v>6212960</v>
      </c>
      <c r="DS162" s="60">
        <v>6641440</v>
      </c>
      <c r="DT162" s="60">
        <v>1223166</v>
      </c>
      <c r="DU162" s="60">
        <v>0</v>
      </c>
      <c r="DV162" s="60">
        <v>0</v>
      </c>
      <c r="DW162" s="60">
        <v>0</v>
      </c>
      <c r="DX162" s="60">
        <v>0</v>
      </c>
      <c r="DY162" s="60">
        <v>0</v>
      </c>
      <c r="DZ162" s="60">
        <v>0</v>
      </c>
      <c r="EA162" s="60">
        <v>0</v>
      </c>
      <c r="EB162" s="60">
        <v>0</v>
      </c>
      <c r="EC162" s="60">
        <v>0</v>
      </c>
      <c r="ED162" s="60">
        <v>0</v>
      </c>
      <c r="EF162" s="1"/>
      <c r="EG162" s="1"/>
      <c r="EH162" s="2" t="s">
        <v>1480</v>
      </c>
      <c r="EJ162" s="1"/>
      <c r="EK162" s="1"/>
      <c r="EL162" s="1"/>
      <c r="EM162" s="1"/>
      <c r="EN162" s="1"/>
      <c r="EO162" s="54"/>
      <c r="EP162" s="1"/>
      <c r="EQ162" s="1"/>
      <c r="ER162" s="1"/>
      <c r="ES162" s="1"/>
      <c r="ET162" s="1"/>
      <c r="EU162" s="1"/>
      <c r="EV162" s="1"/>
      <c r="EW162" s="54"/>
      <c r="EX162" s="54"/>
      <c r="EY162" s="54"/>
      <c r="EZ162" s="1"/>
      <c r="FA162" s="1"/>
      <c r="FB162" s="54"/>
      <c r="FC162" s="54"/>
      <c r="FD162" s="54"/>
      <c r="FE162" s="54"/>
      <c r="FF162" s="54"/>
      <c r="FG162" s="54"/>
      <c r="FH162" s="54"/>
      <c r="FI162" s="1"/>
    </row>
    <row r="163" spans="1:165" x14ac:dyDescent="0.2">
      <c r="A163" s="2" t="s">
        <v>859</v>
      </c>
      <c r="B163" s="2" t="s">
        <v>1484</v>
      </c>
      <c r="C163" s="2" t="s">
        <v>1484</v>
      </c>
      <c r="D163" s="2" t="s">
        <v>1484</v>
      </c>
      <c r="E163" s="2" t="s">
        <v>1484</v>
      </c>
      <c r="F163" s="2" t="s">
        <v>843</v>
      </c>
      <c r="G163" s="2" t="s">
        <v>843</v>
      </c>
      <c r="H163" s="2" t="s">
        <v>1507</v>
      </c>
      <c r="I163" s="2" t="s">
        <v>1506</v>
      </c>
      <c r="J163" s="2" t="s">
        <v>1506</v>
      </c>
      <c r="K163" s="2" t="s">
        <v>1506</v>
      </c>
      <c r="L163" s="2" t="s">
        <v>1506</v>
      </c>
      <c r="M163" s="2" t="s">
        <v>1512</v>
      </c>
      <c r="N163" s="2" t="s">
        <v>1512</v>
      </c>
      <c r="O163" s="2" t="s">
        <v>1512</v>
      </c>
      <c r="P163" s="2" t="s">
        <v>1512</v>
      </c>
      <c r="Q163" s="2" t="s">
        <v>1512</v>
      </c>
      <c r="R163" s="2" t="s">
        <v>1512</v>
      </c>
      <c r="S163" s="2" t="s">
        <v>1507</v>
      </c>
      <c r="T163" s="2" t="s">
        <v>843</v>
      </c>
      <c r="U163" s="2" t="s">
        <v>843</v>
      </c>
      <c r="V163" s="2" t="s">
        <v>843</v>
      </c>
      <c r="W163" s="2" t="s">
        <v>843</v>
      </c>
      <c r="X163" s="2" t="s">
        <v>1529</v>
      </c>
      <c r="Y163" s="2" t="s">
        <v>1484</v>
      </c>
      <c r="Z163" s="2" t="s">
        <v>1484</v>
      </c>
      <c r="AA163" s="2" t="s">
        <v>1484</v>
      </c>
      <c r="AB163" s="2" t="s">
        <v>1484</v>
      </c>
      <c r="AC163" s="2" t="s">
        <v>1484</v>
      </c>
      <c r="AD163" s="2" t="s">
        <v>1484</v>
      </c>
      <c r="AE163" s="2" t="s">
        <v>1484</v>
      </c>
      <c r="AF163" s="2" t="s">
        <v>1484</v>
      </c>
      <c r="AG163" s="2" t="s">
        <v>1484</v>
      </c>
      <c r="AH163" s="2" t="s">
        <v>1484</v>
      </c>
      <c r="AI163" s="2" t="s">
        <v>1484</v>
      </c>
      <c r="AJ163" s="2" t="s">
        <v>1484</v>
      </c>
      <c r="AK163" s="2" t="s">
        <v>1484</v>
      </c>
      <c r="AL163" s="2">
        <v>2670.2</v>
      </c>
      <c r="AM163" s="2">
        <v>3037.5</v>
      </c>
      <c r="AN163" s="2">
        <v>1963.5000000000002</v>
      </c>
      <c r="AO163" s="2">
        <v>3116</v>
      </c>
      <c r="AP163" s="2">
        <v>2060</v>
      </c>
      <c r="AQ163" s="2">
        <v>2613</v>
      </c>
      <c r="AR163" s="2">
        <v>3064.6</v>
      </c>
      <c r="AS163" s="2">
        <v>3058.6</v>
      </c>
      <c r="AT163" s="2">
        <v>2992</v>
      </c>
      <c r="AU163" s="2">
        <v>2452.2000000000003</v>
      </c>
      <c r="AV163" s="2">
        <v>2435.4</v>
      </c>
      <c r="AW163" s="2">
        <v>2976</v>
      </c>
      <c r="AX163" s="2">
        <v>2936</v>
      </c>
      <c r="AY163" s="2">
        <v>2904</v>
      </c>
      <c r="AZ163" s="2">
        <v>2883.6</v>
      </c>
      <c r="BA163" s="2">
        <v>2880</v>
      </c>
      <c r="BB163" s="2">
        <v>2656</v>
      </c>
      <c r="BC163" s="2">
        <v>1377.6</v>
      </c>
      <c r="BD163" s="2">
        <v>2044.3999999999999</v>
      </c>
      <c r="BE163" s="2" t="s">
        <v>1484</v>
      </c>
      <c r="BF163" s="2" t="s">
        <v>1484</v>
      </c>
      <c r="BG163" s="2" t="s">
        <v>1484</v>
      </c>
      <c r="BH163" s="2" t="s">
        <v>1484</v>
      </c>
      <c r="BI163" s="2" t="s">
        <v>1484</v>
      </c>
      <c r="BJ163" s="2" t="s">
        <v>1484</v>
      </c>
      <c r="BK163" s="2" t="s">
        <v>1484</v>
      </c>
      <c r="BL163" s="2" t="s">
        <v>1484</v>
      </c>
      <c r="BM163" s="2" t="s">
        <v>1484</v>
      </c>
      <c r="BN163" s="2" t="s">
        <v>1484</v>
      </c>
      <c r="BO163" s="2" t="s">
        <v>1484</v>
      </c>
      <c r="BP163" s="2" t="s">
        <v>1484</v>
      </c>
      <c r="BQ163" s="2" t="s">
        <v>1484</v>
      </c>
      <c r="BR163" s="2">
        <v>15.1</v>
      </c>
      <c r="BS163" s="2">
        <v>17.8</v>
      </c>
      <c r="BT163" s="2">
        <v>16.899999999999999</v>
      </c>
      <c r="BU163" s="2">
        <v>16.399999999999999</v>
      </c>
      <c r="BV163" s="2">
        <v>22.5</v>
      </c>
      <c r="BW163" s="2">
        <v>18.399999999999999</v>
      </c>
      <c r="BX163" s="2">
        <v>19.399999999999999</v>
      </c>
      <c r="BY163" s="2">
        <v>19.100000000000001</v>
      </c>
      <c r="BZ163" s="2">
        <v>22.2</v>
      </c>
      <c r="CA163" s="2">
        <v>19.7</v>
      </c>
      <c r="CB163" s="2">
        <v>19.5</v>
      </c>
      <c r="CC163" s="2">
        <v>19.2</v>
      </c>
      <c r="CD163" s="2">
        <v>19.399999999999999</v>
      </c>
      <c r="CE163" s="2">
        <v>16.7</v>
      </c>
      <c r="CF163" s="2">
        <v>16.899999999999999</v>
      </c>
      <c r="CG163" s="2">
        <v>17.2</v>
      </c>
      <c r="CH163" s="2">
        <v>14.4</v>
      </c>
      <c r="CI163" s="2">
        <v>13.1</v>
      </c>
      <c r="CJ163" s="2">
        <v>13.5</v>
      </c>
      <c r="CK163" s="2" t="s">
        <v>1484</v>
      </c>
      <c r="CL163" s="2" t="s">
        <v>1484</v>
      </c>
      <c r="CM163" s="2" t="s">
        <v>1484</v>
      </c>
      <c r="CN163" s="2" t="s">
        <v>1484</v>
      </c>
      <c r="CO163" s="2" t="s">
        <v>1484</v>
      </c>
      <c r="CP163" s="2" t="s">
        <v>1484</v>
      </c>
      <c r="CQ163" s="2" t="s">
        <v>1484</v>
      </c>
      <c r="CR163" s="2" t="s">
        <v>1484</v>
      </c>
      <c r="CS163" s="2" t="s">
        <v>1484</v>
      </c>
      <c r="CU163" s="2" t="str">
        <f>_xlfn.XLOOKUP($A163,TEAMS!$G$1:$G$844,TEAMS!$H$1:$H$844,"",0)</f>
        <v>PG</v>
      </c>
      <c r="CV163" s="2" t="str">
        <f>_xlfn.XLOOKUP($CU163,DASHBOARD!$B$22:$B$27,DASHBOARD!$C$22:$C$27,"",0)</f>
        <v>GUARD</v>
      </c>
      <c r="CY163" s="60">
        <v>0</v>
      </c>
      <c r="CZ163" s="60">
        <v>0</v>
      </c>
      <c r="DA163" s="60">
        <v>0</v>
      </c>
      <c r="DB163" s="60">
        <v>0</v>
      </c>
      <c r="DC163" s="60">
        <v>2770800</v>
      </c>
      <c r="DD163" s="60">
        <v>3588000</v>
      </c>
      <c r="DE163" s="60">
        <v>4408000</v>
      </c>
      <c r="DF163" s="60">
        <v>5223333</v>
      </c>
      <c r="DG163" s="60">
        <v>6041000</v>
      </c>
      <c r="DH163" s="60">
        <v>0</v>
      </c>
      <c r="DI163" s="60">
        <v>7680000</v>
      </c>
      <c r="DJ163" s="60">
        <v>8447500</v>
      </c>
      <c r="DK163" s="60">
        <v>9265000</v>
      </c>
      <c r="DL163" s="60">
        <v>13152000</v>
      </c>
      <c r="DM163" s="60">
        <v>14796000</v>
      </c>
      <c r="DN163" s="60">
        <v>16440000</v>
      </c>
      <c r="DO163" s="60">
        <v>18084000</v>
      </c>
      <c r="DP163" s="60">
        <v>19728000</v>
      </c>
      <c r="DQ163" s="60">
        <v>21372000</v>
      </c>
      <c r="DR163" s="60">
        <v>8000000</v>
      </c>
      <c r="DS163" s="60">
        <v>8610500</v>
      </c>
      <c r="DT163" s="60">
        <v>10121000</v>
      </c>
      <c r="DU163" s="60">
        <v>3090000</v>
      </c>
      <c r="DV163" s="60">
        <v>0</v>
      </c>
      <c r="DW163" s="60">
        <v>0</v>
      </c>
      <c r="DX163" s="60">
        <v>0</v>
      </c>
      <c r="DY163" s="60">
        <v>0</v>
      </c>
      <c r="DZ163" s="60">
        <v>0</v>
      </c>
      <c r="EA163" s="60">
        <v>0</v>
      </c>
      <c r="EB163" s="60">
        <v>0</v>
      </c>
      <c r="EC163" s="60">
        <v>0</v>
      </c>
      <c r="ED163" s="60">
        <v>0</v>
      </c>
      <c r="EH163" s="2" t="s">
        <v>1485</v>
      </c>
    </row>
    <row r="164" spans="1:165" x14ac:dyDescent="0.2">
      <c r="A164" s="2" t="s">
        <v>872</v>
      </c>
      <c r="B164" s="2" t="s">
        <v>1484</v>
      </c>
      <c r="C164" s="2" t="s">
        <v>1484</v>
      </c>
      <c r="D164" s="2" t="s">
        <v>1484</v>
      </c>
      <c r="E164" s="2" t="s">
        <v>1484</v>
      </c>
      <c r="F164" s="2" t="s">
        <v>1484</v>
      </c>
      <c r="G164" s="2" t="s">
        <v>1484</v>
      </c>
      <c r="H164" s="2" t="s">
        <v>1484</v>
      </c>
      <c r="I164" s="2" t="s">
        <v>1484</v>
      </c>
      <c r="J164" s="2" t="s">
        <v>1484</v>
      </c>
      <c r="K164" s="2" t="s">
        <v>1526</v>
      </c>
      <c r="L164" s="2" t="s">
        <v>1526</v>
      </c>
      <c r="M164" s="2" t="s">
        <v>1526</v>
      </c>
      <c r="N164" s="2" t="s">
        <v>1526</v>
      </c>
      <c r="O164" s="2" t="s">
        <v>1526</v>
      </c>
      <c r="P164" s="2" t="s">
        <v>843</v>
      </c>
      <c r="Q164" s="2" t="s">
        <v>843</v>
      </c>
      <c r="R164" s="2" t="s">
        <v>843</v>
      </c>
      <c r="S164" s="2" t="s">
        <v>843</v>
      </c>
      <c r="T164" s="2" t="s">
        <v>843</v>
      </c>
      <c r="U164" s="2" t="s">
        <v>843</v>
      </c>
      <c r="V164" s="2" t="s">
        <v>843</v>
      </c>
      <c r="W164" s="2" t="s">
        <v>843</v>
      </c>
      <c r="X164" s="2" t="s">
        <v>844</v>
      </c>
      <c r="Y164" s="2" t="s">
        <v>1528</v>
      </c>
      <c r="Z164" s="2" t="s">
        <v>1085</v>
      </c>
      <c r="AA164" s="2" t="s">
        <v>1085</v>
      </c>
      <c r="AB164" s="2" t="s">
        <v>836</v>
      </c>
      <c r="AC164" s="2" t="s">
        <v>836</v>
      </c>
      <c r="AD164" s="2" t="s">
        <v>1484</v>
      </c>
      <c r="AE164" s="2" t="s">
        <v>1484</v>
      </c>
      <c r="AF164" s="2" t="s">
        <v>1484</v>
      </c>
      <c r="AG164" s="2" t="s">
        <v>1484</v>
      </c>
      <c r="AH164" s="2" t="s">
        <v>1484</v>
      </c>
      <c r="AI164" s="2" t="s">
        <v>1484</v>
      </c>
      <c r="AJ164" s="2" t="s">
        <v>1484</v>
      </c>
      <c r="AK164" s="2" t="s">
        <v>1484</v>
      </c>
      <c r="AL164" s="2" t="s">
        <v>1484</v>
      </c>
      <c r="AM164" s="2" t="s">
        <v>1484</v>
      </c>
      <c r="AN164" s="2" t="s">
        <v>1484</v>
      </c>
      <c r="AO164" s="2" t="s">
        <v>1484</v>
      </c>
      <c r="AP164" s="2" t="s">
        <v>1484</v>
      </c>
      <c r="AQ164" s="2">
        <v>1887.3</v>
      </c>
      <c r="AR164" s="2">
        <v>3091.4</v>
      </c>
      <c r="AS164" s="2">
        <v>2964</v>
      </c>
      <c r="AT164" s="2">
        <v>3078</v>
      </c>
      <c r="AU164" s="2">
        <v>3021.2999999999997</v>
      </c>
      <c r="AV164" s="2">
        <v>2400</v>
      </c>
      <c r="AW164" s="2">
        <v>2800</v>
      </c>
      <c r="AX164" s="2">
        <v>2843.1</v>
      </c>
      <c r="AY164" s="2">
        <v>2583</v>
      </c>
      <c r="AZ164" s="2">
        <v>2493.8000000000002</v>
      </c>
      <c r="BA164" s="2">
        <v>2541</v>
      </c>
      <c r="BB164" s="2">
        <v>2566.6</v>
      </c>
      <c r="BC164" s="2">
        <v>1997.1</v>
      </c>
      <c r="BD164" s="2">
        <v>2125.1</v>
      </c>
      <c r="BE164" s="2">
        <v>570.5</v>
      </c>
      <c r="BF164" s="2">
        <v>1640.1000000000001</v>
      </c>
      <c r="BG164" s="2">
        <v>1260</v>
      </c>
      <c r="BH164" s="2">
        <v>1361.6</v>
      </c>
      <c r="BI164" s="2">
        <v>816</v>
      </c>
      <c r="BJ164" s="2" t="s">
        <v>1484</v>
      </c>
      <c r="BK164" s="2" t="s">
        <v>1484</v>
      </c>
      <c r="BL164" s="2" t="s">
        <v>1484</v>
      </c>
      <c r="BM164" s="2" t="s">
        <v>1484</v>
      </c>
      <c r="BN164" s="2" t="s">
        <v>1484</v>
      </c>
      <c r="BO164" s="2" t="s">
        <v>1484</v>
      </c>
      <c r="BP164" s="2" t="s">
        <v>1484</v>
      </c>
      <c r="BQ164" s="2" t="s">
        <v>1484</v>
      </c>
      <c r="BR164" s="2" t="s">
        <v>1484</v>
      </c>
      <c r="BS164" s="2" t="s">
        <v>1484</v>
      </c>
      <c r="BT164" s="2" t="s">
        <v>1484</v>
      </c>
      <c r="BU164" s="2" t="s">
        <v>1484</v>
      </c>
      <c r="BV164" s="2" t="s">
        <v>1484</v>
      </c>
      <c r="BW164" s="2">
        <v>13.9</v>
      </c>
      <c r="BX164" s="2">
        <v>17.3</v>
      </c>
      <c r="BY164" s="2">
        <v>19.2</v>
      </c>
      <c r="BZ164" s="2">
        <v>18.2</v>
      </c>
      <c r="CA164" s="2">
        <v>16.2</v>
      </c>
      <c r="CB164" s="2">
        <v>18.399999999999999</v>
      </c>
      <c r="CC164" s="2">
        <v>18.399999999999999</v>
      </c>
      <c r="CD164" s="2">
        <v>18.899999999999999</v>
      </c>
      <c r="CE164" s="2">
        <v>17.8</v>
      </c>
      <c r="CF164" s="2">
        <v>19.3</v>
      </c>
      <c r="CG164" s="2">
        <v>16.5</v>
      </c>
      <c r="CH164" s="2">
        <v>15.9</v>
      </c>
      <c r="CI164" s="2">
        <v>15.7</v>
      </c>
      <c r="CJ164" s="2">
        <v>12.8</v>
      </c>
      <c r="CK164" s="2">
        <v>7.4</v>
      </c>
      <c r="CL164" s="2">
        <v>11.4</v>
      </c>
      <c r="CM164" s="2">
        <v>10.199999999999999</v>
      </c>
      <c r="CN164" s="2">
        <v>9</v>
      </c>
      <c r="CO164" s="2">
        <v>8.1</v>
      </c>
      <c r="CP164" s="2" t="s">
        <v>1484</v>
      </c>
      <c r="CQ164" s="2" t="s">
        <v>1484</v>
      </c>
      <c r="CR164" s="2" t="s">
        <v>1484</v>
      </c>
      <c r="CS164" s="2" t="s">
        <v>1484</v>
      </c>
      <c r="CU164" s="2" t="str">
        <f>_xlfn.XLOOKUP($A164,TEAMS!$G$1:$G$844,TEAMS!$H$1:$H$844,"",0)</f>
        <v>SG</v>
      </c>
      <c r="CV164" s="2" t="str">
        <f>_xlfn.XLOOKUP($CU164,DASHBOARD!$B$22:$B$27,DASHBOARD!$C$22:$C$27,"",0)</f>
        <v>GUARD</v>
      </c>
      <c r="CY164" s="60">
        <v>0</v>
      </c>
      <c r="CZ164" s="60">
        <v>0</v>
      </c>
      <c r="DA164" s="60">
        <v>0</v>
      </c>
      <c r="DB164" s="60">
        <v>0</v>
      </c>
      <c r="DC164" s="60">
        <v>0</v>
      </c>
      <c r="DD164" s="60">
        <v>0</v>
      </c>
      <c r="DE164" s="60">
        <v>0</v>
      </c>
      <c r="DF164" s="60">
        <v>0</v>
      </c>
      <c r="DG164" s="60">
        <v>0</v>
      </c>
      <c r="DH164" s="60">
        <v>1468920</v>
      </c>
      <c r="DI164" s="60">
        <v>1579080</v>
      </c>
      <c r="DJ164" s="60">
        <v>1689360</v>
      </c>
      <c r="DK164" s="60">
        <v>2153934</v>
      </c>
      <c r="DL164" s="60">
        <v>8333333</v>
      </c>
      <c r="DM164" s="60">
        <v>7500000</v>
      </c>
      <c r="DN164" s="60">
        <v>6666667</v>
      </c>
      <c r="DO164" s="60">
        <v>0</v>
      </c>
      <c r="DP164" s="60">
        <v>8898000</v>
      </c>
      <c r="DQ164" s="60">
        <v>9196000</v>
      </c>
      <c r="DR164" s="60">
        <v>9862500</v>
      </c>
      <c r="DS164" s="60">
        <v>10650000</v>
      </c>
      <c r="DT164" s="60">
        <v>11158000</v>
      </c>
      <c r="DU164" s="60">
        <v>0</v>
      </c>
      <c r="DV164" s="60">
        <v>5625313</v>
      </c>
      <c r="DW164" s="60">
        <v>5850313</v>
      </c>
      <c r="DX164" s="60">
        <v>1499187</v>
      </c>
      <c r="DY164" s="60">
        <v>1551659</v>
      </c>
      <c r="DZ164" s="60">
        <v>2328652</v>
      </c>
      <c r="EA164" s="60">
        <v>0</v>
      </c>
      <c r="EB164" s="60">
        <v>0</v>
      </c>
      <c r="EC164" s="60">
        <v>0</v>
      </c>
      <c r="ED164" s="60">
        <v>0</v>
      </c>
      <c r="EH164" s="2" t="s">
        <v>1476</v>
      </c>
    </row>
    <row r="165" spans="1:165" x14ac:dyDescent="0.2">
      <c r="A165" s="2" t="s">
        <v>735</v>
      </c>
      <c r="B165" s="2" t="s">
        <v>1484</v>
      </c>
      <c r="C165" s="2" t="s">
        <v>1484</v>
      </c>
      <c r="D165" s="2" t="s">
        <v>1484</v>
      </c>
      <c r="E165" s="2" t="s">
        <v>1484</v>
      </c>
      <c r="F165" s="2" t="s">
        <v>1484</v>
      </c>
      <c r="G165" s="2" t="s">
        <v>1484</v>
      </c>
      <c r="H165" s="2" t="s">
        <v>1484</v>
      </c>
      <c r="I165" s="2" t="s">
        <v>1484</v>
      </c>
      <c r="J165" s="2" t="s">
        <v>1484</v>
      </c>
      <c r="K165" s="2" t="s">
        <v>1484</v>
      </c>
      <c r="L165" s="2" t="s">
        <v>1484</v>
      </c>
      <c r="M165" s="2" t="s">
        <v>1484</v>
      </c>
      <c r="N165" s="2" t="s">
        <v>1484</v>
      </c>
      <c r="O165" s="2" t="s">
        <v>1484</v>
      </c>
      <c r="P165" s="2" t="s">
        <v>1484</v>
      </c>
      <c r="Q165" s="2" t="s">
        <v>1484</v>
      </c>
      <c r="R165" s="2" t="s">
        <v>1484</v>
      </c>
      <c r="S165" s="2" t="s">
        <v>1484</v>
      </c>
      <c r="T165" s="2" t="s">
        <v>1523</v>
      </c>
      <c r="U165" s="2" t="s">
        <v>1523</v>
      </c>
      <c r="V165" s="2" t="s">
        <v>1523</v>
      </c>
      <c r="W165" s="2" t="s">
        <v>1523</v>
      </c>
      <c r="X165" s="2" t="s">
        <v>1523</v>
      </c>
      <c r="Y165" s="2" t="s">
        <v>1523</v>
      </c>
      <c r="Z165" s="2" t="s">
        <v>1523</v>
      </c>
      <c r="AA165" s="2" t="s">
        <v>1507</v>
      </c>
      <c r="AB165" s="2" t="s">
        <v>1484</v>
      </c>
      <c r="AC165" s="2" t="s">
        <v>1484</v>
      </c>
      <c r="AD165" s="2" t="s">
        <v>1484</v>
      </c>
      <c r="AE165" s="2" t="s">
        <v>1484</v>
      </c>
      <c r="AF165" s="2" t="s">
        <v>1484</v>
      </c>
      <c r="AG165" s="2" t="s">
        <v>1484</v>
      </c>
      <c r="AH165" s="2" t="s">
        <v>1484</v>
      </c>
      <c r="AI165" s="2" t="s">
        <v>1484</v>
      </c>
      <c r="AJ165" s="2" t="s">
        <v>1484</v>
      </c>
      <c r="AK165" s="2" t="s">
        <v>1484</v>
      </c>
      <c r="AL165" s="2" t="s">
        <v>1484</v>
      </c>
      <c r="AM165" s="2" t="s">
        <v>1484</v>
      </c>
      <c r="AN165" s="2" t="s">
        <v>1484</v>
      </c>
      <c r="AO165" s="2" t="s">
        <v>1484</v>
      </c>
      <c r="AP165" s="2" t="s">
        <v>1484</v>
      </c>
      <c r="AQ165" s="2" t="s">
        <v>1484</v>
      </c>
      <c r="AR165" s="2" t="s">
        <v>1484</v>
      </c>
      <c r="AS165" s="2" t="s">
        <v>1484</v>
      </c>
      <c r="AT165" s="2" t="s">
        <v>1484</v>
      </c>
      <c r="AU165" s="2" t="s">
        <v>1484</v>
      </c>
      <c r="AV165" s="2" t="s">
        <v>1484</v>
      </c>
      <c r="AW165" s="2" t="s">
        <v>1484</v>
      </c>
      <c r="AX165" s="2" t="s">
        <v>1484</v>
      </c>
      <c r="AY165" s="2" t="s">
        <v>1484</v>
      </c>
      <c r="AZ165" s="2">
        <v>2304.2000000000003</v>
      </c>
      <c r="BA165" s="2">
        <v>2355</v>
      </c>
      <c r="BB165" s="2">
        <v>1747.5</v>
      </c>
      <c r="BC165" s="2">
        <v>1657.6</v>
      </c>
      <c r="BD165" s="2">
        <v>2287.7999999999997</v>
      </c>
      <c r="BE165" s="2">
        <v>2009</v>
      </c>
      <c r="BF165" s="2">
        <v>1992.6000000000001</v>
      </c>
      <c r="BG165" s="2">
        <v>470</v>
      </c>
      <c r="BH165" s="2" t="s">
        <v>1484</v>
      </c>
      <c r="BI165" s="2" t="s">
        <v>1484</v>
      </c>
      <c r="BJ165" s="2" t="s">
        <v>1484</v>
      </c>
      <c r="BK165" s="2" t="s">
        <v>1484</v>
      </c>
      <c r="BL165" s="2" t="s">
        <v>1484</v>
      </c>
      <c r="BM165" s="2" t="s">
        <v>1484</v>
      </c>
      <c r="BN165" s="2" t="s">
        <v>1484</v>
      </c>
      <c r="BO165" s="2" t="s">
        <v>1484</v>
      </c>
      <c r="BP165" s="2" t="s">
        <v>1484</v>
      </c>
      <c r="BQ165" s="2" t="s">
        <v>1484</v>
      </c>
      <c r="BR165" s="2" t="s">
        <v>1484</v>
      </c>
      <c r="BS165" s="2" t="s">
        <v>1484</v>
      </c>
      <c r="BT165" s="2" t="s">
        <v>1484</v>
      </c>
      <c r="BU165" s="2" t="s">
        <v>1484</v>
      </c>
      <c r="BV165" s="2" t="s">
        <v>1484</v>
      </c>
      <c r="BW165" s="2" t="s">
        <v>1484</v>
      </c>
      <c r="BX165" s="2" t="s">
        <v>1484</v>
      </c>
      <c r="BY165" s="2" t="s">
        <v>1484</v>
      </c>
      <c r="BZ165" s="2" t="s">
        <v>1484</v>
      </c>
      <c r="CA165" s="2" t="s">
        <v>1484</v>
      </c>
      <c r="CB165" s="2" t="s">
        <v>1484</v>
      </c>
      <c r="CC165" s="2" t="s">
        <v>1484</v>
      </c>
      <c r="CD165" s="2" t="s">
        <v>1484</v>
      </c>
      <c r="CE165" s="2" t="s">
        <v>1484</v>
      </c>
      <c r="CF165" s="2">
        <v>13.9</v>
      </c>
      <c r="CG165" s="2">
        <v>14.6</v>
      </c>
      <c r="CH165" s="2">
        <v>13.6</v>
      </c>
      <c r="CI165" s="2">
        <v>16.399999999999999</v>
      </c>
      <c r="CJ165" s="2">
        <v>14.6</v>
      </c>
      <c r="CK165" s="2">
        <v>11.1</v>
      </c>
      <c r="CL165" s="2">
        <v>10.199999999999999</v>
      </c>
      <c r="CM165" s="2">
        <v>14.2</v>
      </c>
      <c r="CN165" s="2" t="s">
        <v>1484</v>
      </c>
      <c r="CO165" s="2" t="s">
        <v>1484</v>
      </c>
      <c r="CP165" s="2" t="s">
        <v>1484</v>
      </c>
      <c r="CQ165" s="2" t="s">
        <v>1484</v>
      </c>
      <c r="CR165" s="2" t="s">
        <v>1484</v>
      </c>
      <c r="CS165" s="2" t="s">
        <v>1484</v>
      </c>
      <c r="CU165" s="2">
        <f>_xlfn.XLOOKUP($A165,TEAMS!$G$1:$G$844,TEAMS!$H$1:$H$844,"",0)</f>
        <v>0</v>
      </c>
      <c r="CV165" s="2" t="str">
        <f>_xlfn.XLOOKUP($CU165,DASHBOARD!$B$22:$B$27,DASHBOARD!$C$22:$C$27,"",0)</f>
        <v/>
      </c>
      <c r="CY165" s="60">
        <v>0</v>
      </c>
      <c r="CZ165" s="60">
        <v>0</v>
      </c>
      <c r="DA165" s="60">
        <v>0</v>
      </c>
      <c r="DB165" s="60">
        <v>0</v>
      </c>
      <c r="DC165" s="60">
        <v>0</v>
      </c>
      <c r="DD165" s="60">
        <v>0</v>
      </c>
      <c r="DE165" s="60">
        <v>0</v>
      </c>
      <c r="DF165" s="60">
        <v>0</v>
      </c>
      <c r="DG165" s="60">
        <v>0</v>
      </c>
      <c r="DH165" s="60">
        <v>0</v>
      </c>
      <c r="DI165" s="60">
        <v>0</v>
      </c>
      <c r="DJ165" s="60">
        <v>0</v>
      </c>
      <c r="DK165" s="60">
        <v>0</v>
      </c>
      <c r="DL165" s="60">
        <v>0</v>
      </c>
      <c r="DM165" s="60">
        <v>0</v>
      </c>
      <c r="DN165" s="60">
        <v>0</v>
      </c>
      <c r="DO165" s="60">
        <v>0</v>
      </c>
      <c r="DP165" s="60">
        <v>0</v>
      </c>
      <c r="DQ165" s="60">
        <v>1893840</v>
      </c>
      <c r="DR165" s="60">
        <v>2035920</v>
      </c>
      <c r="DS165" s="60">
        <v>2178000</v>
      </c>
      <c r="DT165" s="60">
        <v>3001284</v>
      </c>
      <c r="DU165" s="60">
        <v>5250000</v>
      </c>
      <c r="DV165" s="60">
        <v>5643750</v>
      </c>
      <c r="DW165" s="60">
        <v>6037500</v>
      </c>
      <c r="DX165" s="60">
        <v>6431250</v>
      </c>
      <c r="DY165" s="60">
        <v>0</v>
      </c>
      <c r="DZ165" s="60">
        <v>0</v>
      </c>
      <c r="EA165" s="60">
        <v>0</v>
      </c>
      <c r="EB165" s="60">
        <v>0</v>
      </c>
      <c r="EC165" s="60">
        <v>0</v>
      </c>
      <c r="ED165" s="60">
        <v>0</v>
      </c>
      <c r="EH165" s="2" t="s">
        <v>1478</v>
      </c>
    </row>
    <row r="166" spans="1:165" x14ac:dyDescent="0.2">
      <c r="A166" s="2" t="s">
        <v>945</v>
      </c>
      <c r="B166" s="2" t="s">
        <v>1484</v>
      </c>
      <c r="C166" s="2" t="s">
        <v>1484</v>
      </c>
      <c r="D166" s="2" t="s">
        <v>1484</v>
      </c>
      <c r="E166" s="2" t="s">
        <v>1484</v>
      </c>
      <c r="F166" s="2" t="s">
        <v>1484</v>
      </c>
      <c r="G166" s="2" t="s">
        <v>1484</v>
      </c>
      <c r="H166" s="2" t="s">
        <v>1484</v>
      </c>
      <c r="I166" s="2" t="s">
        <v>1484</v>
      </c>
      <c r="J166" s="2" t="s">
        <v>1523</v>
      </c>
      <c r="K166" s="2" t="s">
        <v>1523</v>
      </c>
      <c r="L166" s="2" t="s">
        <v>1523</v>
      </c>
      <c r="M166" s="2" t="s">
        <v>1524</v>
      </c>
      <c r="N166" s="2" t="s">
        <v>1524</v>
      </c>
      <c r="O166" s="2" t="s">
        <v>1524</v>
      </c>
      <c r="P166" s="2" t="s">
        <v>1524</v>
      </c>
      <c r="Q166" s="2" t="s">
        <v>814</v>
      </c>
      <c r="R166" s="2" t="s">
        <v>814</v>
      </c>
      <c r="S166" s="2" t="s">
        <v>814</v>
      </c>
      <c r="T166" s="2" t="s">
        <v>1484</v>
      </c>
      <c r="U166" s="2" t="s">
        <v>1522</v>
      </c>
      <c r="V166" s="2" t="s">
        <v>1507</v>
      </c>
      <c r="W166" s="2" t="s">
        <v>1484</v>
      </c>
      <c r="X166" s="2" t="s">
        <v>1484</v>
      </c>
      <c r="Y166" s="2" t="s">
        <v>1484</v>
      </c>
      <c r="Z166" s="2" t="s">
        <v>1484</v>
      </c>
      <c r="AA166" s="2" t="s">
        <v>1484</v>
      </c>
      <c r="AB166" s="2" t="s">
        <v>1484</v>
      </c>
      <c r="AC166" s="2" t="s">
        <v>1484</v>
      </c>
      <c r="AD166" s="2" t="s">
        <v>1484</v>
      </c>
      <c r="AE166" s="2" t="s">
        <v>1484</v>
      </c>
      <c r="AF166" s="2" t="s">
        <v>1484</v>
      </c>
      <c r="AG166" s="2" t="s">
        <v>1484</v>
      </c>
      <c r="AH166" s="2" t="s">
        <v>1484</v>
      </c>
      <c r="AI166" s="2" t="s">
        <v>1484</v>
      </c>
      <c r="AJ166" s="2" t="s">
        <v>1484</v>
      </c>
      <c r="AK166" s="2" t="s">
        <v>1484</v>
      </c>
      <c r="AL166" s="2" t="s">
        <v>1484</v>
      </c>
      <c r="AM166" s="2" t="s">
        <v>1484</v>
      </c>
      <c r="AN166" s="2" t="s">
        <v>1484</v>
      </c>
      <c r="AO166" s="2" t="s">
        <v>1484</v>
      </c>
      <c r="AP166" s="2">
        <v>1805</v>
      </c>
      <c r="AQ166" s="2">
        <v>2762.1</v>
      </c>
      <c r="AR166" s="2">
        <v>2286.9</v>
      </c>
      <c r="AS166" s="2">
        <v>2236</v>
      </c>
      <c r="AT166" s="2">
        <v>2409.1999999999998</v>
      </c>
      <c r="AU166" s="2">
        <v>2116.7999999999997</v>
      </c>
      <c r="AV166" s="2">
        <v>1952.5</v>
      </c>
      <c r="AW166" s="2">
        <v>1876.2</v>
      </c>
      <c r="AX166" s="2">
        <v>1866.6000000000001</v>
      </c>
      <c r="AY166" s="2">
        <v>1882.7</v>
      </c>
      <c r="AZ166" s="2" t="s">
        <v>1484</v>
      </c>
      <c r="BA166" s="2">
        <v>1705.6000000000001</v>
      </c>
      <c r="BB166" s="2">
        <v>294.3</v>
      </c>
      <c r="BC166" s="2" t="s">
        <v>1484</v>
      </c>
      <c r="BD166" s="2" t="s">
        <v>1484</v>
      </c>
      <c r="BE166" s="2" t="s">
        <v>1484</v>
      </c>
      <c r="BF166" s="2" t="s">
        <v>1484</v>
      </c>
      <c r="BG166" s="2" t="s">
        <v>1484</v>
      </c>
      <c r="BH166" s="2" t="s">
        <v>1484</v>
      </c>
      <c r="BI166" s="2" t="s">
        <v>1484</v>
      </c>
      <c r="BJ166" s="2" t="s">
        <v>1484</v>
      </c>
      <c r="BK166" s="2" t="s">
        <v>1484</v>
      </c>
      <c r="BL166" s="2" t="s">
        <v>1484</v>
      </c>
      <c r="BM166" s="2" t="s">
        <v>1484</v>
      </c>
      <c r="BN166" s="2" t="s">
        <v>1484</v>
      </c>
      <c r="BO166" s="2" t="s">
        <v>1484</v>
      </c>
      <c r="BP166" s="2" t="s">
        <v>1484</v>
      </c>
      <c r="BQ166" s="2" t="s">
        <v>1484</v>
      </c>
      <c r="BR166" s="2" t="s">
        <v>1484</v>
      </c>
      <c r="BS166" s="2" t="s">
        <v>1484</v>
      </c>
      <c r="BT166" s="2" t="s">
        <v>1484</v>
      </c>
      <c r="BU166" s="2" t="s">
        <v>1484</v>
      </c>
      <c r="BV166" s="2">
        <v>12.8</v>
      </c>
      <c r="BW166" s="2">
        <v>11.6</v>
      </c>
      <c r="BX166" s="2">
        <v>12.8</v>
      </c>
      <c r="BY166" s="2">
        <v>15.1</v>
      </c>
      <c r="BZ166" s="2">
        <v>17.100000000000001</v>
      </c>
      <c r="CA166" s="2">
        <v>16.899999999999999</v>
      </c>
      <c r="CB166" s="2">
        <v>15.4</v>
      </c>
      <c r="CC166" s="2">
        <v>15</v>
      </c>
      <c r="CD166" s="2">
        <v>15</v>
      </c>
      <c r="CE166" s="2">
        <v>12.7</v>
      </c>
      <c r="CF166" s="2" t="s">
        <v>1484</v>
      </c>
      <c r="CG166" s="2">
        <v>12.9</v>
      </c>
      <c r="CH166" s="2">
        <v>8.4</v>
      </c>
      <c r="CI166" s="2" t="s">
        <v>1484</v>
      </c>
      <c r="CJ166" s="2" t="s">
        <v>1484</v>
      </c>
      <c r="CK166" s="2" t="s">
        <v>1484</v>
      </c>
      <c r="CL166" s="2" t="s">
        <v>1484</v>
      </c>
      <c r="CM166" s="2" t="s">
        <v>1484</v>
      </c>
      <c r="CN166" s="2" t="s">
        <v>1484</v>
      </c>
      <c r="CO166" s="2" t="s">
        <v>1484</v>
      </c>
      <c r="CP166" s="2" t="s">
        <v>1484</v>
      </c>
      <c r="CQ166" s="2" t="s">
        <v>1484</v>
      </c>
      <c r="CR166" s="2" t="s">
        <v>1484</v>
      </c>
      <c r="CS166" s="2" t="s">
        <v>1484</v>
      </c>
      <c r="CU166" s="2" t="str">
        <f>_xlfn.XLOOKUP($A166,TEAMS!$G$1:$G$844,TEAMS!$H$1:$H$844,"",0)</f>
        <v>PG</v>
      </c>
      <c r="CV166" s="2" t="str">
        <f>_xlfn.XLOOKUP($CU166,DASHBOARD!$B$22:$B$27,DASHBOARD!$C$22:$C$27,"",0)</f>
        <v>GUARD</v>
      </c>
      <c r="CY166" s="60">
        <v>0</v>
      </c>
      <c r="CZ166" s="60">
        <v>0</v>
      </c>
      <c r="DA166" s="60">
        <v>0</v>
      </c>
      <c r="DB166" s="60">
        <v>0</v>
      </c>
      <c r="DC166" s="60">
        <v>0</v>
      </c>
      <c r="DD166" s="60">
        <v>0</v>
      </c>
      <c r="DE166" s="60">
        <v>0</v>
      </c>
      <c r="DF166" s="60">
        <v>0</v>
      </c>
      <c r="DG166" s="60">
        <v>1460000</v>
      </c>
      <c r="DH166" s="60">
        <v>1879920</v>
      </c>
      <c r="DI166" s="60">
        <v>2011080</v>
      </c>
      <c r="DJ166" s="60">
        <v>2554072</v>
      </c>
      <c r="DK166" s="60">
        <v>5500000</v>
      </c>
      <c r="DL166" s="60">
        <v>6187500</v>
      </c>
      <c r="DM166" s="60">
        <v>6875000</v>
      </c>
      <c r="DN166" s="60">
        <v>7562500</v>
      </c>
      <c r="DO166" s="60">
        <v>0</v>
      </c>
      <c r="DP166" s="60">
        <v>8937500</v>
      </c>
      <c r="DQ166" s="60">
        <v>0</v>
      </c>
      <c r="DR166" s="60">
        <v>1306455</v>
      </c>
      <c r="DS166" s="60">
        <v>1352181</v>
      </c>
      <c r="DT166" s="60">
        <v>0</v>
      </c>
      <c r="DU166" s="60">
        <v>0</v>
      </c>
      <c r="DV166" s="60">
        <v>0</v>
      </c>
      <c r="DW166" s="60">
        <v>0</v>
      </c>
      <c r="DX166" s="60">
        <v>0</v>
      </c>
      <c r="DY166" s="60">
        <v>0</v>
      </c>
      <c r="DZ166" s="60">
        <v>0</v>
      </c>
      <c r="EA166" s="60">
        <v>0</v>
      </c>
      <c r="EB166" s="60">
        <v>0</v>
      </c>
      <c r="EC166" s="60">
        <v>0</v>
      </c>
      <c r="ED166" s="60">
        <v>0</v>
      </c>
      <c r="EH166" s="2" t="s">
        <v>1485</v>
      </c>
    </row>
    <row r="167" spans="1:165" x14ac:dyDescent="0.2">
      <c r="A167" s="2" t="s">
        <v>653</v>
      </c>
      <c r="B167" s="2" t="s">
        <v>1484</v>
      </c>
      <c r="C167" s="2" t="s">
        <v>1484</v>
      </c>
      <c r="D167" s="2" t="s">
        <v>1484</v>
      </c>
      <c r="E167" s="2" t="s">
        <v>1484</v>
      </c>
      <c r="F167" s="2" t="s">
        <v>1484</v>
      </c>
      <c r="G167" s="2" t="s">
        <v>1484</v>
      </c>
      <c r="H167" s="2" t="s">
        <v>1484</v>
      </c>
      <c r="I167" s="2" t="s">
        <v>1484</v>
      </c>
      <c r="J167" s="2" t="s">
        <v>1484</v>
      </c>
      <c r="K167" s="2" t="s">
        <v>1484</v>
      </c>
      <c r="L167" s="2" t="s">
        <v>1484</v>
      </c>
      <c r="M167" s="2" t="s">
        <v>1484</v>
      </c>
      <c r="N167" s="2" t="s">
        <v>1484</v>
      </c>
      <c r="O167" s="2" t="s">
        <v>1484</v>
      </c>
      <c r="P167" s="2" t="s">
        <v>1484</v>
      </c>
      <c r="Q167" s="2" t="s">
        <v>1484</v>
      </c>
      <c r="R167" s="2" t="s">
        <v>1484</v>
      </c>
      <c r="S167" s="2" t="s">
        <v>1484</v>
      </c>
      <c r="T167" s="2" t="s">
        <v>1521</v>
      </c>
      <c r="U167" s="2" t="s">
        <v>1521</v>
      </c>
      <c r="V167" s="2" t="s">
        <v>1521</v>
      </c>
      <c r="W167" s="2" t="s">
        <v>1507</v>
      </c>
      <c r="X167" s="2" t="s">
        <v>1514</v>
      </c>
      <c r="Y167" s="2" t="s">
        <v>1514</v>
      </c>
      <c r="Z167" s="2" t="s">
        <v>1507</v>
      </c>
      <c r="AA167" s="2" t="s">
        <v>843</v>
      </c>
      <c r="AB167" s="2" t="s">
        <v>786</v>
      </c>
      <c r="AC167" s="2" t="s">
        <v>786</v>
      </c>
      <c r="AD167" s="2" t="s">
        <v>837</v>
      </c>
      <c r="AE167" s="2" t="s">
        <v>1484</v>
      </c>
      <c r="AF167" s="2" t="s">
        <v>1484</v>
      </c>
      <c r="AG167" s="2" t="s">
        <v>1484</v>
      </c>
      <c r="AH167" s="2" t="s">
        <v>1484</v>
      </c>
      <c r="AI167" s="2" t="s">
        <v>1484</v>
      </c>
      <c r="AJ167" s="2" t="s">
        <v>1484</v>
      </c>
      <c r="AK167" s="2" t="s">
        <v>1484</v>
      </c>
      <c r="AL167" s="2" t="s">
        <v>1484</v>
      </c>
      <c r="AM167" s="2" t="s">
        <v>1484</v>
      </c>
      <c r="AN167" s="2" t="s">
        <v>1484</v>
      </c>
      <c r="AO167" s="2" t="s">
        <v>1484</v>
      </c>
      <c r="AP167" s="2" t="s">
        <v>1484</v>
      </c>
      <c r="AQ167" s="2" t="s">
        <v>1484</v>
      </c>
      <c r="AR167" s="2" t="s">
        <v>1484</v>
      </c>
      <c r="AS167" s="2" t="s">
        <v>1484</v>
      </c>
      <c r="AT167" s="2" t="s">
        <v>1484</v>
      </c>
      <c r="AU167" s="2" t="s">
        <v>1484</v>
      </c>
      <c r="AV167" s="2" t="s">
        <v>1484</v>
      </c>
      <c r="AW167" s="2" t="s">
        <v>1484</v>
      </c>
      <c r="AX167" s="2" t="s">
        <v>1484</v>
      </c>
      <c r="AY167" s="2" t="s">
        <v>1484</v>
      </c>
      <c r="AZ167" s="2">
        <v>1140</v>
      </c>
      <c r="BA167" s="2">
        <v>966.00000000000011</v>
      </c>
      <c r="BB167" s="2">
        <v>2196.2000000000003</v>
      </c>
      <c r="BC167" s="2">
        <v>1537.2</v>
      </c>
      <c r="BD167" s="2">
        <v>1429.9</v>
      </c>
      <c r="BE167" s="2">
        <v>79</v>
      </c>
      <c r="BF167" s="2">
        <v>255.29999999999998</v>
      </c>
      <c r="BG167" s="2">
        <v>370.6</v>
      </c>
      <c r="BH167" s="2">
        <v>739.19999999999993</v>
      </c>
      <c r="BI167" s="2">
        <v>617.5</v>
      </c>
      <c r="BJ167" s="2">
        <v>1672.5</v>
      </c>
      <c r="BK167" s="2" t="s">
        <v>1484</v>
      </c>
      <c r="BL167" s="2" t="s">
        <v>1484</v>
      </c>
      <c r="BM167" s="2" t="s">
        <v>1484</v>
      </c>
      <c r="BN167" s="2" t="s">
        <v>1484</v>
      </c>
      <c r="BO167" s="2" t="s">
        <v>1484</v>
      </c>
      <c r="BP167" s="2" t="s">
        <v>1484</v>
      </c>
      <c r="BQ167" s="2" t="s">
        <v>1484</v>
      </c>
      <c r="BR167" s="2" t="s">
        <v>1484</v>
      </c>
      <c r="BS167" s="2" t="s">
        <v>1484</v>
      </c>
      <c r="BT167" s="2" t="s">
        <v>1484</v>
      </c>
      <c r="BU167" s="2" t="s">
        <v>1484</v>
      </c>
      <c r="BV167" s="2" t="s">
        <v>1484</v>
      </c>
      <c r="BW167" s="2" t="s">
        <v>1484</v>
      </c>
      <c r="BX167" s="2" t="s">
        <v>1484</v>
      </c>
      <c r="BY167" s="2" t="s">
        <v>1484</v>
      </c>
      <c r="BZ167" s="2" t="s">
        <v>1484</v>
      </c>
      <c r="CA167" s="2" t="s">
        <v>1484</v>
      </c>
      <c r="CB167" s="2" t="s">
        <v>1484</v>
      </c>
      <c r="CC167" s="2" t="s">
        <v>1484</v>
      </c>
      <c r="CD167" s="2" t="s">
        <v>1484</v>
      </c>
      <c r="CE167" s="2" t="s">
        <v>1484</v>
      </c>
      <c r="CF167" s="2">
        <v>17</v>
      </c>
      <c r="CG167" s="2">
        <v>17</v>
      </c>
      <c r="CH167" s="2">
        <v>17.399999999999999</v>
      </c>
      <c r="CI167" s="2">
        <v>19.899999999999999</v>
      </c>
      <c r="CJ167" s="2">
        <v>20.7</v>
      </c>
      <c r="CK167" s="2">
        <v>10.199999999999999</v>
      </c>
      <c r="CL167" s="2">
        <v>14.4</v>
      </c>
      <c r="CM167" s="2">
        <v>19.899999999999999</v>
      </c>
      <c r="CN167" s="2">
        <v>25.2</v>
      </c>
      <c r="CO167" s="2">
        <v>22.3</v>
      </c>
      <c r="CP167" s="2">
        <v>21.8</v>
      </c>
      <c r="CQ167" s="2" t="s">
        <v>1484</v>
      </c>
      <c r="CR167" s="2" t="s">
        <v>1484</v>
      </c>
      <c r="CS167" s="2" t="s">
        <v>1484</v>
      </c>
      <c r="CU167" s="2" t="str">
        <f>_xlfn.XLOOKUP($A167,TEAMS!$G$1:$G$844,TEAMS!$H$1:$H$844,"",0)</f>
        <v>C</v>
      </c>
      <c r="CV167" s="2" t="str">
        <f>_xlfn.XLOOKUP($CU167,DASHBOARD!$B$22:$B$27,DASHBOARD!$C$22:$C$27,"",0)</f>
        <v>CENTER</v>
      </c>
      <c r="CY167" s="60">
        <v>0</v>
      </c>
      <c r="CZ167" s="60">
        <v>0</v>
      </c>
      <c r="DA167" s="60">
        <v>0</v>
      </c>
      <c r="DB167" s="60">
        <v>0</v>
      </c>
      <c r="DC167" s="60">
        <v>0</v>
      </c>
      <c r="DD167" s="60">
        <v>0</v>
      </c>
      <c r="DE167" s="60">
        <v>0</v>
      </c>
      <c r="DF167" s="60">
        <v>0</v>
      </c>
      <c r="DG167" s="60">
        <v>0</v>
      </c>
      <c r="DH167" s="60">
        <v>0</v>
      </c>
      <c r="DI167" s="60">
        <v>0</v>
      </c>
      <c r="DJ167" s="60">
        <v>0</v>
      </c>
      <c r="DK167" s="60">
        <v>0</v>
      </c>
      <c r="DL167" s="60">
        <v>0</v>
      </c>
      <c r="DM167" s="60">
        <v>0</v>
      </c>
      <c r="DN167" s="60">
        <v>0</v>
      </c>
      <c r="DO167" s="60">
        <v>0</v>
      </c>
      <c r="DP167" s="60">
        <v>0</v>
      </c>
      <c r="DQ167" s="60">
        <v>1392240</v>
      </c>
      <c r="DR167" s="60">
        <v>1496640</v>
      </c>
      <c r="DS167" s="60">
        <v>1601040</v>
      </c>
      <c r="DT167" s="60">
        <v>2462400</v>
      </c>
      <c r="DU167" s="60">
        <v>10000000</v>
      </c>
      <c r="DV167" s="60">
        <v>10750000</v>
      </c>
      <c r="DW167" s="60">
        <v>11250000</v>
      </c>
      <c r="DX167" s="60">
        <v>12000000</v>
      </c>
      <c r="DY167" s="60">
        <v>1403611</v>
      </c>
      <c r="DZ167" s="60">
        <v>2116955</v>
      </c>
      <c r="EA167" s="60">
        <v>2393887</v>
      </c>
      <c r="EB167" s="60">
        <v>0</v>
      </c>
      <c r="EC167" s="60">
        <v>0</v>
      </c>
      <c r="ED167" s="60">
        <v>0</v>
      </c>
      <c r="EH167" s="2" t="s">
        <v>1271</v>
      </c>
    </row>
    <row r="168" spans="1:165" x14ac:dyDescent="0.2">
      <c r="A168" s="2" t="s">
        <v>626</v>
      </c>
      <c r="B168" s="2" t="s">
        <v>1484</v>
      </c>
      <c r="C168" s="2" t="s">
        <v>1484</v>
      </c>
      <c r="D168" s="2" t="s">
        <v>1484</v>
      </c>
      <c r="E168" s="2" t="s">
        <v>1484</v>
      </c>
      <c r="F168" s="2" t="s">
        <v>1484</v>
      </c>
      <c r="G168" s="2" t="s">
        <v>1484</v>
      </c>
      <c r="H168" s="2" t="s">
        <v>1484</v>
      </c>
      <c r="I168" s="2" t="s">
        <v>1484</v>
      </c>
      <c r="J168" s="2" t="s">
        <v>1484</v>
      </c>
      <c r="K168" s="2" t="s">
        <v>1484</v>
      </c>
      <c r="L168" s="2" t="s">
        <v>1484</v>
      </c>
      <c r="M168" s="2" t="s">
        <v>1484</v>
      </c>
      <c r="N168" s="2" t="s">
        <v>1484</v>
      </c>
      <c r="O168" s="2" t="s">
        <v>1484</v>
      </c>
      <c r="P168" s="2" t="s">
        <v>1484</v>
      </c>
      <c r="Q168" s="2" t="s">
        <v>1484</v>
      </c>
      <c r="R168" s="2" t="s">
        <v>1484</v>
      </c>
      <c r="S168" s="2" t="s">
        <v>1484</v>
      </c>
      <c r="T168" s="2" t="s">
        <v>1484</v>
      </c>
      <c r="U168" s="2" t="s">
        <v>1484</v>
      </c>
      <c r="V168" s="2" t="s">
        <v>1484</v>
      </c>
      <c r="W168" s="2" t="s">
        <v>1484</v>
      </c>
      <c r="X168" s="2" t="s">
        <v>1484</v>
      </c>
      <c r="Y168" s="2" t="s">
        <v>1484</v>
      </c>
      <c r="Z168" s="2" t="s">
        <v>1484</v>
      </c>
      <c r="AA168" s="2" t="s">
        <v>1484</v>
      </c>
      <c r="AB168" s="2" t="s">
        <v>1484</v>
      </c>
      <c r="AC168" s="2" t="s">
        <v>1484</v>
      </c>
      <c r="AD168" s="2" t="s">
        <v>1526</v>
      </c>
      <c r="AE168" s="2" t="s">
        <v>1484</v>
      </c>
      <c r="AF168" s="2" t="s">
        <v>1484</v>
      </c>
      <c r="AG168" s="2" t="s">
        <v>1484</v>
      </c>
      <c r="AH168" s="2" t="s">
        <v>1484</v>
      </c>
      <c r="AI168" s="2" t="s">
        <v>1484</v>
      </c>
      <c r="AJ168" s="2" t="s">
        <v>1484</v>
      </c>
      <c r="AK168" s="2" t="s">
        <v>1484</v>
      </c>
      <c r="AL168" s="2" t="s">
        <v>1484</v>
      </c>
      <c r="AM168" s="2" t="s">
        <v>1484</v>
      </c>
      <c r="AN168" s="2" t="s">
        <v>1484</v>
      </c>
      <c r="AO168" s="2" t="s">
        <v>1484</v>
      </c>
      <c r="AP168" s="2" t="s">
        <v>1484</v>
      </c>
      <c r="AQ168" s="2" t="s">
        <v>1484</v>
      </c>
      <c r="AR168" s="2" t="s">
        <v>1484</v>
      </c>
      <c r="AS168" s="2" t="s">
        <v>1484</v>
      </c>
      <c r="AT168" s="2" t="s">
        <v>1484</v>
      </c>
      <c r="AU168" s="2" t="s">
        <v>1484</v>
      </c>
      <c r="AV168" s="2" t="s">
        <v>1484</v>
      </c>
      <c r="AW168" s="2" t="s">
        <v>1484</v>
      </c>
      <c r="AX168" s="2" t="s">
        <v>1484</v>
      </c>
      <c r="AY168" s="2" t="s">
        <v>1484</v>
      </c>
      <c r="AZ168" s="2" t="s">
        <v>1484</v>
      </c>
      <c r="BA168" s="2" t="s">
        <v>1484</v>
      </c>
      <c r="BB168" s="2" t="s">
        <v>1484</v>
      </c>
      <c r="BC168" s="2" t="s">
        <v>1484</v>
      </c>
      <c r="BD168" s="2" t="s">
        <v>1484</v>
      </c>
      <c r="BE168" s="2" t="s">
        <v>1484</v>
      </c>
      <c r="BF168" s="2" t="s">
        <v>1484</v>
      </c>
      <c r="BG168" s="2" t="s">
        <v>1484</v>
      </c>
      <c r="BH168" s="2" t="s">
        <v>1484</v>
      </c>
      <c r="BI168" s="2" t="s">
        <v>1484</v>
      </c>
      <c r="BJ168" s="2">
        <v>428.4</v>
      </c>
      <c r="BK168" s="2" t="s">
        <v>1484</v>
      </c>
      <c r="BL168" s="2" t="s">
        <v>1484</v>
      </c>
      <c r="BM168" s="2" t="s">
        <v>1484</v>
      </c>
      <c r="BN168" s="2" t="s">
        <v>1484</v>
      </c>
      <c r="BO168" s="2" t="s">
        <v>1484</v>
      </c>
      <c r="BP168" s="2" t="s">
        <v>1484</v>
      </c>
      <c r="BQ168" s="2" t="s">
        <v>1484</v>
      </c>
      <c r="BR168" s="2" t="s">
        <v>1484</v>
      </c>
      <c r="BS168" s="2" t="s">
        <v>1484</v>
      </c>
      <c r="BT168" s="2" t="s">
        <v>1484</v>
      </c>
      <c r="BU168" s="2" t="s">
        <v>1484</v>
      </c>
      <c r="BV168" s="2" t="s">
        <v>1484</v>
      </c>
      <c r="BW168" s="2" t="s">
        <v>1484</v>
      </c>
      <c r="BX168" s="2" t="s">
        <v>1484</v>
      </c>
      <c r="BY168" s="2" t="s">
        <v>1484</v>
      </c>
      <c r="BZ168" s="2" t="s">
        <v>1484</v>
      </c>
      <c r="CA168" s="2" t="s">
        <v>1484</v>
      </c>
      <c r="CB168" s="2" t="s">
        <v>1484</v>
      </c>
      <c r="CC168" s="2" t="s">
        <v>1484</v>
      </c>
      <c r="CD168" s="2" t="s">
        <v>1484</v>
      </c>
      <c r="CE168" s="2" t="s">
        <v>1484</v>
      </c>
      <c r="CF168" s="2" t="s">
        <v>1484</v>
      </c>
      <c r="CG168" s="2" t="s">
        <v>1484</v>
      </c>
      <c r="CH168" s="2" t="s">
        <v>1484</v>
      </c>
      <c r="CI168" s="2" t="s">
        <v>1484</v>
      </c>
      <c r="CJ168" s="2" t="s">
        <v>1484</v>
      </c>
      <c r="CK168" s="2" t="s">
        <v>1484</v>
      </c>
      <c r="CL168" s="2" t="s">
        <v>1484</v>
      </c>
      <c r="CM168" s="2" t="s">
        <v>1484</v>
      </c>
      <c r="CN168" s="2" t="s">
        <v>1484</v>
      </c>
      <c r="CO168" s="2" t="s">
        <v>1484</v>
      </c>
      <c r="CP168" s="2">
        <v>7.6</v>
      </c>
      <c r="CQ168" s="2" t="s">
        <v>1484</v>
      </c>
      <c r="CR168" s="2" t="s">
        <v>1484</v>
      </c>
      <c r="CS168" s="2" t="s">
        <v>1484</v>
      </c>
      <c r="CU168" s="2" t="str">
        <f>_xlfn.XLOOKUP($A168,TEAMS!$G$1:$G$844,TEAMS!$H$1:$H$844,"",0)</f>
        <v>PG</v>
      </c>
      <c r="CV168" s="2" t="str">
        <f>_xlfn.XLOOKUP($CU168,DASHBOARD!$B$22:$B$27,DASHBOARD!$C$22:$C$27,"",0)</f>
        <v>GUARD</v>
      </c>
      <c r="CY168" s="60">
        <v>0</v>
      </c>
      <c r="CZ168" s="60">
        <v>0</v>
      </c>
      <c r="DA168" s="60">
        <v>0</v>
      </c>
      <c r="DB168" s="60">
        <v>0</v>
      </c>
      <c r="DC168" s="60">
        <v>0</v>
      </c>
      <c r="DD168" s="60">
        <v>0</v>
      </c>
      <c r="DE168" s="60">
        <v>0</v>
      </c>
      <c r="DF168" s="60">
        <v>0</v>
      </c>
      <c r="DG168" s="60">
        <v>0</v>
      </c>
      <c r="DH168" s="60">
        <v>0</v>
      </c>
      <c r="DI168" s="60">
        <v>0</v>
      </c>
      <c r="DJ168" s="60">
        <v>0</v>
      </c>
      <c r="DK168" s="60">
        <v>0</v>
      </c>
      <c r="DL168" s="60">
        <v>0</v>
      </c>
      <c r="DM168" s="60">
        <v>0</v>
      </c>
      <c r="DN168" s="60">
        <v>0</v>
      </c>
      <c r="DO168" s="60">
        <v>0</v>
      </c>
      <c r="DP168" s="60">
        <v>0</v>
      </c>
      <c r="DQ168" s="60">
        <v>0</v>
      </c>
      <c r="DR168" s="60">
        <v>0</v>
      </c>
      <c r="DS168" s="60">
        <v>0</v>
      </c>
      <c r="DT168" s="60">
        <v>0</v>
      </c>
      <c r="DU168" s="60">
        <v>0</v>
      </c>
      <c r="DV168" s="60">
        <v>0</v>
      </c>
      <c r="DW168" s="60">
        <v>0</v>
      </c>
      <c r="DX168" s="60">
        <v>0</v>
      </c>
      <c r="DY168" s="60">
        <v>0</v>
      </c>
      <c r="DZ168" s="60">
        <v>0</v>
      </c>
      <c r="EA168" s="60">
        <v>236854</v>
      </c>
      <c r="EB168" s="60">
        <v>0</v>
      </c>
      <c r="EC168" s="60">
        <v>0</v>
      </c>
      <c r="ED168" s="60">
        <v>0</v>
      </c>
      <c r="EH168" s="2" t="s">
        <v>1481</v>
      </c>
    </row>
    <row r="169" spans="1:165" x14ac:dyDescent="0.2">
      <c r="A169" s="2" t="s">
        <v>789</v>
      </c>
      <c r="B169" s="2" t="s">
        <v>1484</v>
      </c>
      <c r="C169" s="2" t="s">
        <v>1484</v>
      </c>
      <c r="D169" s="2" t="s">
        <v>1484</v>
      </c>
      <c r="E169" s="2" t="s">
        <v>1484</v>
      </c>
      <c r="F169" s="2" t="s">
        <v>1484</v>
      </c>
      <c r="G169" s="2" t="s">
        <v>1484</v>
      </c>
      <c r="H169" s="2" t="s">
        <v>1484</v>
      </c>
      <c r="I169" s="2" t="s">
        <v>1484</v>
      </c>
      <c r="J169" s="2" t="s">
        <v>1484</v>
      </c>
      <c r="K169" s="2" t="s">
        <v>1484</v>
      </c>
      <c r="L169" s="2" t="s">
        <v>1484</v>
      </c>
      <c r="M169" s="2" t="s">
        <v>1484</v>
      </c>
      <c r="N169" s="2" t="s">
        <v>1484</v>
      </c>
      <c r="O169" s="2" t="s">
        <v>1484</v>
      </c>
      <c r="P169" s="2" t="s">
        <v>1484</v>
      </c>
      <c r="Q169" s="2" t="s">
        <v>1484</v>
      </c>
      <c r="R169" s="2" t="s">
        <v>1484</v>
      </c>
      <c r="S169" s="2" t="s">
        <v>1484</v>
      </c>
      <c r="T169" s="2" t="s">
        <v>1484</v>
      </c>
      <c r="U169" s="2" t="s">
        <v>1519</v>
      </c>
      <c r="V169" s="2" t="s">
        <v>1484</v>
      </c>
      <c r="W169" s="2" t="s">
        <v>1509</v>
      </c>
      <c r="X169" s="2" t="s">
        <v>1509</v>
      </c>
      <c r="Y169" s="2" t="s">
        <v>787</v>
      </c>
      <c r="Z169" s="2" t="s">
        <v>787</v>
      </c>
      <c r="AA169" s="2" t="s">
        <v>1525</v>
      </c>
      <c r="AB169" s="2" t="s">
        <v>1484</v>
      </c>
      <c r="AC169" s="2" t="s">
        <v>1484</v>
      </c>
      <c r="AD169" s="2" t="s">
        <v>1484</v>
      </c>
      <c r="AE169" s="2" t="s">
        <v>1484</v>
      </c>
      <c r="AF169" s="2" t="s">
        <v>1484</v>
      </c>
      <c r="AG169" s="2" t="s">
        <v>1484</v>
      </c>
      <c r="AH169" s="2" t="s">
        <v>1484</v>
      </c>
      <c r="AI169" s="2" t="s">
        <v>1484</v>
      </c>
      <c r="AJ169" s="2" t="s">
        <v>1484</v>
      </c>
      <c r="AK169" s="2" t="s">
        <v>1484</v>
      </c>
      <c r="AL169" s="2" t="s">
        <v>1484</v>
      </c>
      <c r="AM169" s="2" t="s">
        <v>1484</v>
      </c>
      <c r="AN169" s="2" t="s">
        <v>1484</v>
      </c>
      <c r="AO169" s="2" t="s">
        <v>1484</v>
      </c>
      <c r="AP169" s="2" t="s">
        <v>1484</v>
      </c>
      <c r="AQ169" s="2" t="s">
        <v>1484</v>
      </c>
      <c r="AR169" s="2" t="s">
        <v>1484</v>
      </c>
      <c r="AS169" s="2" t="s">
        <v>1484</v>
      </c>
      <c r="AT169" s="2" t="s">
        <v>1484</v>
      </c>
      <c r="AU169" s="2" t="s">
        <v>1484</v>
      </c>
      <c r="AV169" s="2" t="s">
        <v>1484</v>
      </c>
      <c r="AW169" s="2" t="s">
        <v>1484</v>
      </c>
      <c r="AX169" s="2" t="s">
        <v>1484</v>
      </c>
      <c r="AY169" s="2" t="s">
        <v>1484</v>
      </c>
      <c r="AZ169" s="2" t="s">
        <v>1484</v>
      </c>
      <c r="BA169" s="2">
        <v>405.6</v>
      </c>
      <c r="BB169" s="2" t="s">
        <v>1484</v>
      </c>
      <c r="BC169" s="2">
        <v>106</v>
      </c>
      <c r="BD169" s="2">
        <v>370</v>
      </c>
      <c r="BE169" s="2">
        <v>949</v>
      </c>
      <c r="BF169" s="2">
        <v>382.5</v>
      </c>
      <c r="BG169" s="2">
        <v>107.1</v>
      </c>
      <c r="BH169" s="2" t="s">
        <v>1484</v>
      </c>
      <c r="BI169" s="2" t="s">
        <v>1484</v>
      </c>
      <c r="BJ169" s="2" t="s">
        <v>1484</v>
      </c>
      <c r="BK169" s="2" t="s">
        <v>1484</v>
      </c>
      <c r="BL169" s="2" t="s">
        <v>1484</v>
      </c>
      <c r="BM169" s="2" t="s">
        <v>1484</v>
      </c>
      <c r="BN169" s="2" t="s">
        <v>1484</v>
      </c>
      <c r="BO169" s="2" t="s">
        <v>1484</v>
      </c>
      <c r="BP169" s="2" t="s">
        <v>1484</v>
      </c>
      <c r="BQ169" s="2" t="s">
        <v>1484</v>
      </c>
      <c r="BR169" s="2" t="s">
        <v>1484</v>
      </c>
      <c r="BS169" s="2" t="s">
        <v>1484</v>
      </c>
      <c r="BT169" s="2" t="s">
        <v>1484</v>
      </c>
      <c r="BU169" s="2" t="s">
        <v>1484</v>
      </c>
      <c r="BV169" s="2" t="s">
        <v>1484</v>
      </c>
      <c r="BW169" s="2" t="s">
        <v>1484</v>
      </c>
      <c r="BX169" s="2" t="s">
        <v>1484</v>
      </c>
      <c r="BY169" s="2" t="s">
        <v>1484</v>
      </c>
      <c r="BZ169" s="2" t="s">
        <v>1484</v>
      </c>
      <c r="CA169" s="2" t="s">
        <v>1484</v>
      </c>
      <c r="CB169" s="2" t="s">
        <v>1484</v>
      </c>
      <c r="CC169" s="2" t="s">
        <v>1484</v>
      </c>
      <c r="CD169" s="2" t="s">
        <v>1484</v>
      </c>
      <c r="CE169" s="2" t="s">
        <v>1484</v>
      </c>
      <c r="CF169" s="2" t="s">
        <v>1484</v>
      </c>
      <c r="CG169" s="2">
        <v>12.1</v>
      </c>
      <c r="CH169" s="2" t="s">
        <v>1484</v>
      </c>
      <c r="CI169" s="2">
        <v>13.4</v>
      </c>
      <c r="CJ169" s="2">
        <v>14.5</v>
      </c>
      <c r="CK169" s="2">
        <v>11.1</v>
      </c>
      <c r="CL169" s="2">
        <v>14.4</v>
      </c>
      <c r="CM169" s="2">
        <v>8.3000000000000007</v>
      </c>
      <c r="CN169" s="2" t="s">
        <v>1484</v>
      </c>
      <c r="CO169" s="2" t="s">
        <v>1484</v>
      </c>
      <c r="CP169" s="2" t="s">
        <v>1484</v>
      </c>
      <c r="CQ169" s="2" t="s">
        <v>1484</v>
      </c>
      <c r="CR169" s="2" t="s">
        <v>1484</v>
      </c>
      <c r="CS169" s="2" t="s">
        <v>1484</v>
      </c>
      <c r="CU169" s="2" t="str">
        <f>_xlfn.XLOOKUP($A169,TEAMS!$G$1:$G$844,TEAMS!$H$1:$H$844,"",0)</f>
        <v>PF</v>
      </c>
      <c r="CV169" s="2" t="str">
        <f>_xlfn.XLOOKUP($CU169,DASHBOARD!$B$22:$B$27,DASHBOARD!$C$22:$C$27,"",0)</f>
        <v>FORWARD</v>
      </c>
      <c r="CY169" s="60">
        <v>0</v>
      </c>
      <c r="CZ169" s="60">
        <v>0</v>
      </c>
      <c r="DA169" s="60">
        <v>0</v>
      </c>
      <c r="DB169" s="60">
        <v>0</v>
      </c>
      <c r="DC169" s="60">
        <v>0</v>
      </c>
      <c r="DD169" s="60">
        <v>0</v>
      </c>
      <c r="DE169" s="60">
        <v>0</v>
      </c>
      <c r="DF169" s="60">
        <v>0</v>
      </c>
      <c r="DG169" s="60">
        <v>0</v>
      </c>
      <c r="DH169" s="60">
        <v>0</v>
      </c>
      <c r="DI169" s="60">
        <v>0</v>
      </c>
      <c r="DJ169" s="60">
        <v>0</v>
      </c>
      <c r="DK169" s="60">
        <v>0</v>
      </c>
      <c r="DL169" s="60">
        <v>0</v>
      </c>
      <c r="DM169" s="60">
        <v>0</v>
      </c>
      <c r="DN169" s="60">
        <v>0</v>
      </c>
      <c r="DO169" s="60">
        <v>0</v>
      </c>
      <c r="DP169" s="60">
        <v>0</v>
      </c>
      <c r="DQ169" s="60">
        <v>0</v>
      </c>
      <c r="DR169" s="60">
        <v>0</v>
      </c>
      <c r="DS169" s="60">
        <v>0</v>
      </c>
      <c r="DT169" s="60">
        <v>0</v>
      </c>
      <c r="DU169" s="60">
        <v>0</v>
      </c>
      <c r="DV169" s="60">
        <v>1750000</v>
      </c>
      <c r="DW169" s="60">
        <v>1828750</v>
      </c>
      <c r="DX169" s="60">
        <v>317232</v>
      </c>
      <c r="DY169" s="60">
        <v>0</v>
      </c>
      <c r="DZ169" s="60">
        <v>0</v>
      </c>
      <c r="EA169" s="60">
        <v>0</v>
      </c>
      <c r="EB169" s="60">
        <v>0</v>
      </c>
      <c r="EC169" s="60">
        <v>0</v>
      </c>
      <c r="ED169" s="60">
        <v>0</v>
      </c>
      <c r="EH169" s="2" t="s">
        <v>1271</v>
      </c>
    </row>
    <row r="170" spans="1:165" x14ac:dyDescent="0.2">
      <c r="A170" s="2" t="s">
        <v>562</v>
      </c>
      <c r="B170" s="2" t="s">
        <v>1484</v>
      </c>
      <c r="C170" s="2" t="s">
        <v>1484</v>
      </c>
      <c r="D170" s="2" t="s">
        <v>1484</v>
      </c>
      <c r="E170" s="2" t="s">
        <v>1484</v>
      </c>
      <c r="F170" s="2" t="s">
        <v>1484</v>
      </c>
      <c r="G170" s="2" t="s">
        <v>1484</v>
      </c>
      <c r="H170" s="2" t="s">
        <v>1484</v>
      </c>
      <c r="I170" s="2" t="s">
        <v>1484</v>
      </c>
      <c r="J170" s="2" t="s">
        <v>1484</v>
      </c>
      <c r="K170" s="2" t="s">
        <v>1484</v>
      </c>
      <c r="L170" s="2" t="s">
        <v>1484</v>
      </c>
      <c r="M170" s="2" t="s">
        <v>1484</v>
      </c>
      <c r="N170" s="2" t="s">
        <v>1484</v>
      </c>
      <c r="O170" s="2" t="s">
        <v>1484</v>
      </c>
      <c r="P170" s="2" t="s">
        <v>1484</v>
      </c>
      <c r="Q170" s="2" t="s">
        <v>1484</v>
      </c>
      <c r="R170" s="2" t="s">
        <v>1484</v>
      </c>
      <c r="S170" s="2" t="s">
        <v>1484</v>
      </c>
      <c r="T170" s="2" t="s">
        <v>1484</v>
      </c>
      <c r="U170" s="2" t="s">
        <v>1484</v>
      </c>
      <c r="V170" s="2" t="s">
        <v>1484</v>
      </c>
      <c r="W170" s="2" t="s">
        <v>1484</v>
      </c>
      <c r="X170" s="2" t="s">
        <v>1484</v>
      </c>
      <c r="Y170" s="2" t="s">
        <v>1484</v>
      </c>
      <c r="Z170" s="2" t="s">
        <v>1484</v>
      </c>
      <c r="AA170" s="2" t="s">
        <v>1484</v>
      </c>
      <c r="AB170" s="2" t="s">
        <v>1484</v>
      </c>
      <c r="AC170" s="2" t="s">
        <v>1484</v>
      </c>
      <c r="AD170" s="2" t="s">
        <v>1484</v>
      </c>
      <c r="AE170" s="2" t="s">
        <v>1484</v>
      </c>
      <c r="AF170" s="2" t="s">
        <v>1484</v>
      </c>
      <c r="AG170" s="2" t="s">
        <v>1484</v>
      </c>
      <c r="AH170" s="2" t="s">
        <v>1484</v>
      </c>
      <c r="AI170" s="2" t="s">
        <v>1484</v>
      </c>
      <c r="AJ170" s="2" t="s">
        <v>1484</v>
      </c>
      <c r="AK170" s="2" t="s">
        <v>1484</v>
      </c>
      <c r="AL170" s="2" t="s">
        <v>1484</v>
      </c>
      <c r="AM170" s="2" t="s">
        <v>1484</v>
      </c>
      <c r="AN170" s="2" t="s">
        <v>1484</v>
      </c>
      <c r="AO170" s="2" t="s">
        <v>1484</v>
      </c>
      <c r="AP170" s="2" t="s">
        <v>1484</v>
      </c>
      <c r="AQ170" s="2" t="s">
        <v>1484</v>
      </c>
      <c r="AR170" s="2" t="s">
        <v>1484</v>
      </c>
      <c r="AS170" s="2" t="s">
        <v>1484</v>
      </c>
      <c r="AT170" s="2" t="s">
        <v>1484</v>
      </c>
      <c r="AU170" s="2" t="s">
        <v>1484</v>
      </c>
      <c r="AV170" s="2" t="s">
        <v>1484</v>
      </c>
      <c r="AW170" s="2" t="s">
        <v>1484</v>
      </c>
      <c r="AX170" s="2" t="s">
        <v>1484</v>
      </c>
      <c r="AY170" s="2" t="s">
        <v>1484</v>
      </c>
      <c r="AZ170" s="2" t="s">
        <v>1484</v>
      </c>
      <c r="BA170" s="2" t="s">
        <v>1484</v>
      </c>
      <c r="BB170" s="2" t="s">
        <v>1484</v>
      </c>
      <c r="BC170" s="2" t="s">
        <v>1484</v>
      </c>
      <c r="BD170" s="2" t="s">
        <v>1484</v>
      </c>
      <c r="BE170" s="2" t="s">
        <v>1484</v>
      </c>
      <c r="BF170" s="2" t="s">
        <v>1484</v>
      </c>
      <c r="BG170" s="2" t="s">
        <v>1484</v>
      </c>
      <c r="BH170" s="2" t="s">
        <v>1484</v>
      </c>
      <c r="BI170" s="2" t="s">
        <v>1484</v>
      </c>
      <c r="BJ170" s="2" t="s">
        <v>1484</v>
      </c>
      <c r="BK170" s="2" t="s">
        <v>1484</v>
      </c>
      <c r="BL170" s="2" t="s">
        <v>1484</v>
      </c>
      <c r="BM170" s="2" t="s">
        <v>1484</v>
      </c>
      <c r="BN170" s="2" t="s">
        <v>1484</v>
      </c>
      <c r="BO170" s="2" t="s">
        <v>1484</v>
      </c>
      <c r="BP170" s="2" t="s">
        <v>1484</v>
      </c>
      <c r="BQ170" s="2" t="s">
        <v>1484</v>
      </c>
      <c r="BR170" s="2" t="s">
        <v>1484</v>
      </c>
      <c r="BS170" s="2" t="s">
        <v>1484</v>
      </c>
      <c r="BT170" s="2" t="s">
        <v>1484</v>
      </c>
      <c r="BU170" s="2" t="s">
        <v>1484</v>
      </c>
      <c r="BV170" s="2" t="s">
        <v>1484</v>
      </c>
      <c r="BW170" s="2" t="s">
        <v>1484</v>
      </c>
      <c r="BX170" s="2" t="s">
        <v>1484</v>
      </c>
      <c r="BY170" s="2" t="s">
        <v>1484</v>
      </c>
      <c r="BZ170" s="2" t="s">
        <v>1484</v>
      </c>
      <c r="CA170" s="2" t="s">
        <v>1484</v>
      </c>
      <c r="CB170" s="2" t="s">
        <v>1484</v>
      </c>
      <c r="CC170" s="2" t="s">
        <v>1484</v>
      </c>
      <c r="CD170" s="2" t="s">
        <v>1484</v>
      </c>
      <c r="CE170" s="2" t="s">
        <v>1484</v>
      </c>
      <c r="CF170" s="2" t="s">
        <v>1484</v>
      </c>
      <c r="CG170" s="2" t="s">
        <v>1484</v>
      </c>
      <c r="CH170" s="2" t="s">
        <v>1484</v>
      </c>
      <c r="CI170" s="2" t="s">
        <v>1484</v>
      </c>
      <c r="CJ170" s="2" t="s">
        <v>1484</v>
      </c>
      <c r="CK170" s="2" t="s">
        <v>1484</v>
      </c>
      <c r="CL170" s="2" t="s">
        <v>1484</v>
      </c>
      <c r="CM170" s="2" t="s">
        <v>1484</v>
      </c>
      <c r="CN170" s="2" t="s">
        <v>1484</v>
      </c>
      <c r="CO170" s="2" t="s">
        <v>1484</v>
      </c>
      <c r="CP170" s="2" t="s">
        <v>1484</v>
      </c>
      <c r="CQ170" s="2" t="s">
        <v>1484</v>
      </c>
      <c r="CR170" s="2" t="s">
        <v>1484</v>
      </c>
      <c r="CS170" s="2" t="s">
        <v>1484</v>
      </c>
      <c r="CU170" s="2" t="str">
        <f>_xlfn.XLOOKUP($A170,TEAMS!$G$1:$G$844,TEAMS!$H$1:$H$844,"",0)</f>
        <v>PG</v>
      </c>
      <c r="CV170" s="2" t="str">
        <f>_xlfn.XLOOKUP($CU170,DASHBOARD!$B$22:$B$27,DASHBOARD!$C$22:$C$27,"",0)</f>
        <v>GUARD</v>
      </c>
      <c r="CY170" s="60">
        <v>0</v>
      </c>
      <c r="CZ170" s="60">
        <v>0</v>
      </c>
      <c r="DA170" s="60">
        <v>0</v>
      </c>
      <c r="DB170" s="60">
        <v>0</v>
      </c>
      <c r="DC170" s="60">
        <v>0</v>
      </c>
      <c r="DD170" s="60">
        <v>0</v>
      </c>
      <c r="DE170" s="60">
        <v>0</v>
      </c>
      <c r="DF170" s="60">
        <v>0</v>
      </c>
      <c r="DG170" s="60">
        <v>0</v>
      </c>
      <c r="DH170" s="60">
        <v>0</v>
      </c>
      <c r="DI170" s="60">
        <v>0</v>
      </c>
      <c r="DJ170" s="60">
        <v>0</v>
      </c>
      <c r="DK170" s="60">
        <v>0</v>
      </c>
      <c r="DL170" s="60">
        <v>0</v>
      </c>
      <c r="DM170" s="60">
        <v>0</v>
      </c>
      <c r="DN170" s="60">
        <v>0</v>
      </c>
      <c r="DO170" s="60">
        <v>0</v>
      </c>
      <c r="DP170" s="60">
        <v>0</v>
      </c>
      <c r="DQ170" s="60">
        <v>0</v>
      </c>
      <c r="DR170" s="60">
        <v>0</v>
      </c>
      <c r="DS170" s="60">
        <v>0</v>
      </c>
      <c r="DT170" s="60">
        <v>0</v>
      </c>
      <c r="DU170" s="60">
        <v>0</v>
      </c>
      <c r="DV170" s="60">
        <v>0</v>
      </c>
      <c r="DW170" s="60">
        <v>0</v>
      </c>
      <c r="DX170" s="60">
        <v>0</v>
      </c>
      <c r="DY170" s="60">
        <v>0</v>
      </c>
      <c r="DZ170" s="60">
        <v>0</v>
      </c>
      <c r="EA170" s="60">
        <v>0</v>
      </c>
      <c r="EB170" s="60">
        <v>0</v>
      </c>
      <c r="EC170" s="60">
        <v>0</v>
      </c>
      <c r="ED170" s="60">
        <v>0</v>
      </c>
      <c r="EH170" s="2" t="s">
        <v>1484</v>
      </c>
    </row>
    <row r="171" spans="1:165" x14ac:dyDescent="0.2">
      <c r="A171" s="2" t="s">
        <v>617</v>
      </c>
      <c r="B171" s="2" t="s">
        <v>1484</v>
      </c>
      <c r="C171" s="2" t="s">
        <v>1484</v>
      </c>
      <c r="D171" s="2" t="s">
        <v>1484</v>
      </c>
      <c r="E171" s="2" t="s">
        <v>1484</v>
      </c>
      <c r="F171" s="2" t="s">
        <v>1484</v>
      </c>
      <c r="G171" s="2" t="s">
        <v>1484</v>
      </c>
      <c r="H171" s="2" t="s">
        <v>1484</v>
      </c>
      <c r="I171" s="2" t="s">
        <v>1484</v>
      </c>
      <c r="J171" s="2" t="s">
        <v>1484</v>
      </c>
      <c r="K171" s="2" t="s">
        <v>1484</v>
      </c>
      <c r="L171" s="2" t="s">
        <v>1484</v>
      </c>
      <c r="M171" s="2" t="s">
        <v>1484</v>
      </c>
      <c r="N171" s="2" t="s">
        <v>1484</v>
      </c>
      <c r="O171" s="2" t="s">
        <v>1484</v>
      </c>
      <c r="P171" s="2" t="s">
        <v>1484</v>
      </c>
      <c r="Q171" s="2" t="s">
        <v>1484</v>
      </c>
      <c r="R171" s="2" t="s">
        <v>1484</v>
      </c>
      <c r="S171" s="2" t="s">
        <v>1484</v>
      </c>
      <c r="T171" s="2" t="s">
        <v>1484</v>
      </c>
      <c r="U171" s="2" t="s">
        <v>1526</v>
      </c>
      <c r="V171" s="2" t="s">
        <v>1526</v>
      </c>
      <c r="W171" s="2" t="s">
        <v>1526</v>
      </c>
      <c r="X171" s="2" t="s">
        <v>1526</v>
      </c>
      <c r="Y171" s="2" t="s">
        <v>1526</v>
      </c>
      <c r="Z171" s="2" t="s">
        <v>1526</v>
      </c>
      <c r="AA171" s="2" t="s">
        <v>1526</v>
      </c>
      <c r="AB171" s="2" t="s">
        <v>1509</v>
      </c>
      <c r="AC171" s="2" t="s">
        <v>1516</v>
      </c>
      <c r="AD171" s="2" t="s">
        <v>1516</v>
      </c>
      <c r="AE171" s="2" t="s">
        <v>1484</v>
      </c>
      <c r="AF171" s="2" t="s">
        <v>1484</v>
      </c>
      <c r="AG171" s="2" t="s">
        <v>1484</v>
      </c>
      <c r="AH171" s="2" t="s">
        <v>1484</v>
      </c>
      <c r="AI171" s="2" t="s">
        <v>1484</v>
      </c>
      <c r="AJ171" s="2" t="s">
        <v>1484</v>
      </c>
      <c r="AK171" s="2" t="s">
        <v>1484</v>
      </c>
      <c r="AL171" s="2" t="s">
        <v>1484</v>
      </c>
      <c r="AM171" s="2" t="s">
        <v>1484</v>
      </c>
      <c r="AN171" s="2" t="s">
        <v>1484</v>
      </c>
      <c r="AO171" s="2" t="s">
        <v>1484</v>
      </c>
      <c r="AP171" s="2" t="s">
        <v>1484</v>
      </c>
      <c r="AQ171" s="2" t="s">
        <v>1484</v>
      </c>
      <c r="AR171" s="2" t="s">
        <v>1484</v>
      </c>
      <c r="AS171" s="2" t="s">
        <v>1484</v>
      </c>
      <c r="AT171" s="2" t="s">
        <v>1484</v>
      </c>
      <c r="AU171" s="2" t="s">
        <v>1484</v>
      </c>
      <c r="AV171" s="2" t="s">
        <v>1484</v>
      </c>
      <c r="AW171" s="2" t="s">
        <v>1484</v>
      </c>
      <c r="AX171" s="2" t="s">
        <v>1484</v>
      </c>
      <c r="AY171" s="2" t="s">
        <v>1484</v>
      </c>
      <c r="AZ171" s="2" t="s">
        <v>1484</v>
      </c>
      <c r="BA171" s="2">
        <v>717.1</v>
      </c>
      <c r="BB171" s="2">
        <v>966</v>
      </c>
      <c r="BC171" s="2">
        <v>2184.6</v>
      </c>
      <c r="BD171" s="2">
        <v>2632</v>
      </c>
      <c r="BE171" s="2">
        <v>2543.8000000000002</v>
      </c>
      <c r="BF171" s="2">
        <v>2226.5</v>
      </c>
      <c r="BG171" s="2">
        <v>2251.5</v>
      </c>
      <c r="BH171" s="2">
        <v>2656.7999999999997</v>
      </c>
      <c r="BI171" s="2">
        <v>2310</v>
      </c>
      <c r="BJ171" s="2">
        <v>1264.2</v>
      </c>
      <c r="BK171" s="2" t="s">
        <v>1484</v>
      </c>
      <c r="BL171" s="2" t="s">
        <v>1484</v>
      </c>
      <c r="BM171" s="2" t="s">
        <v>1484</v>
      </c>
      <c r="BN171" s="2" t="s">
        <v>1484</v>
      </c>
      <c r="BO171" s="2" t="s">
        <v>1484</v>
      </c>
      <c r="BP171" s="2" t="s">
        <v>1484</v>
      </c>
      <c r="BQ171" s="2" t="s">
        <v>1484</v>
      </c>
      <c r="BR171" s="2" t="s">
        <v>1484</v>
      </c>
      <c r="BS171" s="2" t="s">
        <v>1484</v>
      </c>
      <c r="BT171" s="2" t="s">
        <v>1484</v>
      </c>
      <c r="BU171" s="2" t="s">
        <v>1484</v>
      </c>
      <c r="BV171" s="2" t="s">
        <v>1484</v>
      </c>
      <c r="BW171" s="2" t="s">
        <v>1484</v>
      </c>
      <c r="BX171" s="2" t="s">
        <v>1484</v>
      </c>
      <c r="BY171" s="2" t="s">
        <v>1484</v>
      </c>
      <c r="BZ171" s="2" t="s">
        <v>1484</v>
      </c>
      <c r="CA171" s="2" t="s">
        <v>1484</v>
      </c>
      <c r="CB171" s="2" t="s">
        <v>1484</v>
      </c>
      <c r="CC171" s="2" t="s">
        <v>1484</v>
      </c>
      <c r="CD171" s="2" t="s">
        <v>1484</v>
      </c>
      <c r="CE171" s="2" t="s">
        <v>1484</v>
      </c>
      <c r="CF171" s="2" t="s">
        <v>1484</v>
      </c>
      <c r="CG171" s="2">
        <v>11</v>
      </c>
      <c r="CH171" s="2">
        <v>14.6</v>
      </c>
      <c r="CI171" s="2">
        <v>15.8</v>
      </c>
      <c r="CJ171" s="2">
        <v>16.8</v>
      </c>
      <c r="CK171" s="2">
        <v>17.100000000000001</v>
      </c>
      <c r="CL171" s="2">
        <v>20.6</v>
      </c>
      <c r="CM171" s="2">
        <v>17.899999999999999</v>
      </c>
      <c r="CN171" s="2">
        <v>19.2</v>
      </c>
      <c r="CO171" s="2">
        <v>16.399999999999999</v>
      </c>
      <c r="CP171" s="2">
        <v>15.4</v>
      </c>
      <c r="CQ171" s="2" t="s">
        <v>1484</v>
      </c>
      <c r="CR171" s="2" t="s">
        <v>1484</v>
      </c>
      <c r="CS171" s="2" t="s">
        <v>1484</v>
      </c>
      <c r="CU171" s="2" t="str">
        <f>_xlfn.XLOOKUP($A171,TEAMS!$G$1:$G$844,TEAMS!$H$1:$H$844,"",0)</f>
        <v>PG</v>
      </c>
      <c r="CV171" s="2" t="str">
        <f>_xlfn.XLOOKUP($CU171,DASHBOARD!$B$22:$B$27,DASHBOARD!$C$22:$C$27,"",0)</f>
        <v>GUARD</v>
      </c>
      <c r="CY171" s="60">
        <v>0</v>
      </c>
      <c r="CZ171" s="60">
        <v>0</v>
      </c>
      <c r="DA171" s="60">
        <v>0</v>
      </c>
      <c r="DB171" s="60">
        <v>0</v>
      </c>
      <c r="DC171" s="60">
        <v>0</v>
      </c>
      <c r="DD171" s="60">
        <v>0</v>
      </c>
      <c r="DE171" s="60">
        <v>0</v>
      </c>
      <c r="DF171" s="60">
        <v>0</v>
      </c>
      <c r="DG171" s="60">
        <v>0</v>
      </c>
      <c r="DH171" s="60">
        <v>0</v>
      </c>
      <c r="DI171" s="60">
        <v>0</v>
      </c>
      <c r="DJ171" s="60">
        <v>0</v>
      </c>
      <c r="DK171" s="60">
        <v>0</v>
      </c>
      <c r="DL171" s="60">
        <v>0</v>
      </c>
      <c r="DM171" s="60">
        <v>0</v>
      </c>
      <c r="DN171" s="60">
        <v>0</v>
      </c>
      <c r="DO171" s="60">
        <v>0</v>
      </c>
      <c r="DP171" s="60">
        <v>0</v>
      </c>
      <c r="DQ171" s="60">
        <v>0</v>
      </c>
      <c r="DR171" s="60">
        <v>1373880</v>
      </c>
      <c r="DS171" s="60">
        <v>1476840</v>
      </c>
      <c r="DT171" s="60">
        <v>1579920</v>
      </c>
      <c r="DU171" s="60">
        <v>2433077</v>
      </c>
      <c r="DV171" s="60">
        <v>8000000</v>
      </c>
      <c r="DW171" s="60">
        <v>8000000</v>
      </c>
      <c r="DX171" s="60">
        <v>8000000</v>
      </c>
      <c r="DY171" s="60">
        <v>8800000</v>
      </c>
      <c r="DZ171" s="60">
        <v>19000000</v>
      </c>
      <c r="EA171" s="60">
        <v>19000000</v>
      </c>
      <c r="EB171" s="60">
        <v>0</v>
      </c>
      <c r="EC171" s="60">
        <v>0</v>
      </c>
      <c r="ED171" s="60">
        <v>0</v>
      </c>
      <c r="EH171" s="2" t="s">
        <v>1480</v>
      </c>
    </row>
    <row r="172" spans="1:165" x14ac:dyDescent="0.2">
      <c r="A172" s="2" t="s">
        <v>1011</v>
      </c>
      <c r="B172" s="2" t="s">
        <v>1484</v>
      </c>
      <c r="C172" s="2" t="s">
        <v>1484</v>
      </c>
      <c r="D172" s="2" t="s">
        <v>1484</v>
      </c>
      <c r="E172" s="2" t="s">
        <v>1484</v>
      </c>
      <c r="F172" s="2" t="s">
        <v>1484</v>
      </c>
      <c r="G172" s="2" t="s">
        <v>1484</v>
      </c>
      <c r="H172" s="2" t="s">
        <v>1484</v>
      </c>
      <c r="I172" s="2" t="s">
        <v>1484</v>
      </c>
      <c r="J172" s="2" t="s">
        <v>1520</v>
      </c>
      <c r="K172" s="2" t="s">
        <v>1520</v>
      </c>
      <c r="L172" s="2" t="s">
        <v>1520</v>
      </c>
      <c r="M172" s="2" t="s">
        <v>837</v>
      </c>
      <c r="N172" s="2" t="s">
        <v>835</v>
      </c>
      <c r="O172" s="2" t="s">
        <v>1484</v>
      </c>
      <c r="P172" s="2" t="s">
        <v>1526</v>
      </c>
      <c r="Q172" s="2" t="s">
        <v>1484</v>
      </c>
      <c r="R172" s="2" t="s">
        <v>1484</v>
      </c>
      <c r="S172" s="2" t="s">
        <v>1514</v>
      </c>
      <c r="T172" s="2" t="s">
        <v>1484</v>
      </c>
      <c r="U172" s="2" t="s">
        <v>1484</v>
      </c>
      <c r="V172" s="2" t="s">
        <v>1484</v>
      </c>
      <c r="W172" s="2" t="s">
        <v>1484</v>
      </c>
      <c r="X172" s="2" t="s">
        <v>1484</v>
      </c>
      <c r="Y172" s="2" t="s">
        <v>1484</v>
      </c>
      <c r="Z172" s="2" t="s">
        <v>1484</v>
      </c>
      <c r="AA172" s="2" t="s">
        <v>1484</v>
      </c>
      <c r="AB172" s="2" t="s">
        <v>1484</v>
      </c>
      <c r="AC172" s="2" t="s">
        <v>1484</v>
      </c>
      <c r="AD172" s="2" t="s">
        <v>1484</v>
      </c>
      <c r="AE172" s="2" t="s">
        <v>1484</v>
      </c>
      <c r="AF172" s="2" t="s">
        <v>1484</v>
      </c>
      <c r="AG172" s="2" t="s">
        <v>1484</v>
      </c>
      <c r="AH172" s="2" t="s">
        <v>1484</v>
      </c>
      <c r="AI172" s="2" t="s">
        <v>1484</v>
      </c>
      <c r="AJ172" s="2" t="s">
        <v>1484</v>
      </c>
      <c r="AK172" s="2" t="s">
        <v>1484</v>
      </c>
      <c r="AL172" s="2" t="s">
        <v>1484</v>
      </c>
      <c r="AM172" s="2" t="s">
        <v>1484</v>
      </c>
      <c r="AN172" s="2" t="s">
        <v>1484</v>
      </c>
      <c r="AO172" s="2" t="s">
        <v>1484</v>
      </c>
      <c r="AP172" s="2">
        <v>330.2</v>
      </c>
      <c r="AQ172" s="2">
        <v>748.2</v>
      </c>
      <c r="AR172" s="2">
        <v>1141</v>
      </c>
      <c r="AS172" s="2">
        <v>105</v>
      </c>
      <c r="AT172" s="2">
        <v>1366.8</v>
      </c>
      <c r="AU172" s="2" t="s">
        <v>1484</v>
      </c>
      <c r="AV172" s="2">
        <v>88</v>
      </c>
      <c r="AW172" s="2" t="s">
        <v>1484</v>
      </c>
      <c r="AX172" s="2" t="s">
        <v>1484</v>
      </c>
      <c r="AY172" s="2">
        <v>33</v>
      </c>
      <c r="AZ172" s="2" t="s">
        <v>1484</v>
      </c>
      <c r="BA172" s="2" t="s">
        <v>1484</v>
      </c>
      <c r="BB172" s="2" t="s">
        <v>1484</v>
      </c>
      <c r="BC172" s="2" t="s">
        <v>1484</v>
      </c>
      <c r="BD172" s="2" t="s">
        <v>1484</v>
      </c>
      <c r="BE172" s="2" t="s">
        <v>1484</v>
      </c>
      <c r="BF172" s="2" t="s">
        <v>1484</v>
      </c>
      <c r="BG172" s="2" t="s">
        <v>1484</v>
      </c>
      <c r="BH172" s="2" t="s">
        <v>1484</v>
      </c>
      <c r="BI172" s="2" t="s">
        <v>1484</v>
      </c>
      <c r="BJ172" s="2" t="s">
        <v>1484</v>
      </c>
      <c r="BK172" s="2" t="s">
        <v>1484</v>
      </c>
      <c r="BL172" s="2" t="s">
        <v>1484</v>
      </c>
      <c r="BM172" s="2" t="s">
        <v>1484</v>
      </c>
      <c r="BN172" s="2" t="s">
        <v>1484</v>
      </c>
      <c r="BO172" s="2" t="s">
        <v>1484</v>
      </c>
      <c r="BP172" s="2" t="s">
        <v>1484</v>
      </c>
      <c r="BQ172" s="2" t="s">
        <v>1484</v>
      </c>
      <c r="BR172" s="2" t="s">
        <v>1484</v>
      </c>
      <c r="BS172" s="2" t="s">
        <v>1484</v>
      </c>
      <c r="BT172" s="2" t="s">
        <v>1484</v>
      </c>
      <c r="BU172" s="2" t="s">
        <v>1484</v>
      </c>
      <c r="BV172" s="2">
        <v>21.1</v>
      </c>
      <c r="BW172" s="2">
        <v>13.2</v>
      </c>
      <c r="BX172" s="2">
        <v>11.1</v>
      </c>
      <c r="BY172" s="2">
        <v>9.5</v>
      </c>
      <c r="BZ172" s="2">
        <v>12.4</v>
      </c>
      <c r="CA172" s="2" t="s">
        <v>1484</v>
      </c>
      <c r="CB172" s="2">
        <v>6.2</v>
      </c>
      <c r="CC172" s="2" t="s">
        <v>1484</v>
      </c>
      <c r="CD172" s="2" t="s">
        <v>1484</v>
      </c>
      <c r="CE172" s="2">
        <v>2.6</v>
      </c>
      <c r="CF172" s="2" t="s">
        <v>1484</v>
      </c>
      <c r="CG172" s="2" t="s">
        <v>1484</v>
      </c>
      <c r="CH172" s="2" t="s">
        <v>1484</v>
      </c>
      <c r="CI172" s="2" t="s">
        <v>1484</v>
      </c>
      <c r="CJ172" s="2" t="s">
        <v>1484</v>
      </c>
      <c r="CK172" s="2" t="s">
        <v>1484</v>
      </c>
      <c r="CL172" s="2" t="s">
        <v>1484</v>
      </c>
      <c r="CM172" s="2" t="s">
        <v>1484</v>
      </c>
      <c r="CN172" s="2" t="s">
        <v>1484</v>
      </c>
      <c r="CO172" s="2" t="s">
        <v>1484</v>
      </c>
      <c r="CP172" s="2" t="s">
        <v>1484</v>
      </c>
      <c r="CQ172" s="2" t="s">
        <v>1484</v>
      </c>
      <c r="CR172" s="2" t="s">
        <v>1484</v>
      </c>
      <c r="CS172" s="2" t="s">
        <v>1484</v>
      </c>
      <c r="CU172" s="2" t="str">
        <f>_xlfn.XLOOKUP($A172,TEAMS!$G$1:$G$844,TEAMS!$H$1:$H$844,"",0)</f>
        <v>C</v>
      </c>
      <c r="CV172" s="2" t="str">
        <f>_xlfn.XLOOKUP($CU172,DASHBOARD!$B$22:$B$27,DASHBOARD!$C$22:$C$27,"",0)</f>
        <v>CENTER</v>
      </c>
      <c r="CY172" s="60">
        <v>0</v>
      </c>
      <c r="CZ172" s="60">
        <v>0</v>
      </c>
      <c r="DA172" s="60">
        <v>0</v>
      </c>
      <c r="DB172" s="60">
        <v>0</v>
      </c>
      <c r="DC172" s="60">
        <v>0</v>
      </c>
      <c r="DD172" s="60">
        <v>0</v>
      </c>
      <c r="DE172" s="60">
        <v>0</v>
      </c>
      <c r="DF172" s="60">
        <v>0</v>
      </c>
      <c r="DG172" s="60">
        <v>287500</v>
      </c>
      <c r="DH172" s="60">
        <v>1000000</v>
      </c>
      <c r="DI172" s="60">
        <v>1110000</v>
      </c>
      <c r="DJ172" s="60">
        <v>565850</v>
      </c>
      <c r="DK172" s="60">
        <v>637435</v>
      </c>
      <c r="DL172" s="60">
        <v>0</v>
      </c>
      <c r="DM172" s="60">
        <v>167418</v>
      </c>
      <c r="DN172" s="60">
        <v>0</v>
      </c>
      <c r="DO172" s="60">
        <v>0</v>
      </c>
      <c r="DP172" s="60">
        <v>151089</v>
      </c>
      <c r="DQ172" s="60">
        <v>0</v>
      </c>
      <c r="DR172" s="60">
        <v>0</v>
      </c>
      <c r="DS172" s="60">
        <v>0</v>
      </c>
      <c r="DT172" s="60">
        <v>0</v>
      </c>
      <c r="DU172" s="60">
        <v>0</v>
      </c>
      <c r="DV172" s="60">
        <v>0</v>
      </c>
      <c r="DW172" s="60">
        <v>0</v>
      </c>
      <c r="DX172" s="60">
        <v>0</v>
      </c>
      <c r="DY172" s="60">
        <v>0</v>
      </c>
      <c r="DZ172" s="60">
        <v>0</v>
      </c>
      <c r="EA172" s="60">
        <v>0</v>
      </c>
      <c r="EB172" s="60">
        <v>0</v>
      </c>
      <c r="EC172" s="60">
        <v>0</v>
      </c>
      <c r="ED172" s="60">
        <v>0</v>
      </c>
      <c r="EH172" s="2" t="s">
        <v>1271</v>
      </c>
    </row>
    <row r="173" spans="1:165" x14ac:dyDescent="0.2">
      <c r="A173" s="2" t="s">
        <v>698</v>
      </c>
      <c r="B173" s="2" t="s">
        <v>1484</v>
      </c>
      <c r="C173" s="2" t="s">
        <v>1484</v>
      </c>
      <c r="D173" s="2" t="s">
        <v>1484</v>
      </c>
      <c r="E173" s="2" t="s">
        <v>1484</v>
      </c>
      <c r="F173" s="2" t="s">
        <v>1484</v>
      </c>
      <c r="G173" s="2" t="s">
        <v>1484</v>
      </c>
      <c r="H173" s="2" t="s">
        <v>1484</v>
      </c>
      <c r="I173" s="2" t="s">
        <v>1484</v>
      </c>
      <c r="J173" s="2" t="s">
        <v>1484</v>
      </c>
      <c r="K173" s="2" t="s">
        <v>1484</v>
      </c>
      <c r="L173" s="2" t="s">
        <v>1484</v>
      </c>
      <c r="M173" s="2" t="s">
        <v>1484</v>
      </c>
      <c r="N173" s="2" t="s">
        <v>1484</v>
      </c>
      <c r="O173" s="2" t="s">
        <v>1484</v>
      </c>
      <c r="P173" s="2" t="s">
        <v>1484</v>
      </c>
      <c r="Q173" s="2" t="s">
        <v>1484</v>
      </c>
      <c r="R173" s="2" t="s">
        <v>1484</v>
      </c>
      <c r="S173" s="2" t="s">
        <v>1484</v>
      </c>
      <c r="T173" s="2" t="s">
        <v>1484</v>
      </c>
      <c r="U173" s="2" t="s">
        <v>1484</v>
      </c>
      <c r="V173" s="2" t="s">
        <v>786</v>
      </c>
      <c r="W173" s="2" t="s">
        <v>1529</v>
      </c>
      <c r="X173" s="2" t="s">
        <v>1085</v>
      </c>
      <c r="Y173" s="2" t="s">
        <v>1085</v>
      </c>
      <c r="Z173" s="2" t="s">
        <v>837</v>
      </c>
      <c r="AA173" s="2" t="s">
        <v>1532</v>
      </c>
      <c r="AB173" s="2" t="s">
        <v>1528</v>
      </c>
      <c r="AC173" s="2" t="s">
        <v>1528</v>
      </c>
      <c r="AD173" s="2" t="s">
        <v>1507</v>
      </c>
      <c r="AE173" s="2" t="s">
        <v>1484</v>
      </c>
      <c r="AF173" s="2" t="s">
        <v>1484</v>
      </c>
      <c r="AG173" s="2" t="s">
        <v>1484</v>
      </c>
      <c r="AH173" s="2" t="s">
        <v>1484</v>
      </c>
      <c r="AI173" s="2" t="s">
        <v>1484</v>
      </c>
      <c r="AJ173" s="2" t="s">
        <v>1484</v>
      </c>
      <c r="AK173" s="2" t="s">
        <v>1484</v>
      </c>
      <c r="AL173" s="2" t="s">
        <v>1484</v>
      </c>
      <c r="AM173" s="2" t="s">
        <v>1484</v>
      </c>
      <c r="AN173" s="2" t="s">
        <v>1484</v>
      </c>
      <c r="AO173" s="2" t="s">
        <v>1484</v>
      </c>
      <c r="AP173" s="2" t="s">
        <v>1484</v>
      </c>
      <c r="AQ173" s="2" t="s">
        <v>1484</v>
      </c>
      <c r="AR173" s="2" t="s">
        <v>1484</v>
      </c>
      <c r="AS173" s="2" t="s">
        <v>1484</v>
      </c>
      <c r="AT173" s="2" t="s">
        <v>1484</v>
      </c>
      <c r="AU173" s="2" t="s">
        <v>1484</v>
      </c>
      <c r="AV173" s="2" t="s">
        <v>1484</v>
      </c>
      <c r="AW173" s="2" t="s">
        <v>1484</v>
      </c>
      <c r="AX173" s="2" t="s">
        <v>1484</v>
      </c>
      <c r="AY173" s="2" t="s">
        <v>1484</v>
      </c>
      <c r="AZ173" s="2" t="s">
        <v>1484</v>
      </c>
      <c r="BA173" s="2" t="s">
        <v>1484</v>
      </c>
      <c r="BB173" s="2">
        <v>284.20000000000005</v>
      </c>
      <c r="BC173" s="2">
        <v>941.5</v>
      </c>
      <c r="BD173" s="2">
        <v>2640.4</v>
      </c>
      <c r="BE173" s="2">
        <v>2051.9</v>
      </c>
      <c r="BF173" s="2">
        <v>1909.2</v>
      </c>
      <c r="BG173" s="2">
        <v>2051.4</v>
      </c>
      <c r="BH173" s="2">
        <v>882</v>
      </c>
      <c r="BI173" s="2">
        <v>25</v>
      </c>
      <c r="BJ173" s="2">
        <v>1435.6</v>
      </c>
      <c r="BK173" s="2" t="s">
        <v>1484</v>
      </c>
      <c r="BL173" s="2" t="s">
        <v>1484</v>
      </c>
      <c r="BM173" s="2" t="s">
        <v>1484</v>
      </c>
      <c r="BN173" s="2" t="s">
        <v>1484</v>
      </c>
      <c r="BO173" s="2" t="s">
        <v>1484</v>
      </c>
      <c r="BP173" s="2" t="s">
        <v>1484</v>
      </c>
      <c r="BQ173" s="2" t="s">
        <v>1484</v>
      </c>
      <c r="BR173" s="2" t="s">
        <v>1484</v>
      </c>
      <c r="BS173" s="2" t="s">
        <v>1484</v>
      </c>
      <c r="BT173" s="2" t="s">
        <v>1484</v>
      </c>
      <c r="BU173" s="2" t="s">
        <v>1484</v>
      </c>
      <c r="BV173" s="2" t="s">
        <v>1484</v>
      </c>
      <c r="BW173" s="2" t="s">
        <v>1484</v>
      </c>
      <c r="BX173" s="2" t="s">
        <v>1484</v>
      </c>
      <c r="BY173" s="2" t="s">
        <v>1484</v>
      </c>
      <c r="BZ173" s="2" t="s">
        <v>1484</v>
      </c>
      <c r="CA173" s="2" t="s">
        <v>1484</v>
      </c>
      <c r="CB173" s="2" t="s">
        <v>1484</v>
      </c>
      <c r="CC173" s="2" t="s">
        <v>1484</v>
      </c>
      <c r="CD173" s="2" t="s">
        <v>1484</v>
      </c>
      <c r="CE173" s="2" t="s">
        <v>1484</v>
      </c>
      <c r="CF173" s="2" t="s">
        <v>1484</v>
      </c>
      <c r="CG173" s="2" t="s">
        <v>1484</v>
      </c>
      <c r="CH173" s="2">
        <v>14.8</v>
      </c>
      <c r="CI173" s="2">
        <v>19.899999999999999</v>
      </c>
      <c r="CJ173" s="2">
        <v>14.9</v>
      </c>
      <c r="CK173" s="2">
        <v>14.3</v>
      </c>
      <c r="CL173" s="2">
        <v>15.6</v>
      </c>
      <c r="CM173" s="2">
        <v>13.8</v>
      </c>
      <c r="CN173" s="2">
        <v>19.2</v>
      </c>
      <c r="CO173" s="2">
        <v>15.9</v>
      </c>
      <c r="CP173" s="2">
        <v>13.5</v>
      </c>
      <c r="CQ173" s="2" t="s">
        <v>1484</v>
      </c>
      <c r="CR173" s="2" t="s">
        <v>1484</v>
      </c>
      <c r="CS173" s="2" t="s">
        <v>1484</v>
      </c>
      <c r="CU173" s="2" t="str">
        <f>_xlfn.XLOOKUP($A173,TEAMS!$G$1:$G$844,TEAMS!$H$1:$H$844,"",0)</f>
        <v>PG</v>
      </c>
      <c r="CV173" s="2" t="str">
        <f>_xlfn.XLOOKUP($CU173,DASHBOARD!$B$22:$B$27,DASHBOARD!$C$22:$C$27,"",0)</f>
        <v>GUARD</v>
      </c>
      <c r="CY173" s="60">
        <v>0</v>
      </c>
      <c r="CZ173" s="60">
        <v>0</v>
      </c>
      <c r="DA173" s="60">
        <v>0</v>
      </c>
      <c r="DB173" s="60">
        <v>0</v>
      </c>
      <c r="DC173" s="60">
        <v>0</v>
      </c>
      <c r="DD173" s="60">
        <v>0</v>
      </c>
      <c r="DE173" s="60">
        <v>0</v>
      </c>
      <c r="DF173" s="60">
        <v>0</v>
      </c>
      <c r="DG173" s="60">
        <v>0</v>
      </c>
      <c r="DH173" s="60">
        <v>0</v>
      </c>
      <c r="DI173" s="60">
        <v>0</v>
      </c>
      <c r="DJ173" s="60">
        <v>0</v>
      </c>
      <c r="DK173" s="60">
        <v>0</v>
      </c>
      <c r="DL173" s="60">
        <v>0</v>
      </c>
      <c r="DM173" s="60">
        <v>0</v>
      </c>
      <c r="DN173" s="60">
        <v>0</v>
      </c>
      <c r="DO173" s="60">
        <v>0</v>
      </c>
      <c r="DP173" s="60">
        <v>0</v>
      </c>
      <c r="DQ173" s="60">
        <v>0</v>
      </c>
      <c r="DR173" s="60">
        <v>0</v>
      </c>
      <c r="DS173" s="60">
        <v>473604</v>
      </c>
      <c r="DT173" s="60">
        <v>762195</v>
      </c>
      <c r="DU173" s="60">
        <v>0</v>
      </c>
      <c r="DV173" s="60">
        <v>8374646</v>
      </c>
      <c r="DW173" s="60">
        <v>8374646</v>
      </c>
      <c r="DX173" s="60">
        <v>2100000</v>
      </c>
      <c r="DY173" s="60">
        <v>11483254</v>
      </c>
      <c r="DZ173" s="60">
        <v>12000000</v>
      </c>
      <c r="EA173" s="60">
        <v>13768421</v>
      </c>
      <c r="EB173" s="60">
        <v>0</v>
      </c>
      <c r="EC173" s="60">
        <v>0</v>
      </c>
      <c r="ED173" s="60">
        <v>0</v>
      </c>
      <c r="EH173" s="2" t="s">
        <v>1480</v>
      </c>
    </row>
    <row r="174" spans="1:165" x14ac:dyDescent="0.2">
      <c r="A174" s="2" t="s">
        <v>1049</v>
      </c>
      <c r="B174" s="2" t="s">
        <v>1519</v>
      </c>
      <c r="C174" s="2" t="s">
        <v>1519</v>
      </c>
      <c r="D174" s="2" t="s">
        <v>1519</v>
      </c>
      <c r="E174" s="2" t="s">
        <v>1519</v>
      </c>
      <c r="F174" s="2" t="s">
        <v>1519</v>
      </c>
      <c r="G174" s="2" t="s">
        <v>786</v>
      </c>
      <c r="H174" s="2" t="s">
        <v>837</v>
      </c>
      <c r="I174" s="2" t="s">
        <v>1520</v>
      </c>
      <c r="J174" s="2" t="s">
        <v>787</v>
      </c>
      <c r="K174" s="2" t="s">
        <v>787</v>
      </c>
      <c r="L174" s="2" t="s">
        <v>836</v>
      </c>
      <c r="M174" s="2" t="s">
        <v>1484</v>
      </c>
      <c r="N174" s="2" t="s">
        <v>1484</v>
      </c>
      <c r="O174" s="2" t="s">
        <v>1484</v>
      </c>
      <c r="P174" s="2" t="s">
        <v>1484</v>
      </c>
      <c r="Q174" s="2" t="s">
        <v>1484</v>
      </c>
      <c r="R174" s="2" t="s">
        <v>1484</v>
      </c>
      <c r="S174" s="2" t="s">
        <v>1484</v>
      </c>
      <c r="T174" s="2" t="s">
        <v>1484</v>
      </c>
      <c r="U174" s="2" t="s">
        <v>1484</v>
      </c>
      <c r="V174" s="2" t="s">
        <v>1484</v>
      </c>
      <c r="W174" s="2" t="s">
        <v>1484</v>
      </c>
      <c r="X174" s="2" t="s">
        <v>1484</v>
      </c>
      <c r="Y174" s="2" t="s">
        <v>1484</v>
      </c>
      <c r="Z174" s="2" t="s">
        <v>1484</v>
      </c>
      <c r="AA174" s="2" t="s">
        <v>1484</v>
      </c>
      <c r="AB174" s="2" t="s">
        <v>1484</v>
      </c>
      <c r="AC174" s="2" t="s">
        <v>1484</v>
      </c>
      <c r="AD174" s="2" t="s">
        <v>1484</v>
      </c>
      <c r="AE174" s="2" t="s">
        <v>1484</v>
      </c>
      <c r="AF174" s="2" t="s">
        <v>1484</v>
      </c>
      <c r="AG174" s="2" t="s">
        <v>1484</v>
      </c>
      <c r="AH174" s="2">
        <v>2357.8999999999996</v>
      </c>
      <c r="AI174" s="2">
        <v>2556.4</v>
      </c>
      <c r="AJ174" s="2">
        <v>1716</v>
      </c>
      <c r="AK174" s="2">
        <v>1279.1999999999998</v>
      </c>
      <c r="AL174" s="2">
        <v>1140.3000000000002</v>
      </c>
      <c r="AM174" s="2">
        <v>1618.8</v>
      </c>
      <c r="AN174" s="2">
        <v>1764</v>
      </c>
      <c r="AO174" s="2">
        <v>717.8</v>
      </c>
      <c r="AP174" s="2">
        <v>697.5</v>
      </c>
      <c r="AQ174" s="2">
        <v>1310.3999999999999</v>
      </c>
      <c r="AR174" s="2">
        <v>242</v>
      </c>
      <c r="AS174" s="2" t="s">
        <v>1484</v>
      </c>
      <c r="AT174" s="2" t="s">
        <v>1484</v>
      </c>
      <c r="AU174" s="2" t="s">
        <v>1484</v>
      </c>
      <c r="AV174" s="2" t="s">
        <v>1484</v>
      </c>
      <c r="AW174" s="2" t="s">
        <v>1484</v>
      </c>
      <c r="AX174" s="2" t="s">
        <v>1484</v>
      </c>
      <c r="AY174" s="2" t="s">
        <v>1484</v>
      </c>
      <c r="AZ174" s="2" t="s">
        <v>1484</v>
      </c>
      <c r="BA174" s="2" t="s">
        <v>1484</v>
      </c>
      <c r="BB174" s="2" t="s">
        <v>1484</v>
      </c>
      <c r="BC174" s="2" t="s">
        <v>1484</v>
      </c>
      <c r="BD174" s="2" t="s">
        <v>1484</v>
      </c>
      <c r="BE174" s="2" t="s">
        <v>1484</v>
      </c>
      <c r="BF174" s="2" t="s">
        <v>1484</v>
      </c>
      <c r="BG174" s="2" t="s">
        <v>1484</v>
      </c>
      <c r="BH174" s="2" t="s">
        <v>1484</v>
      </c>
      <c r="BI174" s="2" t="s">
        <v>1484</v>
      </c>
      <c r="BJ174" s="2" t="s">
        <v>1484</v>
      </c>
      <c r="BK174" s="2" t="s">
        <v>1484</v>
      </c>
      <c r="BL174" s="2" t="s">
        <v>1484</v>
      </c>
      <c r="BM174" s="2" t="s">
        <v>1484</v>
      </c>
      <c r="BN174" s="2">
        <v>15.6</v>
      </c>
      <c r="BO174" s="2">
        <v>14.7</v>
      </c>
      <c r="BP174" s="2">
        <v>13.7</v>
      </c>
      <c r="BQ174" s="2">
        <v>14.5</v>
      </c>
      <c r="BR174" s="2">
        <v>14.5</v>
      </c>
      <c r="BS174" s="2">
        <v>13.1</v>
      </c>
      <c r="BT174" s="2">
        <v>12.3</v>
      </c>
      <c r="BU174" s="2">
        <v>12.6</v>
      </c>
      <c r="BV174" s="2">
        <v>7.4</v>
      </c>
      <c r="BW174" s="2">
        <v>10</v>
      </c>
      <c r="BX174" s="2">
        <v>12.9</v>
      </c>
      <c r="BY174" s="2" t="s">
        <v>1484</v>
      </c>
      <c r="BZ174" s="2" t="s">
        <v>1484</v>
      </c>
      <c r="CA174" s="2" t="s">
        <v>1484</v>
      </c>
      <c r="CB174" s="2" t="s">
        <v>1484</v>
      </c>
      <c r="CC174" s="2" t="s">
        <v>1484</v>
      </c>
      <c r="CD174" s="2" t="s">
        <v>1484</v>
      </c>
      <c r="CE174" s="2" t="s">
        <v>1484</v>
      </c>
      <c r="CF174" s="2" t="s">
        <v>1484</v>
      </c>
      <c r="CG174" s="2" t="s">
        <v>1484</v>
      </c>
      <c r="CH174" s="2" t="s">
        <v>1484</v>
      </c>
      <c r="CI174" s="2" t="s">
        <v>1484</v>
      </c>
      <c r="CJ174" s="2" t="s">
        <v>1484</v>
      </c>
      <c r="CK174" s="2" t="s">
        <v>1484</v>
      </c>
      <c r="CL174" s="2" t="s">
        <v>1484</v>
      </c>
      <c r="CM174" s="2" t="s">
        <v>1484</v>
      </c>
      <c r="CN174" s="2" t="s">
        <v>1484</v>
      </c>
      <c r="CO174" s="2" t="s">
        <v>1484</v>
      </c>
      <c r="CP174" s="2" t="s">
        <v>1484</v>
      </c>
      <c r="CQ174" s="2" t="s">
        <v>1484</v>
      </c>
      <c r="CR174" s="2" t="s">
        <v>1484</v>
      </c>
      <c r="CS174" s="2" t="s">
        <v>1484</v>
      </c>
      <c r="CU174" s="2" t="str">
        <f>_xlfn.XLOOKUP($A174,TEAMS!$G$1:$G$844,TEAMS!$H$1:$H$844,"",0)</f>
        <v>SF</v>
      </c>
      <c r="CV174" s="2" t="str">
        <f>_xlfn.XLOOKUP($CU174,DASHBOARD!$B$22:$B$27,DASHBOARD!$C$22:$C$27,"",0)</f>
        <v>FORWARD</v>
      </c>
      <c r="CY174" s="60">
        <v>550000</v>
      </c>
      <c r="CZ174" s="60">
        <v>561000</v>
      </c>
      <c r="DA174" s="60">
        <v>2655000</v>
      </c>
      <c r="DB174" s="60">
        <v>2940000</v>
      </c>
      <c r="DC174" s="60">
        <v>3608000</v>
      </c>
      <c r="DD174" s="60">
        <v>255000</v>
      </c>
      <c r="DE174" s="60">
        <v>247500</v>
      </c>
      <c r="DF174" s="60">
        <v>500000</v>
      </c>
      <c r="DG174" s="60">
        <v>1000000</v>
      </c>
      <c r="DH174" s="60">
        <v>1000000</v>
      </c>
      <c r="DI174" s="60">
        <v>1000000</v>
      </c>
      <c r="DJ174" s="60">
        <v>0</v>
      </c>
      <c r="DK174" s="60">
        <v>0</v>
      </c>
      <c r="DL174" s="60">
        <v>0</v>
      </c>
      <c r="DM174" s="60">
        <v>0</v>
      </c>
      <c r="DN174" s="60">
        <v>0</v>
      </c>
      <c r="DO174" s="60">
        <v>0</v>
      </c>
      <c r="DP174" s="60">
        <v>0</v>
      </c>
      <c r="DQ174" s="60">
        <v>0</v>
      </c>
      <c r="DR174" s="60">
        <v>0</v>
      </c>
      <c r="DS174" s="60">
        <v>0</v>
      </c>
      <c r="DT174" s="60">
        <v>0</v>
      </c>
      <c r="DU174" s="60">
        <v>0</v>
      </c>
      <c r="DV174" s="60">
        <v>0</v>
      </c>
      <c r="DW174" s="60">
        <v>0</v>
      </c>
      <c r="DX174" s="60">
        <v>0</v>
      </c>
      <c r="DY174" s="60">
        <v>0</v>
      </c>
      <c r="DZ174" s="60">
        <v>0</v>
      </c>
      <c r="EA174" s="60">
        <v>0</v>
      </c>
      <c r="EB174" s="60">
        <v>0</v>
      </c>
      <c r="EC174" s="60">
        <v>0</v>
      </c>
      <c r="ED174" s="60">
        <v>0</v>
      </c>
      <c r="EH174" s="2" t="s">
        <v>1271</v>
      </c>
    </row>
    <row r="175" spans="1:165" x14ac:dyDescent="0.2">
      <c r="A175" s="2" t="s">
        <v>1127</v>
      </c>
      <c r="B175" s="2" t="s">
        <v>1484</v>
      </c>
      <c r="C175" s="2" t="s">
        <v>1484</v>
      </c>
      <c r="D175" s="2" t="s">
        <v>1077</v>
      </c>
      <c r="E175" s="2" t="s">
        <v>1077</v>
      </c>
      <c r="F175" s="2" t="s">
        <v>1077</v>
      </c>
      <c r="G175" s="2" t="s">
        <v>1484</v>
      </c>
      <c r="H175" s="2" t="s">
        <v>1484</v>
      </c>
      <c r="I175" s="2" t="s">
        <v>1484</v>
      </c>
      <c r="J175" s="2" t="s">
        <v>1484</v>
      </c>
      <c r="K175" s="2" t="s">
        <v>1484</v>
      </c>
      <c r="L175" s="2" t="s">
        <v>1484</v>
      </c>
      <c r="M175" s="2" t="s">
        <v>1484</v>
      </c>
      <c r="N175" s="2" t="s">
        <v>1484</v>
      </c>
      <c r="O175" s="2" t="s">
        <v>1484</v>
      </c>
      <c r="P175" s="2" t="s">
        <v>1484</v>
      </c>
      <c r="Q175" s="2" t="s">
        <v>1484</v>
      </c>
      <c r="R175" s="2" t="s">
        <v>1484</v>
      </c>
      <c r="S175" s="2" t="s">
        <v>1484</v>
      </c>
      <c r="T175" s="2" t="s">
        <v>1484</v>
      </c>
      <c r="U175" s="2" t="s">
        <v>1484</v>
      </c>
      <c r="V175" s="2" t="s">
        <v>1484</v>
      </c>
      <c r="W175" s="2" t="s">
        <v>1484</v>
      </c>
      <c r="X175" s="2" t="s">
        <v>1484</v>
      </c>
      <c r="Y175" s="2" t="s">
        <v>1484</v>
      </c>
      <c r="Z175" s="2" t="s">
        <v>1484</v>
      </c>
      <c r="AA175" s="2" t="s">
        <v>1484</v>
      </c>
      <c r="AB175" s="2" t="s">
        <v>1484</v>
      </c>
      <c r="AC175" s="2" t="s">
        <v>1484</v>
      </c>
      <c r="AD175" s="2" t="s">
        <v>1484</v>
      </c>
      <c r="AE175" s="2" t="s">
        <v>1484</v>
      </c>
      <c r="AF175" s="2" t="s">
        <v>1484</v>
      </c>
      <c r="AG175" s="2" t="s">
        <v>1484</v>
      </c>
      <c r="AH175" s="2" t="s">
        <v>1484</v>
      </c>
      <c r="AI175" s="2" t="s">
        <v>1484</v>
      </c>
      <c r="AJ175" s="2">
        <v>31.200000000000003</v>
      </c>
      <c r="AK175" s="2">
        <v>417.59999999999997</v>
      </c>
      <c r="AL175" s="2">
        <v>127.2</v>
      </c>
      <c r="AM175" s="2" t="s">
        <v>1484</v>
      </c>
      <c r="AN175" s="2" t="s">
        <v>1484</v>
      </c>
      <c r="AO175" s="2" t="s">
        <v>1484</v>
      </c>
      <c r="AP175" s="2" t="s">
        <v>1484</v>
      </c>
      <c r="AQ175" s="2" t="s">
        <v>1484</v>
      </c>
      <c r="AR175" s="2" t="s">
        <v>1484</v>
      </c>
      <c r="AS175" s="2" t="s">
        <v>1484</v>
      </c>
      <c r="AT175" s="2" t="s">
        <v>1484</v>
      </c>
      <c r="AU175" s="2" t="s">
        <v>1484</v>
      </c>
      <c r="AV175" s="2" t="s">
        <v>1484</v>
      </c>
      <c r="AW175" s="2" t="s">
        <v>1484</v>
      </c>
      <c r="AX175" s="2" t="s">
        <v>1484</v>
      </c>
      <c r="AY175" s="2" t="s">
        <v>1484</v>
      </c>
      <c r="AZ175" s="2" t="s">
        <v>1484</v>
      </c>
      <c r="BA175" s="2" t="s">
        <v>1484</v>
      </c>
      <c r="BB175" s="2" t="s">
        <v>1484</v>
      </c>
      <c r="BC175" s="2" t="s">
        <v>1484</v>
      </c>
      <c r="BD175" s="2" t="s">
        <v>1484</v>
      </c>
      <c r="BE175" s="2" t="s">
        <v>1484</v>
      </c>
      <c r="BF175" s="2" t="s">
        <v>1484</v>
      </c>
      <c r="BG175" s="2" t="s">
        <v>1484</v>
      </c>
      <c r="BH175" s="2" t="s">
        <v>1484</v>
      </c>
      <c r="BI175" s="2" t="s">
        <v>1484</v>
      </c>
      <c r="BJ175" s="2" t="s">
        <v>1484</v>
      </c>
      <c r="BK175" s="2" t="s">
        <v>1484</v>
      </c>
      <c r="BL175" s="2" t="s">
        <v>1484</v>
      </c>
      <c r="BM175" s="2" t="s">
        <v>1484</v>
      </c>
      <c r="BN175" s="2" t="s">
        <v>1484</v>
      </c>
      <c r="BO175" s="2" t="s">
        <v>1484</v>
      </c>
      <c r="BP175" s="2">
        <v>1.9</v>
      </c>
      <c r="BQ175" s="2">
        <v>6.3</v>
      </c>
      <c r="BR175" s="2">
        <v>7.7</v>
      </c>
      <c r="BS175" s="2" t="s">
        <v>1484</v>
      </c>
      <c r="BT175" s="2" t="s">
        <v>1484</v>
      </c>
      <c r="BU175" s="2" t="s">
        <v>1484</v>
      </c>
      <c r="BV175" s="2" t="s">
        <v>1484</v>
      </c>
      <c r="BW175" s="2" t="s">
        <v>1484</v>
      </c>
      <c r="BX175" s="2" t="s">
        <v>1484</v>
      </c>
      <c r="BY175" s="2" t="s">
        <v>1484</v>
      </c>
      <c r="BZ175" s="2" t="s">
        <v>1484</v>
      </c>
      <c r="CA175" s="2" t="s">
        <v>1484</v>
      </c>
      <c r="CB175" s="2" t="s">
        <v>1484</v>
      </c>
      <c r="CC175" s="2" t="s">
        <v>1484</v>
      </c>
      <c r="CD175" s="2" t="s">
        <v>1484</v>
      </c>
      <c r="CE175" s="2" t="s">
        <v>1484</v>
      </c>
      <c r="CF175" s="2" t="s">
        <v>1484</v>
      </c>
      <c r="CG175" s="2" t="s">
        <v>1484</v>
      </c>
      <c r="CH175" s="2" t="s">
        <v>1484</v>
      </c>
      <c r="CI175" s="2" t="s">
        <v>1484</v>
      </c>
      <c r="CJ175" s="2" t="s">
        <v>1484</v>
      </c>
      <c r="CK175" s="2" t="s">
        <v>1484</v>
      </c>
      <c r="CL175" s="2" t="s">
        <v>1484</v>
      </c>
      <c r="CM175" s="2" t="s">
        <v>1484</v>
      </c>
      <c r="CN175" s="2" t="s">
        <v>1484</v>
      </c>
      <c r="CO175" s="2" t="s">
        <v>1484</v>
      </c>
      <c r="CP175" s="2" t="s">
        <v>1484</v>
      </c>
      <c r="CQ175" s="2" t="s">
        <v>1484</v>
      </c>
      <c r="CR175" s="2" t="s">
        <v>1484</v>
      </c>
      <c r="CS175" s="2" t="s">
        <v>1484</v>
      </c>
      <c r="CU175" s="2" t="str">
        <f>_xlfn.XLOOKUP($A175,TEAMS!$G$1:$G$844,TEAMS!$H$1:$H$844,"",0)</f>
        <v>SG</v>
      </c>
      <c r="CV175" s="2" t="str">
        <f>_xlfn.XLOOKUP($CU175,DASHBOARD!$B$22:$B$27,DASHBOARD!$C$22:$C$27,"",0)</f>
        <v>GUARD</v>
      </c>
      <c r="CY175" s="60">
        <v>0</v>
      </c>
      <c r="CZ175" s="60">
        <v>0</v>
      </c>
      <c r="DA175" s="60">
        <v>0</v>
      </c>
      <c r="DB175" s="60">
        <v>0</v>
      </c>
      <c r="DC175" s="60">
        <v>0</v>
      </c>
      <c r="DD175" s="60">
        <v>0</v>
      </c>
      <c r="DE175" s="60">
        <v>0</v>
      </c>
      <c r="DF175" s="60">
        <v>0</v>
      </c>
      <c r="DG175" s="60">
        <v>0</v>
      </c>
      <c r="DH175" s="60">
        <v>0</v>
      </c>
      <c r="DI175" s="60">
        <v>0</v>
      </c>
      <c r="DJ175" s="60">
        <v>0</v>
      </c>
      <c r="DK175" s="60">
        <v>0</v>
      </c>
      <c r="DL175" s="60">
        <v>0</v>
      </c>
      <c r="DM175" s="60">
        <v>0</v>
      </c>
      <c r="DN175" s="60">
        <v>0</v>
      </c>
      <c r="DO175" s="60">
        <v>0</v>
      </c>
      <c r="DP175" s="60">
        <v>0</v>
      </c>
      <c r="DQ175" s="60">
        <v>0</v>
      </c>
      <c r="DR175" s="60">
        <v>0</v>
      </c>
      <c r="DS175" s="60">
        <v>0</v>
      </c>
      <c r="DT175" s="60">
        <v>0</v>
      </c>
      <c r="DU175" s="60">
        <v>0</v>
      </c>
      <c r="DV175" s="60">
        <v>0</v>
      </c>
      <c r="DW175" s="60">
        <v>0</v>
      </c>
      <c r="DX175" s="60">
        <v>0</v>
      </c>
      <c r="DY175" s="60">
        <v>0</v>
      </c>
      <c r="DZ175" s="60">
        <v>0</v>
      </c>
      <c r="EA175" s="60">
        <v>0</v>
      </c>
      <c r="EB175" s="60">
        <v>0</v>
      </c>
      <c r="EC175" s="60">
        <v>0</v>
      </c>
      <c r="ED175" s="60">
        <v>0</v>
      </c>
      <c r="EH175" s="2" t="s">
        <v>1476</v>
      </c>
    </row>
    <row r="176" spans="1:165" x14ac:dyDescent="0.2">
      <c r="A176" s="2" t="s">
        <v>705</v>
      </c>
      <c r="B176" s="2" t="s">
        <v>1484</v>
      </c>
      <c r="C176" s="2" t="s">
        <v>1484</v>
      </c>
      <c r="D176" s="2" t="s">
        <v>1484</v>
      </c>
      <c r="E176" s="2" t="s">
        <v>1484</v>
      </c>
      <c r="F176" s="2" t="s">
        <v>1484</v>
      </c>
      <c r="G176" s="2" t="s">
        <v>1484</v>
      </c>
      <c r="H176" s="2" t="s">
        <v>1484</v>
      </c>
      <c r="I176" s="2" t="s">
        <v>1484</v>
      </c>
      <c r="J176" s="2" t="s">
        <v>1484</v>
      </c>
      <c r="K176" s="2" t="s">
        <v>1484</v>
      </c>
      <c r="L176" s="2" t="s">
        <v>1484</v>
      </c>
      <c r="M176" s="2" t="s">
        <v>1484</v>
      </c>
      <c r="N176" s="2" t="s">
        <v>1484</v>
      </c>
      <c r="O176" s="2" t="s">
        <v>1484</v>
      </c>
      <c r="P176" s="2" t="s">
        <v>1484</v>
      </c>
      <c r="Q176" s="2" t="s">
        <v>1484</v>
      </c>
      <c r="R176" s="2" t="s">
        <v>1484</v>
      </c>
      <c r="S176" s="2" t="s">
        <v>1484</v>
      </c>
      <c r="T176" s="2" t="s">
        <v>1484</v>
      </c>
      <c r="U176" s="2" t="s">
        <v>1507</v>
      </c>
      <c r="V176" s="2" t="s">
        <v>1513</v>
      </c>
      <c r="W176" s="2" t="s">
        <v>1513</v>
      </c>
      <c r="X176" s="2" t="s">
        <v>837</v>
      </c>
      <c r="Y176" s="2" t="s">
        <v>837</v>
      </c>
      <c r="Z176" s="2" t="s">
        <v>930</v>
      </c>
      <c r="AA176" s="2" t="s">
        <v>930</v>
      </c>
      <c r="AB176" s="2" t="s">
        <v>1522</v>
      </c>
      <c r="AC176" s="2" t="s">
        <v>1521</v>
      </c>
      <c r="AD176" s="2" t="s">
        <v>835</v>
      </c>
      <c r="AE176" s="2" t="s">
        <v>1484</v>
      </c>
      <c r="AF176" s="2" t="s">
        <v>1484</v>
      </c>
      <c r="AG176" s="2" t="s">
        <v>1484</v>
      </c>
      <c r="AH176" s="2" t="s">
        <v>1484</v>
      </c>
      <c r="AI176" s="2" t="s">
        <v>1484</v>
      </c>
      <c r="AJ176" s="2" t="s">
        <v>1484</v>
      </c>
      <c r="AK176" s="2" t="s">
        <v>1484</v>
      </c>
      <c r="AL176" s="2" t="s">
        <v>1484</v>
      </c>
      <c r="AM176" s="2" t="s">
        <v>1484</v>
      </c>
      <c r="AN176" s="2" t="s">
        <v>1484</v>
      </c>
      <c r="AO176" s="2" t="s">
        <v>1484</v>
      </c>
      <c r="AP176" s="2" t="s">
        <v>1484</v>
      </c>
      <c r="AQ176" s="2" t="s">
        <v>1484</v>
      </c>
      <c r="AR176" s="2" t="s">
        <v>1484</v>
      </c>
      <c r="AS176" s="2" t="s">
        <v>1484</v>
      </c>
      <c r="AT176" s="2" t="s">
        <v>1484</v>
      </c>
      <c r="AU176" s="2" t="s">
        <v>1484</v>
      </c>
      <c r="AV176" s="2" t="s">
        <v>1484</v>
      </c>
      <c r="AW176" s="2" t="s">
        <v>1484</v>
      </c>
      <c r="AX176" s="2" t="s">
        <v>1484</v>
      </c>
      <c r="AY176" s="2" t="s">
        <v>1484</v>
      </c>
      <c r="AZ176" s="2" t="s">
        <v>1484</v>
      </c>
      <c r="BA176" s="2">
        <v>720</v>
      </c>
      <c r="BB176" s="2">
        <v>2064.6</v>
      </c>
      <c r="BC176" s="2">
        <v>1643.3999999999999</v>
      </c>
      <c r="BD176" s="2">
        <v>1661.4</v>
      </c>
      <c r="BE176" s="2">
        <v>2556.4</v>
      </c>
      <c r="BF176" s="2">
        <v>1464</v>
      </c>
      <c r="BG176" s="2">
        <v>42.900000000000006</v>
      </c>
      <c r="BH176" s="2">
        <v>738</v>
      </c>
      <c r="BI176" s="2">
        <v>1116.5</v>
      </c>
      <c r="BJ176" s="2">
        <v>104</v>
      </c>
      <c r="BK176" s="2" t="s">
        <v>1484</v>
      </c>
      <c r="BL176" s="2" t="s">
        <v>1484</v>
      </c>
      <c r="BM176" s="2" t="s">
        <v>1484</v>
      </c>
      <c r="BN176" s="2" t="s">
        <v>1484</v>
      </c>
      <c r="BO176" s="2" t="s">
        <v>1484</v>
      </c>
      <c r="BP176" s="2" t="s">
        <v>1484</v>
      </c>
      <c r="BQ176" s="2" t="s">
        <v>1484</v>
      </c>
      <c r="BR176" s="2" t="s">
        <v>1484</v>
      </c>
      <c r="BS176" s="2" t="s">
        <v>1484</v>
      </c>
      <c r="BT176" s="2" t="s">
        <v>1484</v>
      </c>
      <c r="BU176" s="2" t="s">
        <v>1484</v>
      </c>
      <c r="BV176" s="2" t="s">
        <v>1484</v>
      </c>
      <c r="BW176" s="2" t="s">
        <v>1484</v>
      </c>
      <c r="BX176" s="2" t="s">
        <v>1484</v>
      </c>
      <c r="BY176" s="2" t="s">
        <v>1484</v>
      </c>
      <c r="BZ176" s="2" t="s">
        <v>1484</v>
      </c>
      <c r="CA176" s="2" t="s">
        <v>1484</v>
      </c>
      <c r="CB176" s="2" t="s">
        <v>1484</v>
      </c>
      <c r="CC176" s="2" t="s">
        <v>1484</v>
      </c>
      <c r="CD176" s="2" t="s">
        <v>1484</v>
      </c>
      <c r="CE176" s="2" t="s">
        <v>1484</v>
      </c>
      <c r="CF176" s="2" t="s">
        <v>1484</v>
      </c>
      <c r="CG176" s="2">
        <v>10.8</v>
      </c>
      <c r="CH176" s="2">
        <v>12.6</v>
      </c>
      <c r="CI176" s="2">
        <v>11.5</v>
      </c>
      <c r="CJ176" s="2">
        <v>11.4</v>
      </c>
      <c r="CK176" s="2">
        <v>14.7</v>
      </c>
      <c r="CL176" s="2">
        <v>14.1</v>
      </c>
      <c r="CM176" s="2">
        <v>13.5</v>
      </c>
      <c r="CN176" s="2">
        <v>13.1</v>
      </c>
      <c r="CO176" s="2">
        <v>12.4</v>
      </c>
      <c r="CP176" s="2">
        <v>16</v>
      </c>
      <c r="CQ176" s="2" t="s">
        <v>1484</v>
      </c>
      <c r="CR176" s="2" t="s">
        <v>1484</v>
      </c>
      <c r="CS176" s="2" t="s">
        <v>1484</v>
      </c>
      <c r="CU176" s="2" t="str">
        <f>_xlfn.XLOOKUP($A176,TEAMS!$G$1:$G$844,TEAMS!$H$1:$H$844,"",0)</f>
        <v>SG</v>
      </c>
      <c r="CV176" s="2" t="str">
        <f>_xlfn.XLOOKUP($CU176,DASHBOARD!$B$22:$B$27,DASHBOARD!$C$22:$C$27,"",0)</f>
        <v>GUARD</v>
      </c>
      <c r="CY176" s="60">
        <v>0</v>
      </c>
      <c r="CZ176" s="60">
        <v>0</v>
      </c>
      <c r="DA176" s="60">
        <v>0</v>
      </c>
      <c r="DB176" s="60">
        <v>0</v>
      </c>
      <c r="DC176" s="60">
        <v>0</v>
      </c>
      <c r="DD176" s="60">
        <v>0</v>
      </c>
      <c r="DE176" s="60">
        <v>0</v>
      </c>
      <c r="DF176" s="60">
        <v>0</v>
      </c>
      <c r="DG176" s="60">
        <v>0</v>
      </c>
      <c r="DH176" s="60">
        <v>0</v>
      </c>
      <c r="DI176" s="60">
        <v>0</v>
      </c>
      <c r="DJ176" s="60">
        <v>0</v>
      </c>
      <c r="DK176" s="60">
        <v>0</v>
      </c>
      <c r="DL176" s="60">
        <v>0</v>
      </c>
      <c r="DM176" s="60">
        <v>0</v>
      </c>
      <c r="DN176" s="60">
        <v>0</v>
      </c>
      <c r="DO176" s="60">
        <v>0</v>
      </c>
      <c r="DP176" s="60">
        <v>0</v>
      </c>
      <c r="DQ176" s="60">
        <v>0</v>
      </c>
      <c r="DR176" s="60">
        <v>650000</v>
      </c>
      <c r="DS176" s="60">
        <v>762195</v>
      </c>
      <c r="DT176" s="60">
        <v>854389</v>
      </c>
      <c r="DU176" s="60">
        <v>1500000</v>
      </c>
      <c r="DV176" s="60">
        <v>1550000</v>
      </c>
      <c r="DW176" s="60">
        <v>6000000</v>
      </c>
      <c r="DX176" s="60">
        <v>6270000</v>
      </c>
      <c r="DY176" s="60">
        <v>6540000</v>
      </c>
      <c r="DZ176" s="60">
        <v>3290000</v>
      </c>
      <c r="EA176" s="60">
        <v>3454500</v>
      </c>
      <c r="EB176" s="60">
        <v>0</v>
      </c>
      <c r="EC176" s="60">
        <v>0</v>
      </c>
      <c r="ED176" s="60">
        <v>0</v>
      </c>
      <c r="EH176" s="2" t="s">
        <v>1480</v>
      </c>
    </row>
    <row r="177" spans="1:165" x14ac:dyDescent="0.2">
      <c r="A177" s="2" t="s">
        <v>1125</v>
      </c>
      <c r="B177" s="2" t="s">
        <v>1484</v>
      </c>
      <c r="C177" s="2" t="s">
        <v>1484</v>
      </c>
      <c r="D177" s="2" t="s">
        <v>1507</v>
      </c>
      <c r="E177" s="2" t="s">
        <v>1507</v>
      </c>
      <c r="F177" s="2" t="s">
        <v>1484</v>
      </c>
      <c r="G177" s="2" t="s">
        <v>788</v>
      </c>
      <c r="H177" s="2" t="s">
        <v>1507</v>
      </c>
      <c r="I177" s="2" t="s">
        <v>1484</v>
      </c>
      <c r="J177" s="2" t="s">
        <v>1484</v>
      </c>
      <c r="K177" s="2" t="s">
        <v>1484</v>
      </c>
      <c r="L177" s="2" t="s">
        <v>1484</v>
      </c>
      <c r="M177" s="2" t="s">
        <v>1484</v>
      </c>
      <c r="N177" s="2" t="s">
        <v>1484</v>
      </c>
      <c r="O177" s="2" t="s">
        <v>1484</v>
      </c>
      <c r="P177" s="2" t="s">
        <v>1484</v>
      </c>
      <c r="Q177" s="2" t="s">
        <v>1484</v>
      </c>
      <c r="R177" s="2" t="s">
        <v>1484</v>
      </c>
      <c r="S177" s="2" t="s">
        <v>1484</v>
      </c>
      <c r="T177" s="2" t="s">
        <v>1484</v>
      </c>
      <c r="U177" s="2" t="s">
        <v>1484</v>
      </c>
      <c r="V177" s="2" t="s">
        <v>1484</v>
      </c>
      <c r="W177" s="2" t="s">
        <v>1484</v>
      </c>
      <c r="X177" s="2" t="s">
        <v>1484</v>
      </c>
      <c r="Y177" s="2" t="s">
        <v>1484</v>
      </c>
      <c r="Z177" s="2" t="s">
        <v>1484</v>
      </c>
      <c r="AA177" s="2" t="s">
        <v>1484</v>
      </c>
      <c r="AB177" s="2" t="s">
        <v>1484</v>
      </c>
      <c r="AC177" s="2" t="s">
        <v>1484</v>
      </c>
      <c r="AD177" s="2" t="s">
        <v>1484</v>
      </c>
      <c r="AE177" s="2" t="s">
        <v>1484</v>
      </c>
      <c r="AF177" s="2" t="s">
        <v>1484</v>
      </c>
      <c r="AG177" s="2" t="s">
        <v>1484</v>
      </c>
      <c r="AH177" s="2" t="s">
        <v>1484</v>
      </c>
      <c r="AI177" s="2" t="s">
        <v>1484</v>
      </c>
      <c r="AJ177" s="2">
        <v>104.39999999999999</v>
      </c>
      <c r="AK177" s="2">
        <v>343.2</v>
      </c>
      <c r="AL177" s="2" t="s">
        <v>1484</v>
      </c>
      <c r="AM177" s="2">
        <v>200.1</v>
      </c>
      <c r="AN177" s="2">
        <v>99.899999999999991</v>
      </c>
      <c r="AO177" s="2" t="s">
        <v>1484</v>
      </c>
      <c r="AP177" s="2" t="s">
        <v>1484</v>
      </c>
      <c r="AQ177" s="2" t="s">
        <v>1484</v>
      </c>
      <c r="AR177" s="2" t="s">
        <v>1484</v>
      </c>
      <c r="AS177" s="2" t="s">
        <v>1484</v>
      </c>
      <c r="AT177" s="2" t="s">
        <v>1484</v>
      </c>
      <c r="AU177" s="2" t="s">
        <v>1484</v>
      </c>
      <c r="AV177" s="2" t="s">
        <v>1484</v>
      </c>
      <c r="AW177" s="2" t="s">
        <v>1484</v>
      </c>
      <c r="AX177" s="2" t="s">
        <v>1484</v>
      </c>
      <c r="AY177" s="2" t="s">
        <v>1484</v>
      </c>
      <c r="AZ177" s="2" t="s">
        <v>1484</v>
      </c>
      <c r="BA177" s="2" t="s">
        <v>1484</v>
      </c>
      <c r="BB177" s="2" t="s">
        <v>1484</v>
      </c>
      <c r="BC177" s="2" t="s">
        <v>1484</v>
      </c>
      <c r="BD177" s="2" t="s">
        <v>1484</v>
      </c>
      <c r="BE177" s="2" t="s">
        <v>1484</v>
      </c>
      <c r="BF177" s="2" t="s">
        <v>1484</v>
      </c>
      <c r="BG177" s="2" t="s">
        <v>1484</v>
      </c>
      <c r="BH177" s="2" t="s">
        <v>1484</v>
      </c>
      <c r="BI177" s="2" t="s">
        <v>1484</v>
      </c>
      <c r="BJ177" s="2" t="s">
        <v>1484</v>
      </c>
      <c r="BK177" s="2" t="s">
        <v>1484</v>
      </c>
      <c r="BL177" s="2" t="s">
        <v>1484</v>
      </c>
      <c r="BM177" s="2" t="s">
        <v>1484</v>
      </c>
      <c r="BN177" s="2" t="s">
        <v>1484</v>
      </c>
      <c r="BO177" s="2" t="s">
        <v>1484</v>
      </c>
      <c r="BP177" s="2">
        <v>8.8000000000000007</v>
      </c>
      <c r="BQ177" s="2">
        <v>13.4</v>
      </c>
      <c r="BR177" s="2" t="s">
        <v>1484</v>
      </c>
      <c r="BS177" s="2">
        <v>7</v>
      </c>
      <c r="BT177" s="2">
        <v>3.8</v>
      </c>
      <c r="BU177" s="2" t="s">
        <v>1484</v>
      </c>
      <c r="BV177" s="2" t="s">
        <v>1484</v>
      </c>
      <c r="BW177" s="2" t="s">
        <v>1484</v>
      </c>
      <c r="BX177" s="2" t="s">
        <v>1484</v>
      </c>
      <c r="BY177" s="2" t="s">
        <v>1484</v>
      </c>
      <c r="BZ177" s="2" t="s">
        <v>1484</v>
      </c>
      <c r="CA177" s="2" t="s">
        <v>1484</v>
      </c>
      <c r="CB177" s="2" t="s">
        <v>1484</v>
      </c>
      <c r="CC177" s="2" t="s">
        <v>1484</v>
      </c>
      <c r="CD177" s="2" t="s">
        <v>1484</v>
      </c>
      <c r="CE177" s="2" t="s">
        <v>1484</v>
      </c>
      <c r="CF177" s="2" t="s">
        <v>1484</v>
      </c>
      <c r="CG177" s="2" t="s">
        <v>1484</v>
      </c>
      <c r="CH177" s="2" t="s">
        <v>1484</v>
      </c>
      <c r="CI177" s="2" t="s">
        <v>1484</v>
      </c>
      <c r="CJ177" s="2" t="s">
        <v>1484</v>
      </c>
      <c r="CK177" s="2" t="s">
        <v>1484</v>
      </c>
      <c r="CL177" s="2" t="s">
        <v>1484</v>
      </c>
      <c r="CM177" s="2" t="s">
        <v>1484</v>
      </c>
      <c r="CN177" s="2" t="s">
        <v>1484</v>
      </c>
      <c r="CO177" s="2" t="s">
        <v>1484</v>
      </c>
      <c r="CP177" s="2" t="s">
        <v>1484</v>
      </c>
      <c r="CQ177" s="2" t="s">
        <v>1484</v>
      </c>
      <c r="CR177" s="2" t="s">
        <v>1484</v>
      </c>
      <c r="CS177" s="2" t="s">
        <v>1484</v>
      </c>
      <c r="CU177" s="2" t="str">
        <f>_xlfn.XLOOKUP($A177,TEAMS!$G$1:$G$844,TEAMS!$H$1:$H$844,"",0)</f>
        <v>PF</v>
      </c>
      <c r="CV177" s="2" t="str">
        <f>_xlfn.XLOOKUP($CU177,DASHBOARD!$B$22:$B$27,DASHBOARD!$C$22:$C$27,"",0)</f>
        <v>FORWARD</v>
      </c>
      <c r="CY177" s="60">
        <v>0</v>
      </c>
      <c r="CZ177" s="60">
        <v>0</v>
      </c>
      <c r="DA177" s="60">
        <v>0</v>
      </c>
      <c r="DB177" s="60">
        <v>150000</v>
      </c>
      <c r="DC177" s="60">
        <v>0</v>
      </c>
      <c r="DD177" s="60">
        <v>225000</v>
      </c>
      <c r="DE177" s="60">
        <v>0</v>
      </c>
      <c r="DF177" s="60">
        <v>0</v>
      </c>
      <c r="DG177" s="60">
        <v>0</v>
      </c>
      <c r="DH177" s="60">
        <v>0</v>
      </c>
      <c r="DI177" s="60">
        <v>0</v>
      </c>
      <c r="DJ177" s="60">
        <v>0</v>
      </c>
      <c r="DK177" s="60">
        <v>0</v>
      </c>
      <c r="DL177" s="60">
        <v>0</v>
      </c>
      <c r="DM177" s="60">
        <v>0</v>
      </c>
      <c r="DN177" s="60">
        <v>0</v>
      </c>
      <c r="DO177" s="60">
        <v>0</v>
      </c>
      <c r="DP177" s="60">
        <v>0</v>
      </c>
      <c r="DQ177" s="60">
        <v>0</v>
      </c>
      <c r="DR177" s="60">
        <v>0</v>
      </c>
      <c r="DS177" s="60">
        <v>0</v>
      </c>
      <c r="DT177" s="60">
        <v>0</v>
      </c>
      <c r="DU177" s="60">
        <v>0</v>
      </c>
      <c r="DV177" s="60">
        <v>0</v>
      </c>
      <c r="DW177" s="60">
        <v>0</v>
      </c>
      <c r="DX177" s="60">
        <v>0</v>
      </c>
      <c r="DY177" s="60">
        <v>0</v>
      </c>
      <c r="DZ177" s="60">
        <v>0</v>
      </c>
      <c r="EA177" s="60">
        <v>0</v>
      </c>
      <c r="EB177" s="60">
        <v>0</v>
      </c>
      <c r="EC177" s="60">
        <v>0</v>
      </c>
      <c r="ED177" s="60">
        <v>0</v>
      </c>
      <c r="EH177" s="2" t="s">
        <v>1480</v>
      </c>
    </row>
    <row r="178" spans="1:165" x14ac:dyDescent="0.2">
      <c r="A178" s="2" t="s">
        <v>1005</v>
      </c>
      <c r="B178" s="2" t="s">
        <v>1484</v>
      </c>
      <c r="C178" s="2" t="s">
        <v>1484</v>
      </c>
      <c r="D178" s="2" t="s">
        <v>1484</v>
      </c>
      <c r="E178" s="2" t="s">
        <v>1484</v>
      </c>
      <c r="F178" s="2" t="s">
        <v>1484</v>
      </c>
      <c r="G178" s="2" t="s">
        <v>1484</v>
      </c>
      <c r="H178" s="2" t="s">
        <v>1484</v>
      </c>
      <c r="I178" s="2" t="s">
        <v>1484</v>
      </c>
      <c r="J178" s="2" t="s">
        <v>1484</v>
      </c>
      <c r="K178" s="2" t="s">
        <v>1484</v>
      </c>
      <c r="L178" s="2" t="s">
        <v>1484</v>
      </c>
      <c r="M178" s="2" t="s">
        <v>1507</v>
      </c>
      <c r="N178" s="2" t="s">
        <v>1484</v>
      </c>
      <c r="O178" s="2" t="s">
        <v>1484</v>
      </c>
      <c r="P178" s="2" t="s">
        <v>1484</v>
      </c>
      <c r="Q178" s="2" t="s">
        <v>1484</v>
      </c>
      <c r="R178" s="2" t="s">
        <v>1484</v>
      </c>
      <c r="S178" s="2" t="s">
        <v>1484</v>
      </c>
      <c r="T178" s="2" t="s">
        <v>1484</v>
      </c>
      <c r="U178" s="2" t="s">
        <v>1484</v>
      </c>
      <c r="V178" s="2" t="s">
        <v>1484</v>
      </c>
      <c r="W178" s="2" t="s">
        <v>1484</v>
      </c>
      <c r="X178" s="2" t="s">
        <v>1484</v>
      </c>
      <c r="Y178" s="2" t="s">
        <v>1484</v>
      </c>
      <c r="Z178" s="2" t="s">
        <v>1484</v>
      </c>
      <c r="AA178" s="2" t="s">
        <v>1484</v>
      </c>
      <c r="AB178" s="2" t="s">
        <v>1484</v>
      </c>
      <c r="AC178" s="2" t="s">
        <v>1484</v>
      </c>
      <c r="AD178" s="2" t="s">
        <v>1484</v>
      </c>
      <c r="AE178" s="2" t="s">
        <v>1484</v>
      </c>
      <c r="AF178" s="2" t="s">
        <v>1484</v>
      </c>
      <c r="AG178" s="2" t="s">
        <v>1484</v>
      </c>
      <c r="AH178" s="2" t="s">
        <v>1484</v>
      </c>
      <c r="AI178" s="2" t="s">
        <v>1484</v>
      </c>
      <c r="AJ178" s="2" t="s">
        <v>1484</v>
      </c>
      <c r="AK178" s="2" t="s">
        <v>1484</v>
      </c>
      <c r="AL178" s="2" t="s">
        <v>1484</v>
      </c>
      <c r="AM178" s="2" t="s">
        <v>1484</v>
      </c>
      <c r="AN178" s="2" t="s">
        <v>1484</v>
      </c>
      <c r="AO178" s="2" t="s">
        <v>1484</v>
      </c>
      <c r="AP178" s="2" t="s">
        <v>1484</v>
      </c>
      <c r="AQ178" s="2" t="s">
        <v>1484</v>
      </c>
      <c r="AR178" s="2" t="s">
        <v>1484</v>
      </c>
      <c r="AS178" s="2">
        <v>155.4</v>
      </c>
      <c r="AT178" s="2" t="s">
        <v>1484</v>
      </c>
      <c r="AU178" s="2" t="s">
        <v>1484</v>
      </c>
      <c r="AV178" s="2" t="s">
        <v>1484</v>
      </c>
      <c r="AW178" s="2" t="s">
        <v>1484</v>
      </c>
      <c r="AX178" s="2" t="s">
        <v>1484</v>
      </c>
      <c r="AY178" s="2" t="s">
        <v>1484</v>
      </c>
      <c r="AZ178" s="2" t="s">
        <v>1484</v>
      </c>
      <c r="BA178" s="2" t="s">
        <v>1484</v>
      </c>
      <c r="BB178" s="2" t="s">
        <v>1484</v>
      </c>
      <c r="BC178" s="2" t="s">
        <v>1484</v>
      </c>
      <c r="BD178" s="2" t="s">
        <v>1484</v>
      </c>
      <c r="BE178" s="2" t="s">
        <v>1484</v>
      </c>
      <c r="BF178" s="2" t="s">
        <v>1484</v>
      </c>
      <c r="BG178" s="2" t="s">
        <v>1484</v>
      </c>
      <c r="BH178" s="2" t="s">
        <v>1484</v>
      </c>
      <c r="BI178" s="2" t="s">
        <v>1484</v>
      </c>
      <c r="BJ178" s="2" t="s">
        <v>1484</v>
      </c>
      <c r="BK178" s="2" t="s">
        <v>1484</v>
      </c>
      <c r="BL178" s="2" t="s">
        <v>1484</v>
      </c>
      <c r="BM178" s="2" t="s">
        <v>1484</v>
      </c>
      <c r="BN178" s="2" t="s">
        <v>1484</v>
      </c>
      <c r="BO178" s="2" t="s">
        <v>1484</v>
      </c>
      <c r="BP178" s="2" t="s">
        <v>1484</v>
      </c>
      <c r="BQ178" s="2" t="s">
        <v>1484</v>
      </c>
      <c r="BR178" s="2" t="s">
        <v>1484</v>
      </c>
      <c r="BS178" s="2" t="s">
        <v>1484</v>
      </c>
      <c r="BT178" s="2" t="s">
        <v>1484</v>
      </c>
      <c r="BU178" s="2" t="s">
        <v>1484</v>
      </c>
      <c r="BV178" s="2" t="s">
        <v>1484</v>
      </c>
      <c r="BW178" s="2" t="s">
        <v>1484</v>
      </c>
      <c r="BX178" s="2" t="s">
        <v>1484</v>
      </c>
      <c r="BY178" s="2">
        <v>17.100000000000001</v>
      </c>
      <c r="BZ178" s="2" t="s">
        <v>1484</v>
      </c>
      <c r="CA178" s="2" t="s">
        <v>1484</v>
      </c>
      <c r="CB178" s="2" t="s">
        <v>1484</v>
      </c>
      <c r="CC178" s="2" t="s">
        <v>1484</v>
      </c>
      <c r="CD178" s="2" t="s">
        <v>1484</v>
      </c>
      <c r="CE178" s="2" t="s">
        <v>1484</v>
      </c>
      <c r="CF178" s="2" t="s">
        <v>1484</v>
      </c>
      <c r="CG178" s="2" t="s">
        <v>1484</v>
      </c>
      <c r="CH178" s="2" t="s">
        <v>1484</v>
      </c>
      <c r="CI178" s="2" t="s">
        <v>1484</v>
      </c>
      <c r="CJ178" s="2" t="s">
        <v>1484</v>
      </c>
      <c r="CK178" s="2" t="s">
        <v>1484</v>
      </c>
      <c r="CL178" s="2" t="s">
        <v>1484</v>
      </c>
      <c r="CM178" s="2" t="s">
        <v>1484</v>
      </c>
      <c r="CN178" s="2" t="s">
        <v>1484</v>
      </c>
      <c r="CO178" s="2" t="s">
        <v>1484</v>
      </c>
      <c r="CP178" s="2" t="s">
        <v>1484</v>
      </c>
      <c r="CQ178" s="2" t="s">
        <v>1484</v>
      </c>
      <c r="CR178" s="2" t="s">
        <v>1484</v>
      </c>
      <c r="CS178" s="2" t="s">
        <v>1484</v>
      </c>
      <c r="CU178" s="2" t="str">
        <f>_xlfn.XLOOKUP($A178,TEAMS!$G$1:$G$844,TEAMS!$H$1:$H$844,"",0)</f>
        <v>PG</v>
      </c>
      <c r="CV178" s="2" t="str">
        <f>_xlfn.XLOOKUP($CU178,DASHBOARD!$B$22:$B$27,DASHBOARD!$C$22:$C$27,"",0)</f>
        <v>GUARD</v>
      </c>
      <c r="CY178" s="60">
        <v>0</v>
      </c>
      <c r="CZ178" s="60">
        <v>0</v>
      </c>
      <c r="DA178" s="60">
        <v>0</v>
      </c>
      <c r="DB178" s="60">
        <v>0</v>
      </c>
      <c r="DC178" s="60">
        <v>0</v>
      </c>
      <c r="DD178" s="60">
        <v>0</v>
      </c>
      <c r="DE178" s="60">
        <v>0</v>
      </c>
      <c r="DF178" s="60">
        <v>0</v>
      </c>
      <c r="DG178" s="60">
        <v>0</v>
      </c>
      <c r="DH178" s="60">
        <v>0</v>
      </c>
      <c r="DI178" s="60">
        <v>0</v>
      </c>
      <c r="DJ178" s="60">
        <v>48705</v>
      </c>
      <c r="DK178" s="60">
        <v>0</v>
      </c>
      <c r="DL178" s="60">
        <v>0</v>
      </c>
      <c r="DM178" s="60">
        <v>0</v>
      </c>
      <c r="DN178" s="60">
        <v>0</v>
      </c>
      <c r="DO178" s="60">
        <v>0</v>
      </c>
      <c r="DP178" s="60">
        <v>0</v>
      </c>
      <c r="DQ178" s="60">
        <v>0</v>
      </c>
      <c r="DR178" s="60">
        <v>0</v>
      </c>
      <c r="DS178" s="60">
        <v>0</v>
      </c>
      <c r="DT178" s="60">
        <v>0</v>
      </c>
      <c r="DU178" s="60">
        <v>0</v>
      </c>
      <c r="DV178" s="60">
        <v>0</v>
      </c>
      <c r="DW178" s="60">
        <v>0</v>
      </c>
      <c r="DX178" s="60">
        <v>0</v>
      </c>
      <c r="DY178" s="60">
        <v>0</v>
      </c>
      <c r="DZ178" s="60">
        <v>0</v>
      </c>
      <c r="EA178" s="60">
        <v>0</v>
      </c>
      <c r="EB178" s="60">
        <v>0</v>
      </c>
      <c r="EC178" s="60">
        <v>0</v>
      </c>
      <c r="ED178" s="60">
        <v>0</v>
      </c>
      <c r="EH178" s="2" t="s">
        <v>1480</v>
      </c>
    </row>
    <row r="179" spans="1:165" x14ac:dyDescent="0.2">
      <c r="A179" s="2" t="s">
        <v>752</v>
      </c>
      <c r="B179" s="2" t="s">
        <v>1484</v>
      </c>
      <c r="C179" s="2" t="s">
        <v>1484</v>
      </c>
      <c r="D179" s="2" t="s">
        <v>1484</v>
      </c>
      <c r="E179" s="2" t="s">
        <v>1484</v>
      </c>
      <c r="F179" s="2" t="s">
        <v>1484</v>
      </c>
      <c r="G179" s="2" t="s">
        <v>1484</v>
      </c>
      <c r="H179" s="2" t="s">
        <v>1484</v>
      </c>
      <c r="I179" s="2" t="s">
        <v>1484</v>
      </c>
      <c r="J179" s="2" t="s">
        <v>1484</v>
      </c>
      <c r="K179" s="2" t="s">
        <v>1484</v>
      </c>
      <c r="L179" s="2" t="s">
        <v>1484</v>
      </c>
      <c r="M179" s="2" t="s">
        <v>1484</v>
      </c>
      <c r="N179" s="2" t="s">
        <v>1484</v>
      </c>
      <c r="O179" s="2" t="s">
        <v>1484</v>
      </c>
      <c r="P179" s="2" t="s">
        <v>1484</v>
      </c>
      <c r="Q179" s="2" t="s">
        <v>1484</v>
      </c>
      <c r="R179" s="2" t="s">
        <v>1484</v>
      </c>
      <c r="S179" s="2" t="s">
        <v>1484</v>
      </c>
      <c r="T179" s="2" t="s">
        <v>1484</v>
      </c>
      <c r="U179" s="2" t="s">
        <v>1484</v>
      </c>
      <c r="V179" s="2" t="s">
        <v>1484</v>
      </c>
      <c r="W179" s="2" t="s">
        <v>1484</v>
      </c>
      <c r="X179" s="2" t="s">
        <v>1484</v>
      </c>
      <c r="Y179" s="2" t="s">
        <v>1484</v>
      </c>
      <c r="Z179" s="2" t="s">
        <v>788</v>
      </c>
      <c r="AA179" s="2" t="s">
        <v>788</v>
      </c>
      <c r="AB179" s="2" t="s">
        <v>1528</v>
      </c>
      <c r="AC179" s="2" t="s">
        <v>1528</v>
      </c>
      <c r="AD179" s="2" t="s">
        <v>1528</v>
      </c>
      <c r="AE179" s="2" t="s">
        <v>1484</v>
      </c>
      <c r="AF179" s="2" t="s">
        <v>1484</v>
      </c>
      <c r="AG179" s="2" t="s">
        <v>1484</v>
      </c>
      <c r="AH179" s="2" t="s">
        <v>1484</v>
      </c>
      <c r="AI179" s="2" t="s">
        <v>1484</v>
      </c>
      <c r="AJ179" s="2" t="s">
        <v>1484</v>
      </c>
      <c r="AK179" s="2" t="s">
        <v>1484</v>
      </c>
      <c r="AL179" s="2" t="s">
        <v>1484</v>
      </c>
      <c r="AM179" s="2" t="s">
        <v>1484</v>
      </c>
      <c r="AN179" s="2" t="s">
        <v>1484</v>
      </c>
      <c r="AO179" s="2" t="s">
        <v>1484</v>
      </c>
      <c r="AP179" s="2" t="s">
        <v>1484</v>
      </c>
      <c r="AQ179" s="2" t="s">
        <v>1484</v>
      </c>
      <c r="AR179" s="2" t="s">
        <v>1484</v>
      </c>
      <c r="AS179" s="2" t="s">
        <v>1484</v>
      </c>
      <c r="AT179" s="2" t="s">
        <v>1484</v>
      </c>
      <c r="AU179" s="2" t="s">
        <v>1484</v>
      </c>
      <c r="AV179" s="2" t="s">
        <v>1484</v>
      </c>
      <c r="AW179" s="2" t="s">
        <v>1484</v>
      </c>
      <c r="AX179" s="2" t="s">
        <v>1484</v>
      </c>
      <c r="AY179" s="2" t="s">
        <v>1484</v>
      </c>
      <c r="AZ179" s="2" t="s">
        <v>1484</v>
      </c>
      <c r="BA179" s="2" t="s">
        <v>1484</v>
      </c>
      <c r="BB179" s="2" t="s">
        <v>1484</v>
      </c>
      <c r="BC179" s="2" t="s">
        <v>1484</v>
      </c>
      <c r="BD179" s="2" t="s">
        <v>1484</v>
      </c>
      <c r="BE179" s="2" t="s">
        <v>1484</v>
      </c>
      <c r="BF179" s="2">
        <v>494.7</v>
      </c>
      <c r="BG179" s="2">
        <v>15</v>
      </c>
      <c r="BH179" s="2">
        <v>1138.8</v>
      </c>
      <c r="BI179" s="2">
        <v>1973.4</v>
      </c>
      <c r="BJ179" s="2">
        <v>2295.1999999999998</v>
      </c>
      <c r="BK179" s="2" t="s">
        <v>1484</v>
      </c>
      <c r="BL179" s="2" t="s">
        <v>1484</v>
      </c>
      <c r="BM179" s="2" t="s">
        <v>1484</v>
      </c>
      <c r="BN179" s="2" t="s">
        <v>1484</v>
      </c>
      <c r="BO179" s="2" t="s">
        <v>1484</v>
      </c>
      <c r="BP179" s="2" t="s">
        <v>1484</v>
      </c>
      <c r="BQ179" s="2" t="s">
        <v>1484</v>
      </c>
      <c r="BR179" s="2" t="s">
        <v>1484</v>
      </c>
      <c r="BS179" s="2" t="s">
        <v>1484</v>
      </c>
      <c r="BT179" s="2" t="s">
        <v>1484</v>
      </c>
      <c r="BU179" s="2" t="s">
        <v>1484</v>
      </c>
      <c r="BV179" s="2" t="s">
        <v>1484</v>
      </c>
      <c r="BW179" s="2" t="s">
        <v>1484</v>
      </c>
      <c r="BX179" s="2" t="s">
        <v>1484</v>
      </c>
      <c r="BY179" s="2" t="s">
        <v>1484</v>
      </c>
      <c r="BZ179" s="2" t="s">
        <v>1484</v>
      </c>
      <c r="CA179" s="2" t="s">
        <v>1484</v>
      </c>
      <c r="CB179" s="2" t="s">
        <v>1484</v>
      </c>
      <c r="CC179" s="2" t="s">
        <v>1484</v>
      </c>
      <c r="CD179" s="2" t="s">
        <v>1484</v>
      </c>
      <c r="CE179" s="2" t="s">
        <v>1484</v>
      </c>
      <c r="CF179" s="2" t="s">
        <v>1484</v>
      </c>
      <c r="CG179" s="2" t="s">
        <v>1484</v>
      </c>
      <c r="CH179" s="2" t="s">
        <v>1484</v>
      </c>
      <c r="CI179" s="2" t="s">
        <v>1484</v>
      </c>
      <c r="CJ179" s="2" t="s">
        <v>1484</v>
      </c>
      <c r="CK179" s="2" t="s">
        <v>1484</v>
      </c>
      <c r="CL179" s="2">
        <v>5.6</v>
      </c>
      <c r="CM179" s="2">
        <v>3.4</v>
      </c>
      <c r="CN179" s="2">
        <v>9</v>
      </c>
      <c r="CO179" s="2">
        <v>13.3</v>
      </c>
      <c r="CP179" s="2">
        <v>13.5</v>
      </c>
      <c r="CQ179" s="2" t="s">
        <v>1484</v>
      </c>
      <c r="CR179" s="2" t="s">
        <v>1484</v>
      </c>
      <c r="CS179" s="2" t="s">
        <v>1484</v>
      </c>
      <c r="CU179" s="2" t="str">
        <f>_xlfn.XLOOKUP($A179,TEAMS!$G$1:$G$844,TEAMS!$H$1:$H$844,"",0)</f>
        <v>SG</v>
      </c>
      <c r="CV179" s="2" t="str">
        <f>_xlfn.XLOOKUP($CU179,DASHBOARD!$B$22:$B$27,DASHBOARD!$C$22:$C$27,"",0)</f>
        <v>GUARD</v>
      </c>
      <c r="CY179" s="60">
        <v>0</v>
      </c>
      <c r="CZ179" s="60">
        <v>0</v>
      </c>
      <c r="DA179" s="60">
        <v>0</v>
      </c>
      <c r="DB179" s="60">
        <v>0</v>
      </c>
      <c r="DC179" s="60">
        <v>0</v>
      </c>
      <c r="DD179" s="60">
        <v>0</v>
      </c>
      <c r="DE179" s="60">
        <v>0</v>
      </c>
      <c r="DF179" s="60">
        <v>0</v>
      </c>
      <c r="DG179" s="60">
        <v>0</v>
      </c>
      <c r="DH179" s="60">
        <v>0</v>
      </c>
      <c r="DI179" s="60">
        <v>0</v>
      </c>
      <c r="DJ179" s="60">
        <v>0</v>
      </c>
      <c r="DK179" s="60">
        <v>0</v>
      </c>
      <c r="DL179" s="60">
        <v>0</v>
      </c>
      <c r="DM179" s="60">
        <v>0</v>
      </c>
      <c r="DN179" s="60">
        <v>0</v>
      </c>
      <c r="DO179" s="60">
        <v>0</v>
      </c>
      <c r="DP179" s="60">
        <v>0</v>
      </c>
      <c r="DQ179" s="60">
        <v>0</v>
      </c>
      <c r="DR179" s="60">
        <v>0</v>
      </c>
      <c r="DS179" s="60">
        <v>0</v>
      </c>
      <c r="DT179" s="60">
        <v>0</v>
      </c>
      <c r="DU179" s="60">
        <v>0</v>
      </c>
      <c r="DV179" s="60">
        <v>0</v>
      </c>
      <c r="DW179" s="60">
        <v>884879</v>
      </c>
      <c r="DX179" s="60">
        <v>845059</v>
      </c>
      <c r="DY179" s="60">
        <v>980431</v>
      </c>
      <c r="DZ179" s="60">
        <v>1524305</v>
      </c>
      <c r="EA179" s="60">
        <v>8333333</v>
      </c>
      <c r="EB179" s="60">
        <v>0</v>
      </c>
      <c r="EC179" s="60">
        <v>0</v>
      </c>
      <c r="ED179" s="60">
        <v>0</v>
      </c>
      <c r="EH179" s="2" t="s">
        <v>1480</v>
      </c>
    </row>
    <row r="180" spans="1:165" x14ac:dyDescent="0.2">
      <c r="A180" s="2" t="s">
        <v>1063</v>
      </c>
      <c r="B180" s="2" t="s">
        <v>844</v>
      </c>
      <c r="C180" s="2" t="s">
        <v>844</v>
      </c>
      <c r="D180" s="2" t="s">
        <v>844</v>
      </c>
      <c r="E180" s="2" t="s">
        <v>1506</v>
      </c>
      <c r="F180" s="2" t="s">
        <v>1506</v>
      </c>
      <c r="G180" s="2" t="s">
        <v>1506</v>
      </c>
      <c r="H180" s="2" t="s">
        <v>1507</v>
      </c>
      <c r="I180" s="2" t="s">
        <v>1077</v>
      </c>
      <c r="J180" s="2" t="s">
        <v>1506</v>
      </c>
      <c r="K180" s="2" t="s">
        <v>1519</v>
      </c>
      <c r="L180" s="2" t="s">
        <v>1484</v>
      </c>
      <c r="M180" s="2" t="s">
        <v>1484</v>
      </c>
      <c r="N180" s="2" t="s">
        <v>1484</v>
      </c>
      <c r="O180" s="2" t="s">
        <v>1484</v>
      </c>
      <c r="P180" s="2" t="s">
        <v>1484</v>
      </c>
      <c r="Q180" s="2" t="s">
        <v>1484</v>
      </c>
      <c r="R180" s="2" t="s">
        <v>1484</v>
      </c>
      <c r="S180" s="2" t="s">
        <v>1484</v>
      </c>
      <c r="T180" s="2" t="s">
        <v>1484</v>
      </c>
      <c r="U180" s="2" t="s">
        <v>1484</v>
      </c>
      <c r="V180" s="2" t="s">
        <v>1484</v>
      </c>
      <c r="W180" s="2" t="s">
        <v>1484</v>
      </c>
      <c r="X180" s="2" t="s">
        <v>1484</v>
      </c>
      <c r="Y180" s="2" t="s">
        <v>1484</v>
      </c>
      <c r="Z180" s="2" t="s">
        <v>1484</v>
      </c>
      <c r="AA180" s="2" t="s">
        <v>1484</v>
      </c>
      <c r="AB180" s="2" t="s">
        <v>1484</v>
      </c>
      <c r="AC180" s="2" t="s">
        <v>1484</v>
      </c>
      <c r="AD180" s="2" t="s">
        <v>1484</v>
      </c>
      <c r="AE180" s="2" t="s">
        <v>1484</v>
      </c>
      <c r="AF180" s="2" t="s">
        <v>1484</v>
      </c>
      <c r="AG180" s="2" t="s">
        <v>1484</v>
      </c>
      <c r="AH180" s="2">
        <v>849.6</v>
      </c>
      <c r="AI180" s="2">
        <v>994</v>
      </c>
      <c r="AJ180" s="2">
        <v>1131</v>
      </c>
      <c r="AK180" s="2">
        <v>851</v>
      </c>
      <c r="AL180" s="2">
        <v>967.5</v>
      </c>
      <c r="AM180" s="2">
        <v>660.80000000000007</v>
      </c>
      <c r="AN180" s="2">
        <v>849.6</v>
      </c>
      <c r="AO180" s="2">
        <v>395.59999999999997</v>
      </c>
      <c r="AP180" s="2">
        <v>375.09999999999997</v>
      </c>
      <c r="AQ180" s="2">
        <v>30.800000000000004</v>
      </c>
      <c r="AR180" s="2" t="s">
        <v>1484</v>
      </c>
      <c r="AS180" s="2" t="s">
        <v>1484</v>
      </c>
      <c r="AT180" s="2" t="s">
        <v>1484</v>
      </c>
      <c r="AU180" s="2" t="s">
        <v>1484</v>
      </c>
      <c r="AV180" s="2" t="s">
        <v>1484</v>
      </c>
      <c r="AW180" s="2" t="s">
        <v>1484</v>
      </c>
      <c r="AX180" s="2" t="s">
        <v>1484</v>
      </c>
      <c r="AY180" s="2" t="s">
        <v>1484</v>
      </c>
      <c r="AZ180" s="2" t="s">
        <v>1484</v>
      </c>
      <c r="BA180" s="2" t="s">
        <v>1484</v>
      </c>
      <c r="BB180" s="2" t="s">
        <v>1484</v>
      </c>
      <c r="BC180" s="2" t="s">
        <v>1484</v>
      </c>
      <c r="BD180" s="2" t="s">
        <v>1484</v>
      </c>
      <c r="BE180" s="2" t="s">
        <v>1484</v>
      </c>
      <c r="BF180" s="2" t="s">
        <v>1484</v>
      </c>
      <c r="BG180" s="2" t="s">
        <v>1484</v>
      </c>
      <c r="BH180" s="2" t="s">
        <v>1484</v>
      </c>
      <c r="BI180" s="2" t="s">
        <v>1484</v>
      </c>
      <c r="BJ180" s="2" t="s">
        <v>1484</v>
      </c>
      <c r="BK180" s="2" t="s">
        <v>1484</v>
      </c>
      <c r="BL180" s="2" t="s">
        <v>1484</v>
      </c>
      <c r="BM180" s="2" t="s">
        <v>1484</v>
      </c>
      <c r="BN180" s="2">
        <v>9.9</v>
      </c>
      <c r="BO180" s="2">
        <v>13.5</v>
      </c>
      <c r="BP180" s="2">
        <v>9.6</v>
      </c>
      <c r="BQ180" s="2">
        <v>11.2</v>
      </c>
      <c r="BR180" s="2">
        <v>9.8000000000000007</v>
      </c>
      <c r="BS180" s="2">
        <v>6.8</v>
      </c>
      <c r="BT180" s="2">
        <v>7.6</v>
      </c>
      <c r="BU180" s="2">
        <v>5.5</v>
      </c>
      <c r="BV180" s="2">
        <v>6.6</v>
      </c>
      <c r="BW180" s="2">
        <v>6.8</v>
      </c>
      <c r="BX180" s="2" t="s">
        <v>1484</v>
      </c>
      <c r="BY180" s="2" t="s">
        <v>1484</v>
      </c>
      <c r="BZ180" s="2" t="s">
        <v>1484</v>
      </c>
      <c r="CA180" s="2" t="s">
        <v>1484</v>
      </c>
      <c r="CB180" s="2" t="s">
        <v>1484</v>
      </c>
      <c r="CC180" s="2" t="s">
        <v>1484</v>
      </c>
      <c r="CD180" s="2" t="s">
        <v>1484</v>
      </c>
      <c r="CE180" s="2" t="s">
        <v>1484</v>
      </c>
      <c r="CF180" s="2" t="s">
        <v>1484</v>
      </c>
      <c r="CG180" s="2" t="s">
        <v>1484</v>
      </c>
      <c r="CH180" s="2" t="s">
        <v>1484</v>
      </c>
      <c r="CI180" s="2" t="s">
        <v>1484</v>
      </c>
      <c r="CJ180" s="2" t="s">
        <v>1484</v>
      </c>
      <c r="CK180" s="2" t="s">
        <v>1484</v>
      </c>
      <c r="CL180" s="2" t="s">
        <v>1484</v>
      </c>
      <c r="CM180" s="2" t="s">
        <v>1484</v>
      </c>
      <c r="CN180" s="2" t="s">
        <v>1484</v>
      </c>
      <c r="CO180" s="2" t="s">
        <v>1484</v>
      </c>
      <c r="CP180" s="2" t="s">
        <v>1484</v>
      </c>
      <c r="CQ180" s="2" t="s">
        <v>1484</v>
      </c>
      <c r="CR180" s="2" t="s">
        <v>1484</v>
      </c>
      <c r="CS180" s="2" t="s">
        <v>1484</v>
      </c>
      <c r="CU180" s="2" t="str">
        <f>_xlfn.XLOOKUP($A180,TEAMS!$G$1:$G$844,TEAMS!$H$1:$H$844,"",0)</f>
        <v>C</v>
      </c>
      <c r="CV180" s="2" t="str">
        <f>_xlfn.XLOOKUP($CU180,DASHBOARD!$B$22:$B$27,DASHBOARD!$C$22:$C$27,"",0)</f>
        <v>CENTER</v>
      </c>
      <c r="CY180" s="60">
        <v>850000</v>
      </c>
      <c r="CZ180" s="60">
        <v>950000</v>
      </c>
      <c r="DA180" s="60">
        <v>1150000</v>
      </c>
      <c r="DB180" s="60">
        <v>650000</v>
      </c>
      <c r="DC180" s="60">
        <v>845000</v>
      </c>
      <c r="DD180" s="60">
        <v>1040000</v>
      </c>
      <c r="DE180" s="60">
        <v>1235000</v>
      </c>
      <c r="DF180" s="60">
        <v>272250</v>
      </c>
      <c r="DG180" s="60">
        <v>1000000</v>
      </c>
      <c r="DH180" s="60">
        <v>0</v>
      </c>
      <c r="DI180" s="60">
        <v>0</v>
      </c>
      <c r="DJ180" s="60">
        <v>0</v>
      </c>
      <c r="DK180" s="60">
        <v>0</v>
      </c>
      <c r="DL180" s="60">
        <v>0</v>
      </c>
      <c r="DM180" s="60">
        <v>0</v>
      </c>
      <c r="DN180" s="60">
        <v>0</v>
      </c>
      <c r="DO180" s="60">
        <v>0</v>
      </c>
      <c r="DP180" s="60">
        <v>0</v>
      </c>
      <c r="DQ180" s="60">
        <v>0</v>
      </c>
      <c r="DR180" s="60">
        <v>0</v>
      </c>
      <c r="DS180" s="60">
        <v>0</v>
      </c>
      <c r="DT180" s="60">
        <v>0</v>
      </c>
      <c r="DU180" s="60">
        <v>0</v>
      </c>
      <c r="DV180" s="60">
        <v>0</v>
      </c>
      <c r="DW180" s="60">
        <v>0</v>
      </c>
      <c r="DX180" s="60">
        <v>0</v>
      </c>
      <c r="DY180" s="60">
        <v>0</v>
      </c>
      <c r="DZ180" s="60">
        <v>0</v>
      </c>
      <c r="EA180" s="60">
        <v>0</v>
      </c>
      <c r="EB180" s="60">
        <v>0</v>
      </c>
      <c r="EC180" s="60">
        <v>0</v>
      </c>
      <c r="ED180" s="60">
        <v>0</v>
      </c>
      <c r="EH180" s="2" t="s">
        <v>1271</v>
      </c>
    </row>
    <row r="181" spans="1:165" x14ac:dyDescent="0.2">
      <c r="A181" s="2" t="s">
        <v>819</v>
      </c>
      <c r="B181" s="2" t="s">
        <v>1484</v>
      </c>
      <c r="C181" s="2" t="s">
        <v>1484</v>
      </c>
      <c r="D181" s="2" t="s">
        <v>1484</v>
      </c>
      <c r="E181" s="2" t="s">
        <v>1484</v>
      </c>
      <c r="F181" s="2" t="s">
        <v>1484</v>
      </c>
      <c r="G181" s="2" t="s">
        <v>1484</v>
      </c>
      <c r="H181" s="2" t="s">
        <v>1484</v>
      </c>
      <c r="I181" s="2" t="s">
        <v>1484</v>
      </c>
      <c r="J181" s="2" t="s">
        <v>1484</v>
      </c>
      <c r="K181" s="2" t="s">
        <v>1484</v>
      </c>
      <c r="L181" s="2" t="s">
        <v>1484</v>
      </c>
      <c r="M181" s="2" t="s">
        <v>1484</v>
      </c>
      <c r="N181" s="2" t="s">
        <v>1484</v>
      </c>
      <c r="O181" s="2" t="s">
        <v>1484</v>
      </c>
      <c r="P181" s="2" t="s">
        <v>1484</v>
      </c>
      <c r="Q181" s="2" t="s">
        <v>1484</v>
      </c>
      <c r="R181" s="2" t="s">
        <v>1484</v>
      </c>
      <c r="S181" s="2" t="s">
        <v>814</v>
      </c>
      <c r="T181" s="2" t="s">
        <v>814</v>
      </c>
      <c r="U181" s="2" t="s">
        <v>814</v>
      </c>
      <c r="V181" s="2" t="s">
        <v>814</v>
      </c>
      <c r="W181" s="2" t="s">
        <v>814</v>
      </c>
      <c r="X181" s="2" t="s">
        <v>814</v>
      </c>
      <c r="Y181" s="2" t="s">
        <v>1507</v>
      </c>
      <c r="Z181" s="2" t="s">
        <v>930</v>
      </c>
      <c r="AA181" s="2" t="s">
        <v>930</v>
      </c>
      <c r="AB181" s="2" t="s">
        <v>787</v>
      </c>
      <c r="AC181" s="2" t="s">
        <v>1484</v>
      </c>
      <c r="AD181" s="2" t="s">
        <v>1484</v>
      </c>
      <c r="AE181" s="2" t="s">
        <v>1484</v>
      </c>
      <c r="AF181" s="2" t="s">
        <v>1484</v>
      </c>
      <c r="AG181" s="2" t="s">
        <v>1484</v>
      </c>
      <c r="AH181" s="2" t="s">
        <v>1484</v>
      </c>
      <c r="AI181" s="2" t="s">
        <v>1484</v>
      </c>
      <c r="AJ181" s="2" t="s">
        <v>1484</v>
      </c>
      <c r="AK181" s="2" t="s">
        <v>1484</v>
      </c>
      <c r="AL181" s="2" t="s">
        <v>1484</v>
      </c>
      <c r="AM181" s="2" t="s">
        <v>1484</v>
      </c>
      <c r="AN181" s="2" t="s">
        <v>1484</v>
      </c>
      <c r="AO181" s="2" t="s">
        <v>1484</v>
      </c>
      <c r="AP181" s="2" t="s">
        <v>1484</v>
      </c>
      <c r="AQ181" s="2" t="s">
        <v>1484</v>
      </c>
      <c r="AR181" s="2" t="s">
        <v>1484</v>
      </c>
      <c r="AS181" s="2" t="s">
        <v>1484</v>
      </c>
      <c r="AT181" s="2" t="s">
        <v>1484</v>
      </c>
      <c r="AU181" s="2" t="s">
        <v>1484</v>
      </c>
      <c r="AV181" s="2" t="s">
        <v>1484</v>
      </c>
      <c r="AW181" s="2" t="s">
        <v>1484</v>
      </c>
      <c r="AX181" s="2" t="s">
        <v>1484</v>
      </c>
      <c r="AY181" s="2">
        <v>499.20000000000005</v>
      </c>
      <c r="AZ181" s="2">
        <v>1046.5</v>
      </c>
      <c r="BA181" s="2">
        <v>1320</v>
      </c>
      <c r="BB181" s="2">
        <v>1462.5</v>
      </c>
      <c r="BC181" s="2">
        <v>1350.4</v>
      </c>
      <c r="BD181" s="2">
        <v>564.19999999999993</v>
      </c>
      <c r="BE181" s="2">
        <v>184.79999999999998</v>
      </c>
      <c r="BF181" s="2">
        <v>406.70000000000005</v>
      </c>
      <c r="BG181" s="2">
        <v>96.899999999999991</v>
      </c>
      <c r="BH181" s="2">
        <v>121.60000000000001</v>
      </c>
      <c r="BI181" s="2" t="s">
        <v>1484</v>
      </c>
      <c r="BJ181" s="2" t="s">
        <v>1484</v>
      </c>
      <c r="BK181" s="2" t="s">
        <v>1484</v>
      </c>
      <c r="BL181" s="2" t="s">
        <v>1484</v>
      </c>
      <c r="BM181" s="2" t="s">
        <v>1484</v>
      </c>
      <c r="BN181" s="2" t="s">
        <v>1484</v>
      </c>
      <c r="BO181" s="2" t="s">
        <v>1484</v>
      </c>
      <c r="BP181" s="2" t="s">
        <v>1484</v>
      </c>
      <c r="BQ181" s="2" t="s">
        <v>1484</v>
      </c>
      <c r="BR181" s="2" t="s">
        <v>1484</v>
      </c>
      <c r="BS181" s="2" t="s">
        <v>1484</v>
      </c>
      <c r="BT181" s="2" t="s">
        <v>1484</v>
      </c>
      <c r="BU181" s="2" t="s">
        <v>1484</v>
      </c>
      <c r="BV181" s="2" t="s">
        <v>1484</v>
      </c>
      <c r="BW181" s="2" t="s">
        <v>1484</v>
      </c>
      <c r="BX181" s="2" t="s">
        <v>1484</v>
      </c>
      <c r="BY181" s="2" t="s">
        <v>1484</v>
      </c>
      <c r="BZ181" s="2" t="s">
        <v>1484</v>
      </c>
      <c r="CA181" s="2" t="s">
        <v>1484</v>
      </c>
      <c r="CB181" s="2" t="s">
        <v>1484</v>
      </c>
      <c r="CC181" s="2" t="s">
        <v>1484</v>
      </c>
      <c r="CD181" s="2" t="s">
        <v>1484</v>
      </c>
      <c r="CE181" s="2">
        <v>8.8000000000000007</v>
      </c>
      <c r="CF181" s="2">
        <v>9.3000000000000007</v>
      </c>
      <c r="CG181" s="2">
        <v>10.199999999999999</v>
      </c>
      <c r="CH181" s="2">
        <v>7.3</v>
      </c>
      <c r="CI181" s="2">
        <v>10.3</v>
      </c>
      <c r="CJ181" s="2">
        <v>10.4</v>
      </c>
      <c r="CK181" s="2">
        <v>8.1</v>
      </c>
      <c r="CL181" s="2">
        <v>14.7</v>
      </c>
      <c r="CM181" s="2">
        <v>14.1</v>
      </c>
      <c r="CN181" s="2">
        <v>11.6</v>
      </c>
      <c r="CO181" s="2" t="s">
        <v>1484</v>
      </c>
      <c r="CP181" s="2" t="s">
        <v>1484</v>
      </c>
      <c r="CQ181" s="2" t="s">
        <v>1484</v>
      </c>
      <c r="CR181" s="2" t="s">
        <v>1484</v>
      </c>
      <c r="CS181" s="2" t="s">
        <v>1484</v>
      </c>
      <c r="CU181" s="2" t="str">
        <f>_xlfn.XLOOKUP($A181,TEAMS!$G$1:$G$844,TEAMS!$H$1:$H$844,"",0)</f>
        <v>C</v>
      </c>
      <c r="CV181" s="2" t="str">
        <f>_xlfn.XLOOKUP($CU181,DASHBOARD!$B$22:$B$27,DASHBOARD!$C$22:$C$27,"",0)</f>
        <v>CENTER</v>
      </c>
      <c r="CY181" s="60">
        <v>0</v>
      </c>
      <c r="CZ181" s="60">
        <v>0</v>
      </c>
      <c r="DA181" s="60">
        <v>0</v>
      </c>
      <c r="DB181" s="60">
        <v>0</v>
      </c>
      <c r="DC181" s="60">
        <v>0</v>
      </c>
      <c r="DD181" s="60">
        <v>0</v>
      </c>
      <c r="DE181" s="60">
        <v>0</v>
      </c>
      <c r="DF181" s="60">
        <v>0</v>
      </c>
      <c r="DG181" s="60">
        <v>0</v>
      </c>
      <c r="DH181" s="60">
        <v>0</v>
      </c>
      <c r="DI181" s="60">
        <v>0</v>
      </c>
      <c r="DJ181" s="60">
        <v>0</v>
      </c>
      <c r="DK181" s="60">
        <v>0</v>
      </c>
      <c r="DL181" s="60">
        <v>0</v>
      </c>
      <c r="DM181" s="60">
        <v>0</v>
      </c>
      <c r="DN181" s="60">
        <v>0</v>
      </c>
      <c r="DO181" s="60">
        <v>0</v>
      </c>
      <c r="DP181" s="60">
        <v>427163</v>
      </c>
      <c r="DQ181" s="60">
        <v>0</v>
      </c>
      <c r="DR181" s="60">
        <v>825497</v>
      </c>
      <c r="DS181" s="60">
        <v>0</v>
      </c>
      <c r="DT181" s="60">
        <v>3600000</v>
      </c>
      <c r="DU181" s="60">
        <v>3750000</v>
      </c>
      <c r="DV181" s="60">
        <v>3800000</v>
      </c>
      <c r="DW181" s="60">
        <v>3800000</v>
      </c>
      <c r="DX181" s="60">
        <v>2500000</v>
      </c>
      <c r="DY181" s="60">
        <v>663810</v>
      </c>
      <c r="DZ181" s="60">
        <v>0</v>
      </c>
      <c r="EA181" s="60">
        <v>0</v>
      </c>
      <c r="EB181" s="60">
        <v>0</v>
      </c>
      <c r="EC181" s="60">
        <v>0</v>
      </c>
      <c r="ED181" s="60">
        <v>0</v>
      </c>
      <c r="EH181" s="2" t="s">
        <v>1271</v>
      </c>
    </row>
    <row r="182" spans="1:165" x14ac:dyDescent="0.2">
      <c r="A182" s="2" t="s">
        <v>1031</v>
      </c>
      <c r="B182" s="2" t="s">
        <v>1484</v>
      </c>
      <c r="C182" s="2" t="s">
        <v>1484</v>
      </c>
      <c r="D182" s="2" t="s">
        <v>1484</v>
      </c>
      <c r="E182" s="2" t="s">
        <v>1484</v>
      </c>
      <c r="F182" s="2" t="s">
        <v>1484</v>
      </c>
      <c r="G182" s="2" t="s">
        <v>1484</v>
      </c>
      <c r="H182" s="2" t="s">
        <v>1484</v>
      </c>
      <c r="I182" s="2" t="s">
        <v>1484</v>
      </c>
      <c r="J182" s="2" t="s">
        <v>1484</v>
      </c>
      <c r="K182" s="2" t="s">
        <v>837</v>
      </c>
      <c r="L182" s="2" t="s">
        <v>1484</v>
      </c>
      <c r="M182" s="2" t="s">
        <v>1484</v>
      </c>
      <c r="N182" s="2" t="s">
        <v>1484</v>
      </c>
      <c r="O182" s="2" t="s">
        <v>1484</v>
      </c>
      <c r="P182" s="2" t="s">
        <v>1484</v>
      </c>
      <c r="Q182" s="2" t="s">
        <v>1484</v>
      </c>
      <c r="R182" s="2" t="s">
        <v>1484</v>
      </c>
      <c r="S182" s="2" t="s">
        <v>1484</v>
      </c>
      <c r="T182" s="2" t="s">
        <v>1484</v>
      </c>
      <c r="U182" s="2" t="s">
        <v>1484</v>
      </c>
      <c r="V182" s="2" t="s">
        <v>1484</v>
      </c>
      <c r="W182" s="2" t="s">
        <v>1484</v>
      </c>
      <c r="X182" s="2" t="s">
        <v>1484</v>
      </c>
      <c r="Y182" s="2" t="s">
        <v>1484</v>
      </c>
      <c r="Z182" s="2" t="s">
        <v>1484</v>
      </c>
      <c r="AA182" s="2" t="s">
        <v>1484</v>
      </c>
      <c r="AB182" s="2" t="s">
        <v>1484</v>
      </c>
      <c r="AC182" s="2" t="s">
        <v>1484</v>
      </c>
      <c r="AD182" s="2" t="s">
        <v>1484</v>
      </c>
      <c r="AE182" s="2" t="s">
        <v>1484</v>
      </c>
      <c r="AF182" s="2" t="s">
        <v>1484</v>
      </c>
      <c r="AG182" s="2" t="s">
        <v>1484</v>
      </c>
      <c r="AH182" s="2" t="s">
        <v>1484</v>
      </c>
      <c r="AI182" s="2" t="s">
        <v>1484</v>
      </c>
      <c r="AJ182" s="2" t="s">
        <v>1484</v>
      </c>
      <c r="AK182" s="2" t="s">
        <v>1484</v>
      </c>
      <c r="AL182" s="2" t="s">
        <v>1484</v>
      </c>
      <c r="AM182" s="2" t="s">
        <v>1484</v>
      </c>
      <c r="AN182" s="2" t="s">
        <v>1484</v>
      </c>
      <c r="AO182" s="2" t="s">
        <v>1484</v>
      </c>
      <c r="AP182" s="2" t="s">
        <v>1484</v>
      </c>
      <c r="AQ182" s="2">
        <v>185.6</v>
      </c>
      <c r="AR182" s="2" t="s">
        <v>1484</v>
      </c>
      <c r="AS182" s="2" t="s">
        <v>1484</v>
      </c>
      <c r="AT182" s="2" t="s">
        <v>1484</v>
      </c>
      <c r="AU182" s="2" t="s">
        <v>1484</v>
      </c>
      <c r="AV182" s="2" t="s">
        <v>1484</v>
      </c>
      <c r="AW182" s="2" t="s">
        <v>1484</v>
      </c>
      <c r="AX182" s="2" t="s">
        <v>1484</v>
      </c>
      <c r="AY182" s="2" t="s">
        <v>1484</v>
      </c>
      <c r="AZ182" s="2" t="s">
        <v>1484</v>
      </c>
      <c r="BA182" s="2" t="s">
        <v>1484</v>
      </c>
      <c r="BB182" s="2" t="s">
        <v>1484</v>
      </c>
      <c r="BC182" s="2" t="s">
        <v>1484</v>
      </c>
      <c r="BD182" s="2" t="s">
        <v>1484</v>
      </c>
      <c r="BE182" s="2" t="s">
        <v>1484</v>
      </c>
      <c r="BF182" s="2" t="s">
        <v>1484</v>
      </c>
      <c r="BG182" s="2" t="s">
        <v>1484</v>
      </c>
      <c r="BH182" s="2" t="s">
        <v>1484</v>
      </c>
      <c r="BI182" s="2" t="s">
        <v>1484</v>
      </c>
      <c r="BJ182" s="2" t="s">
        <v>1484</v>
      </c>
      <c r="BK182" s="2" t="s">
        <v>1484</v>
      </c>
      <c r="BL182" s="2" t="s">
        <v>1484</v>
      </c>
      <c r="BM182" s="2" t="s">
        <v>1484</v>
      </c>
      <c r="BN182" s="2" t="s">
        <v>1484</v>
      </c>
      <c r="BO182" s="2" t="s">
        <v>1484</v>
      </c>
      <c r="BP182" s="2" t="s">
        <v>1484</v>
      </c>
      <c r="BQ182" s="2" t="s">
        <v>1484</v>
      </c>
      <c r="BR182" s="2" t="s">
        <v>1484</v>
      </c>
      <c r="BS182" s="2" t="s">
        <v>1484</v>
      </c>
      <c r="BT182" s="2" t="s">
        <v>1484</v>
      </c>
      <c r="BU182" s="2" t="s">
        <v>1484</v>
      </c>
      <c r="BV182" s="2" t="s">
        <v>1484</v>
      </c>
      <c r="BW182" s="2">
        <v>2.7</v>
      </c>
      <c r="BX182" s="2" t="s">
        <v>1484</v>
      </c>
      <c r="BY182" s="2" t="s">
        <v>1484</v>
      </c>
      <c r="BZ182" s="2" t="s">
        <v>1484</v>
      </c>
      <c r="CA182" s="2" t="s">
        <v>1484</v>
      </c>
      <c r="CB182" s="2" t="s">
        <v>1484</v>
      </c>
      <c r="CC182" s="2" t="s">
        <v>1484</v>
      </c>
      <c r="CD182" s="2" t="s">
        <v>1484</v>
      </c>
      <c r="CE182" s="2" t="s">
        <v>1484</v>
      </c>
      <c r="CF182" s="2" t="s">
        <v>1484</v>
      </c>
      <c r="CG182" s="2" t="s">
        <v>1484</v>
      </c>
      <c r="CH182" s="2" t="s">
        <v>1484</v>
      </c>
      <c r="CI182" s="2" t="s">
        <v>1484</v>
      </c>
      <c r="CJ182" s="2" t="s">
        <v>1484</v>
      </c>
      <c r="CK182" s="2" t="s">
        <v>1484</v>
      </c>
      <c r="CL182" s="2" t="s">
        <v>1484</v>
      </c>
      <c r="CM182" s="2" t="s">
        <v>1484</v>
      </c>
      <c r="CN182" s="2" t="s">
        <v>1484</v>
      </c>
      <c r="CO182" s="2" t="s">
        <v>1484</v>
      </c>
      <c r="CP182" s="2" t="s">
        <v>1484</v>
      </c>
      <c r="CQ182" s="2" t="s">
        <v>1484</v>
      </c>
      <c r="CR182" s="2" t="s">
        <v>1484</v>
      </c>
      <c r="CS182" s="2" t="s">
        <v>1484</v>
      </c>
      <c r="CU182" s="2" t="str">
        <f>_xlfn.XLOOKUP($A182,TEAMS!$G$1:$G$844,TEAMS!$H$1:$H$844,"",0)</f>
        <v>PG</v>
      </c>
      <c r="CV182" s="2" t="str">
        <f>_xlfn.XLOOKUP($CU182,DASHBOARD!$B$22:$B$27,DASHBOARD!$C$22:$C$27,"",0)</f>
        <v>GUARD</v>
      </c>
      <c r="CY182" s="60">
        <v>0</v>
      </c>
      <c r="CZ182" s="60">
        <v>0</v>
      </c>
      <c r="DA182" s="60">
        <v>0</v>
      </c>
      <c r="DB182" s="60">
        <v>0</v>
      </c>
      <c r="DC182" s="60">
        <v>0</v>
      </c>
      <c r="DD182" s="60">
        <v>0</v>
      </c>
      <c r="DE182" s="60">
        <v>0</v>
      </c>
      <c r="DF182" s="60">
        <v>0</v>
      </c>
      <c r="DG182" s="60">
        <v>0</v>
      </c>
      <c r="DH182" s="60">
        <v>301875</v>
      </c>
      <c r="DI182" s="60">
        <v>0</v>
      </c>
      <c r="DJ182" s="60">
        <v>0</v>
      </c>
      <c r="DK182" s="60">
        <v>0</v>
      </c>
      <c r="DL182" s="60">
        <v>0</v>
      </c>
      <c r="DM182" s="60">
        <v>0</v>
      </c>
      <c r="DN182" s="60">
        <v>0</v>
      </c>
      <c r="DO182" s="60">
        <v>0</v>
      </c>
      <c r="DP182" s="60">
        <v>0</v>
      </c>
      <c r="DQ182" s="60">
        <v>0</v>
      </c>
      <c r="DR182" s="60">
        <v>0</v>
      </c>
      <c r="DS182" s="60">
        <v>0</v>
      </c>
      <c r="DT182" s="60">
        <v>0</v>
      </c>
      <c r="DU182" s="60">
        <v>0</v>
      </c>
      <c r="DV182" s="60">
        <v>0</v>
      </c>
      <c r="DW182" s="60">
        <v>0</v>
      </c>
      <c r="DX182" s="60">
        <v>0</v>
      </c>
      <c r="DY182" s="60">
        <v>0</v>
      </c>
      <c r="DZ182" s="60">
        <v>0</v>
      </c>
      <c r="EA182" s="60">
        <v>0</v>
      </c>
      <c r="EB182" s="60">
        <v>0</v>
      </c>
      <c r="EC182" s="60">
        <v>0</v>
      </c>
      <c r="ED182" s="60">
        <v>0</v>
      </c>
      <c r="EH182" s="2" t="s">
        <v>1480</v>
      </c>
    </row>
    <row r="183" spans="1:165" x14ac:dyDescent="0.2">
      <c r="A183" s="2" t="s">
        <v>1133</v>
      </c>
      <c r="B183" s="2" t="s">
        <v>1077</v>
      </c>
      <c r="C183" s="2" t="s">
        <v>1077</v>
      </c>
      <c r="D183" s="2" t="s">
        <v>1077</v>
      </c>
      <c r="E183" s="2" t="s">
        <v>1077</v>
      </c>
      <c r="F183" s="2" t="s">
        <v>1484</v>
      </c>
      <c r="G183" s="2" t="s">
        <v>1484</v>
      </c>
      <c r="H183" s="2" t="s">
        <v>1484</v>
      </c>
      <c r="I183" s="2" t="s">
        <v>1484</v>
      </c>
      <c r="J183" s="2" t="s">
        <v>1484</v>
      </c>
      <c r="K183" s="2" t="s">
        <v>1484</v>
      </c>
      <c r="L183" s="2" t="s">
        <v>1484</v>
      </c>
      <c r="M183" s="2" t="s">
        <v>1484</v>
      </c>
      <c r="N183" s="2" t="s">
        <v>1484</v>
      </c>
      <c r="O183" s="2" t="s">
        <v>1484</v>
      </c>
      <c r="P183" s="2" t="s">
        <v>1484</v>
      </c>
      <c r="Q183" s="2" t="s">
        <v>1484</v>
      </c>
      <c r="R183" s="2" t="s">
        <v>1484</v>
      </c>
      <c r="S183" s="2" t="s">
        <v>1484</v>
      </c>
      <c r="T183" s="2" t="s">
        <v>1484</v>
      </c>
      <c r="U183" s="2" t="s">
        <v>1484</v>
      </c>
      <c r="V183" s="2" t="s">
        <v>1484</v>
      </c>
      <c r="W183" s="2" t="s">
        <v>1484</v>
      </c>
      <c r="X183" s="2" t="s">
        <v>1484</v>
      </c>
      <c r="Y183" s="2" t="s">
        <v>1484</v>
      </c>
      <c r="Z183" s="2" t="s">
        <v>1484</v>
      </c>
      <c r="AA183" s="2" t="s">
        <v>1484</v>
      </c>
      <c r="AB183" s="2" t="s">
        <v>1484</v>
      </c>
      <c r="AC183" s="2" t="s">
        <v>1484</v>
      </c>
      <c r="AD183" s="2" t="s">
        <v>1484</v>
      </c>
      <c r="AE183" s="2" t="s">
        <v>1484</v>
      </c>
      <c r="AF183" s="2" t="s">
        <v>1484</v>
      </c>
      <c r="AG183" s="2" t="s">
        <v>1484</v>
      </c>
      <c r="AH183" s="2">
        <v>1968</v>
      </c>
      <c r="AI183" s="2">
        <v>1943.4</v>
      </c>
      <c r="AJ183" s="2">
        <v>1032.5</v>
      </c>
      <c r="AK183" s="2">
        <v>342.9</v>
      </c>
      <c r="AL183" s="2" t="s">
        <v>1484</v>
      </c>
      <c r="AM183" s="2" t="s">
        <v>1484</v>
      </c>
      <c r="AN183" s="2" t="s">
        <v>1484</v>
      </c>
      <c r="AO183" s="2" t="s">
        <v>1484</v>
      </c>
      <c r="AP183" s="2" t="s">
        <v>1484</v>
      </c>
      <c r="AQ183" s="2" t="s">
        <v>1484</v>
      </c>
      <c r="AR183" s="2" t="s">
        <v>1484</v>
      </c>
      <c r="AS183" s="2" t="s">
        <v>1484</v>
      </c>
      <c r="AT183" s="2" t="s">
        <v>1484</v>
      </c>
      <c r="AU183" s="2" t="s">
        <v>1484</v>
      </c>
      <c r="AV183" s="2" t="s">
        <v>1484</v>
      </c>
      <c r="AW183" s="2" t="s">
        <v>1484</v>
      </c>
      <c r="AX183" s="2" t="s">
        <v>1484</v>
      </c>
      <c r="AY183" s="2" t="s">
        <v>1484</v>
      </c>
      <c r="AZ183" s="2" t="s">
        <v>1484</v>
      </c>
      <c r="BA183" s="2" t="s">
        <v>1484</v>
      </c>
      <c r="BB183" s="2" t="s">
        <v>1484</v>
      </c>
      <c r="BC183" s="2" t="s">
        <v>1484</v>
      </c>
      <c r="BD183" s="2" t="s">
        <v>1484</v>
      </c>
      <c r="BE183" s="2" t="s">
        <v>1484</v>
      </c>
      <c r="BF183" s="2" t="s">
        <v>1484</v>
      </c>
      <c r="BG183" s="2" t="s">
        <v>1484</v>
      </c>
      <c r="BH183" s="2" t="s">
        <v>1484</v>
      </c>
      <c r="BI183" s="2" t="s">
        <v>1484</v>
      </c>
      <c r="BJ183" s="2" t="s">
        <v>1484</v>
      </c>
      <c r="BK183" s="2" t="s">
        <v>1484</v>
      </c>
      <c r="BL183" s="2" t="s">
        <v>1484</v>
      </c>
      <c r="BM183" s="2" t="s">
        <v>1484</v>
      </c>
      <c r="BN183" s="2">
        <v>14</v>
      </c>
      <c r="BO183" s="2">
        <v>10.9</v>
      </c>
      <c r="BP183" s="2">
        <v>9.3000000000000007</v>
      </c>
      <c r="BQ183" s="2">
        <v>8.3000000000000007</v>
      </c>
      <c r="BR183" s="2" t="s">
        <v>1484</v>
      </c>
      <c r="BS183" s="2" t="s">
        <v>1484</v>
      </c>
      <c r="BT183" s="2" t="s">
        <v>1484</v>
      </c>
      <c r="BU183" s="2" t="s">
        <v>1484</v>
      </c>
      <c r="BV183" s="2" t="s">
        <v>1484</v>
      </c>
      <c r="BW183" s="2" t="s">
        <v>1484</v>
      </c>
      <c r="BX183" s="2" t="s">
        <v>1484</v>
      </c>
      <c r="BY183" s="2" t="s">
        <v>1484</v>
      </c>
      <c r="BZ183" s="2" t="s">
        <v>1484</v>
      </c>
      <c r="CA183" s="2" t="s">
        <v>1484</v>
      </c>
      <c r="CB183" s="2" t="s">
        <v>1484</v>
      </c>
      <c r="CC183" s="2" t="s">
        <v>1484</v>
      </c>
      <c r="CD183" s="2" t="s">
        <v>1484</v>
      </c>
      <c r="CE183" s="2" t="s">
        <v>1484</v>
      </c>
      <c r="CF183" s="2" t="s">
        <v>1484</v>
      </c>
      <c r="CG183" s="2" t="s">
        <v>1484</v>
      </c>
      <c r="CH183" s="2" t="s">
        <v>1484</v>
      </c>
      <c r="CI183" s="2" t="s">
        <v>1484</v>
      </c>
      <c r="CJ183" s="2" t="s">
        <v>1484</v>
      </c>
      <c r="CK183" s="2" t="s">
        <v>1484</v>
      </c>
      <c r="CL183" s="2" t="s">
        <v>1484</v>
      </c>
      <c r="CM183" s="2" t="s">
        <v>1484</v>
      </c>
      <c r="CN183" s="2" t="s">
        <v>1484</v>
      </c>
      <c r="CO183" s="2" t="s">
        <v>1484</v>
      </c>
      <c r="CP183" s="2" t="s">
        <v>1484</v>
      </c>
      <c r="CQ183" s="2" t="s">
        <v>1484</v>
      </c>
      <c r="CR183" s="2" t="s">
        <v>1484</v>
      </c>
      <c r="CS183" s="2" t="s">
        <v>1484</v>
      </c>
      <c r="CU183" s="2" t="str">
        <f>_xlfn.XLOOKUP($A183,TEAMS!$G$1:$G$844,TEAMS!$H$1:$H$844,"",0)</f>
        <v>PG</v>
      </c>
      <c r="CV183" s="2" t="str">
        <f>_xlfn.XLOOKUP($CU183,DASHBOARD!$B$22:$B$27,DASHBOARD!$C$22:$C$27,"",0)</f>
        <v>GUARD</v>
      </c>
      <c r="CY183" s="60">
        <v>385000</v>
      </c>
      <c r="CZ183" s="60">
        <v>1600000</v>
      </c>
      <c r="DA183" s="60">
        <v>1200000</v>
      </c>
      <c r="DB183" s="60">
        <v>800000</v>
      </c>
      <c r="DC183" s="60">
        <v>0</v>
      </c>
      <c r="DD183" s="60">
        <v>0</v>
      </c>
      <c r="DE183" s="60">
        <v>0</v>
      </c>
      <c r="DF183" s="60">
        <v>0</v>
      </c>
      <c r="DG183" s="60">
        <v>0</v>
      </c>
      <c r="DH183" s="60">
        <v>0</v>
      </c>
      <c r="DI183" s="60">
        <v>0</v>
      </c>
      <c r="DJ183" s="60">
        <v>0</v>
      </c>
      <c r="DK183" s="60">
        <v>0</v>
      </c>
      <c r="DL183" s="60">
        <v>0</v>
      </c>
      <c r="DM183" s="60">
        <v>0</v>
      </c>
      <c r="DN183" s="60">
        <v>0</v>
      </c>
      <c r="DO183" s="60">
        <v>0</v>
      </c>
      <c r="DP183" s="60">
        <v>0</v>
      </c>
      <c r="DQ183" s="60">
        <v>0</v>
      </c>
      <c r="DR183" s="60">
        <v>0</v>
      </c>
      <c r="DS183" s="60">
        <v>0</v>
      </c>
      <c r="DT183" s="60">
        <v>0</v>
      </c>
      <c r="DU183" s="60">
        <v>0</v>
      </c>
      <c r="DV183" s="60">
        <v>0</v>
      </c>
      <c r="DW183" s="60">
        <v>0</v>
      </c>
      <c r="DX183" s="60">
        <v>0</v>
      </c>
      <c r="DY183" s="60">
        <v>0</v>
      </c>
      <c r="DZ183" s="60">
        <v>0</v>
      </c>
      <c r="EA183" s="60">
        <v>0</v>
      </c>
      <c r="EB183" s="60">
        <v>0</v>
      </c>
      <c r="EC183" s="60">
        <v>0</v>
      </c>
      <c r="ED183" s="60">
        <v>0</v>
      </c>
      <c r="EH183" s="2" t="s">
        <v>1480</v>
      </c>
    </row>
    <row r="184" spans="1:165" x14ac:dyDescent="0.2">
      <c r="A184" s="2" t="s">
        <v>1036</v>
      </c>
      <c r="B184" s="2" t="s">
        <v>930</v>
      </c>
      <c r="C184" s="2" t="s">
        <v>930</v>
      </c>
      <c r="D184" s="2" t="s">
        <v>814</v>
      </c>
      <c r="E184" s="2" t="s">
        <v>814</v>
      </c>
      <c r="F184" s="2" t="s">
        <v>814</v>
      </c>
      <c r="G184" s="2" t="s">
        <v>1507</v>
      </c>
      <c r="H184" s="2" t="s">
        <v>1484</v>
      </c>
      <c r="I184" s="2" t="s">
        <v>1484</v>
      </c>
      <c r="J184" s="2" t="s">
        <v>1484</v>
      </c>
      <c r="K184" s="2" t="s">
        <v>837</v>
      </c>
      <c r="L184" s="2" t="s">
        <v>1484</v>
      </c>
      <c r="M184" s="2" t="s">
        <v>1484</v>
      </c>
      <c r="N184" s="2" t="s">
        <v>1484</v>
      </c>
      <c r="O184" s="2" t="s">
        <v>1484</v>
      </c>
      <c r="P184" s="2" t="s">
        <v>1484</v>
      </c>
      <c r="Q184" s="2" t="s">
        <v>1484</v>
      </c>
      <c r="R184" s="2" t="s">
        <v>1484</v>
      </c>
      <c r="S184" s="2" t="s">
        <v>1484</v>
      </c>
      <c r="T184" s="2" t="s">
        <v>1484</v>
      </c>
      <c r="U184" s="2" t="s">
        <v>1484</v>
      </c>
      <c r="V184" s="2" t="s">
        <v>1484</v>
      </c>
      <c r="W184" s="2" t="s">
        <v>1484</v>
      </c>
      <c r="X184" s="2" t="s">
        <v>1484</v>
      </c>
      <c r="Y184" s="2" t="s">
        <v>1484</v>
      </c>
      <c r="Z184" s="2" t="s">
        <v>1484</v>
      </c>
      <c r="AA184" s="2" t="s">
        <v>1484</v>
      </c>
      <c r="AB184" s="2" t="s">
        <v>1484</v>
      </c>
      <c r="AC184" s="2" t="s">
        <v>1484</v>
      </c>
      <c r="AD184" s="2" t="s">
        <v>1484</v>
      </c>
      <c r="AE184" s="2" t="s">
        <v>1484</v>
      </c>
      <c r="AF184" s="2" t="s">
        <v>1484</v>
      </c>
      <c r="AG184" s="2" t="s">
        <v>1484</v>
      </c>
      <c r="AH184" s="2">
        <v>1650.2</v>
      </c>
      <c r="AI184" s="2">
        <v>1771.2</v>
      </c>
      <c r="AJ184" s="2">
        <v>1422.8999999999999</v>
      </c>
      <c r="AK184" s="2">
        <v>1907.6000000000001</v>
      </c>
      <c r="AL184" s="2">
        <v>1957.5</v>
      </c>
      <c r="AM184" s="2">
        <v>672</v>
      </c>
      <c r="AN184" s="2" t="s">
        <v>1484</v>
      </c>
      <c r="AO184" s="2" t="s">
        <v>1484</v>
      </c>
      <c r="AP184" s="2" t="s">
        <v>1484</v>
      </c>
      <c r="AQ184" s="2">
        <v>301.5</v>
      </c>
      <c r="AR184" s="2" t="s">
        <v>1484</v>
      </c>
      <c r="AS184" s="2" t="s">
        <v>1484</v>
      </c>
      <c r="AT184" s="2" t="s">
        <v>1484</v>
      </c>
      <c r="AU184" s="2" t="s">
        <v>1484</v>
      </c>
      <c r="AV184" s="2" t="s">
        <v>1484</v>
      </c>
      <c r="AW184" s="2" t="s">
        <v>1484</v>
      </c>
      <c r="AX184" s="2" t="s">
        <v>1484</v>
      </c>
      <c r="AY184" s="2" t="s">
        <v>1484</v>
      </c>
      <c r="AZ184" s="2" t="s">
        <v>1484</v>
      </c>
      <c r="BA184" s="2" t="s">
        <v>1484</v>
      </c>
      <c r="BB184" s="2" t="s">
        <v>1484</v>
      </c>
      <c r="BC184" s="2" t="s">
        <v>1484</v>
      </c>
      <c r="BD184" s="2" t="s">
        <v>1484</v>
      </c>
      <c r="BE184" s="2" t="s">
        <v>1484</v>
      </c>
      <c r="BF184" s="2" t="s">
        <v>1484</v>
      </c>
      <c r="BG184" s="2" t="s">
        <v>1484</v>
      </c>
      <c r="BH184" s="2" t="s">
        <v>1484</v>
      </c>
      <c r="BI184" s="2" t="s">
        <v>1484</v>
      </c>
      <c r="BJ184" s="2" t="s">
        <v>1484</v>
      </c>
      <c r="BK184" s="2" t="s">
        <v>1484</v>
      </c>
      <c r="BL184" s="2" t="s">
        <v>1484</v>
      </c>
      <c r="BM184" s="2" t="s">
        <v>1484</v>
      </c>
      <c r="BN184" s="2">
        <v>13.6</v>
      </c>
      <c r="BO184" s="2">
        <v>14.7</v>
      </c>
      <c r="BP184" s="2">
        <v>11.9</v>
      </c>
      <c r="BQ184" s="2">
        <v>13</v>
      </c>
      <c r="BR184" s="2">
        <v>11.4</v>
      </c>
      <c r="BS184" s="2">
        <v>10</v>
      </c>
      <c r="BT184" s="2" t="s">
        <v>1484</v>
      </c>
      <c r="BU184" s="2" t="s">
        <v>1484</v>
      </c>
      <c r="BV184" s="2" t="s">
        <v>1484</v>
      </c>
      <c r="BW184" s="2">
        <v>8.3000000000000007</v>
      </c>
      <c r="BX184" s="2" t="s">
        <v>1484</v>
      </c>
      <c r="BY184" s="2" t="s">
        <v>1484</v>
      </c>
      <c r="BZ184" s="2" t="s">
        <v>1484</v>
      </c>
      <c r="CA184" s="2" t="s">
        <v>1484</v>
      </c>
      <c r="CB184" s="2" t="s">
        <v>1484</v>
      </c>
      <c r="CC184" s="2" t="s">
        <v>1484</v>
      </c>
      <c r="CD184" s="2" t="s">
        <v>1484</v>
      </c>
      <c r="CE184" s="2" t="s">
        <v>1484</v>
      </c>
      <c r="CF184" s="2" t="s">
        <v>1484</v>
      </c>
      <c r="CG184" s="2" t="s">
        <v>1484</v>
      </c>
      <c r="CH184" s="2" t="s">
        <v>1484</v>
      </c>
      <c r="CI184" s="2" t="s">
        <v>1484</v>
      </c>
      <c r="CJ184" s="2" t="s">
        <v>1484</v>
      </c>
      <c r="CK184" s="2" t="s">
        <v>1484</v>
      </c>
      <c r="CL184" s="2" t="s">
        <v>1484</v>
      </c>
      <c r="CM184" s="2" t="s">
        <v>1484</v>
      </c>
      <c r="CN184" s="2" t="s">
        <v>1484</v>
      </c>
      <c r="CO184" s="2" t="s">
        <v>1484</v>
      </c>
      <c r="CP184" s="2" t="s">
        <v>1484</v>
      </c>
      <c r="CQ184" s="2" t="s">
        <v>1484</v>
      </c>
      <c r="CR184" s="2" t="s">
        <v>1484</v>
      </c>
      <c r="CS184" s="2" t="s">
        <v>1484</v>
      </c>
      <c r="CU184" s="2" t="str">
        <f>_xlfn.XLOOKUP($A184,TEAMS!$G$1:$G$844,TEAMS!$H$1:$H$844,"",0)</f>
        <v>C</v>
      </c>
      <c r="CV184" s="2" t="str">
        <f>_xlfn.XLOOKUP($CU184,DASHBOARD!$B$22:$B$27,DASHBOARD!$C$22:$C$27,"",0)</f>
        <v>CENTER</v>
      </c>
      <c r="CY184" s="60">
        <v>575000</v>
      </c>
      <c r="CZ184" s="60">
        <v>0</v>
      </c>
      <c r="DA184" s="60">
        <v>2002000</v>
      </c>
      <c r="DB184" s="60">
        <v>2452000</v>
      </c>
      <c r="DC184" s="60">
        <v>2652000</v>
      </c>
      <c r="DD184" s="60">
        <v>2402000</v>
      </c>
      <c r="DE184" s="60">
        <v>0</v>
      </c>
      <c r="DF184" s="60">
        <v>0</v>
      </c>
      <c r="DG184" s="60">
        <v>0</v>
      </c>
      <c r="DH184" s="60">
        <v>510000</v>
      </c>
      <c r="DI184" s="60">
        <v>0</v>
      </c>
      <c r="DJ184" s="60">
        <v>0</v>
      </c>
      <c r="DK184" s="60">
        <v>0</v>
      </c>
      <c r="DL184" s="60">
        <v>0</v>
      </c>
      <c r="DM184" s="60">
        <v>0</v>
      </c>
      <c r="DN184" s="60">
        <v>0</v>
      </c>
      <c r="DO184" s="60">
        <v>0</v>
      </c>
      <c r="DP184" s="60">
        <v>0</v>
      </c>
      <c r="DQ184" s="60">
        <v>0</v>
      </c>
      <c r="DR184" s="60">
        <v>0</v>
      </c>
      <c r="DS184" s="60">
        <v>0</v>
      </c>
      <c r="DT184" s="60">
        <v>0</v>
      </c>
      <c r="DU184" s="60">
        <v>0</v>
      </c>
      <c r="DV184" s="60">
        <v>0</v>
      </c>
      <c r="DW184" s="60">
        <v>0</v>
      </c>
      <c r="DX184" s="60">
        <v>0</v>
      </c>
      <c r="DY184" s="60">
        <v>0</v>
      </c>
      <c r="DZ184" s="60">
        <v>0</v>
      </c>
      <c r="EA184" s="60">
        <v>0</v>
      </c>
      <c r="EB184" s="60">
        <v>0</v>
      </c>
      <c r="EC184" s="60">
        <v>0</v>
      </c>
      <c r="ED184" s="60">
        <v>0</v>
      </c>
      <c r="EH184" s="2" t="s">
        <v>1478</v>
      </c>
    </row>
    <row r="185" spans="1:165" x14ac:dyDescent="0.2">
      <c r="A185" s="2" t="s">
        <v>716</v>
      </c>
      <c r="B185" s="2" t="s">
        <v>1484</v>
      </c>
      <c r="C185" s="2" t="s">
        <v>1484</v>
      </c>
      <c r="D185" s="2" t="s">
        <v>1484</v>
      </c>
      <c r="E185" s="2" t="s">
        <v>1484</v>
      </c>
      <c r="F185" s="2" t="s">
        <v>1484</v>
      </c>
      <c r="G185" s="2" t="s">
        <v>1484</v>
      </c>
      <c r="H185" s="2" t="s">
        <v>1484</v>
      </c>
      <c r="I185" s="2" t="s">
        <v>1484</v>
      </c>
      <c r="J185" s="2" t="s">
        <v>1484</v>
      </c>
      <c r="K185" s="2" t="s">
        <v>1484</v>
      </c>
      <c r="L185" s="2" t="s">
        <v>1484</v>
      </c>
      <c r="M185" s="2" t="s">
        <v>1484</v>
      </c>
      <c r="N185" s="2" t="s">
        <v>1484</v>
      </c>
      <c r="O185" s="2" t="s">
        <v>1484</v>
      </c>
      <c r="P185" s="2" t="s">
        <v>1484</v>
      </c>
      <c r="Q185" s="2" t="s">
        <v>1484</v>
      </c>
      <c r="R185" s="2" t="s">
        <v>1484</v>
      </c>
      <c r="S185" s="2" t="s">
        <v>1484</v>
      </c>
      <c r="T185" s="2" t="s">
        <v>1484</v>
      </c>
      <c r="U185" s="2" t="s">
        <v>1484</v>
      </c>
      <c r="V185" s="2" t="s">
        <v>1484</v>
      </c>
      <c r="W185" s="2" t="s">
        <v>1484</v>
      </c>
      <c r="X185" s="2" t="s">
        <v>835</v>
      </c>
      <c r="Y185" s="2" t="s">
        <v>835</v>
      </c>
      <c r="Z185" s="2" t="s">
        <v>835</v>
      </c>
      <c r="AA185" s="2" t="s">
        <v>835</v>
      </c>
      <c r="AB185" s="2" t="s">
        <v>835</v>
      </c>
      <c r="AC185" s="2" t="s">
        <v>835</v>
      </c>
      <c r="AD185" s="2" t="s">
        <v>1484</v>
      </c>
      <c r="AE185" s="2" t="s">
        <v>1484</v>
      </c>
      <c r="AF185" s="2" t="s">
        <v>1484</v>
      </c>
      <c r="AG185" s="2" t="s">
        <v>1484</v>
      </c>
      <c r="AH185" s="2" t="s">
        <v>1484</v>
      </c>
      <c r="AI185" s="2" t="s">
        <v>1484</v>
      </c>
      <c r="AJ185" s="2" t="s">
        <v>1484</v>
      </c>
      <c r="AK185" s="2" t="s">
        <v>1484</v>
      </c>
      <c r="AL185" s="2" t="s">
        <v>1484</v>
      </c>
      <c r="AM185" s="2" t="s">
        <v>1484</v>
      </c>
      <c r="AN185" s="2" t="s">
        <v>1484</v>
      </c>
      <c r="AO185" s="2" t="s">
        <v>1484</v>
      </c>
      <c r="AP185" s="2" t="s">
        <v>1484</v>
      </c>
      <c r="AQ185" s="2" t="s">
        <v>1484</v>
      </c>
      <c r="AR185" s="2" t="s">
        <v>1484</v>
      </c>
      <c r="AS185" s="2" t="s">
        <v>1484</v>
      </c>
      <c r="AT185" s="2" t="s">
        <v>1484</v>
      </c>
      <c r="AU185" s="2" t="s">
        <v>1484</v>
      </c>
      <c r="AV185" s="2" t="s">
        <v>1484</v>
      </c>
      <c r="AW185" s="2" t="s">
        <v>1484</v>
      </c>
      <c r="AX185" s="2" t="s">
        <v>1484</v>
      </c>
      <c r="AY185" s="2" t="s">
        <v>1484</v>
      </c>
      <c r="AZ185" s="2" t="s">
        <v>1484</v>
      </c>
      <c r="BA185" s="2" t="s">
        <v>1484</v>
      </c>
      <c r="BB185" s="2" t="s">
        <v>1484</v>
      </c>
      <c r="BC185" s="2" t="s">
        <v>1484</v>
      </c>
      <c r="BD185" s="2">
        <v>1481.8</v>
      </c>
      <c r="BE185" s="2">
        <v>2284.1999999999998</v>
      </c>
      <c r="BF185" s="2">
        <v>2096</v>
      </c>
      <c r="BG185" s="2">
        <v>1560</v>
      </c>
      <c r="BH185" s="2">
        <v>2064</v>
      </c>
      <c r="BI185" s="2">
        <v>1724.8</v>
      </c>
      <c r="BJ185" s="2" t="s">
        <v>1484</v>
      </c>
      <c r="BK185" s="2" t="s">
        <v>1484</v>
      </c>
      <c r="BL185" s="2" t="s">
        <v>1484</v>
      </c>
      <c r="BM185" s="2" t="s">
        <v>1484</v>
      </c>
      <c r="BN185" s="2" t="s">
        <v>1484</v>
      </c>
      <c r="BO185" s="2" t="s">
        <v>1484</v>
      </c>
      <c r="BP185" s="2" t="s">
        <v>1484</v>
      </c>
      <c r="BQ185" s="2" t="s">
        <v>1484</v>
      </c>
      <c r="BR185" s="2" t="s">
        <v>1484</v>
      </c>
      <c r="BS185" s="2" t="s">
        <v>1484</v>
      </c>
      <c r="BT185" s="2" t="s">
        <v>1484</v>
      </c>
      <c r="BU185" s="2" t="s">
        <v>1484</v>
      </c>
      <c r="BV185" s="2" t="s">
        <v>1484</v>
      </c>
      <c r="BW185" s="2" t="s">
        <v>1484</v>
      </c>
      <c r="BX185" s="2" t="s">
        <v>1484</v>
      </c>
      <c r="BY185" s="2" t="s">
        <v>1484</v>
      </c>
      <c r="BZ185" s="2" t="s">
        <v>1484</v>
      </c>
      <c r="CA185" s="2" t="s">
        <v>1484</v>
      </c>
      <c r="CB185" s="2" t="s">
        <v>1484</v>
      </c>
      <c r="CC185" s="2" t="s">
        <v>1484</v>
      </c>
      <c r="CD185" s="2" t="s">
        <v>1484</v>
      </c>
      <c r="CE185" s="2" t="s">
        <v>1484</v>
      </c>
      <c r="CF185" s="2" t="s">
        <v>1484</v>
      </c>
      <c r="CG185" s="2" t="s">
        <v>1484</v>
      </c>
      <c r="CH185" s="2" t="s">
        <v>1484</v>
      </c>
      <c r="CI185" s="2" t="s">
        <v>1484</v>
      </c>
      <c r="CJ185" s="2">
        <v>15.6</v>
      </c>
      <c r="CK185" s="2">
        <v>16.100000000000001</v>
      </c>
      <c r="CL185" s="2">
        <v>20.6</v>
      </c>
      <c r="CM185" s="2">
        <v>22.6</v>
      </c>
      <c r="CN185" s="2">
        <v>20.100000000000001</v>
      </c>
      <c r="CO185" s="2">
        <v>22.5</v>
      </c>
      <c r="CP185" s="2" t="s">
        <v>1484</v>
      </c>
      <c r="CQ185" s="2" t="s">
        <v>1484</v>
      </c>
      <c r="CR185" s="2" t="s">
        <v>1484</v>
      </c>
      <c r="CS185" s="2" t="s">
        <v>1484</v>
      </c>
      <c r="CU185" s="2" t="str">
        <f>_xlfn.XLOOKUP($A185,TEAMS!$G$1:$G$844,TEAMS!$H$1:$H$844,"",0)</f>
        <v>C</v>
      </c>
      <c r="CV185" s="2" t="str">
        <f>_xlfn.XLOOKUP($CU185,DASHBOARD!$B$22:$B$27,DASHBOARD!$C$22:$C$27,"",0)</f>
        <v>CENTER</v>
      </c>
      <c r="CY185" s="60">
        <v>0</v>
      </c>
      <c r="CZ185" s="60">
        <v>0</v>
      </c>
      <c r="DA185" s="60">
        <v>0</v>
      </c>
      <c r="DB185" s="60">
        <v>0</v>
      </c>
      <c r="DC185" s="60">
        <v>0</v>
      </c>
      <c r="DD185" s="60">
        <v>0</v>
      </c>
      <c r="DE185" s="60">
        <v>0</v>
      </c>
      <c r="DF185" s="60">
        <v>0</v>
      </c>
      <c r="DG185" s="60">
        <v>0</v>
      </c>
      <c r="DH185" s="60">
        <v>0</v>
      </c>
      <c r="DI185" s="60">
        <v>0</v>
      </c>
      <c r="DJ185" s="60">
        <v>0</v>
      </c>
      <c r="DK185" s="60">
        <v>0</v>
      </c>
      <c r="DL185" s="60">
        <v>0</v>
      </c>
      <c r="DM185" s="60">
        <v>0</v>
      </c>
      <c r="DN185" s="60">
        <v>0</v>
      </c>
      <c r="DO185" s="60">
        <v>0</v>
      </c>
      <c r="DP185" s="60">
        <v>0</v>
      </c>
      <c r="DQ185" s="60">
        <v>0</v>
      </c>
      <c r="DR185" s="60">
        <v>0</v>
      </c>
      <c r="DS185" s="60">
        <v>0</v>
      </c>
      <c r="DT185" s="60">
        <v>0</v>
      </c>
      <c r="DU185" s="60">
        <v>3627720</v>
      </c>
      <c r="DV185" s="60">
        <v>3526440</v>
      </c>
      <c r="DW185" s="60">
        <v>3678360</v>
      </c>
      <c r="DX185" s="60">
        <v>4660482</v>
      </c>
      <c r="DY185" s="60">
        <v>14382022</v>
      </c>
      <c r="DZ185" s="60">
        <v>15460675</v>
      </c>
      <c r="EA185" s="60">
        <v>0</v>
      </c>
      <c r="EB185" s="60">
        <v>0</v>
      </c>
      <c r="EC185" s="60">
        <v>0</v>
      </c>
      <c r="ED185" s="60">
        <v>0</v>
      </c>
      <c r="EF185" s="1"/>
      <c r="EG185" s="1"/>
      <c r="EH185" s="2" t="s">
        <v>1478</v>
      </c>
      <c r="EJ185" s="1"/>
      <c r="EK185" s="1"/>
      <c r="EL185" s="1"/>
      <c r="EM185" s="1"/>
      <c r="EN185" s="1"/>
      <c r="EO185" s="54"/>
      <c r="EP185" s="1"/>
      <c r="EQ185" s="1"/>
      <c r="ER185" s="1"/>
      <c r="ES185" s="1"/>
      <c r="ET185" s="1"/>
      <c r="EU185" s="1"/>
      <c r="EV185" s="1"/>
      <c r="EW185" s="54"/>
      <c r="EX185" s="54"/>
      <c r="EY185" s="54"/>
      <c r="EZ185" s="1"/>
      <c r="FA185" s="1"/>
      <c r="FB185" s="54"/>
      <c r="FC185" s="54"/>
      <c r="FD185" s="54"/>
      <c r="FE185" s="54"/>
      <c r="FF185" s="54"/>
      <c r="FG185" s="54"/>
      <c r="FH185" s="54"/>
      <c r="FI185" s="1"/>
    </row>
    <row r="186" spans="1:165" x14ac:dyDescent="0.2">
      <c r="A186" s="2" t="s">
        <v>572</v>
      </c>
      <c r="B186" s="2" t="s">
        <v>1484</v>
      </c>
      <c r="C186" s="2" t="s">
        <v>1484</v>
      </c>
      <c r="D186" s="2" t="s">
        <v>1484</v>
      </c>
      <c r="E186" s="2" t="s">
        <v>1484</v>
      </c>
      <c r="F186" s="2" t="s">
        <v>1484</v>
      </c>
      <c r="G186" s="2" t="s">
        <v>1484</v>
      </c>
      <c r="H186" s="2" t="s">
        <v>1484</v>
      </c>
      <c r="I186" s="2" t="s">
        <v>1484</v>
      </c>
      <c r="J186" s="2" t="s">
        <v>1484</v>
      </c>
      <c r="K186" s="2" t="s">
        <v>1484</v>
      </c>
      <c r="L186" s="2" t="s">
        <v>1484</v>
      </c>
      <c r="M186" s="2" t="s">
        <v>1484</v>
      </c>
      <c r="N186" s="2" t="s">
        <v>1484</v>
      </c>
      <c r="O186" s="2" t="s">
        <v>1484</v>
      </c>
      <c r="P186" s="2" t="s">
        <v>1484</v>
      </c>
      <c r="Q186" s="2" t="s">
        <v>1484</v>
      </c>
      <c r="R186" s="2" t="s">
        <v>1484</v>
      </c>
      <c r="S186" s="2" t="s">
        <v>1484</v>
      </c>
      <c r="T186" s="2" t="s">
        <v>1484</v>
      </c>
      <c r="U186" s="2" t="s">
        <v>1484</v>
      </c>
      <c r="V186" s="2" t="s">
        <v>1484</v>
      </c>
      <c r="W186" s="2" t="s">
        <v>1484</v>
      </c>
      <c r="X186" s="2" t="s">
        <v>1484</v>
      </c>
      <c r="Y186" s="2" t="s">
        <v>1484</v>
      </c>
      <c r="Z186" s="2" t="s">
        <v>1484</v>
      </c>
      <c r="AA186" s="2" t="s">
        <v>1484</v>
      </c>
      <c r="AB186" s="2" t="s">
        <v>1484</v>
      </c>
      <c r="AC186" s="2" t="s">
        <v>1484</v>
      </c>
      <c r="AD186" s="2" t="s">
        <v>1484</v>
      </c>
      <c r="AE186" s="2" t="s">
        <v>1484</v>
      </c>
      <c r="AF186" s="2" t="s">
        <v>1484</v>
      </c>
      <c r="AG186" s="2" t="s">
        <v>1484</v>
      </c>
      <c r="AH186" s="2" t="s">
        <v>1484</v>
      </c>
      <c r="AI186" s="2" t="s">
        <v>1484</v>
      </c>
      <c r="AJ186" s="2" t="s">
        <v>1484</v>
      </c>
      <c r="AK186" s="2" t="s">
        <v>1484</v>
      </c>
      <c r="AL186" s="2" t="s">
        <v>1484</v>
      </c>
      <c r="AM186" s="2" t="s">
        <v>1484</v>
      </c>
      <c r="AN186" s="2" t="s">
        <v>1484</v>
      </c>
      <c r="AO186" s="2" t="s">
        <v>1484</v>
      </c>
      <c r="AP186" s="2" t="s">
        <v>1484</v>
      </c>
      <c r="AQ186" s="2" t="s">
        <v>1484</v>
      </c>
      <c r="AR186" s="2" t="s">
        <v>1484</v>
      </c>
      <c r="AS186" s="2" t="s">
        <v>1484</v>
      </c>
      <c r="AT186" s="2" t="s">
        <v>1484</v>
      </c>
      <c r="AU186" s="2" t="s">
        <v>1484</v>
      </c>
      <c r="AV186" s="2" t="s">
        <v>1484</v>
      </c>
      <c r="AW186" s="2" t="s">
        <v>1484</v>
      </c>
      <c r="AX186" s="2" t="s">
        <v>1484</v>
      </c>
      <c r="AY186" s="2" t="s">
        <v>1484</v>
      </c>
      <c r="AZ186" s="2" t="s">
        <v>1484</v>
      </c>
      <c r="BA186" s="2" t="s">
        <v>1484</v>
      </c>
      <c r="BB186" s="2" t="s">
        <v>1484</v>
      </c>
      <c r="BC186" s="2" t="s">
        <v>1484</v>
      </c>
      <c r="BD186" s="2" t="s">
        <v>1484</v>
      </c>
      <c r="BE186" s="2" t="s">
        <v>1484</v>
      </c>
      <c r="BF186" s="2" t="s">
        <v>1484</v>
      </c>
      <c r="BG186" s="2" t="s">
        <v>1484</v>
      </c>
      <c r="BH186" s="2" t="s">
        <v>1484</v>
      </c>
      <c r="BI186" s="2" t="s">
        <v>1484</v>
      </c>
      <c r="BJ186" s="2" t="s">
        <v>1484</v>
      </c>
      <c r="BK186" s="2" t="s">
        <v>1484</v>
      </c>
      <c r="BL186" s="2" t="s">
        <v>1484</v>
      </c>
      <c r="BM186" s="2" t="s">
        <v>1484</v>
      </c>
      <c r="BN186" s="2" t="s">
        <v>1484</v>
      </c>
      <c r="BO186" s="2" t="s">
        <v>1484</v>
      </c>
      <c r="BP186" s="2" t="s">
        <v>1484</v>
      </c>
      <c r="BQ186" s="2" t="s">
        <v>1484</v>
      </c>
      <c r="BR186" s="2" t="s">
        <v>1484</v>
      </c>
      <c r="BS186" s="2" t="s">
        <v>1484</v>
      </c>
      <c r="BT186" s="2" t="s">
        <v>1484</v>
      </c>
      <c r="BU186" s="2" t="s">
        <v>1484</v>
      </c>
      <c r="BV186" s="2" t="s">
        <v>1484</v>
      </c>
      <c r="BW186" s="2" t="s">
        <v>1484</v>
      </c>
      <c r="BX186" s="2" t="s">
        <v>1484</v>
      </c>
      <c r="BY186" s="2" t="s">
        <v>1484</v>
      </c>
      <c r="BZ186" s="2" t="s">
        <v>1484</v>
      </c>
      <c r="CA186" s="2" t="s">
        <v>1484</v>
      </c>
      <c r="CB186" s="2" t="s">
        <v>1484</v>
      </c>
      <c r="CC186" s="2" t="s">
        <v>1484</v>
      </c>
      <c r="CD186" s="2" t="s">
        <v>1484</v>
      </c>
      <c r="CE186" s="2" t="s">
        <v>1484</v>
      </c>
      <c r="CF186" s="2" t="s">
        <v>1484</v>
      </c>
      <c r="CG186" s="2" t="s">
        <v>1484</v>
      </c>
      <c r="CH186" s="2" t="s">
        <v>1484</v>
      </c>
      <c r="CI186" s="2" t="s">
        <v>1484</v>
      </c>
      <c r="CJ186" s="2" t="s">
        <v>1484</v>
      </c>
      <c r="CK186" s="2" t="s">
        <v>1484</v>
      </c>
      <c r="CL186" s="2" t="s">
        <v>1484</v>
      </c>
      <c r="CM186" s="2" t="s">
        <v>1484</v>
      </c>
      <c r="CN186" s="2" t="s">
        <v>1484</v>
      </c>
      <c r="CO186" s="2" t="s">
        <v>1484</v>
      </c>
      <c r="CP186" s="2" t="s">
        <v>1484</v>
      </c>
      <c r="CQ186" s="2" t="s">
        <v>1484</v>
      </c>
      <c r="CR186" s="2" t="s">
        <v>1484</v>
      </c>
      <c r="CS186" s="2" t="s">
        <v>1484</v>
      </c>
      <c r="CU186" s="2" t="str">
        <f>_xlfn.XLOOKUP($A186,TEAMS!$G$1:$G$844,TEAMS!$H$1:$H$844,"",0)</f>
        <v>SF</v>
      </c>
      <c r="CV186" s="2" t="str">
        <f>_xlfn.XLOOKUP($CU186,DASHBOARD!$B$22:$B$27,DASHBOARD!$C$22:$C$27,"",0)</f>
        <v>FORWARD</v>
      </c>
      <c r="CY186" s="60">
        <v>0</v>
      </c>
      <c r="CZ186" s="60">
        <v>0</v>
      </c>
      <c r="DA186" s="60">
        <v>0</v>
      </c>
      <c r="DB186" s="60">
        <v>0</v>
      </c>
      <c r="DC186" s="60">
        <v>0</v>
      </c>
      <c r="DD186" s="60">
        <v>0</v>
      </c>
      <c r="DE186" s="60">
        <v>0</v>
      </c>
      <c r="DF186" s="60">
        <v>0</v>
      </c>
      <c r="DG186" s="60">
        <v>0</v>
      </c>
      <c r="DH186" s="60">
        <v>0</v>
      </c>
      <c r="DI186" s="60">
        <v>0</v>
      </c>
      <c r="DJ186" s="60">
        <v>0</v>
      </c>
      <c r="DK186" s="60">
        <v>0</v>
      </c>
      <c r="DL186" s="60">
        <v>0</v>
      </c>
      <c r="DM186" s="60">
        <v>0</v>
      </c>
      <c r="DN186" s="60">
        <v>0</v>
      </c>
      <c r="DO186" s="60">
        <v>0</v>
      </c>
      <c r="DP186" s="60">
        <v>0</v>
      </c>
      <c r="DQ186" s="60">
        <v>0</v>
      </c>
      <c r="DR186" s="60">
        <v>0</v>
      </c>
      <c r="DS186" s="60">
        <v>0</v>
      </c>
      <c r="DT186" s="60">
        <v>0</v>
      </c>
      <c r="DU186" s="60">
        <v>0</v>
      </c>
      <c r="DV186" s="60">
        <v>0</v>
      </c>
      <c r="DW186" s="60">
        <v>0</v>
      </c>
      <c r="DX186" s="60">
        <v>0</v>
      </c>
      <c r="DY186" s="60">
        <v>0</v>
      </c>
      <c r="DZ186" s="60">
        <v>0</v>
      </c>
      <c r="EA186" s="60">
        <v>0</v>
      </c>
      <c r="EB186" s="60">
        <v>0</v>
      </c>
      <c r="EC186" s="60">
        <v>0</v>
      </c>
      <c r="ED186" s="60">
        <v>0</v>
      </c>
      <c r="EH186" s="2" t="s">
        <v>1484</v>
      </c>
    </row>
    <row r="187" spans="1:165" x14ac:dyDescent="0.2">
      <c r="A187" s="2" t="s">
        <v>723</v>
      </c>
      <c r="B187" s="2" t="s">
        <v>1484</v>
      </c>
      <c r="C187" s="2" t="s">
        <v>1484</v>
      </c>
      <c r="D187" s="2" t="s">
        <v>1484</v>
      </c>
      <c r="E187" s="2" t="s">
        <v>1484</v>
      </c>
      <c r="F187" s="2" t="s">
        <v>1484</v>
      </c>
      <c r="G187" s="2" t="s">
        <v>1484</v>
      </c>
      <c r="H187" s="2" t="s">
        <v>1484</v>
      </c>
      <c r="I187" s="2" t="s">
        <v>1484</v>
      </c>
      <c r="J187" s="2" t="s">
        <v>1484</v>
      </c>
      <c r="K187" s="2" t="s">
        <v>1484</v>
      </c>
      <c r="L187" s="2" t="s">
        <v>1484</v>
      </c>
      <c r="M187" s="2" t="s">
        <v>1484</v>
      </c>
      <c r="N187" s="2" t="s">
        <v>1484</v>
      </c>
      <c r="O187" s="2" t="s">
        <v>1484</v>
      </c>
      <c r="P187" s="2" t="s">
        <v>1484</v>
      </c>
      <c r="Q187" s="2" t="s">
        <v>1484</v>
      </c>
      <c r="R187" s="2" t="s">
        <v>1484</v>
      </c>
      <c r="S187" s="2" t="s">
        <v>1484</v>
      </c>
      <c r="T187" s="2" t="s">
        <v>1484</v>
      </c>
      <c r="U187" s="2" t="s">
        <v>1484</v>
      </c>
      <c r="V187" s="2" t="s">
        <v>1484</v>
      </c>
      <c r="W187" s="2" t="s">
        <v>1484</v>
      </c>
      <c r="X187" s="2" t="s">
        <v>1484</v>
      </c>
      <c r="Y187" s="2" t="s">
        <v>1484</v>
      </c>
      <c r="Z187" s="2" t="s">
        <v>1484</v>
      </c>
      <c r="AA187" s="2" t="s">
        <v>1484</v>
      </c>
      <c r="AB187" s="2" t="s">
        <v>1484</v>
      </c>
      <c r="AC187" s="2" t="s">
        <v>786</v>
      </c>
      <c r="AD187" s="2" t="s">
        <v>786</v>
      </c>
      <c r="AE187" s="2" t="s">
        <v>1484</v>
      </c>
      <c r="AF187" s="2" t="s">
        <v>1484</v>
      </c>
      <c r="AG187" s="2" t="s">
        <v>1484</v>
      </c>
      <c r="AH187" s="2" t="s">
        <v>1484</v>
      </c>
      <c r="AI187" s="2" t="s">
        <v>1484</v>
      </c>
      <c r="AJ187" s="2" t="s">
        <v>1484</v>
      </c>
      <c r="AK187" s="2" t="s">
        <v>1484</v>
      </c>
      <c r="AL187" s="2" t="s">
        <v>1484</v>
      </c>
      <c r="AM187" s="2" t="s">
        <v>1484</v>
      </c>
      <c r="AN187" s="2" t="s">
        <v>1484</v>
      </c>
      <c r="AO187" s="2" t="s">
        <v>1484</v>
      </c>
      <c r="AP187" s="2" t="s">
        <v>1484</v>
      </c>
      <c r="AQ187" s="2" t="s">
        <v>1484</v>
      </c>
      <c r="AR187" s="2" t="s">
        <v>1484</v>
      </c>
      <c r="AS187" s="2" t="s">
        <v>1484</v>
      </c>
      <c r="AT187" s="2" t="s">
        <v>1484</v>
      </c>
      <c r="AU187" s="2" t="s">
        <v>1484</v>
      </c>
      <c r="AV187" s="2" t="s">
        <v>1484</v>
      </c>
      <c r="AW187" s="2" t="s">
        <v>1484</v>
      </c>
      <c r="AX187" s="2" t="s">
        <v>1484</v>
      </c>
      <c r="AY187" s="2" t="s">
        <v>1484</v>
      </c>
      <c r="AZ187" s="2" t="s">
        <v>1484</v>
      </c>
      <c r="BA187" s="2" t="s">
        <v>1484</v>
      </c>
      <c r="BB187" s="2" t="s">
        <v>1484</v>
      </c>
      <c r="BC187" s="2" t="s">
        <v>1484</v>
      </c>
      <c r="BD187" s="2" t="s">
        <v>1484</v>
      </c>
      <c r="BE187" s="2" t="s">
        <v>1484</v>
      </c>
      <c r="BF187" s="2" t="s">
        <v>1484</v>
      </c>
      <c r="BG187" s="2" t="s">
        <v>1484</v>
      </c>
      <c r="BH187" s="2" t="s">
        <v>1484</v>
      </c>
      <c r="BI187" s="2">
        <v>809.4</v>
      </c>
      <c r="BJ187" s="2">
        <v>788.8</v>
      </c>
      <c r="BK187" s="2" t="s">
        <v>1484</v>
      </c>
      <c r="BL187" s="2" t="s">
        <v>1484</v>
      </c>
      <c r="BM187" s="2" t="s">
        <v>1484</v>
      </c>
      <c r="BN187" s="2" t="s">
        <v>1484</v>
      </c>
      <c r="BO187" s="2" t="s">
        <v>1484</v>
      </c>
      <c r="BP187" s="2" t="s">
        <v>1484</v>
      </c>
      <c r="BQ187" s="2" t="s">
        <v>1484</v>
      </c>
      <c r="BR187" s="2" t="s">
        <v>1484</v>
      </c>
      <c r="BS187" s="2" t="s">
        <v>1484</v>
      </c>
      <c r="BT187" s="2" t="s">
        <v>1484</v>
      </c>
      <c r="BU187" s="2" t="s">
        <v>1484</v>
      </c>
      <c r="BV187" s="2" t="s">
        <v>1484</v>
      </c>
      <c r="BW187" s="2" t="s">
        <v>1484</v>
      </c>
      <c r="BX187" s="2" t="s">
        <v>1484</v>
      </c>
      <c r="BY187" s="2" t="s">
        <v>1484</v>
      </c>
      <c r="BZ187" s="2" t="s">
        <v>1484</v>
      </c>
      <c r="CA187" s="2" t="s">
        <v>1484</v>
      </c>
      <c r="CB187" s="2" t="s">
        <v>1484</v>
      </c>
      <c r="CC187" s="2" t="s">
        <v>1484</v>
      </c>
      <c r="CD187" s="2" t="s">
        <v>1484</v>
      </c>
      <c r="CE187" s="2" t="s">
        <v>1484</v>
      </c>
      <c r="CF187" s="2" t="s">
        <v>1484</v>
      </c>
      <c r="CG187" s="2" t="s">
        <v>1484</v>
      </c>
      <c r="CH187" s="2" t="s">
        <v>1484</v>
      </c>
      <c r="CI187" s="2" t="s">
        <v>1484</v>
      </c>
      <c r="CJ187" s="2" t="s">
        <v>1484</v>
      </c>
      <c r="CK187" s="2" t="s">
        <v>1484</v>
      </c>
      <c r="CL187" s="2" t="s">
        <v>1484</v>
      </c>
      <c r="CM187" s="2" t="s">
        <v>1484</v>
      </c>
      <c r="CN187" s="2" t="s">
        <v>1484</v>
      </c>
      <c r="CO187" s="2">
        <v>18</v>
      </c>
      <c r="CP187" s="2">
        <v>12.9</v>
      </c>
      <c r="CQ187" s="2" t="s">
        <v>1484</v>
      </c>
      <c r="CR187" s="2" t="s">
        <v>1484</v>
      </c>
      <c r="CS187" s="2" t="s">
        <v>1484</v>
      </c>
      <c r="CU187" s="2" t="str">
        <f>_xlfn.XLOOKUP($A187,TEAMS!$G$1:$G$844,TEAMS!$H$1:$H$844,"",0)</f>
        <v>C</v>
      </c>
      <c r="CV187" s="2" t="str">
        <f>_xlfn.XLOOKUP($CU187,DASHBOARD!$B$22:$B$27,DASHBOARD!$C$22:$C$27,"",0)</f>
        <v>CENTER</v>
      </c>
      <c r="CY187" s="60">
        <v>0</v>
      </c>
      <c r="CZ187" s="60">
        <v>0</v>
      </c>
      <c r="DA187" s="60">
        <v>0</v>
      </c>
      <c r="DB187" s="60">
        <v>0</v>
      </c>
      <c r="DC187" s="60">
        <v>0</v>
      </c>
      <c r="DD187" s="60">
        <v>0</v>
      </c>
      <c r="DE187" s="60">
        <v>0</v>
      </c>
      <c r="DF187" s="60">
        <v>0</v>
      </c>
      <c r="DG187" s="60">
        <v>0</v>
      </c>
      <c r="DH187" s="60">
        <v>0</v>
      </c>
      <c r="DI187" s="60">
        <v>0</v>
      </c>
      <c r="DJ187" s="60">
        <v>0</v>
      </c>
      <c r="DK187" s="60">
        <v>0</v>
      </c>
      <c r="DL187" s="60">
        <v>0</v>
      </c>
      <c r="DM187" s="60">
        <v>0</v>
      </c>
      <c r="DN187" s="60">
        <v>0</v>
      </c>
      <c r="DO187" s="60">
        <v>0</v>
      </c>
      <c r="DP187" s="60">
        <v>0</v>
      </c>
      <c r="DQ187" s="60">
        <v>0</v>
      </c>
      <c r="DR187" s="60">
        <v>0</v>
      </c>
      <c r="DS187" s="60">
        <v>0</v>
      </c>
      <c r="DT187" s="60">
        <v>0</v>
      </c>
      <c r="DU187" s="60">
        <v>0</v>
      </c>
      <c r="DV187" s="60">
        <v>0</v>
      </c>
      <c r="DW187" s="60">
        <v>0</v>
      </c>
      <c r="DX187" s="60">
        <v>0</v>
      </c>
      <c r="DY187" s="60">
        <v>0</v>
      </c>
      <c r="DZ187" s="60">
        <v>815615</v>
      </c>
      <c r="EA187" s="60">
        <v>1378252</v>
      </c>
      <c r="EB187" s="60">
        <v>0</v>
      </c>
      <c r="EC187" s="60">
        <v>0</v>
      </c>
      <c r="ED187" s="60">
        <v>0</v>
      </c>
      <c r="EH187" s="2" t="s">
        <v>1271</v>
      </c>
    </row>
    <row r="188" spans="1:165" x14ac:dyDescent="0.2">
      <c r="A188" s="2" t="s">
        <v>875</v>
      </c>
      <c r="B188" s="2" t="s">
        <v>1484</v>
      </c>
      <c r="C188" s="2" t="s">
        <v>1484</v>
      </c>
      <c r="D188" s="2" t="s">
        <v>1484</v>
      </c>
      <c r="E188" s="2" t="s">
        <v>1484</v>
      </c>
      <c r="F188" s="2" t="s">
        <v>1484</v>
      </c>
      <c r="G188" s="2" t="s">
        <v>1484</v>
      </c>
      <c r="H188" s="2" t="s">
        <v>1484</v>
      </c>
      <c r="I188" s="2" t="s">
        <v>1484</v>
      </c>
      <c r="J188" s="2" t="s">
        <v>1484</v>
      </c>
      <c r="K188" s="2" t="s">
        <v>1484</v>
      </c>
      <c r="L188" s="2" t="s">
        <v>1484</v>
      </c>
      <c r="M188" s="2" t="s">
        <v>1484</v>
      </c>
      <c r="N188" s="2" t="s">
        <v>1484</v>
      </c>
      <c r="O188" s="2" t="s">
        <v>1484</v>
      </c>
      <c r="P188" s="2" t="s">
        <v>1484</v>
      </c>
      <c r="Q188" s="2" t="s">
        <v>1484</v>
      </c>
      <c r="R188" s="2" t="s">
        <v>837</v>
      </c>
      <c r="S188" s="2" t="s">
        <v>837</v>
      </c>
      <c r="T188" s="2" t="s">
        <v>837</v>
      </c>
      <c r="U188" s="2" t="s">
        <v>837</v>
      </c>
      <c r="V188" s="2" t="s">
        <v>1512</v>
      </c>
      <c r="W188" s="2" t="s">
        <v>1512</v>
      </c>
      <c r="X188" s="2" t="s">
        <v>1484</v>
      </c>
      <c r="Y188" s="2" t="s">
        <v>837</v>
      </c>
      <c r="Z188" s="2" t="s">
        <v>1525</v>
      </c>
      <c r="AA188" s="2" t="s">
        <v>1524</v>
      </c>
      <c r="AB188" s="2" t="s">
        <v>1523</v>
      </c>
      <c r="AC188" s="2" t="s">
        <v>1484</v>
      </c>
      <c r="AD188" s="2" t="s">
        <v>1484</v>
      </c>
      <c r="AE188" s="2" t="s">
        <v>1484</v>
      </c>
      <c r="AF188" s="2" t="s">
        <v>1484</v>
      </c>
      <c r="AG188" s="2" t="s">
        <v>1484</v>
      </c>
      <c r="AH188" s="2" t="s">
        <v>1484</v>
      </c>
      <c r="AI188" s="2" t="s">
        <v>1484</v>
      </c>
      <c r="AJ188" s="2" t="s">
        <v>1484</v>
      </c>
      <c r="AK188" s="2" t="s">
        <v>1484</v>
      </c>
      <c r="AL188" s="2" t="s">
        <v>1484</v>
      </c>
      <c r="AM188" s="2" t="s">
        <v>1484</v>
      </c>
      <c r="AN188" s="2" t="s">
        <v>1484</v>
      </c>
      <c r="AO188" s="2" t="s">
        <v>1484</v>
      </c>
      <c r="AP188" s="2" t="s">
        <v>1484</v>
      </c>
      <c r="AQ188" s="2" t="s">
        <v>1484</v>
      </c>
      <c r="AR188" s="2" t="s">
        <v>1484</v>
      </c>
      <c r="AS188" s="2" t="s">
        <v>1484</v>
      </c>
      <c r="AT188" s="2" t="s">
        <v>1484</v>
      </c>
      <c r="AU188" s="2" t="s">
        <v>1484</v>
      </c>
      <c r="AV188" s="2" t="s">
        <v>1484</v>
      </c>
      <c r="AW188" s="2" t="s">
        <v>1484</v>
      </c>
      <c r="AX188" s="2">
        <v>1087.2</v>
      </c>
      <c r="AY188" s="2">
        <v>1689.2</v>
      </c>
      <c r="AZ188" s="2">
        <v>1189.5</v>
      </c>
      <c r="BA188" s="2">
        <v>1476</v>
      </c>
      <c r="BB188" s="2">
        <v>1795.8000000000002</v>
      </c>
      <c r="BC188" s="2">
        <v>830.7</v>
      </c>
      <c r="BD188" s="2" t="s">
        <v>1484</v>
      </c>
      <c r="BE188" s="2">
        <v>910.19999999999993</v>
      </c>
      <c r="BF188" s="2">
        <v>529.19999999999993</v>
      </c>
      <c r="BG188" s="2">
        <v>291.60000000000002</v>
      </c>
      <c r="BH188" s="2">
        <v>35</v>
      </c>
      <c r="BI188" s="2" t="s">
        <v>1484</v>
      </c>
      <c r="BJ188" s="2" t="s">
        <v>1484</v>
      </c>
      <c r="BK188" s="2" t="s">
        <v>1484</v>
      </c>
      <c r="BL188" s="2" t="s">
        <v>1484</v>
      </c>
      <c r="BM188" s="2" t="s">
        <v>1484</v>
      </c>
      <c r="BN188" s="2" t="s">
        <v>1484</v>
      </c>
      <c r="BO188" s="2" t="s">
        <v>1484</v>
      </c>
      <c r="BP188" s="2" t="s">
        <v>1484</v>
      </c>
      <c r="BQ188" s="2" t="s">
        <v>1484</v>
      </c>
      <c r="BR188" s="2" t="s">
        <v>1484</v>
      </c>
      <c r="BS188" s="2" t="s">
        <v>1484</v>
      </c>
      <c r="BT188" s="2" t="s">
        <v>1484</v>
      </c>
      <c r="BU188" s="2" t="s">
        <v>1484</v>
      </c>
      <c r="BV188" s="2" t="s">
        <v>1484</v>
      </c>
      <c r="BW188" s="2" t="s">
        <v>1484</v>
      </c>
      <c r="BX188" s="2" t="s">
        <v>1484</v>
      </c>
      <c r="BY188" s="2" t="s">
        <v>1484</v>
      </c>
      <c r="BZ188" s="2" t="s">
        <v>1484</v>
      </c>
      <c r="CA188" s="2" t="s">
        <v>1484</v>
      </c>
      <c r="CB188" s="2" t="s">
        <v>1484</v>
      </c>
      <c r="CC188" s="2" t="s">
        <v>1484</v>
      </c>
      <c r="CD188" s="2">
        <v>10.8</v>
      </c>
      <c r="CE188" s="2">
        <v>15.4</v>
      </c>
      <c r="CF188" s="2">
        <v>9.9</v>
      </c>
      <c r="CG188" s="2">
        <v>12.3</v>
      </c>
      <c r="CH188" s="2">
        <v>14.1</v>
      </c>
      <c r="CI188" s="2">
        <v>17.399999999999999</v>
      </c>
      <c r="CJ188" s="2" t="s">
        <v>1484</v>
      </c>
      <c r="CK188" s="2">
        <v>15</v>
      </c>
      <c r="CL188" s="2">
        <v>9.9</v>
      </c>
      <c r="CM188" s="2">
        <v>13.2</v>
      </c>
      <c r="CN188" s="2">
        <v>14.4</v>
      </c>
      <c r="CO188" s="2" t="s">
        <v>1484</v>
      </c>
      <c r="CP188" s="2" t="s">
        <v>1484</v>
      </c>
      <c r="CQ188" s="2" t="s">
        <v>1484</v>
      </c>
      <c r="CR188" s="2" t="s">
        <v>1484</v>
      </c>
      <c r="CS188" s="2" t="s">
        <v>1484</v>
      </c>
      <c r="CU188" s="2" t="str">
        <f>_xlfn.XLOOKUP($A188,TEAMS!$G$1:$G$844,TEAMS!$H$1:$H$844,"",0)</f>
        <v>PG</v>
      </c>
      <c r="CV188" s="2" t="str">
        <f>_xlfn.XLOOKUP($CU188,DASHBOARD!$B$22:$B$27,DASHBOARD!$C$22:$C$27,"",0)</f>
        <v>GUARD</v>
      </c>
      <c r="CY188" s="60">
        <v>0</v>
      </c>
      <c r="CZ188" s="60">
        <v>0</v>
      </c>
      <c r="DA188" s="60">
        <v>0</v>
      </c>
      <c r="DB188" s="60">
        <v>0</v>
      </c>
      <c r="DC188" s="60">
        <v>0</v>
      </c>
      <c r="DD188" s="60">
        <v>0</v>
      </c>
      <c r="DE188" s="60">
        <v>0</v>
      </c>
      <c r="DF188" s="60">
        <v>0</v>
      </c>
      <c r="DG188" s="60">
        <v>0</v>
      </c>
      <c r="DH188" s="60">
        <v>0</v>
      </c>
      <c r="DI188" s="60">
        <v>0</v>
      </c>
      <c r="DJ188" s="60">
        <v>0</v>
      </c>
      <c r="DK188" s="60">
        <v>0</v>
      </c>
      <c r="DL188" s="60">
        <v>0</v>
      </c>
      <c r="DM188" s="60">
        <v>0</v>
      </c>
      <c r="DN188" s="60">
        <v>0</v>
      </c>
      <c r="DO188" s="60">
        <v>939120</v>
      </c>
      <c r="DP188" s="60">
        <v>1009560</v>
      </c>
      <c r="DQ188" s="60">
        <v>1080000</v>
      </c>
      <c r="DR188" s="60">
        <v>1947240</v>
      </c>
      <c r="DS188" s="60">
        <v>3750000</v>
      </c>
      <c r="DT188" s="60">
        <v>4000000</v>
      </c>
      <c r="DU188" s="60">
        <v>0</v>
      </c>
      <c r="DV188" s="60">
        <v>1106941</v>
      </c>
      <c r="DW188" s="60">
        <v>2077000</v>
      </c>
      <c r="DX188" s="60">
        <v>191456</v>
      </c>
      <c r="DY188" s="60">
        <v>510921</v>
      </c>
      <c r="DZ188" s="60">
        <v>0</v>
      </c>
      <c r="EA188" s="60">
        <v>0</v>
      </c>
      <c r="EB188" s="60">
        <v>0</v>
      </c>
      <c r="EC188" s="60">
        <v>0</v>
      </c>
      <c r="ED188" s="60">
        <v>0</v>
      </c>
      <c r="EF188" s="1"/>
      <c r="EG188" s="1"/>
      <c r="EH188" s="2" t="s">
        <v>1481</v>
      </c>
      <c r="EJ188" s="1"/>
      <c r="EK188" s="1"/>
      <c r="EL188" s="1"/>
      <c r="EM188" s="1"/>
      <c r="EN188" s="1"/>
      <c r="EO188" s="54"/>
      <c r="EP188" s="1"/>
      <c r="EQ188" s="1"/>
      <c r="ER188" s="1"/>
      <c r="ES188" s="1"/>
      <c r="ET188" s="1"/>
      <c r="EU188" s="1"/>
      <c r="EV188" s="1"/>
      <c r="EW188" s="54"/>
      <c r="EX188" s="54"/>
      <c r="EY188" s="54"/>
      <c r="EZ188" s="1"/>
      <c r="FA188" s="1"/>
      <c r="FB188" s="54"/>
      <c r="FC188" s="54"/>
      <c r="FD188" s="54"/>
      <c r="FE188" s="54"/>
      <c r="FF188" s="54"/>
      <c r="FG188" s="54"/>
      <c r="FH188" s="54"/>
      <c r="FI188" s="1"/>
    </row>
    <row r="189" spans="1:165" x14ac:dyDescent="0.2">
      <c r="A189" s="2" t="s">
        <v>701</v>
      </c>
      <c r="B189" s="2" t="s">
        <v>1484</v>
      </c>
      <c r="C189" s="2" t="s">
        <v>1484</v>
      </c>
      <c r="D189" s="2" t="s">
        <v>1484</v>
      </c>
      <c r="E189" s="2" t="s">
        <v>1484</v>
      </c>
      <c r="F189" s="2" t="s">
        <v>1484</v>
      </c>
      <c r="G189" s="2" t="s">
        <v>1484</v>
      </c>
      <c r="H189" s="2" t="s">
        <v>1484</v>
      </c>
      <c r="I189" s="2" t="s">
        <v>1484</v>
      </c>
      <c r="J189" s="2" t="s">
        <v>1484</v>
      </c>
      <c r="K189" s="2" t="s">
        <v>1484</v>
      </c>
      <c r="L189" s="2" t="s">
        <v>1484</v>
      </c>
      <c r="M189" s="2" t="s">
        <v>1484</v>
      </c>
      <c r="N189" s="2" t="s">
        <v>1484</v>
      </c>
      <c r="O189" s="2" t="s">
        <v>1484</v>
      </c>
      <c r="P189" s="2" t="s">
        <v>1484</v>
      </c>
      <c r="Q189" s="2" t="s">
        <v>1484</v>
      </c>
      <c r="R189" s="2" t="s">
        <v>1484</v>
      </c>
      <c r="S189" s="2" t="s">
        <v>1484</v>
      </c>
      <c r="T189" s="2" t="s">
        <v>1484</v>
      </c>
      <c r="U189" s="2" t="s">
        <v>1484</v>
      </c>
      <c r="V189" s="2" t="s">
        <v>1484</v>
      </c>
      <c r="W189" s="2" t="s">
        <v>1484</v>
      </c>
      <c r="X189" s="2" t="s">
        <v>1484</v>
      </c>
      <c r="Y189" s="2" t="s">
        <v>1484</v>
      </c>
      <c r="Z189" s="2" t="s">
        <v>1484</v>
      </c>
      <c r="AA189" s="2" t="s">
        <v>1484</v>
      </c>
      <c r="AB189" s="2" t="s">
        <v>1484</v>
      </c>
      <c r="AC189" s="2" t="s">
        <v>1484</v>
      </c>
      <c r="AD189" s="2" t="s">
        <v>835</v>
      </c>
      <c r="AE189" s="2" t="s">
        <v>1484</v>
      </c>
      <c r="AF189" s="2" t="s">
        <v>1484</v>
      </c>
      <c r="AG189" s="2" t="s">
        <v>1484</v>
      </c>
      <c r="AH189" s="2" t="s">
        <v>1484</v>
      </c>
      <c r="AI189" s="2" t="s">
        <v>1484</v>
      </c>
      <c r="AJ189" s="2" t="s">
        <v>1484</v>
      </c>
      <c r="AK189" s="2" t="s">
        <v>1484</v>
      </c>
      <c r="AL189" s="2" t="s">
        <v>1484</v>
      </c>
      <c r="AM189" s="2" t="s">
        <v>1484</v>
      </c>
      <c r="AN189" s="2" t="s">
        <v>1484</v>
      </c>
      <c r="AO189" s="2" t="s">
        <v>1484</v>
      </c>
      <c r="AP189" s="2" t="s">
        <v>1484</v>
      </c>
      <c r="AQ189" s="2" t="s">
        <v>1484</v>
      </c>
      <c r="AR189" s="2" t="s">
        <v>1484</v>
      </c>
      <c r="AS189" s="2" t="s">
        <v>1484</v>
      </c>
      <c r="AT189" s="2" t="s">
        <v>1484</v>
      </c>
      <c r="AU189" s="2" t="s">
        <v>1484</v>
      </c>
      <c r="AV189" s="2" t="s">
        <v>1484</v>
      </c>
      <c r="AW189" s="2" t="s">
        <v>1484</v>
      </c>
      <c r="AX189" s="2" t="s">
        <v>1484</v>
      </c>
      <c r="AY189" s="2" t="s">
        <v>1484</v>
      </c>
      <c r="AZ189" s="2" t="s">
        <v>1484</v>
      </c>
      <c r="BA189" s="2" t="s">
        <v>1484</v>
      </c>
      <c r="BB189" s="2" t="s">
        <v>1484</v>
      </c>
      <c r="BC189" s="2" t="s">
        <v>1484</v>
      </c>
      <c r="BD189" s="2" t="s">
        <v>1484</v>
      </c>
      <c r="BE189" s="2" t="s">
        <v>1484</v>
      </c>
      <c r="BF189" s="2" t="s">
        <v>1484</v>
      </c>
      <c r="BG189" s="2" t="s">
        <v>1484</v>
      </c>
      <c r="BH189" s="2" t="s">
        <v>1484</v>
      </c>
      <c r="BI189" s="2" t="s">
        <v>1484</v>
      </c>
      <c r="BJ189" s="2">
        <v>55.199999999999996</v>
      </c>
      <c r="BK189" s="2" t="s">
        <v>1484</v>
      </c>
      <c r="BL189" s="2" t="s">
        <v>1484</v>
      </c>
      <c r="BM189" s="2" t="s">
        <v>1484</v>
      </c>
      <c r="BN189" s="2" t="s">
        <v>1484</v>
      </c>
      <c r="BO189" s="2" t="s">
        <v>1484</v>
      </c>
      <c r="BP189" s="2" t="s">
        <v>1484</v>
      </c>
      <c r="BQ189" s="2" t="s">
        <v>1484</v>
      </c>
      <c r="BR189" s="2" t="s">
        <v>1484</v>
      </c>
      <c r="BS189" s="2" t="s">
        <v>1484</v>
      </c>
      <c r="BT189" s="2" t="s">
        <v>1484</v>
      </c>
      <c r="BU189" s="2" t="s">
        <v>1484</v>
      </c>
      <c r="BV189" s="2" t="s">
        <v>1484</v>
      </c>
      <c r="BW189" s="2" t="s">
        <v>1484</v>
      </c>
      <c r="BX189" s="2" t="s">
        <v>1484</v>
      </c>
      <c r="BY189" s="2" t="s">
        <v>1484</v>
      </c>
      <c r="BZ189" s="2" t="s">
        <v>1484</v>
      </c>
      <c r="CA189" s="2" t="s">
        <v>1484</v>
      </c>
      <c r="CB189" s="2" t="s">
        <v>1484</v>
      </c>
      <c r="CC189" s="2" t="s">
        <v>1484</v>
      </c>
      <c r="CD189" s="2" t="s">
        <v>1484</v>
      </c>
      <c r="CE189" s="2" t="s">
        <v>1484</v>
      </c>
      <c r="CF189" s="2" t="s">
        <v>1484</v>
      </c>
      <c r="CG189" s="2" t="s">
        <v>1484</v>
      </c>
      <c r="CH189" s="2" t="s">
        <v>1484</v>
      </c>
      <c r="CI189" s="2" t="s">
        <v>1484</v>
      </c>
      <c r="CJ189" s="2" t="s">
        <v>1484</v>
      </c>
      <c r="CK189" s="2" t="s">
        <v>1484</v>
      </c>
      <c r="CL189" s="2" t="s">
        <v>1484</v>
      </c>
      <c r="CM189" s="2" t="s">
        <v>1484</v>
      </c>
      <c r="CN189" s="2" t="s">
        <v>1484</v>
      </c>
      <c r="CO189" s="2" t="s">
        <v>1484</v>
      </c>
      <c r="CP189" s="2">
        <v>16.3</v>
      </c>
      <c r="CQ189" s="2" t="s">
        <v>1484</v>
      </c>
      <c r="CR189" s="2" t="s">
        <v>1484</v>
      </c>
      <c r="CS189" s="2" t="s">
        <v>1484</v>
      </c>
      <c r="CU189" s="2" t="str">
        <f>_xlfn.XLOOKUP($A189,TEAMS!$G$1:$G$844,TEAMS!$H$1:$H$844,"",0)</f>
        <v>PG</v>
      </c>
      <c r="CV189" s="2" t="str">
        <f>_xlfn.XLOOKUP($CU189,DASHBOARD!$B$22:$B$27,DASHBOARD!$C$22:$C$27,"",0)</f>
        <v>GUARD</v>
      </c>
      <c r="CY189" s="60">
        <v>0</v>
      </c>
      <c r="CZ189" s="60">
        <v>0</v>
      </c>
      <c r="DA189" s="60">
        <v>0</v>
      </c>
      <c r="DB189" s="60">
        <v>0</v>
      </c>
      <c r="DC189" s="60">
        <v>0</v>
      </c>
      <c r="DD189" s="60">
        <v>0</v>
      </c>
      <c r="DE189" s="60">
        <v>0</v>
      </c>
      <c r="DF189" s="60">
        <v>0</v>
      </c>
      <c r="DG189" s="60">
        <v>0</v>
      </c>
      <c r="DH189" s="60">
        <v>0</v>
      </c>
      <c r="DI189" s="60">
        <v>0</v>
      </c>
      <c r="DJ189" s="60">
        <v>0</v>
      </c>
      <c r="DK189" s="60">
        <v>0</v>
      </c>
      <c r="DL189" s="60">
        <v>0</v>
      </c>
      <c r="DM189" s="60">
        <v>0</v>
      </c>
      <c r="DN189" s="60">
        <v>0</v>
      </c>
      <c r="DO189" s="60">
        <v>0</v>
      </c>
      <c r="DP189" s="60">
        <v>0</v>
      </c>
      <c r="DQ189" s="60">
        <v>0</v>
      </c>
      <c r="DR189" s="60">
        <v>0</v>
      </c>
      <c r="DS189" s="60">
        <v>0</v>
      </c>
      <c r="DT189" s="60">
        <v>0</v>
      </c>
      <c r="DU189" s="60">
        <v>0</v>
      </c>
      <c r="DV189" s="60">
        <v>0</v>
      </c>
      <c r="DW189" s="60">
        <v>0</v>
      </c>
      <c r="DX189" s="60">
        <v>0</v>
      </c>
      <c r="DY189" s="60">
        <v>0</v>
      </c>
      <c r="DZ189" s="60">
        <v>0</v>
      </c>
      <c r="EA189" s="60">
        <v>0</v>
      </c>
      <c r="EB189" s="60">
        <v>0</v>
      </c>
      <c r="EC189" s="60">
        <v>0</v>
      </c>
      <c r="ED189" s="60">
        <v>0</v>
      </c>
      <c r="EH189" s="2" t="s">
        <v>1480</v>
      </c>
    </row>
    <row r="190" spans="1:165" x14ac:dyDescent="0.2">
      <c r="A190" s="2" t="s">
        <v>762</v>
      </c>
      <c r="B190" s="2" t="s">
        <v>1484</v>
      </c>
      <c r="C190" s="2" t="s">
        <v>1484</v>
      </c>
      <c r="D190" s="2" t="s">
        <v>1484</v>
      </c>
      <c r="E190" s="2" t="s">
        <v>1484</v>
      </c>
      <c r="F190" s="2" t="s">
        <v>1484</v>
      </c>
      <c r="G190" s="2" t="s">
        <v>1484</v>
      </c>
      <c r="H190" s="2" t="s">
        <v>1484</v>
      </c>
      <c r="I190" s="2" t="s">
        <v>1484</v>
      </c>
      <c r="J190" s="2" t="s">
        <v>1484</v>
      </c>
      <c r="K190" s="2" t="s">
        <v>1484</v>
      </c>
      <c r="L190" s="2" t="s">
        <v>1484</v>
      </c>
      <c r="M190" s="2" t="s">
        <v>1484</v>
      </c>
      <c r="N190" s="2" t="s">
        <v>1484</v>
      </c>
      <c r="O190" s="2" t="s">
        <v>1484</v>
      </c>
      <c r="P190" s="2" t="s">
        <v>1484</v>
      </c>
      <c r="Q190" s="2" t="s">
        <v>1484</v>
      </c>
      <c r="R190" s="2" t="s">
        <v>1484</v>
      </c>
      <c r="S190" s="2" t="s">
        <v>1484</v>
      </c>
      <c r="T190" s="2" t="s">
        <v>1484</v>
      </c>
      <c r="U190" s="2" t="s">
        <v>1484</v>
      </c>
      <c r="V190" s="2" t="s">
        <v>1484</v>
      </c>
      <c r="W190" s="2" t="s">
        <v>1484</v>
      </c>
      <c r="X190" s="2" t="s">
        <v>1484</v>
      </c>
      <c r="Y190" s="2" t="s">
        <v>1484</v>
      </c>
      <c r="Z190" s="2" t="s">
        <v>1484</v>
      </c>
      <c r="AA190" s="2" t="s">
        <v>1507</v>
      </c>
      <c r="AB190" s="2" t="s">
        <v>788</v>
      </c>
      <c r="AC190" s="2" t="s">
        <v>1484</v>
      </c>
      <c r="AD190" s="2" t="s">
        <v>1521</v>
      </c>
      <c r="AE190" s="2" t="s">
        <v>1484</v>
      </c>
      <c r="AF190" s="2" t="s">
        <v>1484</v>
      </c>
      <c r="AG190" s="2" t="s">
        <v>1484</v>
      </c>
      <c r="AH190" s="2" t="s">
        <v>1484</v>
      </c>
      <c r="AI190" s="2" t="s">
        <v>1484</v>
      </c>
      <c r="AJ190" s="2" t="s">
        <v>1484</v>
      </c>
      <c r="AK190" s="2" t="s">
        <v>1484</v>
      </c>
      <c r="AL190" s="2" t="s">
        <v>1484</v>
      </c>
      <c r="AM190" s="2" t="s">
        <v>1484</v>
      </c>
      <c r="AN190" s="2" t="s">
        <v>1484</v>
      </c>
      <c r="AO190" s="2" t="s">
        <v>1484</v>
      </c>
      <c r="AP190" s="2" t="s">
        <v>1484</v>
      </c>
      <c r="AQ190" s="2" t="s">
        <v>1484</v>
      </c>
      <c r="AR190" s="2" t="s">
        <v>1484</v>
      </c>
      <c r="AS190" s="2" t="s">
        <v>1484</v>
      </c>
      <c r="AT190" s="2" t="s">
        <v>1484</v>
      </c>
      <c r="AU190" s="2" t="s">
        <v>1484</v>
      </c>
      <c r="AV190" s="2" t="s">
        <v>1484</v>
      </c>
      <c r="AW190" s="2" t="s">
        <v>1484</v>
      </c>
      <c r="AX190" s="2" t="s">
        <v>1484</v>
      </c>
      <c r="AY190" s="2" t="s">
        <v>1484</v>
      </c>
      <c r="AZ190" s="2" t="s">
        <v>1484</v>
      </c>
      <c r="BA190" s="2" t="s">
        <v>1484</v>
      </c>
      <c r="BB190" s="2" t="s">
        <v>1484</v>
      </c>
      <c r="BC190" s="2" t="s">
        <v>1484</v>
      </c>
      <c r="BD190" s="2" t="s">
        <v>1484</v>
      </c>
      <c r="BE190" s="2" t="s">
        <v>1484</v>
      </c>
      <c r="BF190" s="2" t="s">
        <v>1484</v>
      </c>
      <c r="BG190" s="2">
        <v>195.8</v>
      </c>
      <c r="BH190" s="2">
        <v>384.8</v>
      </c>
      <c r="BI190" s="2" t="s">
        <v>1484</v>
      </c>
      <c r="BJ190" s="2">
        <v>332.1</v>
      </c>
      <c r="BK190" s="2" t="s">
        <v>1484</v>
      </c>
      <c r="BL190" s="2" t="s">
        <v>1484</v>
      </c>
      <c r="BM190" s="2" t="s">
        <v>1484</v>
      </c>
      <c r="BN190" s="2" t="s">
        <v>1484</v>
      </c>
      <c r="BO190" s="2" t="s">
        <v>1484</v>
      </c>
      <c r="BP190" s="2" t="s">
        <v>1484</v>
      </c>
      <c r="BQ190" s="2" t="s">
        <v>1484</v>
      </c>
      <c r="BR190" s="2" t="s">
        <v>1484</v>
      </c>
      <c r="BS190" s="2" t="s">
        <v>1484</v>
      </c>
      <c r="BT190" s="2" t="s">
        <v>1484</v>
      </c>
      <c r="BU190" s="2" t="s">
        <v>1484</v>
      </c>
      <c r="BV190" s="2" t="s">
        <v>1484</v>
      </c>
      <c r="BW190" s="2" t="s">
        <v>1484</v>
      </c>
      <c r="BX190" s="2" t="s">
        <v>1484</v>
      </c>
      <c r="BY190" s="2" t="s">
        <v>1484</v>
      </c>
      <c r="BZ190" s="2" t="s">
        <v>1484</v>
      </c>
      <c r="CA190" s="2" t="s">
        <v>1484</v>
      </c>
      <c r="CB190" s="2" t="s">
        <v>1484</v>
      </c>
      <c r="CC190" s="2" t="s">
        <v>1484</v>
      </c>
      <c r="CD190" s="2" t="s">
        <v>1484</v>
      </c>
      <c r="CE190" s="2" t="s">
        <v>1484</v>
      </c>
      <c r="CF190" s="2" t="s">
        <v>1484</v>
      </c>
      <c r="CG190" s="2" t="s">
        <v>1484</v>
      </c>
      <c r="CH190" s="2" t="s">
        <v>1484</v>
      </c>
      <c r="CI190" s="2" t="s">
        <v>1484</v>
      </c>
      <c r="CJ190" s="2" t="s">
        <v>1484</v>
      </c>
      <c r="CK190" s="2" t="s">
        <v>1484</v>
      </c>
      <c r="CL190" s="2" t="s">
        <v>1484</v>
      </c>
      <c r="CM190" s="2">
        <v>14.2</v>
      </c>
      <c r="CN190" s="2">
        <v>9.6999999999999993</v>
      </c>
      <c r="CO190" s="2" t="s">
        <v>1484</v>
      </c>
      <c r="CP190" s="2">
        <v>14.3</v>
      </c>
      <c r="CQ190" s="2" t="s">
        <v>1484</v>
      </c>
      <c r="CR190" s="2" t="s">
        <v>1484</v>
      </c>
      <c r="CS190" s="2" t="s">
        <v>1484</v>
      </c>
      <c r="CU190" s="2" t="str">
        <f>_xlfn.XLOOKUP($A190,TEAMS!$G$1:$G$844,TEAMS!$H$1:$H$844,"",0)</f>
        <v>PG</v>
      </c>
      <c r="CV190" s="2" t="str">
        <f>_xlfn.XLOOKUP($CU190,DASHBOARD!$B$22:$B$27,DASHBOARD!$C$22:$C$27,"",0)</f>
        <v>GUARD</v>
      </c>
      <c r="CY190" s="60">
        <v>0</v>
      </c>
      <c r="CZ190" s="60">
        <v>0</v>
      </c>
      <c r="DA190" s="60">
        <v>0</v>
      </c>
      <c r="DB190" s="60">
        <v>0</v>
      </c>
      <c r="DC190" s="60">
        <v>0</v>
      </c>
      <c r="DD190" s="60">
        <v>0</v>
      </c>
      <c r="DE190" s="60">
        <v>0</v>
      </c>
      <c r="DF190" s="60">
        <v>0</v>
      </c>
      <c r="DG190" s="60">
        <v>0</v>
      </c>
      <c r="DH190" s="60">
        <v>0</v>
      </c>
      <c r="DI190" s="60">
        <v>0</v>
      </c>
      <c r="DJ190" s="60">
        <v>0</v>
      </c>
      <c r="DK190" s="60">
        <v>0</v>
      </c>
      <c r="DL190" s="60">
        <v>0</v>
      </c>
      <c r="DM190" s="60">
        <v>0</v>
      </c>
      <c r="DN190" s="60">
        <v>0</v>
      </c>
      <c r="DO190" s="60">
        <v>0</v>
      </c>
      <c r="DP190" s="60">
        <v>0</v>
      </c>
      <c r="DQ190" s="60">
        <v>0</v>
      </c>
      <c r="DR190" s="60">
        <v>0</v>
      </c>
      <c r="DS190" s="60">
        <v>0</v>
      </c>
      <c r="DT190" s="60">
        <v>0</v>
      </c>
      <c r="DU190" s="60">
        <v>0</v>
      </c>
      <c r="DV190" s="60">
        <v>0</v>
      </c>
      <c r="DW190" s="60">
        <v>0</v>
      </c>
      <c r="DX190" s="60">
        <v>172972</v>
      </c>
      <c r="DY190" s="60">
        <v>874636</v>
      </c>
      <c r="DZ190" s="60">
        <v>0</v>
      </c>
      <c r="EA190" s="60">
        <v>0</v>
      </c>
      <c r="EB190" s="60">
        <v>0</v>
      </c>
      <c r="EC190" s="60">
        <v>0</v>
      </c>
      <c r="ED190" s="60">
        <v>0</v>
      </c>
      <c r="EH190" s="2" t="s">
        <v>1480</v>
      </c>
    </row>
    <row r="191" spans="1:165" x14ac:dyDescent="0.2">
      <c r="A191" s="2" t="s">
        <v>621</v>
      </c>
      <c r="B191" s="2" t="s">
        <v>1484</v>
      </c>
      <c r="C191" s="2" t="s">
        <v>1484</v>
      </c>
      <c r="D191" s="2" t="s">
        <v>1484</v>
      </c>
      <c r="E191" s="2" t="s">
        <v>1484</v>
      </c>
      <c r="F191" s="2" t="s">
        <v>1484</v>
      </c>
      <c r="G191" s="2" t="s">
        <v>1484</v>
      </c>
      <c r="H191" s="2" t="s">
        <v>1484</v>
      </c>
      <c r="I191" s="2" t="s">
        <v>1484</v>
      </c>
      <c r="J191" s="2" t="s">
        <v>1484</v>
      </c>
      <c r="K191" s="2" t="s">
        <v>1484</v>
      </c>
      <c r="L191" s="2" t="s">
        <v>1484</v>
      </c>
      <c r="M191" s="2" t="s">
        <v>1484</v>
      </c>
      <c r="N191" s="2" t="s">
        <v>1484</v>
      </c>
      <c r="O191" s="2" t="s">
        <v>1484</v>
      </c>
      <c r="P191" s="2" t="s">
        <v>1484</v>
      </c>
      <c r="Q191" s="2" t="s">
        <v>1484</v>
      </c>
      <c r="R191" s="2" t="s">
        <v>1484</v>
      </c>
      <c r="S191" s="2" t="s">
        <v>1484</v>
      </c>
      <c r="T191" s="2" t="s">
        <v>1484</v>
      </c>
      <c r="U191" s="2" t="s">
        <v>1484</v>
      </c>
      <c r="V191" s="2" t="s">
        <v>1484</v>
      </c>
      <c r="W191" s="2" t="s">
        <v>1484</v>
      </c>
      <c r="X191" s="2" t="s">
        <v>1484</v>
      </c>
      <c r="Y191" s="2" t="s">
        <v>1484</v>
      </c>
      <c r="Z191" s="2" t="s">
        <v>1484</v>
      </c>
      <c r="AA191" s="2" t="s">
        <v>1484</v>
      </c>
      <c r="AB191" s="2" t="s">
        <v>1484</v>
      </c>
      <c r="AC191" s="2" t="s">
        <v>1484</v>
      </c>
      <c r="AD191" s="2" t="s">
        <v>1484</v>
      </c>
      <c r="AE191" s="2" t="s">
        <v>1484</v>
      </c>
      <c r="AF191" s="2" t="s">
        <v>1484</v>
      </c>
      <c r="AG191" s="2" t="s">
        <v>1484</v>
      </c>
      <c r="AH191" s="2" t="s">
        <v>1484</v>
      </c>
      <c r="AI191" s="2" t="s">
        <v>1484</v>
      </c>
      <c r="AJ191" s="2" t="s">
        <v>1484</v>
      </c>
      <c r="AK191" s="2" t="s">
        <v>1484</v>
      </c>
      <c r="AL191" s="2" t="s">
        <v>1484</v>
      </c>
      <c r="AM191" s="2" t="s">
        <v>1484</v>
      </c>
      <c r="AN191" s="2" t="s">
        <v>1484</v>
      </c>
      <c r="AO191" s="2" t="s">
        <v>1484</v>
      </c>
      <c r="AP191" s="2" t="s">
        <v>1484</v>
      </c>
      <c r="AQ191" s="2" t="s">
        <v>1484</v>
      </c>
      <c r="AR191" s="2" t="s">
        <v>1484</v>
      </c>
      <c r="AS191" s="2" t="s">
        <v>1484</v>
      </c>
      <c r="AT191" s="2" t="s">
        <v>1484</v>
      </c>
      <c r="AU191" s="2" t="s">
        <v>1484</v>
      </c>
      <c r="AV191" s="2" t="s">
        <v>1484</v>
      </c>
      <c r="AW191" s="2" t="s">
        <v>1484</v>
      </c>
      <c r="AX191" s="2" t="s">
        <v>1484</v>
      </c>
      <c r="AY191" s="2" t="s">
        <v>1484</v>
      </c>
      <c r="AZ191" s="2" t="s">
        <v>1484</v>
      </c>
      <c r="BA191" s="2" t="s">
        <v>1484</v>
      </c>
      <c r="BB191" s="2" t="s">
        <v>1484</v>
      </c>
      <c r="BC191" s="2" t="s">
        <v>1484</v>
      </c>
      <c r="BD191" s="2" t="s">
        <v>1484</v>
      </c>
      <c r="BE191" s="2" t="s">
        <v>1484</v>
      </c>
      <c r="BF191" s="2" t="s">
        <v>1484</v>
      </c>
      <c r="BG191" s="2" t="s">
        <v>1484</v>
      </c>
      <c r="BH191" s="2" t="s">
        <v>1484</v>
      </c>
      <c r="BI191" s="2" t="s">
        <v>1484</v>
      </c>
      <c r="BJ191" s="2" t="s">
        <v>1484</v>
      </c>
      <c r="BK191" s="2" t="s">
        <v>1484</v>
      </c>
      <c r="BL191" s="2" t="s">
        <v>1484</v>
      </c>
      <c r="BM191" s="2" t="s">
        <v>1484</v>
      </c>
      <c r="BN191" s="2" t="s">
        <v>1484</v>
      </c>
      <c r="BO191" s="2" t="s">
        <v>1484</v>
      </c>
      <c r="BP191" s="2" t="s">
        <v>1484</v>
      </c>
      <c r="BQ191" s="2" t="s">
        <v>1484</v>
      </c>
      <c r="BR191" s="2" t="s">
        <v>1484</v>
      </c>
      <c r="BS191" s="2" t="s">
        <v>1484</v>
      </c>
      <c r="BT191" s="2" t="s">
        <v>1484</v>
      </c>
      <c r="BU191" s="2" t="s">
        <v>1484</v>
      </c>
      <c r="BV191" s="2" t="s">
        <v>1484</v>
      </c>
      <c r="BW191" s="2" t="s">
        <v>1484</v>
      </c>
      <c r="BX191" s="2" t="s">
        <v>1484</v>
      </c>
      <c r="BY191" s="2" t="s">
        <v>1484</v>
      </c>
      <c r="BZ191" s="2" t="s">
        <v>1484</v>
      </c>
      <c r="CA191" s="2" t="s">
        <v>1484</v>
      </c>
      <c r="CB191" s="2" t="s">
        <v>1484</v>
      </c>
      <c r="CC191" s="2" t="s">
        <v>1484</v>
      </c>
      <c r="CD191" s="2" t="s">
        <v>1484</v>
      </c>
      <c r="CE191" s="2" t="s">
        <v>1484</v>
      </c>
      <c r="CF191" s="2" t="s">
        <v>1484</v>
      </c>
      <c r="CG191" s="2" t="s">
        <v>1484</v>
      </c>
      <c r="CH191" s="2" t="s">
        <v>1484</v>
      </c>
      <c r="CI191" s="2" t="s">
        <v>1484</v>
      </c>
      <c r="CJ191" s="2" t="s">
        <v>1484</v>
      </c>
      <c r="CK191" s="2" t="s">
        <v>1484</v>
      </c>
      <c r="CL191" s="2" t="s">
        <v>1484</v>
      </c>
      <c r="CM191" s="2" t="s">
        <v>1484</v>
      </c>
      <c r="CN191" s="2" t="s">
        <v>1484</v>
      </c>
      <c r="CO191" s="2" t="s">
        <v>1484</v>
      </c>
      <c r="CP191" s="2" t="s">
        <v>1484</v>
      </c>
      <c r="CQ191" s="2" t="s">
        <v>1484</v>
      </c>
      <c r="CR191" s="2" t="s">
        <v>1484</v>
      </c>
      <c r="CS191" s="2" t="s">
        <v>1484</v>
      </c>
      <c r="CU191" s="2" t="str">
        <f>_xlfn.XLOOKUP($A191,TEAMS!$G$1:$G$844,TEAMS!$H$1:$H$844,"",0)</f>
        <v>SF</v>
      </c>
      <c r="CV191" s="2" t="str">
        <f>_xlfn.XLOOKUP($CU191,DASHBOARD!$B$22:$B$27,DASHBOARD!$C$22:$C$27,"",0)</f>
        <v>FORWARD</v>
      </c>
      <c r="CY191" s="60">
        <v>0</v>
      </c>
      <c r="CZ191" s="60">
        <v>0</v>
      </c>
      <c r="DA191" s="60">
        <v>0</v>
      </c>
      <c r="DB191" s="60">
        <v>0</v>
      </c>
      <c r="DC191" s="60">
        <v>0</v>
      </c>
      <c r="DD191" s="60">
        <v>0</v>
      </c>
      <c r="DE191" s="60">
        <v>0</v>
      </c>
      <c r="DF191" s="60">
        <v>0</v>
      </c>
      <c r="DG191" s="60">
        <v>0</v>
      </c>
      <c r="DH191" s="60">
        <v>0</v>
      </c>
      <c r="DI191" s="60">
        <v>0</v>
      </c>
      <c r="DJ191" s="60">
        <v>0</v>
      </c>
      <c r="DK191" s="60">
        <v>0</v>
      </c>
      <c r="DL191" s="60">
        <v>0</v>
      </c>
      <c r="DM191" s="60">
        <v>0</v>
      </c>
      <c r="DN191" s="60">
        <v>0</v>
      </c>
      <c r="DO191" s="60">
        <v>0</v>
      </c>
      <c r="DP191" s="60">
        <v>0</v>
      </c>
      <c r="DQ191" s="60">
        <v>0</v>
      </c>
      <c r="DR191" s="60">
        <v>0</v>
      </c>
      <c r="DS191" s="60">
        <v>0</v>
      </c>
      <c r="DT191" s="60">
        <v>0</v>
      </c>
      <c r="DU191" s="60">
        <v>0</v>
      </c>
      <c r="DV191" s="60">
        <v>0</v>
      </c>
      <c r="DW191" s="60">
        <v>0</v>
      </c>
      <c r="DX191" s="60">
        <v>0</v>
      </c>
      <c r="DY191" s="60">
        <v>0</v>
      </c>
      <c r="DZ191" s="60">
        <v>0</v>
      </c>
      <c r="EA191" s="60">
        <v>0</v>
      </c>
      <c r="EB191" s="60">
        <v>0</v>
      </c>
      <c r="EC191" s="60">
        <v>0</v>
      </c>
      <c r="ED191" s="60">
        <v>0</v>
      </c>
      <c r="EH191" s="2" t="s">
        <v>1484</v>
      </c>
    </row>
    <row r="192" spans="1:165" x14ac:dyDescent="0.2">
      <c r="A192" s="2" t="s">
        <v>584</v>
      </c>
      <c r="B192" s="2" t="s">
        <v>1484</v>
      </c>
      <c r="C192" s="2" t="s">
        <v>1484</v>
      </c>
      <c r="D192" s="2" t="s">
        <v>1484</v>
      </c>
      <c r="E192" s="2" t="s">
        <v>1484</v>
      </c>
      <c r="F192" s="2" t="s">
        <v>1484</v>
      </c>
      <c r="G192" s="2" t="s">
        <v>1484</v>
      </c>
      <c r="H192" s="2" t="s">
        <v>1484</v>
      </c>
      <c r="I192" s="2" t="s">
        <v>1484</v>
      </c>
      <c r="J192" s="2" t="s">
        <v>1484</v>
      </c>
      <c r="K192" s="2" t="s">
        <v>1484</v>
      </c>
      <c r="L192" s="2" t="s">
        <v>1484</v>
      </c>
      <c r="M192" s="2" t="s">
        <v>1484</v>
      </c>
      <c r="N192" s="2" t="s">
        <v>1484</v>
      </c>
      <c r="O192" s="2" t="s">
        <v>1484</v>
      </c>
      <c r="P192" s="2" t="s">
        <v>1484</v>
      </c>
      <c r="Q192" s="2" t="s">
        <v>1484</v>
      </c>
      <c r="R192" s="2" t="s">
        <v>1484</v>
      </c>
      <c r="S192" s="2" t="s">
        <v>1484</v>
      </c>
      <c r="T192" s="2" t="s">
        <v>1484</v>
      </c>
      <c r="U192" s="2" t="s">
        <v>1484</v>
      </c>
      <c r="V192" s="2" t="s">
        <v>1484</v>
      </c>
      <c r="W192" s="2" t="s">
        <v>1484</v>
      </c>
      <c r="X192" s="2" t="s">
        <v>1484</v>
      </c>
      <c r="Y192" s="2" t="s">
        <v>1484</v>
      </c>
      <c r="Z192" s="2" t="s">
        <v>1484</v>
      </c>
      <c r="AA192" s="2" t="s">
        <v>1484</v>
      </c>
      <c r="AB192" s="2" t="s">
        <v>1484</v>
      </c>
      <c r="AC192" s="2" t="s">
        <v>1484</v>
      </c>
      <c r="AD192" s="2" t="s">
        <v>1484</v>
      </c>
      <c r="AE192" s="2" t="s">
        <v>1484</v>
      </c>
      <c r="AF192" s="2" t="s">
        <v>1484</v>
      </c>
      <c r="AG192" s="2" t="s">
        <v>1484</v>
      </c>
      <c r="AH192" s="2" t="s">
        <v>1484</v>
      </c>
      <c r="AI192" s="2" t="s">
        <v>1484</v>
      </c>
      <c r="AJ192" s="2" t="s">
        <v>1484</v>
      </c>
      <c r="AK192" s="2" t="s">
        <v>1484</v>
      </c>
      <c r="AL192" s="2" t="s">
        <v>1484</v>
      </c>
      <c r="AM192" s="2" t="s">
        <v>1484</v>
      </c>
      <c r="AN192" s="2" t="s">
        <v>1484</v>
      </c>
      <c r="AO192" s="2" t="s">
        <v>1484</v>
      </c>
      <c r="AP192" s="2" t="s">
        <v>1484</v>
      </c>
      <c r="AQ192" s="2" t="s">
        <v>1484</v>
      </c>
      <c r="AR192" s="2" t="s">
        <v>1484</v>
      </c>
      <c r="AS192" s="2" t="s">
        <v>1484</v>
      </c>
      <c r="AT192" s="2" t="s">
        <v>1484</v>
      </c>
      <c r="AU192" s="2" t="s">
        <v>1484</v>
      </c>
      <c r="AV192" s="2" t="s">
        <v>1484</v>
      </c>
      <c r="AW192" s="2" t="s">
        <v>1484</v>
      </c>
      <c r="AX192" s="2" t="s">
        <v>1484</v>
      </c>
      <c r="AY192" s="2" t="s">
        <v>1484</v>
      </c>
      <c r="AZ192" s="2" t="s">
        <v>1484</v>
      </c>
      <c r="BA192" s="2" t="s">
        <v>1484</v>
      </c>
      <c r="BB192" s="2" t="s">
        <v>1484</v>
      </c>
      <c r="BC192" s="2" t="s">
        <v>1484</v>
      </c>
      <c r="BD192" s="2" t="s">
        <v>1484</v>
      </c>
      <c r="BE192" s="2" t="s">
        <v>1484</v>
      </c>
      <c r="BF192" s="2" t="s">
        <v>1484</v>
      </c>
      <c r="BG192" s="2" t="s">
        <v>1484</v>
      </c>
      <c r="BH192" s="2" t="s">
        <v>1484</v>
      </c>
      <c r="BI192" s="2" t="s">
        <v>1484</v>
      </c>
      <c r="BJ192" s="2" t="s">
        <v>1484</v>
      </c>
      <c r="BK192" s="2" t="s">
        <v>1484</v>
      </c>
      <c r="BL192" s="2" t="s">
        <v>1484</v>
      </c>
      <c r="BM192" s="2" t="s">
        <v>1484</v>
      </c>
      <c r="BN192" s="2" t="s">
        <v>1484</v>
      </c>
      <c r="BO192" s="2" t="s">
        <v>1484</v>
      </c>
      <c r="BP192" s="2" t="s">
        <v>1484</v>
      </c>
      <c r="BQ192" s="2" t="s">
        <v>1484</v>
      </c>
      <c r="BR192" s="2" t="s">
        <v>1484</v>
      </c>
      <c r="BS192" s="2" t="s">
        <v>1484</v>
      </c>
      <c r="BT192" s="2" t="s">
        <v>1484</v>
      </c>
      <c r="BU192" s="2" t="s">
        <v>1484</v>
      </c>
      <c r="BV192" s="2" t="s">
        <v>1484</v>
      </c>
      <c r="BW192" s="2" t="s">
        <v>1484</v>
      </c>
      <c r="BX192" s="2" t="s">
        <v>1484</v>
      </c>
      <c r="BY192" s="2" t="s">
        <v>1484</v>
      </c>
      <c r="BZ192" s="2" t="s">
        <v>1484</v>
      </c>
      <c r="CA192" s="2" t="s">
        <v>1484</v>
      </c>
      <c r="CB192" s="2" t="s">
        <v>1484</v>
      </c>
      <c r="CC192" s="2" t="s">
        <v>1484</v>
      </c>
      <c r="CD192" s="2" t="s">
        <v>1484</v>
      </c>
      <c r="CE192" s="2" t="s">
        <v>1484</v>
      </c>
      <c r="CF192" s="2" t="s">
        <v>1484</v>
      </c>
      <c r="CG192" s="2" t="s">
        <v>1484</v>
      </c>
      <c r="CH192" s="2" t="s">
        <v>1484</v>
      </c>
      <c r="CI192" s="2" t="s">
        <v>1484</v>
      </c>
      <c r="CJ192" s="2" t="s">
        <v>1484</v>
      </c>
      <c r="CK192" s="2" t="s">
        <v>1484</v>
      </c>
      <c r="CL192" s="2" t="s">
        <v>1484</v>
      </c>
      <c r="CM192" s="2" t="s">
        <v>1484</v>
      </c>
      <c r="CN192" s="2" t="s">
        <v>1484</v>
      </c>
      <c r="CO192" s="2" t="s">
        <v>1484</v>
      </c>
      <c r="CP192" s="2" t="s">
        <v>1484</v>
      </c>
      <c r="CQ192" s="2" t="s">
        <v>1484</v>
      </c>
      <c r="CR192" s="2" t="s">
        <v>1484</v>
      </c>
      <c r="CS192" s="2" t="s">
        <v>1484</v>
      </c>
      <c r="CU192" s="2" t="str">
        <f>_xlfn.XLOOKUP($A192,TEAMS!$G$1:$G$844,TEAMS!$H$1:$H$844,"",0)</f>
        <v>SG</v>
      </c>
      <c r="CV192" s="2" t="str">
        <f>_xlfn.XLOOKUP($CU192,DASHBOARD!$B$22:$B$27,DASHBOARD!$C$22:$C$27,"",0)</f>
        <v>GUARD</v>
      </c>
      <c r="CY192" s="60">
        <v>0</v>
      </c>
      <c r="CZ192" s="60">
        <v>0</v>
      </c>
      <c r="DA192" s="60">
        <v>0</v>
      </c>
      <c r="DB192" s="60">
        <v>0</v>
      </c>
      <c r="DC192" s="60">
        <v>0</v>
      </c>
      <c r="DD192" s="60">
        <v>0</v>
      </c>
      <c r="DE192" s="60">
        <v>0</v>
      </c>
      <c r="DF192" s="60">
        <v>0</v>
      </c>
      <c r="DG192" s="60">
        <v>0</v>
      </c>
      <c r="DH192" s="60">
        <v>0</v>
      </c>
      <c r="DI192" s="60">
        <v>0</v>
      </c>
      <c r="DJ192" s="60">
        <v>0</v>
      </c>
      <c r="DK192" s="60">
        <v>0</v>
      </c>
      <c r="DL192" s="60">
        <v>0</v>
      </c>
      <c r="DM192" s="60">
        <v>0</v>
      </c>
      <c r="DN192" s="60">
        <v>0</v>
      </c>
      <c r="DO192" s="60">
        <v>0</v>
      </c>
      <c r="DP192" s="60">
        <v>0</v>
      </c>
      <c r="DQ192" s="60">
        <v>0</v>
      </c>
      <c r="DR192" s="60">
        <v>0</v>
      </c>
      <c r="DS192" s="60">
        <v>0</v>
      </c>
      <c r="DT192" s="60">
        <v>0</v>
      </c>
      <c r="DU192" s="60">
        <v>0</v>
      </c>
      <c r="DV192" s="60">
        <v>0</v>
      </c>
      <c r="DW192" s="60">
        <v>0</v>
      </c>
      <c r="DX192" s="60">
        <v>0</v>
      </c>
      <c r="DY192" s="60">
        <v>0</v>
      </c>
      <c r="DZ192" s="60">
        <v>0</v>
      </c>
      <c r="EA192" s="60">
        <v>0</v>
      </c>
      <c r="EB192" s="60">
        <v>0</v>
      </c>
      <c r="EC192" s="60">
        <v>0</v>
      </c>
      <c r="ED192" s="60">
        <v>0</v>
      </c>
      <c r="EH192" s="2" t="s">
        <v>1484</v>
      </c>
    </row>
    <row r="193" spans="1:165" x14ac:dyDescent="0.2">
      <c r="A193" s="2" t="s">
        <v>825</v>
      </c>
      <c r="B193" s="2" t="s">
        <v>1484</v>
      </c>
      <c r="C193" s="2" t="s">
        <v>1484</v>
      </c>
      <c r="D193" s="2" t="s">
        <v>1484</v>
      </c>
      <c r="E193" s="2" t="s">
        <v>1484</v>
      </c>
      <c r="F193" s="2" t="s">
        <v>1484</v>
      </c>
      <c r="G193" s="2" t="s">
        <v>1484</v>
      </c>
      <c r="H193" s="2" t="s">
        <v>1484</v>
      </c>
      <c r="I193" s="2" t="s">
        <v>1484</v>
      </c>
      <c r="J193" s="2" t="s">
        <v>1484</v>
      </c>
      <c r="K193" s="2" t="s">
        <v>1484</v>
      </c>
      <c r="L193" s="2" t="s">
        <v>1484</v>
      </c>
      <c r="M193" s="2" t="s">
        <v>1484</v>
      </c>
      <c r="N193" s="2" t="s">
        <v>1484</v>
      </c>
      <c r="O193" s="2" t="s">
        <v>1484</v>
      </c>
      <c r="P193" s="2" t="s">
        <v>1484</v>
      </c>
      <c r="Q193" s="2" t="s">
        <v>1484</v>
      </c>
      <c r="R193" s="2" t="s">
        <v>1484</v>
      </c>
      <c r="S193" s="2" t="s">
        <v>1484</v>
      </c>
      <c r="T193" s="2" t="s">
        <v>1484</v>
      </c>
      <c r="U193" s="2" t="s">
        <v>1484</v>
      </c>
      <c r="V193" s="2" t="s">
        <v>1484</v>
      </c>
      <c r="W193" s="2" t="s">
        <v>1529</v>
      </c>
      <c r="X193" s="2" t="s">
        <v>814</v>
      </c>
      <c r="Y193" s="2" t="s">
        <v>930</v>
      </c>
      <c r="Z193" s="2" t="s">
        <v>1484</v>
      </c>
      <c r="AA193" s="2" t="s">
        <v>1484</v>
      </c>
      <c r="AB193" s="2" t="s">
        <v>1484</v>
      </c>
      <c r="AC193" s="2" t="s">
        <v>1484</v>
      </c>
      <c r="AD193" s="2" t="s">
        <v>1484</v>
      </c>
      <c r="AE193" s="2" t="s">
        <v>1484</v>
      </c>
      <c r="AF193" s="2" t="s">
        <v>1484</v>
      </c>
      <c r="AG193" s="2" t="s">
        <v>1484</v>
      </c>
      <c r="AH193" s="2" t="s">
        <v>1484</v>
      </c>
      <c r="AI193" s="2" t="s">
        <v>1484</v>
      </c>
      <c r="AJ193" s="2" t="s">
        <v>1484</v>
      </c>
      <c r="AK193" s="2" t="s">
        <v>1484</v>
      </c>
      <c r="AL193" s="2" t="s">
        <v>1484</v>
      </c>
      <c r="AM193" s="2" t="s">
        <v>1484</v>
      </c>
      <c r="AN193" s="2" t="s">
        <v>1484</v>
      </c>
      <c r="AO193" s="2" t="s">
        <v>1484</v>
      </c>
      <c r="AP193" s="2" t="s">
        <v>1484</v>
      </c>
      <c r="AQ193" s="2" t="s">
        <v>1484</v>
      </c>
      <c r="AR193" s="2" t="s">
        <v>1484</v>
      </c>
      <c r="AS193" s="2" t="s">
        <v>1484</v>
      </c>
      <c r="AT193" s="2" t="s">
        <v>1484</v>
      </c>
      <c r="AU193" s="2" t="s">
        <v>1484</v>
      </c>
      <c r="AV193" s="2" t="s">
        <v>1484</v>
      </c>
      <c r="AW193" s="2" t="s">
        <v>1484</v>
      </c>
      <c r="AX193" s="2" t="s">
        <v>1484</v>
      </c>
      <c r="AY193" s="2" t="s">
        <v>1484</v>
      </c>
      <c r="AZ193" s="2" t="s">
        <v>1484</v>
      </c>
      <c r="BA193" s="2" t="s">
        <v>1484</v>
      </c>
      <c r="BB193" s="2" t="s">
        <v>1484</v>
      </c>
      <c r="BC193" s="2">
        <v>540.19999999999993</v>
      </c>
      <c r="BD193" s="2">
        <v>31.200000000000003</v>
      </c>
      <c r="BE193" s="2">
        <v>316.8</v>
      </c>
      <c r="BF193" s="2" t="s">
        <v>1484</v>
      </c>
      <c r="BG193" s="2" t="s">
        <v>1484</v>
      </c>
      <c r="BH193" s="2" t="s">
        <v>1484</v>
      </c>
      <c r="BI193" s="2" t="s">
        <v>1484</v>
      </c>
      <c r="BJ193" s="2" t="s">
        <v>1484</v>
      </c>
      <c r="BK193" s="2" t="s">
        <v>1484</v>
      </c>
      <c r="BL193" s="2" t="s">
        <v>1484</v>
      </c>
      <c r="BM193" s="2" t="s">
        <v>1484</v>
      </c>
      <c r="BN193" s="2" t="s">
        <v>1484</v>
      </c>
      <c r="BO193" s="2" t="s">
        <v>1484</v>
      </c>
      <c r="BP193" s="2" t="s">
        <v>1484</v>
      </c>
      <c r="BQ193" s="2" t="s">
        <v>1484</v>
      </c>
      <c r="BR193" s="2" t="s">
        <v>1484</v>
      </c>
      <c r="BS193" s="2" t="s">
        <v>1484</v>
      </c>
      <c r="BT193" s="2" t="s">
        <v>1484</v>
      </c>
      <c r="BU193" s="2" t="s">
        <v>1484</v>
      </c>
      <c r="BV193" s="2" t="s">
        <v>1484</v>
      </c>
      <c r="BW193" s="2" t="s">
        <v>1484</v>
      </c>
      <c r="BX193" s="2" t="s">
        <v>1484</v>
      </c>
      <c r="BY193" s="2" t="s">
        <v>1484</v>
      </c>
      <c r="BZ193" s="2" t="s">
        <v>1484</v>
      </c>
      <c r="CA193" s="2" t="s">
        <v>1484</v>
      </c>
      <c r="CB193" s="2" t="s">
        <v>1484</v>
      </c>
      <c r="CC193" s="2" t="s">
        <v>1484</v>
      </c>
      <c r="CD193" s="2" t="s">
        <v>1484</v>
      </c>
      <c r="CE193" s="2" t="s">
        <v>1484</v>
      </c>
      <c r="CF193" s="2" t="s">
        <v>1484</v>
      </c>
      <c r="CG193" s="2" t="s">
        <v>1484</v>
      </c>
      <c r="CH193" s="2" t="s">
        <v>1484</v>
      </c>
      <c r="CI193" s="2">
        <v>13.7</v>
      </c>
      <c r="CJ193" s="2">
        <v>8.5</v>
      </c>
      <c r="CK193" s="2">
        <v>13.4</v>
      </c>
      <c r="CL193" s="2" t="s">
        <v>1484</v>
      </c>
      <c r="CM193" s="2" t="s">
        <v>1484</v>
      </c>
      <c r="CN193" s="2" t="s">
        <v>1484</v>
      </c>
      <c r="CO193" s="2" t="s">
        <v>1484</v>
      </c>
      <c r="CP193" s="2" t="s">
        <v>1484</v>
      </c>
      <c r="CQ193" s="2" t="s">
        <v>1484</v>
      </c>
      <c r="CR193" s="2" t="s">
        <v>1484</v>
      </c>
      <c r="CS193" s="2" t="s">
        <v>1484</v>
      </c>
      <c r="CU193" s="2" t="str">
        <f>_xlfn.XLOOKUP($A193,TEAMS!$G$1:$G$844,TEAMS!$H$1:$H$844,"",0)</f>
        <v>C</v>
      </c>
      <c r="CV193" s="2" t="str">
        <f>_xlfn.XLOOKUP($CU193,DASHBOARD!$B$22:$B$27,DASHBOARD!$C$22:$C$27,"",0)</f>
        <v>CENTER</v>
      </c>
      <c r="CY193" s="60">
        <v>0</v>
      </c>
      <c r="CZ193" s="60">
        <v>0</v>
      </c>
      <c r="DA193" s="60">
        <v>0</v>
      </c>
      <c r="DB193" s="60">
        <v>0</v>
      </c>
      <c r="DC193" s="60">
        <v>0</v>
      </c>
      <c r="DD193" s="60">
        <v>0</v>
      </c>
      <c r="DE193" s="60">
        <v>0</v>
      </c>
      <c r="DF193" s="60">
        <v>0</v>
      </c>
      <c r="DG193" s="60">
        <v>0</v>
      </c>
      <c r="DH193" s="60">
        <v>0</v>
      </c>
      <c r="DI193" s="60">
        <v>0</v>
      </c>
      <c r="DJ193" s="60">
        <v>0</v>
      </c>
      <c r="DK193" s="60">
        <v>0</v>
      </c>
      <c r="DL193" s="60">
        <v>0</v>
      </c>
      <c r="DM193" s="60">
        <v>0</v>
      </c>
      <c r="DN193" s="60">
        <v>0</v>
      </c>
      <c r="DO193" s="60">
        <v>0</v>
      </c>
      <c r="DP193" s="60">
        <v>0</v>
      </c>
      <c r="DQ193" s="60">
        <v>0</v>
      </c>
      <c r="DR193" s="60">
        <v>0</v>
      </c>
      <c r="DS193" s="60">
        <v>0</v>
      </c>
      <c r="DT193" s="60">
        <v>473604</v>
      </c>
      <c r="DU193" s="60">
        <v>354197</v>
      </c>
      <c r="DV193" s="60">
        <v>884293</v>
      </c>
      <c r="DW193" s="60">
        <v>0</v>
      </c>
      <c r="DX193" s="60">
        <v>0</v>
      </c>
      <c r="DY193" s="60">
        <v>0</v>
      </c>
      <c r="DZ193" s="60">
        <v>0</v>
      </c>
      <c r="EA193" s="60">
        <v>0</v>
      </c>
      <c r="EB193" s="60">
        <v>0</v>
      </c>
      <c r="EC193" s="60">
        <v>0</v>
      </c>
      <c r="ED193" s="60">
        <v>0</v>
      </c>
      <c r="EH193" s="2" t="s">
        <v>1271</v>
      </c>
    </row>
    <row r="194" spans="1:165" x14ac:dyDescent="0.2">
      <c r="A194" s="2" t="s">
        <v>882</v>
      </c>
      <c r="B194" s="2" t="s">
        <v>1484</v>
      </c>
      <c r="C194" s="2" t="s">
        <v>1484</v>
      </c>
      <c r="D194" s="2" t="s">
        <v>1484</v>
      </c>
      <c r="E194" s="2" t="s">
        <v>1484</v>
      </c>
      <c r="F194" s="2" t="s">
        <v>1484</v>
      </c>
      <c r="G194" s="2" t="s">
        <v>1484</v>
      </c>
      <c r="H194" s="2" t="s">
        <v>1484</v>
      </c>
      <c r="I194" s="2" t="s">
        <v>1484</v>
      </c>
      <c r="J194" s="2" t="s">
        <v>1484</v>
      </c>
      <c r="K194" s="2" t="s">
        <v>1484</v>
      </c>
      <c r="L194" s="2" t="s">
        <v>1484</v>
      </c>
      <c r="M194" s="2" t="s">
        <v>1484</v>
      </c>
      <c r="N194" s="2" t="s">
        <v>1484</v>
      </c>
      <c r="O194" s="2" t="s">
        <v>1484</v>
      </c>
      <c r="P194" s="2" t="s">
        <v>1484</v>
      </c>
      <c r="Q194" s="2" t="s">
        <v>843</v>
      </c>
      <c r="R194" s="2" t="s">
        <v>1507</v>
      </c>
      <c r="S194" s="2" t="s">
        <v>1525</v>
      </c>
      <c r="T194" s="2" t="s">
        <v>837</v>
      </c>
      <c r="U194" s="2" t="s">
        <v>837</v>
      </c>
      <c r="V194" s="2" t="s">
        <v>1526</v>
      </c>
      <c r="W194" s="2" t="s">
        <v>1484</v>
      </c>
      <c r="X194" s="2" t="s">
        <v>1484</v>
      </c>
      <c r="Y194" s="2" t="s">
        <v>1085</v>
      </c>
      <c r="Z194" s="2" t="s">
        <v>1484</v>
      </c>
      <c r="AA194" s="2" t="s">
        <v>1484</v>
      </c>
      <c r="AB194" s="2" t="s">
        <v>1484</v>
      </c>
      <c r="AC194" s="2" t="s">
        <v>1484</v>
      </c>
      <c r="AD194" s="2" t="s">
        <v>1484</v>
      </c>
      <c r="AE194" s="2" t="s">
        <v>1484</v>
      </c>
      <c r="AF194" s="2" t="s">
        <v>1484</v>
      </c>
      <c r="AG194" s="2" t="s">
        <v>1484</v>
      </c>
      <c r="AH194" s="2" t="s">
        <v>1484</v>
      </c>
      <c r="AI194" s="2" t="s">
        <v>1484</v>
      </c>
      <c r="AJ194" s="2" t="s">
        <v>1484</v>
      </c>
      <c r="AK194" s="2" t="s">
        <v>1484</v>
      </c>
      <c r="AL194" s="2" t="s">
        <v>1484</v>
      </c>
      <c r="AM194" s="2" t="s">
        <v>1484</v>
      </c>
      <c r="AN194" s="2" t="s">
        <v>1484</v>
      </c>
      <c r="AO194" s="2" t="s">
        <v>1484</v>
      </c>
      <c r="AP194" s="2" t="s">
        <v>1484</v>
      </c>
      <c r="AQ194" s="2" t="s">
        <v>1484</v>
      </c>
      <c r="AR194" s="2" t="s">
        <v>1484</v>
      </c>
      <c r="AS194" s="2" t="s">
        <v>1484</v>
      </c>
      <c r="AT194" s="2" t="s">
        <v>1484</v>
      </c>
      <c r="AU194" s="2" t="s">
        <v>1484</v>
      </c>
      <c r="AV194" s="2" t="s">
        <v>1484</v>
      </c>
      <c r="AW194" s="2">
        <v>429.2</v>
      </c>
      <c r="AX194" s="2">
        <v>351.5</v>
      </c>
      <c r="AY194" s="2">
        <v>1228.8</v>
      </c>
      <c r="AZ194" s="2">
        <v>702</v>
      </c>
      <c r="BA194" s="2">
        <v>579.59999999999991</v>
      </c>
      <c r="BB194" s="2">
        <v>653.4</v>
      </c>
      <c r="BC194" s="2" t="s">
        <v>1484</v>
      </c>
      <c r="BD194" s="2" t="s">
        <v>1484</v>
      </c>
      <c r="BE194" s="2">
        <v>19</v>
      </c>
      <c r="BF194" s="2" t="s">
        <v>1484</v>
      </c>
      <c r="BG194" s="2" t="s">
        <v>1484</v>
      </c>
      <c r="BH194" s="2" t="s">
        <v>1484</v>
      </c>
      <c r="BI194" s="2" t="s">
        <v>1484</v>
      </c>
      <c r="BJ194" s="2" t="s">
        <v>1484</v>
      </c>
      <c r="BK194" s="2" t="s">
        <v>1484</v>
      </c>
      <c r="BL194" s="2" t="s">
        <v>1484</v>
      </c>
      <c r="BM194" s="2" t="s">
        <v>1484</v>
      </c>
      <c r="BN194" s="2" t="s">
        <v>1484</v>
      </c>
      <c r="BO194" s="2" t="s">
        <v>1484</v>
      </c>
      <c r="BP194" s="2" t="s">
        <v>1484</v>
      </c>
      <c r="BQ194" s="2" t="s">
        <v>1484</v>
      </c>
      <c r="BR194" s="2" t="s">
        <v>1484</v>
      </c>
      <c r="BS194" s="2" t="s">
        <v>1484</v>
      </c>
      <c r="BT194" s="2" t="s">
        <v>1484</v>
      </c>
      <c r="BU194" s="2" t="s">
        <v>1484</v>
      </c>
      <c r="BV194" s="2" t="s">
        <v>1484</v>
      </c>
      <c r="BW194" s="2" t="s">
        <v>1484</v>
      </c>
      <c r="BX194" s="2" t="s">
        <v>1484</v>
      </c>
      <c r="BY194" s="2" t="s">
        <v>1484</v>
      </c>
      <c r="BZ194" s="2" t="s">
        <v>1484</v>
      </c>
      <c r="CA194" s="2" t="s">
        <v>1484</v>
      </c>
      <c r="CB194" s="2" t="s">
        <v>1484</v>
      </c>
      <c r="CC194" s="2">
        <v>9.1999999999999993</v>
      </c>
      <c r="CD194" s="2">
        <v>9.6</v>
      </c>
      <c r="CE194" s="2">
        <v>10.7</v>
      </c>
      <c r="CF194" s="2">
        <v>9.9</v>
      </c>
      <c r="CG194" s="2">
        <v>6.7</v>
      </c>
      <c r="CH194" s="2">
        <v>8</v>
      </c>
      <c r="CI194" s="2" t="s">
        <v>1484</v>
      </c>
      <c r="CJ194" s="2" t="s">
        <v>1484</v>
      </c>
      <c r="CK194" s="2">
        <v>2.5</v>
      </c>
      <c r="CL194" s="2" t="s">
        <v>1484</v>
      </c>
      <c r="CM194" s="2" t="s">
        <v>1484</v>
      </c>
      <c r="CN194" s="2" t="s">
        <v>1484</v>
      </c>
      <c r="CO194" s="2" t="s">
        <v>1484</v>
      </c>
      <c r="CP194" s="2" t="s">
        <v>1484</v>
      </c>
      <c r="CQ194" s="2" t="s">
        <v>1484</v>
      </c>
      <c r="CR194" s="2" t="s">
        <v>1484</v>
      </c>
      <c r="CS194" s="2" t="s">
        <v>1484</v>
      </c>
      <c r="CU194" s="2" t="str">
        <f>_xlfn.XLOOKUP($A194,TEAMS!$G$1:$G$844,TEAMS!$H$1:$H$844,"",0)</f>
        <v>PF</v>
      </c>
      <c r="CV194" s="2" t="str">
        <f>_xlfn.XLOOKUP($CU194,DASHBOARD!$B$22:$B$27,DASHBOARD!$C$22:$C$27,"",0)</f>
        <v>FORWARD</v>
      </c>
      <c r="CY194" s="60">
        <v>0</v>
      </c>
      <c r="CZ194" s="60">
        <v>0</v>
      </c>
      <c r="DA194" s="60">
        <v>0</v>
      </c>
      <c r="DB194" s="60">
        <v>0</v>
      </c>
      <c r="DC194" s="60">
        <v>0</v>
      </c>
      <c r="DD194" s="60">
        <v>0</v>
      </c>
      <c r="DE194" s="60">
        <v>0</v>
      </c>
      <c r="DF194" s="60">
        <v>0</v>
      </c>
      <c r="DG194" s="60">
        <v>0</v>
      </c>
      <c r="DH194" s="60">
        <v>0</v>
      </c>
      <c r="DI194" s="60">
        <v>0</v>
      </c>
      <c r="DJ194" s="60">
        <v>0</v>
      </c>
      <c r="DK194" s="60">
        <v>0</v>
      </c>
      <c r="DL194" s="60">
        <v>0</v>
      </c>
      <c r="DM194" s="60">
        <v>0</v>
      </c>
      <c r="DN194" s="60">
        <v>398762</v>
      </c>
      <c r="DO194" s="60">
        <v>744551</v>
      </c>
      <c r="DP194" s="60">
        <v>800000</v>
      </c>
      <c r="DQ194" s="60">
        <v>854957</v>
      </c>
      <c r="DR194" s="60">
        <v>959111</v>
      </c>
      <c r="DS194" s="60">
        <v>1069609</v>
      </c>
      <c r="DT194" s="60">
        <v>0</v>
      </c>
      <c r="DU194" s="60">
        <v>0</v>
      </c>
      <c r="DV194" s="60">
        <v>0</v>
      </c>
      <c r="DW194" s="60">
        <v>0</v>
      </c>
      <c r="DX194" s="60">
        <v>0</v>
      </c>
      <c r="DY194" s="60">
        <v>0</v>
      </c>
      <c r="DZ194" s="60">
        <v>0</v>
      </c>
      <c r="EA194" s="60">
        <v>0</v>
      </c>
      <c r="EB194" s="60">
        <v>0</v>
      </c>
      <c r="EC194" s="60">
        <v>0</v>
      </c>
      <c r="ED194" s="60">
        <v>0</v>
      </c>
      <c r="EH194" s="2" t="s">
        <v>1480</v>
      </c>
    </row>
    <row r="195" spans="1:165" x14ac:dyDescent="0.2">
      <c r="A195" s="2" t="s">
        <v>608</v>
      </c>
      <c r="B195" s="2" t="s">
        <v>1484</v>
      </c>
      <c r="C195" s="2" t="s">
        <v>1484</v>
      </c>
      <c r="D195" s="2" t="s">
        <v>1484</v>
      </c>
      <c r="E195" s="2" t="s">
        <v>1484</v>
      </c>
      <c r="F195" s="2" t="s">
        <v>1484</v>
      </c>
      <c r="G195" s="2" t="s">
        <v>1484</v>
      </c>
      <c r="H195" s="2" t="s">
        <v>1484</v>
      </c>
      <c r="I195" s="2" t="s">
        <v>1484</v>
      </c>
      <c r="J195" s="2" t="s">
        <v>1484</v>
      </c>
      <c r="K195" s="2" t="s">
        <v>1484</v>
      </c>
      <c r="L195" s="2" t="s">
        <v>1484</v>
      </c>
      <c r="M195" s="2" t="s">
        <v>1484</v>
      </c>
      <c r="N195" s="2" t="s">
        <v>1484</v>
      </c>
      <c r="O195" s="2" t="s">
        <v>1484</v>
      </c>
      <c r="P195" s="2" t="s">
        <v>1484</v>
      </c>
      <c r="Q195" s="2" t="s">
        <v>1484</v>
      </c>
      <c r="R195" s="2" t="s">
        <v>1484</v>
      </c>
      <c r="S195" s="2" t="s">
        <v>1484</v>
      </c>
      <c r="T195" s="2" t="s">
        <v>1484</v>
      </c>
      <c r="U195" s="2" t="s">
        <v>1513</v>
      </c>
      <c r="V195" s="2" t="s">
        <v>1513</v>
      </c>
      <c r="W195" s="2" t="s">
        <v>1513</v>
      </c>
      <c r="X195" s="2" t="s">
        <v>1513</v>
      </c>
      <c r="Y195" s="2" t="s">
        <v>1510</v>
      </c>
      <c r="Z195" s="2" t="s">
        <v>1510</v>
      </c>
      <c r="AA195" s="2" t="s">
        <v>1510</v>
      </c>
      <c r="AB195" s="2" t="s">
        <v>1510</v>
      </c>
      <c r="AC195" s="2" t="s">
        <v>1510</v>
      </c>
      <c r="AD195" s="2" t="s">
        <v>1510</v>
      </c>
      <c r="AE195" s="2" t="s">
        <v>1484</v>
      </c>
      <c r="AF195" s="2" t="s">
        <v>1484</v>
      </c>
      <c r="AG195" s="2" t="s">
        <v>1484</v>
      </c>
      <c r="AH195" s="2" t="s">
        <v>1484</v>
      </c>
      <c r="AI195" s="2" t="s">
        <v>1484</v>
      </c>
      <c r="AJ195" s="2" t="s">
        <v>1484</v>
      </c>
      <c r="AK195" s="2" t="s">
        <v>1484</v>
      </c>
      <c r="AL195" s="2" t="s">
        <v>1484</v>
      </c>
      <c r="AM195" s="2" t="s">
        <v>1484</v>
      </c>
      <c r="AN195" s="2" t="s">
        <v>1484</v>
      </c>
      <c r="AO195" s="2" t="s">
        <v>1484</v>
      </c>
      <c r="AP195" s="2" t="s">
        <v>1484</v>
      </c>
      <c r="AQ195" s="2" t="s">
        <v>1484</v>
      </c>
      <c r="AR195" s="2" t="s">
        <v>1484</v>
      </c>
      <c r="AS195" s="2" t="s">
        <v>1484</v>
      </c>
      <c r="AT195" s="2" t="s">
        <v>1484</v>
      </c>
      <c r="AU195" s="2" t="s">
        <v>1484</v>
      </c>
      <c r="AV195" s="2" t="s">
        <v>1484</v>
      </c>
      <c r="AW195" s="2" t="s">
        <v>1484</v>
      </c>
      <c r="AX195" s="2" t="s">
        <v>1484</v>
      </c>
      <c r="AY195" s="2" t="s">
        <v>1484</v>
      </c>
      <c r="AZ195" s="2" t="s">
        <v>1484</v>
      </c>
      <c r="BA195" s="2">
        <v>1766.6</v>
      </c>
      <c r="BB195" s="2">
        <v>2902.7999999999997</v>
      </c>
      <c r="BC195" s="2">
        <v>2197</v>
      </c>
      <c r="BD195" s="2">
        <v>2925</v>
      </c>
      <c r="BE195" s="2">
        <v>1142.4000000000001</v>
      </c>
      <c r="BF195" s="2">
        <v>1304</v>
      </c>
      <c r="BG195" s="2">
        <v>1833</v>
      </c>
      <c r="BH195" s="2">
        <v>2190.9</v>
      </c>
      <c r="BI195" s="2">
        <v>2924.1</v>
      </c>
      <c r="BJ195" s="2">
        <v>2405.2999999999997</v>
      </c>
      <c r="BK195" s="2" t="s">
        <v>1484</v>
      </c>
      <c r="BL195" s="2" t="s">
        <v>1484</v>
      </c>
      <c r="BM195" s="2" t="s">
        <v>1484</v>
      </c>
      <c r="BN195" s="2" t="s">
        <v>1484</v>
      </c>
      <c r="BO195" s="2" t="s">
        <v>1484</v>
      </c>
      <c r="BP195" s="2" t="s">
        <v>1484</v>
      </c>
      <c r="BQ195" s="2" t="s">
        <v>1484</v>
      </c>
      <c r="BR195" s="2" t="s">
        <v>1484</v>
      </c>
      <c r="BS195" s="2" t="s">
        <v>1484</v>
      </c>
      <c r="BT195" s="2" t="s">
        <v>1484</v>
      </c>
      <c r="BU195" s="2" t="s">
        <v>1484</v>
      </c>
      <c r="BV195" s="2" t="s">
        <v>1484</v>
      </c>
      <c r="BW195" s="2" t="s">
        <v>1484</v>
      </c>
      <c r="BX195" s="2" t="s">
        <v>1484</v>
      </c>
      <c r="BY195" s="2" t="s">
        <v>1484</v>
      </c>
      <c r="BZ195" s="2" t="s">
        <v>1484</v>
      </c>
      <c r="CA195" s="2" t="s">
        <v>1484</v>
      </c>
      <c r="CB195" s="2" t="s">
        <v>1484</v>
      </c>
      <c r="CC195" s="2" t="s">
        <v>1484</v>
      </c>
      <c r="CD195" s="2" t="s">
        <v>1484</v>
      </c>
      <c r="CE195" s="2" t="s">
        <v>1484</v>
      </c>
      <c r="CF195" s="2" t="s">
        <v>1484</v>
      </c>
      <c r="CG195" s="2">
        <v>12.3</v>
      </c>
      <c r="CH195" s="2">
        <v>15.4</v>
      </c>
      <c r="CI195" s="2">
        <v>14.7</v>
      </c>
      <c r="CJ195" s="2">
        <v>16.7</v>
      </c>
      <c r="CK195" s="2">
        <v>17.100000000000001</v>
      </c>
      <c r="CL195" s="2">
        <v>18.8</v>
      </c>
      <c r="CM195" s="2">
        <v>19.7</v>
      </c>
      <c r="CN195" s="2">
        <v>17.100000000000001</v>
      </c>
      <c r="CO195" s="2">
        <v>17.8</v>
      </c>
      <c r="CP195" s="2">
        <v>19.399999999999999</v>
      </c>
      <c r="CQ195" s="2" t="s">
        <v>1484</v>
      </c>
      <c r="CR195" s="2" t="s">
        <v>1484</v>
      </c>
      <c r="CS195" s="2" t="s">
        <v>1484</v>
      </c>
      <c r="CU195" s="2" t="str">
        <f>_xlfn.XLOOKUP($A195,TEAMS!$G$1:$G$844,TEAMS!$H$1:$H$844,"",0)</f>
        <v>PG</v>
      </c>
      <c r="CV195" s="2" t="str">
        <f>_xlfn.XLOOKUP($CU195,DASHBOARD!$B$22:$B$27,DASHBOARD!$C$22:$C$27,"",0)</f>
        <v>GUARD</v>
      </c>
      <c r="CY195" s="60">
        <v>0</v>
      </c>
      <c r="CZ195" s="60">
        <v>0</v>
      </c>
      <c r="DA195" s="60">
        <v>0</v>
      </c>
      <c r="DB195" s="60">
        <v>0</v>
      </c>
      <c r="DC195" s="60">
        <v>0</v>
      </c>
      <c r="DD195" s="60">
        <v>0</v>
      </c>
      <c r="DE195" s="60">
        <v>0</v>
      </c>
      <c r="DF195" s="60">
        <v>0</v>
      </c>
      <c r="DG195" s="60">
        <v>0</v>
      </c>
      <c r="DH195" s="60">
        <v>0</v>
      </c>
      <c r="DI195" s="60">
        <v>0</v>
      </c>
      <c r="DJ195" s="60">
        <v>0</v>
      </c>
      <c r="DK195" s="60">
        <v>0</v>
      </c>
      <c r="DL195" s="60">
        <v>0</v>
      </c>
      <c r="DM195" s="60">
        <v>0</v>
      </c>
      <c r="DN195" s="60">
        <v>0</v>
      </c>
      <c r="DO195" s="60">
        <v>0</v>
      </c>
      <c r="DP195" s="60">
        <v>0</v>
      </c>
      <c r="DQ195" s="60">
        <v>0</v>
      </c>
      <c r="DR195" s="60">
        <v>1514280</v>
      </c>
      <c r="DS195" s="60">
        <v>1627920</v>
      </c>
      <c r="DT195" s="60">
        <v>1741440</v>
      </c>
      <c r="DU195" s="60">
        <v>2674852</v>
      </c>
      <c r="DV195" s="60">
        <v>9213484</v>
      </c>
      <c r="DW195" s="60">
        <v>9904495</v>
      </c>
      <c r="DX195" s="60">
        <v>10595507</v>
      </c>
      <c r="DY195" s="60">
        <v>11286518</v>
      </c>
      <c r="DZ195" s="60">
        <v>25686667</v>
      </c>
      <c r="EA195" s="60">
        <v>25976111</v>
      </c>
      <c r="EB195" s="60">
        <v>0</v>
      </c>
      <c r="EC195" s="60">
        <v>0</v>
      </c>
      <c r="ED195" s="60">
        <v>0</v>
      </c>
      <c r="EH195" s="2" t="s">
        <v>1476</v>
      </c>
    </row>
    <row r="196" spans="1:165" x14ac:dyDescent="0.2">
      <c r="A196" s="2" t="s">
        <v>588</v>
      </c>
      <c r="B196" s="2" t="s">
        <v>1484</v>
      </c>
      <c r="C196" s="2" t="s">
        <v>1484</v>
      </c>
      <c r="D196" s="2" t="s">
        <v>1484</v>
      </c>
      <c r="E196" s="2" t="s">
        <v>1484</v>
      </c>
      <c r="F196" s="2" t="s">
        <v>1484</v>
      </c>
      <c r="G196" s="2" t="s">
        <v>1484</v>
      </c>
      <c r="H196" s="2" t="s">
        <v>1484</v>
      </c>
      <c r="I196" s="2" t="s">
        <v>1484</v>
      </c>
      <c r="J196" s="2" t="s">
        <v>1484</v>
      </c>
      <c r="K196" s="2" t="s">
        <v>1484</v>
      </c>
      <c r="L196" s="2" t="s">
        <v>1484</v>
      </c>
      <c r="M196" s="2" t="s">
        <v>1484</v>
      </c>
      <c r="N196" s="2" t="s">
        <v>1484</v>
      </c>
      <c r="O196" s="2" t="s">
        <v>1484</v>
      </c>
      <c r="P196" s="2" t="s">
        <v>1484</v>
      </c>
      <c r="Q196" s="2" t="s">
        <v>1484</v>
      </c>
      <c r="R196" s="2" t="s">
        <v>1484</v>
      </c>
      <c r="S196" s="2" t="s">
        <v>1484</v>
      </c>
      <c r="T196" s="2" t="s">
        <v>1484</v>
      </c>
      <c r="U196" s="2" t="s">
        <v>1484</v>
      </c>
      <c r="V196" s="2" t="s">
        <v>1484</v>
      </c>
      <c r="W196" s="2" t="s">
        <v>1484</v>
      </c>
      <c r="X196" s="2" t="s">
        <v>1484</v>
      </c>
      <c r="Y196" s="2" t="s">
        <v>1484</v>
      </c>
      <c r="Z196" s="2" t="s">
        <v>1484</v>
      </c>
      <c r="AA196" s="2" t="s">
        <v>1484</v>
      </c>
      <c r="AB196" s="2" t="s">
        <v>1484</v>
      </c>
      <c r="AC196" s="2" t="s">
        <v>1484</v>
      </c>
      <c r="AD196" s="2" t="s">
        <v>1484</v>
      </c>
      <c r="AE196" s="2" t="s">
        <v>1484</v>
      </c>
      <c r="AF196" s="2" t="s">
        <v>1484</v>
      </c>
      <c r="AG196" s="2" t="s">
        <v>1484</v>
      </c>
      <c r="AH196" s="2" t="s">
        <v>1484</v>
      </c>
      <c r="AI196" s="2" t="s">
        <v>1484</v>
      </c>
      <c r="AJ196" s="2" t="s">
        <v>1484</v>
      </c>
      <c r="AK196" s="2" t="s">
        <v>1484</v>
      </c>
      <c r="AL196" s="2" t="s">
        <v>1484</v>
      </c>
      <c r="AM196" s="2" t="s">
        <v>1484</v>
      </c>
      <c r="AN196" s="2" t="s">
        <v>1484</v>
      </c>
      <c r="AO196" s="2" t="s">
        <v>1484</v>
      </c>
      <c r="AP196" s="2" t="s">
        <v>1484</v>
      </c>
      <c r="AQ196" s="2" t="s">
        <v>1484</v>
      </c>
      <c r="AR196" s="2" t="s">
        <v>1484</v>
      </c>
      <c r="AS196" s="2" t="s">
        <v>1484</v>
      </c>
      <c r="AT196" s="2" t="s">
        <v>1484</v>
      </c>
      <c r="AU196" s="2" t="s">
        <v>1484</v>
      </c>
      <c r="AV196" s="2" t="s">
        <v>1484</v>
      </c>
      <c r="AW196" s="2" t="s">
        <v>1484</v>
      </c>
      <c r="AX196" s="2" t="s">
        <v>1484</v>
      </c>
      <c r="AY196" s="2" t="s">
        <v>1484</v>
      </c>
      <c r="AZ196" s="2" t="s">
        <v>1484</v>
      </c>
      <c r="BA196" s="2" t="s">
        <v>1484</v>
      </c>
      <c r="BB196" s="2" t="s">
        <v>1484</v>
      </c>
      <c r="BC196" s="2" t="s">
        <v>1484</v>
      </c>
      <c r="BD196" s="2" t="s">
        <v>1484</v>
      </c>
      <c r="BE196" s="2" t="s">
        <v>1484</v>
      </c>
      <c r="BF196" s="2" t="s">
        <v>1484</v>
      </c>
      <c r="BG196" s="2" t="s">
        <v>1484</v>
      </c>
      <c r="BH196" s="2" t="s">
        <v>1484</v>
      </c>
      <c r="BI196" s="2" t="s">
        <v>1484</v>
      </c>
      <c r="BJ196" s="2" t="s">
        <v>1484</v>
      </c>
      <c r="BK196" s="2" t="s">
        <v>1484</v>
      </c>
      <c r="BL196" s="2" t="s">
        <v>1484</v>
      </c>
      <c r="BM196" s="2" t="s">
        <v>1484</v>
      </c>
      <c r="BN196" s="2" t="s">
        <v>1484</v>
      </c>
      <c r="BO196" s="2" t="s">
        <v>1484</v>
      </c>
      <c r="BP196" s="2" t="s">
        <v>1484</v>
      </c>
      <c r="BQ196" s="2" t="s">
        <v>1484</v>
      </c>
      <c r="BR196" s="2" t="s">
        <v>1484</v>
      </c>
      <c r="BS196" s="2" t="s">
        <v>1484</v>
      </c>
      <c r="BT196" s="2" t="s">
        <v>1484</v>
      </c>
      <c r="BU196" s="2" t="s">
        <v>1484</v>
      </c>
      <c r="BV196" s="2" t="s">
        <v>1484</v>
      </c>
      <c r="BW196" s="2" t="s">
        <v>1484</v>
      </c>
      <c r="BX196" s="2" t="s">
        <v>1484</v>
      </c>
      <c r="BY196" s="2" t="s">
        <v>1484</v>
      </c>
      <c r="BZ196" s="2" t="s">
        <v>1484</v>
      </c>
      <c r="CA196" s="2" t="s">
        <v>1484</v>
      </c>
      <c r="CB196" s="2" t="s">
        <v>1484</v>
      </c>
      <c r="CC196" s="2" t="s">
        <v>1484</v>
      </c>
      <c r="CD196" s="2" t="s">
        <v>1484</v>
      </c>
      <c r="CE196" s="2" t="s">
        <v>1484</v>
      </c>
      <c r="CF196" s="2" t="s">
        <v>1484</v>
      </c>
      <c r="CG196" s="2" t="s">
        <v>1484</v>
      </c>
      <c r="CH196" s="2" t="s">
        <v>1484</v>
      </c>
      <c r="CI196" s="2" t="s">
        <v>1484</v>
      </c>
      <c r="CJ196" s="2" t="s">
        <v>1484</v>
      </c>
      <c r="CK196" s="2" t="s">
        <v>1484</v>
      </c>
      <c r="CL196" s="2" t="s">
        <v>1484</v>
      </c>
      <c r="CM196" s="2" t="s">
        <v>1484</v>
      </c>
      <c r="CN196" s="2" t="s">
        <v>1484</v>
      </c>
      <c r="CO196" s="2" t="s">
        <v>1484</v>
      </c>
      <c r="CP196" s="2" t="s">
        <v>1484</v>
      </c>
      <c r="CQ196" s="2" t="s">
        <v>1484</v>
      </c>
      <c r="CR196" s="2" t="s">
        <v>1484</v>
      </c>
      <c r="CS196" s="2" t="s">
        <v>1484</v>
      </c>
      <c r="CU196" s="2" t="str">
        <f>_xlfn.XLOOKUP($A196,TEAMS!$G$1:$G$844,TEAMS!$H$1:$H$844,"",0)</f>
        <v>SF</v>
      </c>
      <c r="CV196" s="2" t="str">
        <f>_xlfn.XLOOKUP($CU196,DASHBOARD!$B$22:$B$27,DASHBOARD!$C$22:$C$27,"",0)</f>
        <v>FORWARD</v>
      </c>
      <c r="CY196" s="60">
        <v>0</v>
      </c>
      <c r="CZ196" s="60">
        <v>0</v>
      </c>
      <c r="DA196" s="60">
        <v>0</v>
      </c>
      <c r="DB196" s="60">
        <v>0</v>
      </c>
      <c r="DC196" s="60">
        <v>0</v>
      </c>
      <c r="DD196" s="60">
        <v>0</v>
      </c>
      <c r="DE196" s="60">
        <v>0</v>
      </c>
      <c r="DF196" s="60">
        <v>0</v>
      </c>
      <c r="DG196" s="60">
        <v>0</v>
      </c>
      <c r="DH196" s="60">
        <v>0</v>
      </c>
      <c r="DI196" s="60">
        <v>0</v>
      </c>
      <c r="DJ196" s="60">
        <v>0</v>
      </c>
      <c r="DK196" s="60">
        <v>0</v>
      </c>
      <c r="DL196" s="60">
        <v>0</v>
      </c>
      <c r="DM196" s="60">
        <v>0</v>
      </c>
      <c r="DN196" s="60">
        <v>0</v>
      </c>
      <c r="DO196" s="60">
        <v>0</v>
      </c>
      <c r="DP196" s="60">
        <v>0</v>
      </c>
      <c r="DQ196" s="60">
        <v>0</v>
      </c>
      <c r="DR196" s="60">
        <v>0</v>
      </c>
      <c r="DS196" s="60">
        <v>0</v>
      </c>
      <c r="DT196" s="60">
        <v>0</v>
      </c>
      <c r="DU196" s="60">
        <v>0</v>
      </c>
      <c r="DV196" s="60">
        <v>0</v>
      </c>
      <c r="DW196" s="60">
        <v>0</v>
      </c>
      <c r="DX196" s="60">
        <v>0</v>
      </c>
      <c r="DY196" s="60">
        <v>0</v>
      </c>
      <c r="DZ196" s="60">
        <v>0</v>
      </c>
      <c r="EA196" s="60">
        <v>0</v>
      </c>
      <c r="EB196" s="60">
        <v>0</v>
      </c>
      <c r="EC196" s="60">
        <v>0</v>
      </c>
      <c r="ED196" s="60">
        <v>0</v>
      </c>
      <c r="EH196" s="2" t="s">
        <v>1484</v>
      </c>
    </row>
    <row r="197" spans="1:165" x14ac:dyDescent="0.2">
      <c r="A197" s="2" t="s">
        <v>1059</v>
      </c>
      <c r="B197" s="2" t="s">
        <v>1512</v>
      </c>
      <c r="C197" s="2" t="s">
        <v>1507</v>
      </c>
      <c r="D197" s="2" t="s">
        <v>786</v>
      </c>
      <c r="E197" s="2" t="s">
        <v>786</v>
      </c>
      <c r="F197" s="2" t="s">
        <v>1077</v>
      </c>
      <c r="G197" s="2" t="s">
        <v>1077</v>
      </c>
      <c r="H197" s="2" t="s">
        <v>1077</v>
      </c>
      <c r="I197" s="2" t="s">
        <v>1077</v>
      </c>
      <c r="J197" s="2" t="s">
        <v>930</v>
      </c>
      <c r="K197" s="2" t="s">
        <v>930</v>
      </c>
      <c r="L197" s="2" t="s">
        <v>930</v>
      </c>
      <c r="M197" s="2" t="s">
        <v>1507</v>
      </c>
      <c r="N197" s="2" t="s">
        <v>1484</v>
      </c>
      <c r="O197" s="2" t="s">
        <v>1484</v>
      </c>
      <c r="P197" s="2" t="s">
        <v>1484</v>
      </c>
      <c r="Q197" s="2" t="s">
        <v>1484</v>
      </c>
      <c r="R197" s="2" t="s">
        <v>1484</v>
      </c>
      <c r="S197" s="2" t="s">
        <v>1484</v>
      </c>
      <c r="T197" s="2" t="s">
        <v>1484</v>
      </c>
      <c r="U197" s="2" t="s">
        <v>1484</v>
      </c>
      <c r="V197" s="2" t="s">
        <v>1484</v>
      </c>
      <c r="W197" s="2" t="s">
        <v>1484</v>
      </c>
      <c r="X197" s="2" t="s">
        <v>1484</v>
      </c>
      <c r="Y197" s="2" t="s">
        <v>1484</v>
      </c>
      <c r="Z197" s="2" t="s">
        <v>1484</v>
      </c>
      <c r="AA197" s="2" t="s">
        <v>1484</v>
      </c>
      <c r="AB197" s="2" t="s">
        <v>1484</v>
      </c>
      <c r="AC197" s="2" t="s">
        <v>1484</v>
      </c>
      <c r="AD197" s="2" t="s">
        <v>1484</v>
      </c>
      <c r="AE197" s="2" t="s">
        <v>1484</v>
      </c>
      <c r="AF197" s="2" t="s">
        <v>1484</v>
      </c>
      <c r="AG197" s="2" t="s">
        <v>1484</v>
      </c>
      <c r="AH197" s="2">
        <v>858.4</v>
      </c>
      <c r="AI197" s="2">
        <v>291.2</v>
      </c>
      <c r="AJ197" s="2">
        <v>1288</v>
      </c>
      <c r="AK197" s="2">
        <v>219.6</v>
      </c>
      <c r="AL197" s="2">
        <v>604.19999999999993</v>
      </c>
      <c r="AM197" s="2">
        <v>740</v>
      </c>
      <c r="AN197" s="2">
        <v>706.80000000000007</v>
      </c>
      <c r="AO197" s="2">
        <v>606.79999999999995</v>
      </c>
      <c r="AP197" s="2">
        <v>1055</v>
      </c>
      <c r="AQ197" s="2">
        <v>655.40000000000009</v>
      </c>
      <c r="AR197" s="2">
        <v>735.30000000000007</v>
      </c>
      <c r="AS197" s="2">
        <v>686.4</v>
      </c>
      <c r="AT197" s="2" t="s">
        <v>1484</v>
      </c>
      <c r="AU197" s="2" t="s">
        <v>1484</v>
      </c>
      <c r="AV197" s="2" t="s">
        <v>1484</v>
      </c>
      <c r="AW197" s="2" t="s">
        <v>1484</v>
      </c>
      <c r="AX197" s="2" t="s">
        <v>1484</v>
      </c>
      <c r="AY197" s="2" t="s">
        <v>1484</v>
      </c>
      <c r="AZ197" s="2" t="s">
        <v>1484</v>
      </c>
      <c r="BA197" s="2" t="s">
        <v>1484</v>
      </c>
      <c r="BB197" s="2" t="s">
        <v>1484</v>
      </c>
      <c r="BC197" s="2" t="s">
        <v>1484</v>
      </c>
      <c r="BD197" s="2" t="s">
        <v>1484</v>
      </c>
      <c r="BE197" s="2" t="s">
        <v>1484</v>
      </c>
      <c r="BF197" s="2" t="s">
        <v>1484</v>
      </c>
      <c r="BG197" s="2" t="s">
        <v>1484</v>
      </c>
      <c r="BH197" s="2" t="s">
        <v>1484</v>
      </c>
      <c r="BI197" s="2" t="s">
        <v>1484</v>
      </c>
      <c r="BJ197" s="2" t="s">
        <v>1484</v>
      </c>
      <c r="BK197" s="2" t="s">
        <v>1484</v>
      </c>
      <c r="BL197" s="2" t="s">
        <v>1484</v>
      </c>
      <c r="BM197" s="2" t="s">
        <v>1484</v>
      </c>
      <c r="BN197" s="2">
        <v>10</v>
      </c>
      <c r="BO197" s="2">
        <v>10.1</v>
      </c>
      <c r="BP197" s="2">
        <v>11.5</v>
      </c>
      <c r="BQ197" s="2">
        <v>14.9</v>
      </c>
      <c r="BR197" s="2">
        <v>13.8</v>
      </c>
      <c r="BS197" s="2">
        <v>14.1</v>
      </c>
      <c r="BT197" s="2">
        <v>9.8000000000000007</v>
      </c>
      <c r="BU197" s="2">
        <v>14.1</v>
      </c>
      <c r="BV197" s="2">
        <v>12.2</v>
      </c>
      <c r="BW197" s="2">
        <v>8.1999999999999993</v>
      </c>
      <c r="BX197" s="2">
        <v>9.9</v>
      </c>
      <c r="BY197" s="2">
        <v>7.8</v>
      </c>
      <c r="BZ197" s="2" t="s">
        <v>1484</v>
      </c>
      <c r="CA197" s="2" t="s">
        <v>1484</v>
      </c>
      <c r="CB197" s="2" t="s">
        <v>1484</v>
      </c>
      <c r="CC197" s="2" t="s">
        <v>1484</v>
      </c>
      <c r="CD197" s="2" t="s">
        <v>1484</v>
      </c>
      <c r="CE197" s="2" t="s">
        <v>1484</v>
      </c>
      <c r="CF197" s="2" t="s">
        <v>1484</v>
      </c>
      <c r="CG197" s="2" t="s">
        <v>1484</v>
      </c>
      <c r="CH197" s="2" t="s">
        <v>1484</v>
      </c>
      <c r="CI197" s="2" t="s">
        <v>1484</v>
      </c>
      <c r="CJ197" s="2" t="s">
        <v>1484</v>
      </c>
      <c r="CK197" s="2" t="s">
        <v>1484</v>
      </c>
      <c r="CL197" s="2" t="s">
        <v>1484</v>
      </c>
      <c r="CM197" s="2" t="s">
        <v>1484</v>
      </c>
      <c r="CN197" s="2" t="s">
        <v>1484</v>
      </c>
      <c r="CO197" s="2" t="s">
        <v>1484</v>
      </c>
      <c r="CP197" s="2" t="s">
        <v>1484</v>
      </c>
      <c r="CQ197" s="2" t="s">
        <v>1484</v>
      </c>
      <c r="CR197" s="2" t="s">
        <v>1484</v>
      </c>
      <c r="CS197" s="2" t="s">
        <v>1484</v>
      </c>
      <c r="CU197" s="2" t="str">
        <f>_xlfn.XLOOKUP($A197,TEAMS!$G$1:$G$844,TEAMS!$H$1:$H$844,"",0)</f>
        <v>SF</v>
      </c>
      <c r="CV197" s="2" t="str">
        <f>_xlfn.XLOOKUP($CU197,DASHBOARD!$B$22:$B$27,DASHBOARD!$C$22:$C$27,"",0)</f>
        <v>FORWARD</v>
      </c>
      <c r="CY197" s="60">
        <v>225000</v>
      </c>
      <c r="CZ197" s="60">
        <v>0</v>
      </c>
      <c r="DA197" s="60">
        <v>375000</v>
      </c>
      <c r="DB197" s="60">
        <v>375000</v>
      </c>
      <c r="DC197" s="60">
        <v>0</v>
      </c>
      <c r="DD197" s="60">
        <v>300000</v>
      </c>
      <c r="DE197" s="60">
        <v>500000</v>
      </c>
      <c r="DF197" s="60">
        <v>500000</v>
      </c>
      <c r="DG197" s="60">
        <v>850000</v>
      </c>
      <c r="DH197" s="60">
        <v>1100000</v>
      </c>
      <c r="DI197" s="60">
        <v>3260000</v>
      </c>
      <c r="DJ197" s="60">
        <v>3600000</v>
      </c>
      <c r="DK197" s="60">
        <v>0</v>
      </c>
      <c r="DL197" s="60">
        <v>0</v>
      </c>
      <c r="DM197" s="60">
        <v>0</v>
      </c>
      <c r="DN197" s="60">
        <v>0</v>
      </c>
      <c r="DO197" s="60">
        <v>0</v>
      </c>
      <c r="DP197" s="60">
        <v>0</v>
      </c>
      <c r="DQ197" s="60">
        <v>0</v>
      </c>
      <c r="DR197" s="60">
        <v>0</v>
      </c>
      <c r="DS197" s="60">
        <v>0</v>
      </c>
      <c r="DT197" s="60">
        <v>0</v>
      </c>
      <c r="DU197" s="60">
        <v>0</v>
      </c>
      <c r="DV197" s="60">
        <v>0</v>
      </c>
      <c r="DW197" s="60">
        <v>0</v>
      </c>
      <c r="DX197" s="60">
        <v>0</v>
      </c>
      <c r="DY197" s="60">
        <v>0</v>
      </c>
      <c r="DZ197" s="60">
        <v>0</v>
      </c>
      <c r="EA197" s="60">
        <v>0</v>
      </c>
      <c r="EB197" s="60">
        <v>0</v>
      </c>
      <c r="EC197" s="60">
        <v>0</v>
      </c>
      <c r="ED197" s="60">
        <v>0</v>
      </c>
      <c r="EH197" s="2" t="s">
        <v>1480</v>
      </c>
    </row>
    <row r="198" spans="1:165" x14ac:dyDescent="0.2">
      <c r="A198" s="2" t="s">
        <v>721</v>
      </c>
      <c r="B198" s="2" t="s">
        <v>1484</v>
      </c>
      <c r="C198" s="2" t="s">
        <v>1484</v>
      </c>
      <c r="D198" s="2" t="s">
        <v>1484</v>
      </c>
      <c r="E198" s="2" t="s">
        <v>1484</v>
      </c>
      <c r="F198" s="2" t="s">
        <v>1484</v>
      </c>
      <c r="G198" s="2" t="s">
        <v>1484</v>
      </c>
      <c r="H198" s="2" t="s">
        <v>1484</v>
      </c>
      <c r="I198" s="2" t="s">
        <v>1484</v>
      </c>
      <c r="J198" s="2" t="s">
        <v>1484</v>
      </c>
      <c r="K198" s="2" t="s">
        <v>1484</v>
      </c>
      <c r="L198" s="2" t="s">
        <v>1484</v>
      </c>
      <c r="M198" s="2" t="s">
        <v>1484</v>
      </c>
      <c r="N198" s="2" t="s">
        <v>1484</v>
      </c>
      <c r="O198" s="2" t="s">
        <v>1484</v>
      </c>
      <c r="P198" s="2" t="s">
        <v>1484</v>
      </c>
      <c r="Q198" s="2" t="s">
        <v>1484</v>
      </c>
      <c r="R198" s="2" t="s">
        <v>1484</v>
      </c>
      <c r="S198" s="2" t="s">
        <v>1484</v>
      </c>
      <c r="T198" s="2" t="s">
        <v>1484</v>
      </c>
      <c r="U198" s="2" t="s">
        <v>1484</v>
      </c>
      <c r="V198" s="2" t="s">
        <v>1484</v>
      </c>
      <c r="W198" s="2" t="s">
        <v>1484</v>
      </c>
      <c r="X198" s="2" t="s">
        <v>1484</v>
      </c>
      <c r="Y198" s="2" t="s">
        <v>1507</v>
      </c>
      <c r="Z198" s="2" t="s">
        <v>1507</v>
      </c>
      <c r="AA198" s="2" t="s">
        <v>1484</v>
      </c>
      <c r="AB198" s="2" t="s">
        <v>1528</v>
      </c>
      <c r="AC198" s="2" t="s">
        <v>1484</v>
      </c>
      <c r="AD198" s="2" t="s">
        <v>1484</v>
      </c>
      <c r="AE198" s="2" t="s">
        <v>1484</v>
      </c>
      <c r="AF198" s="2" t="s">
        <v>1484</v>
      </c>
      <c r="AG198" s="2" t="s">
        <v>1484</v>
      </c>
      <c r="AH198" s="2" t="s">
        <v>1484</v>
      </c>
      <c r="AI198" s="2" t="s">
        <v>1484</v>
      </c>
      <c r="AJ198" s="2" t="s">
        <v>1484</v>
      </c>
      <c r="AK198" s="2" t="s">
        <v>1484</v>
      </c>
      <c r="AL198" s="2" t="s">
        <v>1484</v>
      </c>
      <c r="AM198" s="2" t="s">
        <v>1484</v>
      </c>
      <c r="AN198" s="2" t="s">
        <v>1484</v>
      </c>
      <c r="AO198" s="2" t="s">
        <v>1484</v>
      </c>
      <c r="AP198" s="2" t="s">
        <v>1484</v>
      </c>
      <c r="AQ198" s="2" t="s">
        <v>1484</v>
      </c>
      <c r="AR198" s="2" t="s">
        <v>1484</v>
      </c>
      <c r="AS198" s="2" t="s">
        <v>1484</v>
      </c>
      <c r="AT198" s="2" t="s">
        <v>1484</v>
      </c>
      <c r="AU198" s="2" t="s">
        <v>1484</v>
      </c>
      <c r="AV198" s="2" t="s">
        <v>1484</v>
      </c>
      <c r="AW198" s="2" t="s">
        <v>1484</v>
      </c>
      <c r="AX198" s="2" t="s">
        <v>1484</v>
      </c>
      <c r="AY198" s="2" t="s">
        <v>1484</v>
      </c>
      <c r="AZ198" s="2" t="s">
        <v>1484</v>
      </c>
      <c r="BA198" s="2" t="s">
        <v>1484</v>
      </c>
      <c r="BB198" s="2" t="s">
        <v>1484</v>
      </c>
      <c r="BC198" s="2" t="s">
        <v>1484</v>
      </c>
      <c r="BD198" s="2" t="s">
        <v>1484</v>
      </c>
      <c r="BE198" s="2">
        <v>72</v>
      </c>
      <c r="BF198" s="2">
        <v>713.4</v>
      </c>
      <c r="BG198" s="2" t="s">
        <v>1484</v>
      </c>
      <c r="BH198" s="2">
        <v>1177.5999999999999</v>
      </c>
      <c r="BI198" s="2" t="s">
        <v>1484</v>
      </c>
      <c r="BJ198" s="2" t="s">
        <v>1484</v>
      </c>
      <c r="BK198" s="2" t="s">
        <v>1484</v>
      </c>
      <c r="BL198" s="2" t="s">
        <v>1484</v>
      </c>
      <c r="BM198" s="2" t="s">
        <v>1484</v>
      </c>
      <c r="BN198" s="2" t="s">
        <v>1484</v>
      </c>
      <c r="BO198" s="2" t="s">
        <v>1484</v>
      </c>
      <c r="BP198" s="2" t="s">
        <v>1484</v>
      </c>
      <c r="BQ198" s="2" t="s">
        <v>1484</v>
      </c>
      <c r="BR198" s="2" t="s">
        <v>1484</v>
      </c>
      <c r="BS198" s="2" t="s">
        <v>1484</v>
      </c>
      <c r="BT198" s="2" t="s">
        <v>1484</v>
      </c>
      <c r="BU198" s="2" t="s">
        <v>1484</v>
      </c>
      <c r="BV198" s="2" t="s">
        <v>1484</v>
      </c>
      <c r="BW198" s="2" t="s">
        <v>1484</v>
      </c>
      <c r="BX198" s="2" t="s">
        <v>1484</v>
      </c>
      <c r="BY198" s="2" t="s">
        <v>1484</v>
      </c>
      <c r="BZ198" s="2" t="s">
        <v>1484</v>
      </c>
      <c r="CA198" s="2" t="s">
        <v>1484</v>
      </c>
      <c r="CB198" s="2" t="s">
        <v>1484</v>
      </c>
      <c r="CC198" s="2" t="s">
        <v>1484</v>
      </c>
      <c r="CD198" s="2" t="s">
        <v>1484</v>
      </c>
      <c r="CE198" s="2" t="s">
        <v>1484</v>
      </c>
      <c r="CF198" s="2" t="s">
        <v>1484</v>
      </c>
      <c r="CG198" s="2" t="s">
        <v>1484</v>
      </c>
      <c r="CH198" s="2" t="s">
        <v>1484</v>
      </c>
      <c r="CI198" s="2" t="s">
        <v>1484</v>
      </c>
      <c r="CJ198" s="2" t="s">
        <v>1484</v>
      </c>
      <c r="CK198" s="2">
        <v>11.9</v>
      </c>
      <c r="CL198" s="2">
        <v>14.6</v>
      </c>
      <c r="CM198" s="2" t="s">
        <v>1484</v>
      </c>
      <c r="CN198" s="2">
        <v>13.6</v>
      </c>
      <c r="CO198" s="2" t="s">
        <v>1484</v>
      </c>
      <c r="CP198" s="2" t="s">
        <v>1484</v>
      </c>
      <c r="CQ198" s="2" t="s">
        <v>1484</v>
      </c>
      <c r="CR198" s="2" t="s">
        <v>1484</v>
      </c>
      <c r="CS198" s="2" t="s">
        <v>1484</v>
      </c>
      <c r="CU198" s="2" t="str">
        <f>_xlfn.XLOOKUP($A198,TEAMS!$G$1:$G$844,TEAMS!$H$1:$H$844,"",0)</f>
        <v/>
      </c>
      <c r="CV198" s="2" t="str">
        <f>_xlfn.XLOOKUP($CU198,DASHBOARD!$B$22:$B$27,DASHBOARD!$C$22:$C$27,"",0)</f>
        <v/>
      </c>
      <c r="CY198" s="60">
        <v>0</v>
      </c>
      <c r="CZ198" s="60">
        <v>0</v>
      </c>
      <c r="DA198" s="60">
        <v>0</v>
      </c>
      <c r="DB198" s="60">
        <v>0</v>
      </c>
      <c r="DC198" s="60">
        <v>0</v>
      </c>
      <c r="DD198" s="60">
        <v>0</v>
      </c>
      <c r="DE198" s="60">
        <v>0</v>
      </c>
      <c r="DF198" s="60">
        <v>0</v>
      </c>
      <c r="DG198" s="60">
        <v>0</v>
      </c>
      <c r="DH198" s="60">
        <v>0</v>
      </c>
      <c r="DI198" s="60">
        <v>0</v>
      </c>
      <c r="DJ198" s="60">
        <v>0</v>
      </c>
      <c r="DK198" s="60">
        <v>0</v>
      </c>
      <c r="DL198" s="60">
        <v>0</v>
      </c>
      <c r="DM198" s="60">
        <v>0</v>
      </c>
      <c r="DN198" s="60">
        <v>0</v>
      </c>
      <c r="DO198" s="60">
        <v>0</v>
      </c>
      <c r="DP198" s="60">
        <v>0</v>
      </c>
      <c r="DQ198" s="60">
        <v>0</v>
      </c>
      <c r="DR198" s="60">
        <v>0</v>
      </c>
      <c r="DS198" s="60">
        <v>0</v>
      </c>
      <c r="DT198" s="60">
        <v>0</v>
      </c>
      <c r="DU198" s="60">
        <v>0</v>
      </c>
      <c r="DV198" s="60">
        <v>0</v>
      </c>
      <c r="DW198" s="60">
        <v>816482</v>
      </c>
      <c r="DX198" s="60">
        <v>0</v>
      </c>
      <c r="DY198" s="60">
        <v>3000000</v>
      </c>
      <c r="DZ198" s="60">
        <v>0</v>
      </c>
      <c r="EA198" s="60">
        <v>0</v>
      </c>
      <c r="EB198" s="60">
        <v>0</v>
      </c>
      <c r="EC198" s="60">
        <v>0</v>
      </c>
      <c r="ED198" s="60">
        <v>0</v>
      </c>
      <c r="EH198" s="2" t="s">
        <v>1480</v>
      </c>
    </row>
    <row r="199" spans="1:165" x14ac:dyDescent="0.2">
      <c r="A199" s="2" t="s">
        <v>775</v>
      </c>
      <c r="B199" s="2" t="s">
        <v>1484</v>
      </c>
      <c r="C199" s="2" t="s">
        <v>1484</v>
      </c>
      <c r="D199" s="2" t="s">
        <v>1484</v>
      </c>
      <c r="E199" s="2" t="s">
        <v>1484</v>
      </c>
      <c r="F199" s="2" t="s">
        <v>1484</v>
      </c>
      <c r="G199" s="2" t="s">
        <v>1484</v>
      </c>
      <c r="H199" s="2" t="s">
        <v>1484</v>
      </c>
      <c r="I199" s="2" t="s">
        <v>1484</v>
      </c>
      <c r="J199" s="2" t="s">
        <v>1484</v>
      </c>
      <c r="K199" s="2" t="s">
        <v>1484</v>
      </c>
      <c r="L199" s="2" t="s">
        <v>1484</v>
      </c>
      <c r="M199" s="2" t="s">
        <v>1484</v>
      </c>
      <c r="N199" s="2" t="s">
        <v>1484</v>
      </c>
      <c r="O199" s="2" t="s">
        <v>1484</v>
      </c>
      <c r="P199" s="2" t="s">
        <v>1484</v>
      </c>
      <c r="Q199" s="2" t="s">
        <v>1484</v>
      </c>
      <c r="R199" s="2" t="s">
        <v>1484</v>
      </c>
      <c r="S199" s="2" t="s">
        <v>1484</v>
      </c>
      <c r="T199" s="2" t="s">
        <v>1484</v>
      </c>
      <c r="U199" s="2" t="s">
        <v>1484</v>
      </c>
      <c r="V199" s="2" t="s">
        <v>1484</v>
      </c>
      <c r="W199" s="2" t="s">
        <v>1484</v>
      </c>
      <c r="X199" s="2" t="s">
        <v>1513</v>
      </c>
      <c r="Y199" s="2" t="s">
        <v>1484</v>
      </c>
      <c r="Z199" s="2" t="s">
        <v>786</v>
      </c>
      <c r="AA199" s="2" t="s">
        <v>1507</v>
      </c>
      <c r="AB199" s="2" t="s">
        <v>1529</v>
      </c>
      <c r="AC199" s="2" t="s">
        <v>1077</v>
      </c>
      <c r="AD199" s="2" t="s">
        <v>1507</v>
      </c>
      <c r="AE199" s="2" t="s">
        <v>1484</v>
      </c>
      <c r="AF199" s="2" t="s">
        <v>1484</v>
      </c>
      <c r="AG199" s="2" t="s">
        <v>1484</v>
      </c>
      <c r="AH199" s="2" t="s">
        <v>1484</v>
      </c>
      <c r="AI199" s="2" t="s">
        <v>1484</v>
      </c>
      <c r="AJ199" s="2" t="s">
        <v>1484</v>
      </c>
      <c r="AK199" s="2" t="s">
        <v>1484</v>
      </c>
      <c r="AL199" s="2" t="s">
        <v>1484</v>
      </c>
      <c r="AM199" s="2" t="s">
        <v>1484</v>
      </c>
      <c r="AN199" s="2" t="s">
        <v>1484</v>
      </c>
      <c r="AO199" s="2" t="s">
        <v>1484</v>
      </c>
      <c r="AP199" s="2" t="s">
        <v>1484</v>
      </c>
      <c r="AQ199" s="2" t="s">
        <v>1484</v>
      </c>
      <c r="AR199" s="2" t="s">
        <v>1484</v>
      </c>
      <c r="AS199" s="2" t="s">
        <v>1484</v>
      </c>
      <c r="AT199" s="2" t="s">
        <v>1484</v>
      </c>
      <c r="AU199" s="2" t="s">
        <v>1484</v>
      </c>
      <c r="AV199" s="2" t="s">
        <v>1484</v>
      </c>
      <c r="AW199" s="2" t="s">
        <v>1484</v>
      </c>
      <c r="AX199" s="2" t="s">
        <v>1484</v>
      </c>
      <c r="AY199" s="2" t="s">
        <v>1484</v>
      </c>
      <c r="AZ199" s="2" t="s">
        <v>1484</v>
      </c>
      <c r="BA199" s="2" t="s">
        <v>1484</v>
      </c>
      <c r="BB199" s="2" t="s">
        <v>1484</v>
      </c>
      <c r="BC199" s="2" t="s">
        <v>1484</v>
      </c>
      <c r="BD199" s="2">
        <v>142.20000000000002</v>
      </c>
      <c r="BE199" s="2" t="s">
        <v>1484</v>
      </c>
      <c r="BF199" s="2">
        <v>654.9</v>
      </c>
      <c r="BG199" s="2">
        <v>773.8</v>
      </c>
      <c r="BH199" s="2">
        <v>1640</v>
      </c>
      <c r="BI199" s="2">
        <v>2268</v>
      </c>
      <c r="BJ199" s="2">
        <v>2607.6</v>
      </c>
      <c r="BK199" s="2" t="s">
        <v>1484</v>
      </c>
      <c r="BL199" s="2" t="s">
        <v>1484</v>
      </c>
      <c r="BM199" s="2" t="s">
        <v>1484</v>
      </c>
      <c r="BN199" s="2" t="s">
        <v>1484</v>
      </c>
      <c r="BO199" s="2" t="s">
        <v>1484</v>
      </c>
      <c r="BP199" s="2" t="s">
        <v>1484</v>
      </c>
      <c r="BQ199" s="2" t="s">
        <v>1484</v>
      </c>
      <c r="BR199" s="2" t="s">
        <v>1484</v>
      </c>
      <c r="BS199" s="2" t="s">
        <v>1484</v>
      </c>
      <c r="BT199" s="2" t="s">
        <v>1484</v>
      </c>
      <c r="BU199" s="2" t="s">
        <v>1484</v>
      </c>
      <c r="BV199" s="2" t="s">
        <v>1484</v>
      </c>
      <c r="BW199" s="2" t="s">
        <v>1484</v>
      </c>
      <c r="BX199" s="2" t="s">
        <v>1484</v>
      </c>
      <c r="BY199" s="2" t="s">
        <v>1484</v>
      </c>
      <c r="BZ199" s="2" t="s">
        <v>1484</v>
      </c>
      <c r="CA199" s="2" t="s">
        <v>1484</v>
      </c>
      <c r="CB199" s="2" t="s">
        <v>1484</v>
      </c>
      <c r="CC199" s="2" t="s">
        <v>1484</v>
      </c>
      <c r="CD199" s="2" t="s">
        <v>1484</v>
      </c>
      <c r="CE199" s="2" t="s">
        <v>1484</v>
      </c>
      <c r="CF199" s="2" t="s">
        <v>1484</v>
      </c>
      <c r="CG199" s="2" t="s">
        <v>1484</v>
      </c>
      <c r="CH199" s="2" t="s">
        <v>1484</v>
      </c>
      <c r="CI199" s="2" t="s">
        <v>1484</v>
      </c>
      <c r="CJ199" s="2">
        <v>7.6</v>
      </c>
      <c r="CK199" s="2" t="s">
        <v>1484</v>
      </c>
      <c r="CL199" s="2">
        <v>12.1</v>
      </c>
      <c r="CM199" s="2">
        <v>9.4</v>
      </c>
      <c r="CN199" s="2">
        <v>12.7</v>
      </c>
      <c r="CO199" s="2">
        <v>10.8</v>
      </c>
      <c r="CP199" s="2">
        <v>10</v>
      </c>
      <c r="CQ199" s="2" t="s">
        <v>1484</v>
      </c>
      <c r="CR199" s="2" t="s">
        <v>1484</v>
      </c>
      <c r="CS199" s="2" t="s">
        <v>1484</v>
      </c>
      <c r="CU199" s="2" t="str">
        <f>_xlfn.XLOOKUP($A199,TEAMS!$G$1:$G$844,TEAMS!$H$1:$H$844,"",0)</f>
        <v>SG</v>
      </c>
      <c r="CV199" s="2" t="str">
        <f>_xlfn.XLOOKUP($CU199,DASHBOARD!$B$22:$B$27,DASHBOARD!$C$22:$C$27,"",0)</f>
        <v>GUARD</v>
      </c>
      <c r="CY199" s="60">
        <v>0</v>
      </c>
      <c r="CZ199" s="60">
        <v>0</v>
      </c>
      <c r="DA199" s="60">
        <v>0</v>
      </c>
      <c r="DB199" s="60">
        <v>0</v>
      </c>
      <c r="DC199" s="60">
        <v>0</v>
      </c>
      <c r="DD199" s="60">
        <v>0</v>
      </c>
      <c r="DE199" s="60">
        <v>0</v>
      </c>
      <c r="DF199" s="60">
        <v>0</v>
      </c>
      <c r="DG199" s="60">
        <v>0</v>
      </c>
      <c r="DH199" s="60">
        <v>0</v>
      </c>
      <c r="DI199" s="60">
        <v>0</v>
      </c>
      <c r="DJ199" s="60">
        <v>0</v>
      </c>
      <c r="DK199" s="60">
        <v>0</v>
      </c>
      <c r="DL199" s="60">
        <v>0</v>
      </c>
      <c r="DM199" s="60">
        <v>0</v>
      </c>
      <c r="DN199" s="60">
        <v>0</v>
      </c>
      <c r="DO199" s="60">
        <v>0</v>
      </c>
      <c r="DP199" s="60">
        <v>0</v>
      </c>
      <c r="DQ199" s="60">
        <v>0</v>
      </c>
      <c r="DR199" s="60">
        <v>0</v>
      </c>
      <c r="DS199" s="60">
        <v>0</v>
      </c>
      <c r="DT199" s="60">
        <v>0</v>
      </c>
      <c r="DU199" s="60">
        <v>0</v>
      </c>
      <c r="DV199" s="60">
        <v>0</v>
      </c>
      <c r="DW199" s="60">
        <v>816482</v>
      </c>
      <c r="DX199" s="60">
        <v>947300</v>
      </c>
      <c r="DY199" s="60">
        <v>1015696</v>
      </c>
      <c r="DZ199" s="60">
        <v>4615385</v>
      </c>
      <c r="EA199" s="60">
        <v>4384616</v>
      </c>
      <c r="EB199" s="60">
        <v>0</v>
      </c>
      <c r="EC199" s="60">
        <v>0</v>
      </c>
      <c r="ED199" s="60">
        <v>0</v>
      </c>
      <c r="EH199" s="2" t="s">
        <v>1480</v>
      </c>
    </row>
    <row r="200" spans="1:165" x14ac:dyDescent="0.2">
      <c r="A200" s="2" t="s">
        <v>607</v>
      </c>
      <c r="B200" s="2" t="s">
        <v>1484</v>
      </c>
      <c r="C200" s="2" t="s">
        <v>1484</v>
      </c>
      <c r="D200" s="2" t="s">
        <v>1484</v>
      </c>
      <c r="E200" s="2" t="s">
        <v>1484</v>
      </c>
      <c r="F200" s="2" t="s">
        <v>1484</v>
      </c>
      <c r="G200" s="2" t="s">
        <v>1484</v>
      </c>
      <c r="H200" s="2" t="s">
        <v>1484</v>
      </c>
      <c r="I200" s="2" t="s">
        <v>1484</v>
      </c>
      <c r="J200" s="2" t="s">
        <v>1484</v>
      </c>
      <c r="K200" s="2" t="s">
        <v>1484</v>
      </c>
      <c r="L200" s="2" t="s">
        <v>1484</v>
      </c>
      <c r="M200" s="2" t="s">
        <v>1484</v>
      </c>
      <c r="N200" s="2" t="s">
        <v>1484</v>
      </c>
      <c r="O200" s="2" t="s">
        <v>1484</v>
      </c>
      <c r="P200" s="2" t="s">
        <v>1484</v>
      </c>
      <c r="Q200" s="2" t="s">
        <v>1484</v>
      </c>
      <c r="R200" s="2" t="s">
        <v>1484</v>
      </c>
      <c r="S200" s="2" t="s">
        <v>1484</v>
      </c>
      <c r="T200" s="2" t="s">
        <v>1484</v>
      </c>
      <c r="U200" s="2" t="s">
        <v>1484</v>
      </c>
      <c r="V200" s="2" t="s">
        <v>1484</v>
      </c>
      <c r="W200" s="2" t="s">
        <v>1484</v>
      </c>
      <c r="X200" s="2" t="s">
        <v>1484</v>
      </c>
      <c r="Y200" s="2" t="s">
        <v>1484</v>
      </c>
      <c r="Z200" s="2" t="s">
        <v>1484</v>
      </c>
      <c r="AA200" s="2" t="s">
        <v>1484</v>
      </c>
      <c r="AB200" s="2" t="s">
        <v>1484</v>
      </c>
      <c r="AC200" s="2" t="s">
        <v>1523</v>
      </c>
      <c r="AD200" s="2" t="s">
        <v>1507</v>
      </c>
      <c r="AE200" s="2" t="s">
        <v>1484</v>
      </c>
      <c r="AF200" s="2" t="s">
        <v>1484</v>
      </c>
      <c r="AG200" s="2" t="s">
        <v>1484</v>
      </c>
      <c r="AH200" s="2" t="s">
        <v>1484</v>
      </c>
      <c r="AI200" s="2" t="s">
        <v>1484</v>
      </c>
      <c r="AJ200" s="2" t="s">
        <v>1484</v>
      </c>
      <c r="AK200" s="2" t="s">
        <v>1484</v>
      </c>
      <c r="AL200" s="2" t="s">
        <v>1484</v>
      </c>
      <c r="AM200" s="2" t="s">
        <v>1484</v>
      </c>
      <c r="AN200" s="2" t="s">
        <v>1484</v>
      </c>
      <c r="AO200" s="2" t="s">
        <v>1484</v>
      </c>
      <c r="AP200" s="2" t="s">
        <v>1484</v>
      </c>
      <c r="AQ200" s="2" t="s">
        <v>1484</v>
      </c>
      <c r="AR200" s="2" t="s">
        <v>1484</v>
      </c>
      <c r="AS200" s="2" t="s">
        <v>1484</v>
      </c>
      <c r="AT200" s="2" t="s">
        <v>1484</v>
      </c>
      <c r="AU200" s="2" t="s">
        <v>1484</v>
      </c>
      <c r="AV200" s="2" t="s">
        <v>1484</v>
      </c>
      <c r="AW200" s="2" t="s">
        <v>1484</v>
      </c>
      <c r="AX200" s="2" t="s">
        <v>1484</v>
      </c>
      <c r="AY200" s="2" t="s">
        <v>1484</v>
      </c>
      <c r="AZ200" s="2" t="s">
        <v>1484</v>
      </c>
      <c r="BA200" s="2" t="s">
        <v>1484</v>
      </c>
      <c r="BB200" s="2" t="s">
        <v>1484</v>
      </c>
      <c r="BC200" s="2" t="s">
        <v>1484</v>
      </c>
      <c r="BD200" s="2" t="s">
        <v>1484</v>
      </c>
      <c r="BE200" s="2" t="s">
        <v>1484</v>
      </c>
      <c r="BF200" s="2" t="s">
        <v>1484</v>
      </c>
      <c r="BG200" s="2" t="s">
        <v>1484</v>
      </c>
      <c r="BH200" s="2" t="s">
        <v>1484</v>
      </c>
      <c r="BI200" s="2">
        <v>1502.8000000000002</v>
      </c>
      <c r="BJ200" s="2">
        <v>1611.8999999999999</v>
      </c>
      <c r="BK200" s="2" t="s">
        <v>1484</v>
      </c>
      <c r="BL200" s="2" t="s">
        <v>1484</v>
      </c>
      <c r="BM200" s="2" t="s">
        <v>1484</v>
      </c>
      <c r="BN200" s="2" t="s">
        <v>1484</v>
      </c>
      <c r="BO200" s="2" t="s">
        <v>1484</v>
      </c>
      <c r="BP200" s="2" t="s">
        <v>1484</v>
      </c>
      <c r="BQ200" s="2" t="s">
        <v>1484</v>
      </c>
      <c r="BR200" s="2" t="s">
        <v>1484</v>
      </c>
      <c r="BS200" s="2" t="s">
        <v>1484</v>
      </c>
      <c r="BT200" s="2" t="s">
        <v>1484</v>
      </c>
      <c r="BU200" s="2" t="s">
        <v>1484</v>
      </c>
      <c r="BV200" s="2" t="s">
        <v>1484</v>
      </c>
      <c r="BW200" s="2" t="s">
        <v>1484</v>
      </c>
      <c r="BX200" s="2" t="s">
        <v>1484</v>
      </c>
      <c r="BY200" s="2" t="s">
        <v>1484</v>
      </c>
      <c r="BZ200" s="2" t="s">
        <v>1484</v>
      </c>
      <c r="CA200" s="2" t="s">
        <v>1484</v>
      </c>
      <c r="CB200" s="2" t="s">
        <v>1484</v>
      </c>
      <c r="CC200" s="2" t="s">
        <v>1484</v>
      </c>
      <c r="CD200" s="2" t="s">
        <v>1484</v>
      </c>
      <c r="CE200" s="2" t="s">
        <v>1484</v>
      </c>
      <c r="CF200" s="2" t="s">
        <v>1484</v>
      </c>
      <c r="CG200" s="2" t="s">
        <v>1484</v>
      </c>
      <c r="CH200" s="2" t="s">
        <v>1484</v>
      </c>
      <c r="CI200" s="2" t="s">
        <v>1484</v>
      </c>
      <c r="CJ200" s="2" t="s">
        <v>1484</v>
      </c>
      <c r="CK200" s="2" t="s">
        <v>1484</v>
      </c>
      <c r="CL200" s="2" t="s">
        <v>1484</v>
      </c>
      <c r="CM200" s="2" t="s">
        <v>1484</v>
      </c>
      <c r="CN200" s="2" t="s">
        <v>1484</v>
      </c>
      <c r="CO200" s="2">
        <v>9.1999999999999993</v>
      </c>
      <c r="CP200" s="2">
        <v>11.3</v>
      </c>
      <c r="CQ200" s="2" t="s">
        <v>1484</v>
      </c>
      <c r="CR200" s="2" t="s">
        <v>1484</v>
      </c>
      <c r="CS200" s="2" t="s">
        <v>1484</v>
      </c>
      <c r="CU200" s="2" t="str">
        <f>_xlfn.XLOOKUP($A200,TEAMS!$G$1:$G$844,TEAMS!$H$1:$H$844,"",0)</f>
        <v>SF</v>
      </c>
      <c r="CV200" s="2" t="str">
        <f>_xlfn.XLOOKUP($CU200,DASHBOARD!$B$22:$B$27,DASHBOARD!$C$22:$C$27,"",0)</f>
        <v>FORWARD</v>
      </c>
      <c r="CY200" s="60">
        <v>0</v>
      </c>
      <c r="CZ200" s="60">
        <v>0</v>
      </c>
      <c r="DA200" s="60">
        <v>0</v>
      </c>
      <c r="DB200" s="60">
        <v>0</v>
      </c>
      <c r="DC200" s="60">
        <v>0</v>
      </c>
      <c r="DD200" s="60">
        <v>0</v>
      </c>
      <c r="DE200" s="60">
        <v>0</v>
      </c>
      <c r="DF200" s="60">
        <v>0</v>
      </c>
      <c r="DG200" s="60">
        <v>0</v>
      </c>
      <c r="DH200" s="60">
        <v>0</v>
      </c>
      <c r="DI200" s="60">
        <v>0</v>
      </c>
      <c r="DJ200" s="60">
        <v>0</v>
      </c>
      <c r="DK200" s="60">
        <v>0</v>
      </c>
      <c r="DL200" s="60">
        <v>0</v>
      </c>
      <c r="DM200" s="60">
        <v>0</v>
      </c>
      <c r="DN200" s="60">
        <v>0</v>
      </c>
      <c r="DO200" s="60">
        <v>0</v>
      </c>
      <c r="DP200" s="60">
        <v>0</v>
      </c>
      <c r="DQ200" s="60">
        <v>0</v>
      </c>
      <c r="DR200" s="60">
        <v>0</v>
      </c>
      <c r="DS200" s="60">
        <v>0</v>
      </c>
      <c r="DT200" s="60">
        <v>0</v>
      </c>
      <c r="DU200" s="60">
        <v>0</v>
      </c>
      <c r="DV200" s="60">
        <v>0</v>
      </c>
      <c r="DW200" s="60">
        <v>0</v>
      </c>
      <c r="DX200" s="60">
        <v>0</v>
      </c>
      <c r="DY200" s="60">
        <v>0</v>
      </c>
      <c r="DZ200" s="60">
        <v>2365560</v>
      </c>
      <c r="EA200" s="60">
        <v>2807880</v>
      </c>
      <c r="EB200" s="60">
        <v>0</v>
      </c>
      <c r="EC200" s="60">
        <v>0</v>
      </c>
      <c r="ED200" s="60">
        <v>0</v>
      </c>
      <c r="EH200" s="2" t="s">
        <v>1481</v>
      </c>
    </row>
    <row r="201" spans="1:165" x14ac:dyDescent="0.2">
      <c r="A201" s="2" t="s">
        <v>829</v>
      </c>
      <c r="B201" s="2" t="s">
        <v>1484</v>
      </c>
      <c r="C201" s="2" t="s">
        <v>1484</v>
      </c>
      <c r="D201" s="2" t="s">
        <v>1484</v>
      </c>
      <c r="E201" s="2" t="s">
        <v>1484</v>
      </c>
      <c r="F201" s="2" t="s">
        <v>1515</v>
      </c>
      <c r="G201" s="2" t="s">
        <v>1515</v>
      </c>
      <c r="H201" s="2" t="s">
        <v>1515</v>
      </c>
      <c r="I201" s="2" t="s">
        <v>1521</v>
      </c>
      <c r="J201" s="2" t="s">
        <v>1521</v>
      </c>
      <c r="K201" s="2" t="s">
        <v>1521</v>
      </c>
      <c r="L201" s="2" t="s">
        <v>1507</v>
      </c>
      <c r="M201" s="2" t="s">
        <v>1507</v>
      </c>
      <c r="N201" s="2" t="s">
        <v>1514</v>
      </c>
      <c r="O201" s="2" t="s">
        <v>1522</v>
      </c>
      <c r="P201" s="2" t="s">
        <v>1085</v>
      </c>
      <c r="Q201" s="2" t="s">
        <v>1085</v>
      </c>
      <c r="R201" s="2" t="s">
        <v>1085</v>
      </c>
      <c r="S201" s="2" t="s">
        <v>843</v>
      </c>
      <c r="T201" s="2" t="s">
        <v>1507</v>
      </c>
      <c r="U201" s="2" t="s">
        <v>1519</v>
      </c>
      <c r="V201" s="2" t="s">
        <v>814</v>
      </c>
      <c r="W201" s="2" t="s">
        <v>814</v>
      </c>
      <c r="X201" s="2" t="s">
        <v>814</v>
      </c>
      <c r="Y201" s="2" t="s">
        <v>1484</v>
      </c>
      <c r="Z201" s="2" t="s">
        <v>1484</v>
      </c>
      <c r="AA201" s="2" t="s">
        <v>1484</v>
      </c>
      <c r="AB201" s="2" t="s">
        <v>1484</v>
      </c>
      <c r="AC201" s="2" t="s">
        <v>1484</v>
      </c>
      <c r="AD201" s="2" t="s">
        <v>1484</v>
      </c>
      <c r="AE201" s="2" t="s">
        <v>1484</v>
      </c>
      <c r="AF201" s="2" t="s">
        <v>1484</v>
      </c>
      <c r="AG201" s="2" t="s">
        <v>1484</v>
      </c>
      <c r="AH201" s="2" t="s">
        <v>1484</v>
      </c>
      <c r="AI201" s="2" t="s">
        <v>1484</v>
      </c>
      <c r="AJ201" s="2" t="s">
        <v>1484</v>
      </c>
      <c r="AK201" s="2" t="s">
        <v>1484</v>
      </c>
      <c r="AL201" s="2">
        <v>2346.5</v>
      </c>
      <c r="AM201" s="2">
        <v>3296.7000000000003</v>
      </c>
      <c r="AN201" s="2">
        <v>3321</v>
      </c>
      <c r="AO201" s="2">
        <v>2560</v>
      </c>
      <c r="AP201" s="2">
        <v>1429.2</v>
      </c>
      <c r="AQ201" s="2">
        <v>2911</v>
      </c>
      <c r="AR201" s="2">
        <v>2972.7000000000003</v>
      </c>
      <c r="AS201" s="2">
        <v>2632.5</v>
      </c>
      <c r="AT201" s="2">
        <v>2733.5</v>
      </c>
      <c r="AU201" s="2">
        <v>2875.5</v>
      </c>
      <c r="AV201" s="2">
        <v>1622.6000000000001</v>
      </c>
      <c r="AW201" s="2">
        <v>2536</v>
      </c>
      <c r="AX201" s="2">
        <v>2120</v>
      </c>
      <c r="AY201" s="2">
        <v>355</v>
      </c>
      <c r="AZ201" s="2">
        <v>470.4</v>
      </c>
      <c r="BA201" s="2">
        <v>1635.1999999999998</v>
      </c>
      <c r="BB201" s="2">
        <v>592.80000000000007</v>
      </c>
      <c r="BC201" s="2">
        <v>190.4</v>
      </c>
      <c r="BD201" s="2">
        <v>51.1</v>
      </c>
      <c r="BE201" s="2" t="s">
        <v>1484</v>
      </c>
      <c r="BF201" s="2" t="s">
        <v>1484</v>
      </c>
      <c r="BG201" s="2" t="s">
        <v>1484</v>
      </c>
      <c r="BH201" s="2" t="s">
        <v>1484</v>
      </c>
      <c r="BI201" s="2" t="s">
        <v>1484</v>
      </c>
      <c r="BJ201" s="2" t="s">
        <v>1484</v>
      </c>
      <c r="BK201" s="2" t="s">
        <v>1484</v>
      </c>
      <c r="BL201" s="2" t="s">
        <v>1484</v>
      </c>
      <c r="BM201" s="2" t="s">
        <v>1484</v>
      </c>
      <c r="BN201" s="2" t="s">
        <v>1484</v>
      </c>
      <c r="BO201" s="2" t="s">
        <v>1484</v>
      </c>
      <c r="BP201" s="2" t="s">
        <v>1484</v>
      </c>
      <c r="BQ201" s="2" t="s">
        <v>1484</v>
      </c>
      <c r="BR201" s="2">
        <v>15</v>
      </c>
      <c r="BS201" s="2">
        <v>17</v>
      </c>
      <c r="BT201" s="2">
        <v>16.100000000000001</v>
      </c>
      <c r="BU201" s="2">
        <v>15.2</v>
      </c>
      <c r="BV201" s="2">
        <v>17.100000000000001</v>
      </c>
      <c r="BW201" s="2">
        <v>12.3</v>
      </c>
      <c r="BX201" s="2">
        <v>16</v>
      </c>
      <c r="BY201" s="2">
        <v>15.8</v>
      </c>
      <c r="BZ201" s="2">
        <v>17.2</v>
      </c>
      <c r="CA201" s="2">
        <v>15.6</v>
      </c>
      <c r="CB201" s="2">
        <v>13</v>
      </c>
      <c r="CC201" s="2">
        <v>12.5</v>
      </c>
      <c r="CD201" s="2">
        <v>12.8</v>
      </c>
      <c r="CE201" s="2">
        <v>4.0999999999999996</v>
      </c>
      <c r="CF201" s="2">
        <v>10.9</v>
      </c>
      <c r="CG201" s="2">
        <v>10</v>
      </c>
      <c r="CH201" s="2">
        <v>8.4</v>
      </c>
      <c r="CI201" s="2">
        <v>3.6</v>
      </c>
      <c r="CJ201" s="2">
        <v>9.9</v>
      </c>
      <c r="CK201" s="2" t="s">
        <v>1484</v>
      </c>
      <c r="CL201" s="2" t="s">
        <v>1484</v>
      </c>
      <c r="CM201" s="2" t="s">
        <v>1484</v>
      </c>
      <c r="CN201" s="2" t="s">
        <v>1484</v>
      </c>
      <c r="CO201" s="2" t="s">
        <v>1484</v>
      </c>
      <c r="CP201" s="2" t="s">
        <v>1484</v>
      </c>
      <c r="CQ201" s="2" t="s">
        <v>1484</v>
      </c>
      <c r="CR201" s="2" t="s">
        <v>1484</v>
      </c>
      <c r="CS201" s="2" t="s">
        <v>1484</v>
      </c>
      <c r="CU201" s="2" t="str">
        <f>_xlfn.XLOOKUP($A201,TEAMS!$G$1:$G$844,TEAMS!$H$1:$H$844,"",0)</f>
        <v>PF</v>
      </c>
      <c r="CV201" s="2" t="str">
        <f>_xlfn.XLOOKUP($CU201,DASHBOARD!$B$22:$B$27,DASHBOARD!$C$22:$C$27,"",0)</f>
        <v>FORWARD</v>
      </c>
      <c r="CY201" s="60">
        <v>0</v>
      </c>
      <c r="CZ201" s="60">
        <v>0</v>
      </c>
      <c r="DA201" s="60">
        <v>0</v>
      </c>
      <c r="DB201" s="60">
        <v>0</v>
      </c>
      <c r="DC201" s="60">
        <v>1309000</v>
      </c>
      <c r="DD201" s="60">
        <v>1702000</v>
      </c>
      <c r="DE201" s="60">
        <v>9750000</v>
      </c>
      <c r="DF201" s="60">
        <v>11250000</v>
      </c>
      <c r="DG201" s="60">
        <v>13125000</v>
      </c>
      <c r="DH201" s="60">
        <v>15000000</v>
      </c>
      <c r="DI201" s="60">
        <v>16875000</v>
      </c>
      <c r="DJ201" s="60">
        <v>18750000</v>
      </c>
      <c r="DK201" s="60">
        <v>20625000</v>
      </c>
      <c r="DL201" s="60">
        <v>4917000</v>
      </c>
      <c r="DM201" s="60">
        <v>5408700</v>
      </c>
      <c r="DN201" s="60">
        <v>5900400</v>
      </c>
      <c r="DO201" s="60">
        <v>6392100</v>
      </c>
      <c r="DP201" s="60">
        <v>6883800</v>
      </c>
      <c r="DQ201" s="60">
        <v>7375500</v>
      </c>
      <c r="DR201" s="60">
        <v>1306455</v>
      </c>
      <c r="DS201" s="60">
        <v>0</v>
      </c>
      <c r="DT201" s="60">
        <v>1352181</v>
      </c>
      <c r="DU201" s="60">
        <v>0</v>
      </c>
      <c r="DV201" s="60">
        <v>0</v>
      </c>
      <c r="DW201" s="60">
        <v>0</v>
      </c>
      <c r="DX201" s="60">
        <v>0</v>
      </c>
      <c r="DY201" s="60">
        <v>0</v>
      </c>
      <c r="DZ201" s="60">
        <v>0</v>
      </c>
      <c r="EA201" s="60">
        <v>0</v>
      </c>
      <c r="EB201" s="60">
        <v>0</v>
      </c>
      <c r="EC201" s="60">
        <v>0</v>
      </c>
      <c r="ED201" s="60">
        <v>0</v>
      </c>
      <c r="EH201" s="2" t="s">
        <v>1483</v>
      </c>
    </row>
    <row r="202" spans="1:165" x14ac:dyDescent="0.2">
      <c r="A202" s="2" t="s">
        <v>696</v>
      </c>
      <c r="B202" s="2" t="s">
        <v>1484</v>
      </c>
      <c r="C202" s="2" t="s">
        <v>1484</v>
      </c>
      <c r="D202" s="2" t="s">
        <v>1484</v>
      </c>
      <c r="E202" s="2" t="s">
        <v>1484</v>
      </c>
      <c r="F202" s="2" t="s">
        <v>1484</v>
      </c>
      <c r="G202" s="2" t="s">
        <v>1484</v>
      </c>
      <c r="H202" s="2" t="s">
        <v>1484</v>
      </c>
      <c r="I202" s="2" t="s">
        <v>1484</v>
      </c>
      <c r="J202" s="2" t="s">
        <v>1484</v>
      </c>
      <c r="K202" s="2" t="s">
        <v>1484</v>
      </c>
      <c r="L202" s="2" t="s">
        <v>1484</v>
      </c>
      <c r="M202" s="2" t="s">
        <v>1484</v>
      </c>
      <c r="N202" s="2" t="s">
        <v>1484</v>
      </c>
      <c r="O202" s="2" t="s">
        <v>1484</v>
      </c>
      <c r="P202" s="2" t="s">
        <v>1484</v>
      </c>
      <c r="Q202" s="2" t="s">
        <v>1484</v>
      </c>
      <c r="R202" s="2" t="s">
        <v>1484</v>
      </c>
      <c r="S202" s="2" t="s">
        <v>1484</v>
      </c>
      <c r="T202" s="2" t="s">
        <v>1484</v>
      </c>
      <c r="U202" s="2" t="s">
        <v>1484</v>
      </c>
      <c r="V202" s="2" t="s">
        <v>1484</v>
      </c>
      <c r="W202" s="2" t="s">
        <v>787</v>
      </c>
      <c r="X202" s="2" t="s">
        <v>787</v>
      </c>
      <c r="Y202" s="2" t="s">
        <v>787</v>
      </c>
      <c r="Z202" s="2" t="s">
        <v>787</v>
      </c>
      <c r="AA202" s="2" t="s">
        <v>787</v>
      </c>
      <c r="AB202" s="2" t="s">
        <v>787</v>
      </c>
      <c r="AC202" s="2" t="s">
        <v>787</v>
      </c>
      <c r="AD202" s="2" t="s">
        <v>835</v>
      </c>
      <c r="AE202" s="2" t="s">
        <v>1484</v>
      </c>
      <c r="AF202" s="2" t="s">
        <v>1484</v>
      </c>
      <c r="AG202" s="2" t="s">
        <v>1484</v>
      </c>
      <c r="AH202" s="2" t="s">
        <v>1484</v>
      </c>
      <c r="AI202" s="2" t="s">
        <v>1484</v>
      </c>
      <c r="AJ202" s="2" t="s">
        <v>1484</v>
      </c>
      <c r="AK202" s="2" t="s">
        <v>1484</v>
      </c>
      <c r="AL202" s="2" t="s">
        <v>1484</v>
      </c>
      <c r="AM202" s="2" t="s">
        <v>1484</v>
      </c>
      <c r="AN202" s="2" t="s">
        <v>1484</v>
      </c>
      <c r="AO202" s="2" t="s">
        <v>1484</v>
      </c>
      <c r="AP202" s="2" t="s">
        <v>1484</v>
      </c>
      <c r="AQ202" s="2" t="s">
        <v>1484</v>
      </c>
      <c r="AR202" s="2" t="s">
        <v>1484</v>
      </c>
      <c r="AS202" s="2" t="s">
        <v>1484</v>
      </c>
      <c r="AT202" s="2" t="s">
        <v>1484</v>
      </c>
      <c r="AU202" s="2" t="s">
        <v>1484</v>
      </c>
      <c r="AV202" s="2" t="s">
        <v>1484</v>
      </c>
      <c r="AW202" s="2" t="s">
        <v>1484</v>
      </c>
      <c r="AX202" s="2" t="s">
        <v>1484</v>
      </c>
      <c r="AY202" s="2" t="s">
        <v>1484</v>
      </c>
      <c r="AZ202" s="2" t="s">
        <v>1484</v>
      </c>
      <c r="BA202" s="2" t="s">
        <v>1484</v>
      </c>
      <c r="BB202" s="2" t="s">
        <v>1484</v>
      </c>
      <c r="BC202" s="2">
        <v>1536</v>
      </c>
      <c r="BD202" s="2">
        <v>1809.6</v>
      </c>
      <c r="BE202" s="2">
        <v>1920.6000000000001</v>
      </c>
      <c r="BF202" s="2">
        <v>2035.2</v>
      </c>
      <c r="BG202" s="2">
        <v>2383.2000000000003</v>
      </c>
      <c r="BH202" s="2">
        <v>2471.6</v>
      </c>
      <c r="BI202" s="2">
        <v>209.70000000000002</v>
      </c>
      <c r="BJ202" s="2">
        <v>2040</v>
      </c>
      <c r="BK202" s="2" t="s">
        <v>1484</v>
      </c>
      <c r="BL202" s="2" t="s">
        <v>1484</v>
      </c>
      <c r="BM202" s="2" t="s">
        <v>1484</v>
      </c>
      <c r="BN202" s="2" t="s">
        <v>1484</v>
      </c>
      <c r="BO202" s="2" t="s">
        <v>1484</v>
      </c>
      <c r="BP202" s="2" t="s">
        <v>1484</v>
      </c>
      <c r="BQ202" s="2" t="s">
        <v>1484</v>
      </c>
      <c r="BR202" s="2" t="s">
        <v>1484</v>
      </c>
      <c r="BS202" s="2" t="s">
        <v>1484</v>
      </c>
      <c r="BT202" s="2" t="s">
        <v>1484</v>
      </c>
      <c r="BU202" s="2" t="s">
        <v>1484</v>
      </c>
      <c r="BV202" s="2" t="s">
        <v>1484</v>
      </c>
      <c r="BW202" s="2" t="s">
        <v>1484</v>
      </c>
      <c r="BX202" s="2" t="s">
        <v>1484</v>
      </c>
      <c r="BY202" s="2" t="s">
        <v>1484</v>
      </c>
      <c r="BZ202" s="2" t="s">
        <v>1484</v>
      </c>
      <c r="CA202" s="2" t="s">
        <v>1484</v>
      </c>
      <c r="CB202" s="2" t="s">
        <v>1484</v>
      </c>
      <c r="CC202" s="2" t="s">
        <v>1484</v>
      </c>
      <c r="CD202" s="2" t="s">
        <v>1484</v>
      </c>
      <c r="CE202" s="2" t="s">
        <v>1484</v>
      </c>
      <c r="CF202" s="2" t="s">
        <v>1484</v>
      </c>
      <c r="CG202" s="2" t="s">
        <v>1484</v>
      </c>
      <c r="CH202" s="2" t="s">
        <v>1484</v>
      </c>
      <c r="CI202" s="2">
        <v>16.600000000000001</v>
      </c>
      <c r="CJ202" s="2">
        <v>16.399999999999999</v>
      </c>
      <c r="CK202" s="2">
        <v>19.399999999999999</v>
      </c>
      <c r="CL202" s="2">
        <v>22</v>
      </c>
      <c r="CM202" s="2">
        <v>26</v>
      </c>
      <c r="CN202" s="2">
        <v>27.5</v>
      </c>
      <c r="CO202" s="2">
        <v>26</v>
      </c>
      <c r="CP202" s="2">
        <v>25.8</v>
      </c>
      <c r="CQ202" s="2" t="s">
        <v>1484</v>
      </c>
      <c r="CR202" s="2" t="s">
        <v>1484</v>
      </c>
      <c r="CS202" s="2" t="s">
        <v>1484</v>
      </c>
      <c r="CU202" s="2" t="str">
        <f>_xlfn.XLOOKUP($A202,TEAMS!$G$1:$G$844,TEAMS!$H$1:$H$844,"",0)</f>
        <v>SF</v>
      </c>
      <c r="CV202" s="2" t="str">
        <f>_xlfn.XLOOKUP($CU202,DASHBOARD!$B$22:$B$27,DASHBOARD!$C$22:$C$27,"",0)</f>
        <v>FORWARD</v>
      </c>
      <c r="CY202" s="60">
        <v>0</v>
      </c>
      <c r="CZ202" s="60">
        <v>0</v>
      </c>
      <c r="DA202" s="60">
        <v>0</v>
      </c>
      <c r="DB202" s="60">
        <v>0</v>
      </c>
      <c r="DC202" s="60">
        <v>0</v>
      </c>
      <c r="DD202" s="60">
        <v>0</v>
      </c>
      <c r="DE202" s="60">
        <v>0</v>
      </c>
      <c r="DF202" s="60">
        <v>0</v>
      </c>
      <c r="DG202" s="60">
        <v>0</v>
      </c>
      <c r="DH202" s="60">
        <v>0</v>
      </c>
      <c r="DI202" s="60">
        <v>0</v>
      </c>
      <c r="DJ202" s="60">
        <v>0</v>
      </c>
      <c r="DK202" s="60">
        <v>0</v>
      </c>
      <c r="DL202" s="60">
        <v>0</v>
      </c>
      <c r="DM202" s="60">
        <v>0</v>
      </c>
      <c r="DN202" s="60">
        <v>0</v>
      </c>
      <c r="DO202" s="60">
        <v>0</v>
      </c>
      <c r="DP202" s="60">
        <v>0</v>
      </c>
      <c r="DQ202" s="60">
        <v>0</v>
      </c>
      <c r="DR202" s="60">
        <v>0</v>
      </c>
      <c r="DS202" s="60">
        <v>0</v>
      </c>
      <c r="DT202" s="60">
        <v>1731960</v>
      </c>
      <c r="DU202" s="60">
        <v>1861920</v>
      </c>
      <c r="DV202" s="60">
        <v>1887840</v>
      </c>
      <c r="DW202" s="60">
        <v>2894059</v>
      </c>
      <c r="DX202" s="60">
        <v>16500000</v>
      </c>
      <c r="DY202" s="60">
        <v>17638063</v>
      </c>
      <c r="DZ202" s="60">
        <v>18868625</v>
      </c>
      <c r="EA202" s="60">
        <v>23114067</v>
      </c>
      <c r="EB202" s="60">
        <v>0</v>
      </c>
      <c r="EC202" s="60">
        <v>0</v>
      </c>
      <c r="ED202" s="60">
        <v>0</v>
      </c>
      <c r="EH202" s="2" t="s">
        <v>1481</v>
      </c>
    </row>
    <row r="203" spans="1:165" x14ac:dyDescent="0.2">
      <c r="A203" s="2" t="s">
        <v>1056</v>
      </c>
      <c r="B203" s="2" t="s">
        <v>1484</v>
      </c>
      <c r="C203" s="2" t="s">
        <v>1484</v>
      </c>
      <c r="D203" s="2" t="s">
        <v>1484</v>
      </c>
      <c r="E203" s="2" t="s">
        <v>1484</v>
      </c>
      <c r="F203" s="2" t="s">
        <v>1484</v>
      </c>
      <c r="G203" s="2" t="s">
        <v>1484</v>
      </c>
      <c r="H203" s="2" t="s">
        <v>1484</v>
      </c>
      <c r="I203" s="2" t="s">
        <v>1077</v>
      </c>
      <c r="J203" s="2" t="s">
        <v>1077</v>
      </c>
      <c r="K203" s="2" t="s">
        <v>1484</v>
      </c>
      <c r="L203" s="2" t="s">
        <v>1484</v>
      </c>
      <c r="M203" s="2" t="s">
        <v>1484</v>
      </c>
      <c r="N203" s="2" t="s">
        <v>1484</v>
      </c>
      <c r="O203" s="2" t="s">
        <v>1484</v>
      </c>
      <c r="P203" s="2" t="s">
        <v>1484</v>
      </c>
      <c r="Q203" s="2" t="s">
        <v>1484</v>
      </c>
      <c r="R203" s="2" t="s">
        <v>1484</v>
      </c>
      <c r="S203" s="2" t="s">
        <v>1484</v>
      </c>
      <c r="T203" s="2" t="s">
        <v>1484</v>
      </c>
      <c r="U203" s="2" t="s">
        <v>1484</v>
      </c>
      <c r="V203" s="2" t="s">
        <v>1484</v>
      </c>
      <c r="W203" s="2" t="s">
        <v>1484</v>
      </c>
      <c r="X203" s="2" t="s">
        <v>1484</v>
      </c>
      <c r="Y203" s="2" t="s">
        <v>1484</v>
      </c>
      <c r="Z203" s="2" t="s">
        <v>1484</v>
      </c>
      <c r="AA203" s="2" t="s">
        <v>1484</v>
      </c>
      <c r="AB203" s="2" t="s">
        <v>1484</v>
      </c>
      <c r="AC203" s="2" t="s">
        <v>1484</v>
      </c>
      <c r="AD203" s="2" t="s">
        <v>1484</v>
      </c>
      <c r="AE203" s="2" t="s">
        <v>1484</v>
      </c>
      <c r="AF203" s="2" t="s">
        <v>1484</v>
      </c>
      <c r="AG203" s="2" t="s">
        <v>1484</v>
      </c>
      <c r="AH203" s="2" t="s">
        <v>1484</v>
      </c>
      <c r="AI203" s="2" t="s">
        <v>1484</v>
      </c>
      <c r="AJ203" s="2" t="s">
        <v>1484</v>
      </c>
      <c r="AK203" s="2" t="s">
        <v>1484</v>
      </c>
      <c r="AL203" s="2" t="s">
        <v>1484</v>
      </c>
      <c r="AM203" s="2" t="s">
        <v>1484</v>
      </c>
      <c r="AN203" s="2" t="s">
        <v>1484</v>
      </c>
      <c r="AO203" s="2">
        <v>16.799999999999997</v>
      </c>
      <c r="AP203" s="2">
        <v>432.9</v>
      </c>
      <c r="AQ203" s="2" t="s">
        <v>1484</v>
      </c>
      <c r="AR203" s="2" t="s">
        <v>1484</v>
      </c>
      <c r="AS203" s="2" t="s">
        <v>1484</v>
      </c>
      <c r="AT203" s="2" t="s">
        <v>1484</v>
      </c>
      <c r="AU203" s="2" t="s">
        <v>1484</v>
      </c>
      <c r="AV203" s="2" t="s">
        <v>1484</v>
      </c>
      <c r="AW203" s="2" t="s">
        <v>1484</v>
      </c>
      <c r="AX203" s="2" t="s">
        <v>1484</v>
      </c>
      <c r="AY203" s="2" t="s">
        <v>1484</v>
      </c>
      <c r="AZ203" s="2" t="s">
        <v>1484</v>
      </c>
      <c r="BA203" s="2" t="s">
        <v>1484</v>
      </c>
      <c r="BB203" s="2" t="s">
        <v>1484</v>
      </c>
      <c r="BC203" s="2" t="s">
        <v>1484</v>
      </c>
      <c r="BD203" s="2" t="s">
        <v>1484</v>
      </c>
      <c r="BE203" s="2" t="s">
        <v>1484</v>
      </c>
      <c r="BF203" s="2" t="s">
        <v>1484</v>
      </c>
      <c r="BG203" s="2" t="s">
        <v>1484</v>
      </c>
      <c r="BH203" s="2" t="s">
        <v>1484</v>
      </c>
      <c r="BI203" s="2" t="s">
        <v>1484</v>
      </c>
      <c r="BJ203" s="2" t="s">
        <v>1484</v>
      </c>
      <c r="BK203" s="2" t="s">
        <v>1484</v>
      </c>
      <c r="BL203" s="2" t="s">
        <v>1484</v>
      </c>
      <c r="BM203" s="2" t="s">
        <v>1484</v>
      </c>
      <c r="BN203" s="2" t="s">
        <v>1484</v>
      </c>
      <c r="BO203" s="2" t="s">
        <v>1484</v>
      </c>
      <c r="BP203" s="2" t="s">
        <v>1484</v>
      </c>
      <c r="BQ203" s="2" t="s">
        <v>1484</v>
      </c>
      <c r="BR203" s="2" t="s">
        <v>1484</v>
      </c>
      <c r="BS203" s="2" t="s">
        <v>1484</v>
      </c>
      <c r="BT203" s="2" t="s">
        <v>1484</v>
      </c>
      <c r="BU203" s="2">
        <v>13.8</v>
      </c>
      <c r="BV203" s="2">
        <v>7</v>
      </c>
      <c r="BW203" s="2" t="s">
        <v>1484</v>
      </c>
      <c r="BX203" s="2" t="s">
        <v>1484</v>
      </c>
      <c r="BY203" s="2" t="s">
        <v>1484</v>
      </c>
      <c r="BZ203" s="2" t="s">
        <v>1484</v>
      </c>
      <c r="CA203" s="2" t="s">
        <v>1484</v>
      </c>
      <c r="CB203" s="2" t="s">
        <v>1484</v>
      </c>
      <c r="CC203" s="2" t="s">
        <v>1484</v>
      </c>
      <c r="CD203" s="2" t="s">
        <v>1484</v>
      </c>
      <c r="CE203" s="2" t="s">
        <v>1484</v>
      </c>
      <c r="CF203" s="2" t="s">
        <v>1484</v>
      </c>
      <c r="CG203" s="2" t="s">
        <v>1484</v>
      </c>
      <c r="CH203" s="2" t="s">
        <v>1484</v>
      </c>
      <c r="CI203" s="2" t="s">
        <v>1484</v>
      </c>
      <c r="CJ203" s="2" t="s">
        <v>1484</v>
      </c>
      <c r="CK203" s="2" t="s">
        <v>1484</v>
      </c>
      <c r="CL203" s="2" t="s">
        <v>1484</v>
      </c>
      <c r="CM203" s="2" t="s">
        <v>1484</v>
      </c>
      <c r="CN203" s="2" t="s">
        <v>1484</v>
      </c>
      <c r="CO203" s="2" t="s">
        <v>1484</v>
      </c>
      <c r="CP203" s="2" t="s">
        <v>1484</v>
      </c>
      <c r="CQ203" s="2" t="s">
        <v>1484</v>
      </c>
      <c r="CR203" s="2" t="s">
        <v>1484</v>
      </c>
      <c r="CS203" s="2" t="s">
        <v>1484</v>
      </c>
      <c r="CU203" s="2" t="str">
        <f>_xlfn.XLOOKUP($A203,TEAMS!$G$1:$G$844,TEAMS!$H$1:$H$844,"",0)</f>
        <v>SF</v>
      </c>
      <c r="CV203" s="2" t="str">
        <f>_xlfn.XLOOKUP($CU203,DASHBOARD!$B$22:$B$27,DASHBOARD!$C$22:$C$27,"",0)</f>
        <v>FORWARD</v>
      </c>
      <c r="CY203" s="60">
        <v>0</v>
      </c>
      <c r="CZ203" s="60">
        <v>0</v>
      </c>
      <c r="DA203" s="60">
        <v>0</v>
      </c>
      <c r="DB203" s="60">
        <v>0</v>
      </c>
      <c r="DC203" s="60">
        <v>0</v>
      </c>
      <c r="DD203" s="60">
        <v>0</v>
      </c>
      <c r="DE203" s="60">
        <v>0</v>
      </c>
      <c r="DF203" s="60">
        <v>597600</v>
      </c>
      <c r="DG203" s="60">
        <v>687240</v>
      </c>
      <c r="DH203" s="60">
        <v>0</v>
      </c>
      <c r="DI203" s="60">
        <v>0</v>
      </c>
      <c r="DJ203" s="60">
        <v>0</v>
      </c>
      <c r="DK203" s="60">
        <v>0</v>
      </c>
      <c r="DL203" s="60">
        <v>0</v>
      </c>
      <c r="DM203" s="60">
        <v>0</v>
      </c>
      <c r="DN203" s="60">
        <v>0</v>
      </c>
      <c r="DO203" s="60">
        <v>0</v>
      </c>
      <c r="DP203" s="60">
        <v>0</v>
      </c>
      <c r="DQ203" s="60">
        <v>0</v>
      </c>
      <c r="DR203" s="60">
        <v>0</v>
      </c>
      <c r="DS203" s="60">
        <v>0</v>
      </c>
      <c r="DT203" s="60">
        <v>0</v>
      </c>
      <c r="DU203" s="60">
        <v>0</v>
      </c>
      <c r="DV203" s="60">
        <v>0</v>
      </c>
      <c r="DW203" s="60">
        <v>0</v>
      </c>
      <c r="DX203" s="60">
        <v>0</v>
      </c>
      <c r="DY203" s="60">
        <v>0</v>
      </c>
      <c r="DZ203" s="60">
        <v>0</v>
      </c>
      <c r="EA203" s="60">
        <v>0</v>
      </c>
      <c r="EB203" s="60">
        <v>0</v>
      </c>
      <c r="EC203" s="60">
        <v>0</v>
      </c>
      <c r="ED203" s="60">
        <v>0</v>
      </c>
      <c r="EH203" s="2" t="s">
        <v>1480</v>
      </c>
    </row>
    <row r="204" spans="1:165" x14ac:dyDescent="0.2">
      <c r="A204" s="2" t="s">
        <v>904</v>
      </c>
      <c r="B204" s="2" t="s">
        <v>1484</v>
      </c>
      <c r="C204" s="2" t="s">
        <v>1484</v>
      </c>
      <c r="D204" s="2" t="s">
        <v>1484</v>
      </c>
      <c r="E204" s="2" t="s">
        <v>1484</v>
      </c>
      <c r="F204" s="2" t="s">
        <v>1484</v>
      </c>
      <c r="G204" s="2" t="s">
        <v>1484</v>
      </c>
      <c r="H204" s="2" t="s">
        <v>1484</v>
      </c>
      <c r="I204" s="2" t="s">
        <v>1484</v>
      </c>
      <c r="J204" s="2" t="s">
        <v>1484</v>
      </c>
      <c r="K204" s="2" t="s">
        <v>1484</v>
      </c>
      <c r="L204" s="2" t="s">
        <v>1484</v>
      </c>
      <c r="M204" s="2" t="s">
        <v>1484</v>
      </c>
      <c r="N204" s="2" t="s">
        <v>1484</v>
      </c>
      <c r="O204" s="2" t="s">
        <v>844</v>
      </c>
      <c r="P204" s="2" t="s">
        <v>844</v>
      </c>
      <c r="Q204" s="2" t="s">
        <v>844</v>
      </c>
      <c r="R204" s="2" t="s">
        <v>844</v>
      </c>
      <c r="S204" s="2" t="s">
        <v>844</v>
      </c>
      <c r="T204" s="2" t="s">
        <v>844</v>
      </c>
      <c r="U204" s="2" t="s">
        <v>844</v>
      </c>
      <c r="V204" s="2" t="s">
        <v>1507</v>
      </c>
      <c r="W204" s="2" t="s">
        <v>1531</v>
      </c>
      <c r="X204" s="2" t="s">
        <v>1531</v>
      </c>
      <c r="Y204" s="2" t="s">
        <v>1531</v>
      </c>
      <c r="Z204" s="2" t="s">
        <v>1507</v>
      </c>
      <c r="AA204" s="2" t="s">
        <v>1510</v>
      </c>
      <c r="AB204" s="2" t="s">
        <v>1484</v>
      </c>
      <c r="AC204" s="2" t="s">
        <v>788</v>
      </c>
      <c r="AD204" s="2" t="s">
        <v>1484</v>
      </c>
      <c r="AE204" s="2" t="s">
        <v>1484</v>
      </c>
      <c r="AF204" s="2" t="s">
        <v>1484</v>
      </c>
      <c r="AG204" s="2" t="s">
        <v>1484</v>
      </c>
      <c r="AH204" s="2" t="s">
        <v>1484</v>
      </c>
      <c r="AI204" s="2" t="s">
        <v>1484</v>
      </c>
      <c r="AJ204" s="2" t="s">
        <v>1484</v>
      </c>
      <c r="AK204" s="2" t="s">
        <v>1484</v>
      </c>
      <c r="AL204" s="2" t="s">
        <v>1484</v>
      </c>
      <c r="AM204" s="2" t="s">
        <v>1484</v>
      </c>
      <c r="AN204" s="2" t="s">
        <v>1484</v>
      </c>
      <c r="AO204" s="2" t="s">
        <v>1484</v>
      </c>
      <c r="AP204" s="2" t="s">
        <v>1484</v>
      </c>
      <c r="AQ204" s="2" t="s">
        <v>1484</v>
      </c>
      <c r="AR204" s="2" t="s">
        <v>1484</v>
      </c>
      <c r="AS204" s="2" t="s">
        <v>1484</v>
      </c>
      <c r="AT204" s="2" t="s">
        <v>1484</v>
      </c>
      <c r="AU204" s="2">
        <v>35</v>
      </c>
      <c r="AV204" s="2">
        <v>546</v>
      </c>
      <c r="AW204" s="2">
        <v>1332.8000000000002</v>
      </c>
      <c r="AX204" s="2">
        <v>1576.8</v>
      </c>
      <c r="AY204" s="2">
        <v>1911</v>
      </c>
      <c r="AZ204" s="2">
        <v>2249.6</v>
      </c>
      <c r="BA204" s="2">
        <v>2152.8000000000002</v>
      </c>
      <c r="BB204" s="2">
        <v>742.40000000000009</v>
      </c>
      <c r="BC204" s="2">
        <v>1742</v>
      </c>
      <c r="BD204" s="2">
        <v>1957.8000000000002</v>
      </c>
      <c r="BE204" s="2">
        <v>1209</v>
      </c>
      <c r="BF204" s="2">
        <v>1149.1999999999998</v>
      </c>
      <c r="BG204" s="2">
        <v>540.19999999999993</v>
      </c>
      <c r="BH204" s="2" t="s">
        <v>1484</v>
      </c>
      <c r="BI204" s="2">
        <v>15</v>
      </c>
      <c r="BJ204" s="2" t="s">
        <v>1484</v>
      </c>
      <c r="BK204" s="2" t="s">
        <v>1484</v>
      </c>
      <c r="BL204" s="2" t="s">
        <v>1484</v>
      </c>
      <c r="BM204" s="2" t="s">
        <v>1484</v>
      </c>
      <c r="BN204" s="2" t="s">
        <v>1484</v>
      </c>
      <c r="BO204" s="2" t="s">
        <v>1484</v>
      </c>
      <c r="BP204" s="2" t="s">
        <v>1484</v>
      </c>
      <c r="BQ204" s="2" t="s">
        <v>1484</v>
      </c>
      <c r="BR204" s="2" t="s">
        <v>1484</v>
      </c>
      <c r="BS204" s="2" t="s">
        <v>1484</v>
      </c>
      <c r="BT204" s="2" t="s">
        <v>1484</v>
      </c>
      <c r="BU204" s="2" t="s">
        <v>1484</v>
      </c>
      <c r="BV204" s="2" t="s">
        <v>1484</v>
      </c>
      <c r="BW204" s="2" t="s">
        <v>1484</v>
      </c>
      <c r="BX204" s="2" t="s">
        <v>1484</v>
      </c>
      <c r="BY204" s="2" t="s">
        <v>1484</v>
      </c>
      <c r="BZ204" s="2" t="s">
        <v>1484</v>
      </c>
      <c r="CA204" s="2">
        <v>22.8</v>
      </c>
      <c r="CB204" s="2">
        <v>11.2</v>
      </c>
      <c r="CC204" s="2">
        <v>13.2</v>
      </c>
      <c r="CD204" s="2">
        <v>9.5</v>
      </c>
      <c r="CE204" s="2">
        <v>13.3</v>
      </c>
      <c r="CF204" s="2">
        <v>13.2</v>
      </c>
      <c r="CG204" s="2">
        <v>15</v>
      </c>
      <c r="CH204" s="2">
        <v>9.6</v>
      </c>
      <c r="CI204" s="2">
        <v>8.6999999999999993</v>
      </c>
      <c r="CJ204" s="2">
        <v>8.1999999999999993</v>
      </c>
      <c r="CK204" s="2">
        <v>6.3</v>
      </c>
      <c r="CL204" s="2">
        <v>7</v>
      </c>
      <c r="CM204" s="2">
        <v>6</v>
      </c>
      <c r="CN204" s="2" t="s">
        <v>1484</v>
      </c>
      <c r="CO204" s="2">
        <v>8.4</v>
      </c>
      <c r="CP204" s="2" t="s">
        <v>1484</v>
      </c>
      <c r="CQ204" s="2" t="s">
        <v>1484</v>
      </c>
      <c r="CR204" s="2" t="s">
        <v>1484</v>
      </c>
      <c r="CS204" s="2" t="s">
        <v>1484</v>
      </c>
      <c r="CU204" s="2" t="str">
        <f>_xlfn.XLOOKUP($A204,TEAMS!$G$1:$G$844,TEAMS!$H$1:$H$844,"",0)</f>
        <v>C</v>
      </c>
      <c r="CV204" s="2" t="str">
        <f>_xlfn.XLOOKUP($CU204,DASHBOARD!$B$22:$B$27,DASHBOARD!$C$22:$C$27,"",0)</f>
        <v>CENTER</v>
      </c>
      <c r="CY204" s="60">
        <v>0</v>
      </c>
      <c r="CZ204" s="60">
        <v>0</v>
      </c>
      <c r="DA204" s="60">
        <v>0</v>
      </c>
      <c r="DB204" s="60">
        <v>0</v>
      </c>
      <c r="DC204" s="60">
        <v>0</v>
      </c>
      <c r="DD204" s="60">
        <v>0</v>
      </c>
      <c r="DE204" s="60">
        <v>0</v>
      </c>
      <c r="DF204" s="60">
        <v>0</v>
      </c>
      <c r="DG204" s="60">
        <v>0</v>
      </c>
      <c r="DH204" s="60">
        <v>0</v>
      </c>
      <c r="DI204" s="60">
        <v>0</v>
      </c>
      <c r="DJ204" s="60">
        <v>0</v>
      </c>
      <c r="DK204" s="60">
        <v>0</v>
      </c>
      <c r="DL204" s="60">
        <v>814320</v>
      </c>
      <c r="DM204" s="60">
        <v>875400</v>
      </c>
      <c r="DN204" s="60">
        <v>936480</v>
      </c>
      <c r="DO204" s="60">
        <v>0</v>
      </c>
      <c r="DP204" s="60">
        <v>4480912</v>
      </c>
      <c r="DQ204" s="60">
        <v>4578880</v>
      </c>
      <c r="DR204" s="60">
        <v>4250000</v>
      </c>
      <c r="DS204" s="60">
        <v>4640208</v>
      </c>
      <c r="DT204" s="60">
        <v>7123626</v>
      </c>
      <c r="DU204" s="60">
        <v>7800531</v>
      </c>
      <c r="DV204" s="60">
        <v>8477437</v>
      </c>
      <c r="DW204" s="60">
        <v>9654342</v>
      </c>
      <c r="DX204" s="60">
        <v>1499200</v>
      </c>
      <c r="DY204" s="60">
        <v>0</v>
      </c>
      <c r="DZ204" s="60">
        <v>0</v>
      </c>
      <c r="EA204" s="60">
        <v>0</v>
      </c>
      <c r="EB204" s="60">
        <v>0</v>
      </c>
      <c r="EC204" s="60">
        <v>0</v>
      </c>
      <c r="ED204" s="60">
        <v>0</v>
      </c>
      <c r="EH204" s="2" t="s">
        <v>1480</v>
      </c>
    </row>
    <row r="205" spans="1:165" x14ac:dyDescent="0.2">
      <c r="A205" s="2" t="s">
        <v>1103</v>
      </c>
      <c r="B205" s="2" t="s">
        <v>1085</v>
      </c>
      <c r="C205" s="2" t="s">
        <v>1085</v>
      </c>
      <c r="D205" s="2" t="s">
        <v>1085</v>
      </c>
      <c r="E205" s="2" t="s">
        <v>1085</v>
      </c>
      <c r="F205" s="2" t="s">
        <v>1085</v>
      </c>
      <c r="G205" s="2" t="s">
        <v>1085</v>
      </c>
      <c r="H205" s="2" t="s">
        <v>1507</v>
      </c>
      <c r="I205" s="2" t="s">
        <v>1484</v>
      </c>
      <c r="J205" s="2" t="s">
        <v>1484</v>
      </c>
      <c r="K205" s="2" t="s">
        <v>1484</v>
      </c>
      <c r="L205" s="2" t="s">
        <v>1484</v>
      </c>
      <c r="M205" s="2" t="s">
        <v>1484</v>
      </c>
      <c r="N205" s="2" t="s">
        <v>1484</v>
      </c>
      <c r="O205" s="2" t="s">
        <v>1484</v>
      </c>
      <c r="P205" s="2" t="s">
        <v>1484</v>
      </c>
      <c r="Q205" s="2" t="s">
        <v>1484</v>
      </c>
      <c r="R205" s="2" t="s">
        <v>1484</v>
      </c>
      <c r="S205" s="2" t="s">
        <v>1484</v>
      </c>
      <c r="T205" s="2" t="s">
        <v>1484</v>
      </c>
      <c r="U205" s="2" t="s">
        <v>1484</v>
      </c>
      <c r="V205" s="2" t="s">
        <v>1484</v>
      </c>
      <c r="W205" s="2" t="s">
        <v>1484</v>
      </c>
      <c r="X205" s="2" t="s">
        <v>1484</v>
      </c>
      <c r="Y205" s="2" t="s">
        <v>1484</v>
      </c>
      <c r="Z205" s="2" t="s">
        <v>1484</v>
      </c>
      <c r="AA205" s="2" t="s">
        <v>1484</v>
      </c>
      <c r="AB205" s="2" t="s">
        <v>1484</v>
      </c>
      <c r="AC205" s="2" t="s">
        <v>1484</v>
      </c>
      <c r="AD205" s="2" t="s">
        <v>1484</v>
      </c>
      <c r="AE205" s="2" t="s">
        <v>1484</v>
      </c>
      <c r="AF205" s="2" t="s">
        <v>1484</v>
      </c>
      <c r="AG205" s="2" t="s">
        <v>1484</v>
      </c>
      <c r="AH205" s="2">
        <v>2698.8</v>
      </c>
      <c r="AI205" s="2">
        <v>2737.7999999999997</v>
      </c>
      <c r="AJ205" s="2">
        <v>2419</v>
      </c>
      <c r="AK205" s="2">
        <v>2207.4</v>
      </c>
      <c r="AL205" s="2">
        <v>2033.1000000000001</v>
      </c>
      <c r="AM205" s="2">
        <v>1618.4</v>
      </c>
      <c r="AN205" s="2">
        <v>763.2</v>
      </c>
      <c r="AO205" s="2" t="s">
        <v>1484</v>
      </c>
      <c r="AP205" s="2" t="s">
        <v>1484</v>
      </c>
      <c r="AQ205" s="2" t="s">
        <v>1484</v>
      </c>
      <c r="AR205" s="2" t="s">
        <v>1484</v>
      </c>
      <c r="AS205" s="2" t="s">
        <v>1484</v>
      </c>
      <c r="AT205" s="2" t="s">
        <v>1484</v>
      </c>
      <c r="AU205" s="2" t="s">
        <v>1484</v>
      </c>
      <c r="AV205" s="2" t="s">
        <v>1484</v>
      </c>
      <c r="AW205" s="2" t="s">
        <v>1484</v>
      </c>
      <c r="AX205" s="2" t="s">
        <v>1484</v>
      </c>
      <c r="AY205" s="2" t="s">
        <v>1484</v>
      </c>
      <c r="AZ205" s="2" t="s">
        <v>1484</v>
      </c>
      <c r="BA205" s="2" t="s">
        <v>1484</v>
      </c>
      <c r="BB205" s="2" t="s">
        <v>1484</v>
      </c>
      <c r="BC205" s="2" t="s">
        <v>1484</v>
      </c>
      <c r="BD205" s="2" t="s">
        <v>1484</v>
      </c>
      <c r="BE205" s="2" t="s">
        <v>1484</v>
      </c>
      <c r="BF205" s="2" t="s">
        <v>1484</v>
      </c>
      <c r="BG205" s="2" t="s">
        <v>1484</v>
      </c>
      <c r="BH205" s="2" t="s">
        <v>1484</v>
      </c>
      <c r="BI205" s="2" t="s">
        <v>1484</v>
      </c>
      <c r="BJ205" s="2" t="s">
        <v>1484</v>
      </c>
      <c r="BK205" s="2" t="s">
        <v>1484</v>
      </c>
      <c r="BL205" s="2" t="s">
        <v>1484</v>
      </c>
      <c r="BM205" s="2" t="s">
        <v>1484</v>
      </c>
      <c r="BN205" s="2">
        <v>18.3</v>
      </c>
      <c r="BO205" s="2">
        <v>15</v>
      </c>
      <c r="BP205" s="2">
        <v>17.100000000000001</v>
      </c>
      <c r="BQ205" s="2">
        <v>14.2</v>
      </c>
      <c r="BR205" s="2">
        <v>16.2</v>
      </c>
      <c r="BS205" s="2">
        <v>12.5</v>
      </c>
      <c r="BT205" s="2">
        <v>12.3</v>
      </c>
      <c r="BU205" s="2" t="s">
        <v>1484</v>
      </c>
      <c r="BV205" s="2" t="s">
        <v>1484</v>
      </c>
      <c r="BW205" s="2" t="s">
        <v>1484</v>
      </c>
      <c r="BX205" s="2" t="s">
        <v>1484</v>
      </c>
      <c r="BY205" s="2" t="s">
        <v>1484</v>
      </c>
      <c r="BZ205" s="2" t="s">
        <v>1484</v>
      </c>
      <c r="CA205" s="2" t="s">
        <v>1484</v>
      </c>
      <c r="CB205" s="2" t="s">
        <v>1484</v>
      </c>
      <c r="CC205" s="2" t="s">
        <v>1484</v>
      </c>
      <c r="CD205" s="2" t="s">
        <v>1484</v>
      </c>
      <c r="CE205" s="2" t="s">
        <v>1484</v>
      </c>
      <c r="CF205" s="2" t="s">
        <v>1484</v>
      </c>
      <c r="CG205" s="2" t="s">
        <v>1484</v>
      </c>
      <c r="CH205" s="2" t="s">
        <v>1484</v>
      </c>
      <c r="CI205" s="2" t="s">
        <v>1484</v>
      </c>
      <c r="CJ205" s="2" t="s">
        <v>1484</v>
      </c>
      <c r="CK205" s="2" t="s">
        <v>1484</v>
      </c>
      <c r="CL205" s="2" t="s">
        <v>1484</v>
      </c>
      <c r="CM205" s="2" t="s">
        <v>1484</v>
      </c>
      <c r="CN205" s="2" t="s">
        <v>1484</v>
      </c>
      <c r="CO205" s="2" t="s">
        <v>1484</v>
      </c>
      <c r="CP205" s="2" t="s">
        <v>1484</v>
      </c>
      <c r="CQ205" s="2" t="s">
        <v>1484</v>
      </c>
      <c r="CR205" s="2" t="s">
        <v>1484</v>
      </c>
      <c r="CS205" s="2" t="s">
        <v>1484</v>
      </c>
      <c r="CU205" s="2" t="str">
        <f>_xlfn.XLOOKUP($A205,TEAMS!$G$1:$G$844,TEAMS!$H$1:$H$844,"",0)</f>
        <v>PG</v>
      </c>
      <c r="CV205" s="2" t="str">
        <f>_xlfn.XLOOKUP($CU205,DASHBOARD!$B$22:$B$27,DASHBOARD!$C$22:$C$27,"",0)</f>
        <v>GUARD</v>
      </c>
      <c r="CY205" s="60">
        <v>700000</v>
      </c>
      <c r="CZ205" s="60">
        <v>1633000</v>
      </c>
      <c r="DA205" s="60">
        <v>0</v>
      </c>
      <c r="DB205" s="60">
        <v>2150000</v>
      </c>
      <c r="DC205" s="60">
        <v>2633000</v>
      </c>
      <c r="DD205" s="60">
        <v>2683000</v>
      </c>
      <c r="DE205" s="60">
        <v>190100</v>
      </c>
      <c r="DF205" s="60">
        <v>0</v>
      </c>
      <c r="DG205" s="60">
        <v>0</v>
      </c>
      <c r="DH205" s="60">
        <v>0</v>
      </c>
      <c r="DI205" s="60">
        <v>0</v>
      </c>
      <c r="DJ205" s="60">
        <v>0</v>
      </c>
      <c r="DK205" s="60">
        <v>0</v>
      </c>
      <c r="DL205" s="60">
        <v>0</v>
      </c>
      <c r="DM205" s="60">
        <v>0</v>
      </c>
      <c r="DN205" s="60">
        <v>0</v>
      </c>
      <c r="DO205" s="60">
        <v>0</v>
      </c>
      <c r="DP205" s="60">
        <v>0</v>
      </c>
      <c r="DQ205" s="60">
        <v>0</v>
      </c>
      <c r="DR205" s="60">
        <v>0</v>
      </c>
      <c r="DS205" s="60">
        <v>0</v>
      </c>
      <c r="DT205" s="60">
        <v>0</v>
      </c>
      <c r="DU205" s="60">
        <v>0</v>
      </c>
      <c r="DV205" s="60">
        <v>0</v>
      </c>
      <c r="DW205" s="60">
        <v>0</v>
      </c>
      <c r="DX205" s="60">
        <v>0</v>
      </c>
      <c r="DY205" s="60">
        <v>0</v>
      </c>
      <c r="DZ205" s="60">
        <v>0</v>
      </c>
      <c r="EA205" s="60">
        <v>0</v>
      </c>
      <c r="EB205" s="60">
        <v>0</v>
      </c>
      <c r="EC205" s="60">
        <v>0</v>
      </c>
      <c r="ED205" s="60">
        <v>0</v>
      </c>
      <c r="EH205" s="2" t="s">
        <v>1485</v>
      </c>
    </row>
    <row r="206" spans="1:165" x14ac:dyDescent="0.2">
      <c r="A206" s="2" t="s">
        <v>650</v>
      </c>
      <c r="B206" s="2" t="s">
        <v>1484</v>
      </c>
      <c r="C206" s="2" t="s">
        <v>1484</v>
      </c>
      <c r="D206" s="2" t="s">
        <v>1484</v>
      </c>
      <c r="E206" s="2" t="s">
        <v>1484</v>
      </c>
      <c r="F206" s="2" t="s">
        <v>1484</v>
      </c>
      <c r="G206" s="2" t="s">
        <v>1484</v>
      </c>
      <c r="H206" s="2" t="s">
        <v>1484</v>
      </c>
      <c r="I206" s="2" t="s">
        <v>1484</v>
      </c>
      <c r="J206" s="2" t="s">
        <v>1484</v>
      </c>
      <c r="K206" s="2" t="s">
        <v>1484</v>
      </c>
      <c r="L206" s="2" t="s">
        <v>1484</v>
      </c>
      <c r="M206" s="2" t="s">
        <v>1484</v>
      </c>
      <c r="N206" s="2" t="s">
        <v>1484</v>
      </c>
      <c r="O206" s="2" t="s">
        <v>1484</v>
      </c>
      <c r="P206" s="2" t="s">
        <v>1484</v>
      </c>
      <c r="Q206" s="2" t="s">
        <v>1484</v>
      </c>
      <c r="R206" s="2" t="s">
        <v>1484</v>
      </c>
      <c r="S206" s="2" t="s">
        <v>1484</v>
      </c>
      <c r="T206" s="2" t="s">
        <v>1484</v>
      </c>
      <c r="U206" s="2" t="s">
        <v>1484</v>
      </c>
      <c r="V206" s="2" t="s">
        <v>1484</v>
      </c>
      <c r="W206" s="2" t="s">
        <v>1484</v>
      </c>
      <c r="X206" s="2" t="s">
        <v>1484</v>
      </c>
      <c r="Y206" s="2" t="s">
        <v>930</v>
      </c>
      <c r="Z206" s="2" t="s">
        <v>930</v>
      </c>
      <c r="AA206" s="2" t="s">
        <v>930</v>
      </c>
      <c r="AB206" s="2" t="s">
        <v>930</v>
      </c>
      <c r="AC206" s="2" t="s">
        <v>837</v>
      </c>
      <c r="AD206" s="2" t="s">
        <v>837</v>
      </c>
      <c r="AE206" s="2" t="s">
        <v>1484</v>
      </c>
      <c r="AF206" s="2" t="s">
        <v>1484</v>
      </c>
      <c r="AG206" s="2" t="s">
        <v>1484</v>
      </c>
      <c r="AH206" s="2" t="s">
        <v>1484</v>
      </c>
      <c r="AI206" s="2" t="s">
        <v>1484</v>
      </c>
      <c r="AJ206" s="2" t="s">
        <v>1484</v>
      </c>
      <c r="AK206" s="2" t="s">
        <v>1484</v>
      </c>
      <c r="AL206" s="2" t="s">
        <v>1484</v>
      </c>
      <c r="AM206" s="2" t="s">
        <v>1484</v>
      </c>
      <c r="AN206" s="2" t="s">
        <v>1484</v>
      </c>
      <c r="AO206" s="2" t="s">
        <v>1484</v>
      </c>
      <c r="AP206" s="2" t="s">
        <v>1484</v>
      </c>
      <c r="AQ206" s="2" t="s">
        <v>1484</v>
      </c>
      <c r="AR206" s="2" t="s">
        <v>1484</v>
      </c>
      <c r="AS206" s="2" t="s">
        <v>1484</v>
      </c>
      <c r="AT206" s="2" t="s">
        <v>1484</v>
      </c>
      <c r="AU206" s="2" t="s">
        <v>1484</v>
      </c>
      <c r="AV206" s="2" t="s">
        <v>1484</v>
      </c>
      <c r="AW206" s="2" t="s">
        <v>1484</v>
      </c>
      <c r="AX206" s="2" t="s">
        <v>1484</v>
      </c>
      <c r="AY206" s="2" t="s">
        <v>1484</v>
      </c>
      <c r="AZ206" s="2" t="s">
        <v>1484</v>
      </c>
      <c r="BA206" s="2" t="s">
        <v>1484</v>
      </c>
      <c r="BB206" s="2" t="s">
        <v>1484</v>
      </c>
      <c r="BC206" s="2" t="s">
        <v>1484</v>
      </c>
      <c r="BD206" s="2" t="s">
        <v>1484</v>
      </c>
      <c r="BE206" s="2">
        <v>1584</v>
      </c>
      <c r="BF206" s="2">
        <v>2583</v>
      </c>
      <c r="BG206" s="2">
        <v>2789.2000000000003</v>
      </c>
      <c r="BH206" s="2">
        <v>2530.7999999999997</v>
      </c>
      <c r="BI206" s="2">
        <v>2456.8000000000002</v>
      </c>
      <c r="BJ206" s="2">
        <v>2033.6000000000001</v>
      </c>
      <c r="BK206" s="2" t="s">
        <v>1484</v>
      </c>
      <c r="BL206" s="2" t="s">
        <v>1484</v>
      </c>
      <c r="BM206" s="2" t="s">
        <v>1484</v>
      </c>
      <c r="BN206" s="2" t="s">
        <v>1484</v>
      </c>
      <c r="BO206" s="2" t="s">
        <v>1484</v>
      </c>
      <c r="BP206" s="2" t="s">
        <v>1484</v>
      </c>
      <c r="BQ206" s="2" t="s">
        <v>1484</v>
      </c>
      <c r="BR206" s="2" t="s">
        <v>1484</v>
      </c>
      <c r="BS206" s="2" t="s">
        <v>1484</v>
      </c>
      <c r="BT206" s="2" t="s">
        <v>1484</v>
      </c>
      <c r="BU206" s="2" t="s">
        <v>1484</v>
      </c>
      <c r="BV206" s="2" t="s">
        <v>1484</v>
      </c>
      <c r="BW206" s="2" t="s">
        <v>1484</v>
      </c>
      <c r="BX206" s="2" t="s">
        <v>1484</v>
      </c>
      <c r="BY206" s="2" t="s">
        <v>1484</v>
      </c>
      <c r="BZ206" s="2" t="s">
        <v>1484</v>
      </c>
      <c r="CA206" s="2" t="s">
        <v>1484</v>
      </c>
      <c r="CB206" s="2" t="s">
        <v>1484</v>
      </c>
      <c r="CC206" s="2" t="s">
        <v>1484</v>
      </c>
      <c r="CD206" s="2" t="s">
        <v>1484</v>
      </c>
      <c r="CE206" s="2" t="s">
        <v>1484</v>
      </c>
      <c r="CF206" s="2" t="s">
        <v>1484</v>
      </c>
      <c r="CG206" s="2" t="s">
        <v>1484</v>
      </c>
      <c r="CH206" s="2" t="s">
        <v>1484</v>
      </c>
      <c r="CI206" s="2" t="s">
        <v>1484</v>
      </c>
      <c r="CJ206" s="2" t="s">
        <v>1484</v>
      </c>
      <c r="CK206" s="2">
        <v>9.4</v>
      </c>
      <c r="CL206" s="2">
        <v>11.2</v>
      </c>
      <c r="CM206" s="2">
        <v>12.4</v>
      </c>
      <c r="CN206" s="2">
        <v>12.8</v>
      </c>
      <c r="CO206" s="2">
        <v>13.2</v>
      </c>
      <c r="CP206" s="2">
        <v>12.9</v>
      </c>
      <c r="CQ206" s="2" t="s">
        <v>1484</v>
      </c>
      <c r="CR206" s="2" t="s">
        <v>1484</v>
      </c>
      <c r="CS206" s="2" t="s">
        <v>1484</v>
      </c>
      <c r="CU206" s="2" t="str">
        <f>_xlfn.XLOOKUP($A206,TEAMS!$G$1:$G$844,TEAMS!$H$1:$H$844,"",0)</f>
        <v>SG</v>
      </c>
      <c r="CV206" s="2" t="str">
        <f>_xlfn.XLOOKUP($CU206,DASHBOARD!$B$22:$B$27,DASHBOARD!$C$22:$C$27,"",0)</f>
        <v>GUARD</v>
      </c>
      <c r="CY206" s="60">
        <v>0</v>
      </c>
      <c r="CZ206" s="60">
        <v>0</v>
      </c>
      <c r="DA206" s="60">
        <v>0</v>
      </c>
      <c r="DB206" s="60">
        <v>0</v>
      </c>
      <c r="DC206" s="60">
        <v>0</v>
      </c>
      <c r="DD206" s="60">
        <v>0</v>
      </c>
      <c r="DE206" s="60">
        <v>0</v>
      </c>
      <c r="DF206" s="60">
        <v>0</v>
      </c>
      <c r="DG206" s="60">
        <v>0</v>
      </c>
      <c r="DH206" s="60">
        <v>0</v>
      </c>
      <c r="DI206" s="60">
        <v>0</v>
      </c>
      <c r="DJ206" s="60">
        <v>0</v>
      </c>
      <c r="DK206" s="60">
        <v>0</v>
      </c>
      <c r="DL206" s="60">
        <v>0</v>
      </c>
      <c r="DM206" s="60">
        <v>0</v>
      </c>
      <c r="DN206" s="60">
        <v>0</v>
      </c>
      <c r="DO206" s="60">
        <v>0</v>
      </c>
      <c r="DP206" s="60">
        <v>0</v>
      </c>
      <c r="DQ206" s="60">
        <v>0</v>
      </c>
      <c r="DR206" s="60">
        <v>0</v>
      </c>
      <c r="DS206" s="60">
        <v>0</v>
      </c>
      <c r="DT206" s="60">
        <v>0</v>
      </c>
      <c r="DU206" s="60">
        <v>0</v>
      </c>
      <c r="DV206" s="60">
        <v>2653080</v>
      </c>
      <c r="DW206" s="60">
        <v>2772480</v>
      </c>
      <c r="DX206" s="60">
        <v>2891760</v>
      </c>
      <c r="DY206" s="60">
        <v>3678319</v>
      </c>
      <c r="DZ206" s="60">
        <v>17745894</v>
      </c>
      <c r="EA206" s="60">
        <v>12000000</v>
      </c>
      <c r="EB206" s="60">
        <v>0</v>
      </c>
      <c r="EC206" s="60">
        <v>0</v>
      </c>
      <c r="ED206" s="60">
        <v>0</v>
      </c>
      <c r="EH206" s="2" t="s">
        <v>1481</v>
      </c>
    </row>
    <row r="207" spans="1:165" x14ac:dyDescent="0.2">
      <c r="A207" s="2" t="s">
        <v>726</v>
      </c>
      <c r="B207" s="2" t="s">
        <v>1484</v>
      </c>
      <c r="C207" s="2" t="s">
        <v>1484</v>
      </c>
      <c r="D207" s="2" t="s">
        <v>1484</v>
      </c>
      <c r="E207" s="2" t="s">
        <v>1484</v>
      </c>
      <c r="F207" s="2" t="s">
        <v>1484</v>
      </c>
      <c r="G207" s="2" t="s">
        <v>1484</v>
      </c>
      <c r="H207" s="2" t="s">
        <v>1484</v>
      </c>
      <c r="I207" s="2" t="s">
        <v>1484</v>
      </c>
      <c r="J207" s="2" t="s">
        <v>1484</v>
      </c>
      <c r="K207" s="2" t="s">
        <v>1484</v>
      </c>
      <c r="L207" s="2" t="s">
        <v>1484</v>
      </c>
      <c r="M207" s="2" t="s">
        <v>1484</v>
      </c>
      <c r="N207" s="2" t="s">
        <v>1484</v>
      </c>
      <c r="O207" s="2" t="s">
        <v>1484</v>
      </c>
      <c r="P207" s="2" t="s">
        <v>1484</v>
      </c>
      <c r="Q207" s="2" t="s">
        <v>1484</v>
      </c>
      <c r="R207" s="2" t="s">
        <v>1484</v>
      </c>
      <c r="S207" s="2" t="s">
        <v>1520</v>
      </c>
      <c r="T207" s="2" t="s">
        <v>1531</v>
      </c>
      <c r="U207" s="2" t="s">
        <v>1531</v>
      </c>
      <c r="V207" s="2" t="s">
        <v>1531</v>
      </c>
      <c r="W207" s="2" t="s">
        <v>1531</v>
      </c>
      <c r="X207" s="2" t="s">
        <v>1531</v>
      </c>
      <c r="Y207" s="2" t="s">
        <v>1531</v>
      </c>
      <c r="Z207" s="2" t="s">
        <v>1531</v>
      </c>
      <c r="AA207" s="2" t="s">
        <v>1531</v>
      </c>
      <c r="AB207" s="2" t="s">
        <v>786</v>
      </c>
      <c r="AC207" s="2" t="s">
        <v>786</v>
      </c>
      <c r="AD207" s="2" t="s">
        <v>786</v>
      </c>
      <c r="AE207" s="2" t="s">
        <v>1484</v>
      </c>
      <c r="AF207" s="2" t="s">
        <v>1484</v>
      </c>
      <c r="AG207" s="2" t="s">
        <v>1484</v>
      </c>
      <c r="AH207" s="2" t="s">
        <v>1484</v>
      </c>
      <c r="AI207" s="2" t="s">
        <v>1484</v>
      </c>
      <c r="AJ207" s="2" t="s">
        <v>1484</v>
      </c>
      <c r="AK207" s="2" t="s">
        <v>1484</v>
      </c>
      <c r="AL207" s="2" t="s">
        <v>1484</v>
      </c>
      <c r="AM207" s="2" t="s">
        <v>1484</v>
      </c>
      <c r="AN207" s="2" t="s">
        <v>1484</v>
      </c>
      <c r="AO207" s="2" t="s">
        <v>1484</v>
      </c>
      <c r="AP207" s="2" t="s">
        <v>1484</v>
      </c>
      <c r="AQ207" s="2" t="s">
        <v>1484</v>
      </c>
      <c r="AR207" s="2" t="s">
        <v>1484</v>
      </c>
      <c r="AS207" s="2" t="s">
        <v>1484</v>
      </c>
      <c r="AT207" s="2" t="s">
        <v>1484</v>
      </c>
      <c r="AU207" s="2" t="s">
        <v>1484</v>
      </c>
      <c r="AV207" s="2" t="s">
        <v>1484</v>
      </c>
      <c r="AW207" s="2" t="s">
        <v>1484</v>
      </c>
      <c r="AX207" s="2" t="s">
        <v>1484</v>
      </c>
      <c r="AY207" s="2">
        <v>2768</v>
      </c>
      <c r="AZ207" s="2">
        <v>2886</v>
      </c>
      <c r="BA207" s="2">
        <v>3239</v>
      </c>
      <c r="BB207" s="2">
        <v>3034.2</v>
      </c>
      <c r="BC207" s="2">
        <v>2547.6</v>
      </c>
      <c r="BD207" s="2">
        <v>3118.5</v>
      </c>
      <c r="BE207" s="2">
        <v>3118.5</v>
      </c>
      <c r="BF207" s="2">
        <v>912.59999999999991</v>
      </c>
      <c r="BG207" s="2">
        <v>2577.6</v>
      </c>
      <c r="BH207" s="2">
        <v>2070.7999999999997</v>
      </c>
      <c r="BI207" s="2">
        <v>2325.6000000000004</v>
      </c>
      <c r="BJ207" s="2">
        <v>2698.8</v>
      </c>
      <c r="BK207" s="2" t="s">
        <v>1484</v>
      </c>
      <c r="BL207" s="2" t="s">
        <v>1484</v>
      </c>
      <c r="BM207" s="2" t="s">
        <v>1484</v>
      </c>
      <c r="BN207" s="2" t="s">
        <v>1484</v>
      </c>
      <c r="BO207" s="2" t="s">
        <v>1484</v>
      </c>
      <c r="BP207" s="2" t="s">
        <v>1484</v>
      </c>
      <c r="BQ207" s="2" t="s">
        <v>1484</v>
      </c>
      <c r="BR207" s="2" t="s">
        <v>1484</v>
      </c>
      <c r="BS207" s="2" t="s">
        <v>1484</v>
      </c>
      <c r="BT207" s="2" t="s">
        <v>1484</v>
      </c>
      <c r="BU207" s="2" t="s">
        <v>1484</v>
      </c>
      <c r="BV207" s="2" t="s">
        <v>1484</v>
      </c>
      <c r="BW207" s="2" t="s">
        <v>1484</v>
      </c>
      <c r="BX207" s="2" t="s">
        <v>1484</v>
      </c>
      <c r="BY207" s="2" t="s">
        <v>1484</v>
      </c>
      <c r="BZ207" s="2" t="s">
        <v>1484</v>
      </c>
      <c r="CA207" s="2" t="s">
        <v>1484</v>
      </c>
      <c r="CB207" s="2" t="s">
        <v>1484</v>
      </c>
      <c r="CC207" s="2" t="s">
        <v>1484</v>
      </c>
      <c r="CD207" s="2" t="s">
        <v>1484</v>
      </c>
      <c r="CE207" s="2">
        <v>15.8</v>
      </c>
      <c r="CF207" s="2">
        <v>20.8</v>
      </c>
      <c r="CG207" s="2">
        <v>26.2</v>
      </c>
      <c r="CH207" s="2">
        <v>23.6</v>
      </c>
      <c r="CI207" s="2">
        <v>26.2</v>
      </c>
      <c r="CJ207" s="2">
        <v>28.3</v>
      </c>
      <c r="CK207" s="2">
        <v>29.8</v>
      </c>
      <c r="CL207" s="2">
        <v>27.6</v>
      </c>
      <c r="CM207" s="2">
        <v>28.2</v>
      </c>
      <c r="CN207" s="2">
        <v>27.6</v>
      </c>
      <c r="CO207" s="2">
        <v>26</v>
      </c>
      <c r="CP207" s="2">
        <v>24.2</v>
      </c>
      <c r="CQ207" s="2" t="s">
        <v>1484</v>
      </c>
      <c r="CR207" s="2" t="s">
        <v>1484</v>
      </c>
      <c r="CS207" s="2" t="s">
        <v>1484</v>
      </c>
      <c r="CU207" s="2" t="str">
        <f>_xlfn.XLOOKUP($A207,TEAMS!$G$1:$G$844,TEAMS!$H$1:$H$844,"",0)</f>
        <v>SF</v>
      </c>
      <c r="CV207" s="2" t="str">
        <f>_xlfn.XLOOKUP($CU207,DASHBOARD!$B$22:$B$27,DASHBOARD!$C$22:$C$27,"",0)</f>
        <v>FORWARD</v>
      </c>
      <c r="CY207" s="60">
        <v>0</v>
      </c>
      <c r="CZ207" s="60">
        <v>0</v>
      </c>
      <c r="DA207" s="60">
        <v>0</v>
      </c>
      <c r="DB207" s="60">
        <v>0</v>
      </c>
      <c r="DC207" s="60">
        <v>0</v>
      </c>
      <c r="DD207" s="60">
        <v>0</v>
      </c>
      <c r="DE207" s="60">
        <v>0</v>
      </c>
      <c r="DF207" s="60">
        <v>0</v>
      </c>
      <c r="DG207" s="60">
        <v>0</v>
      </c>
      <c r="DH207" s="60">
        <v>0</v>
      </c>
      <c r="DI207" s="60">
        <v>0</v>
      </c>
      <c r="DJ207" s="60">
        <v>0</v>
      </c>
      <c r="DK207" s="60">
        <v>0</v>
      </c>
      <c r="DL207" s="60">
        <v>0</v>
      </c>
      <c r="DM207" s="60">
        <v>0</v>
      </c>
      <c r="DN207" s="60">
        <v>0</v>
      </c>
      <c r="DO207" s="60">
        <v>0</v>
      </c>
      <c r="DP207" s="60">
        <v>4171200</v>
      </c>
      <c r="DQ207" s="60">
        <v>4484040</v>
      </c>
      <c r="DR207" s="60">
        <v>4796880</v>
      </c>
      <c r="DS207" s="60">
        <v>6053663</v>
      </c>
      <c r="DT207" s="60">
        <v>15506632</v>
      </c>
      <c r="DU207" s="60">
        <v>16669630</v>
      </c>
      <c r="DV207" s="60">
        <v>17832627</v>
      </c>
      <c r="DW207" s="60">
        <v>18995624</v>
      </c>
      <c r="DX207" s="60">
        <v>20158622</v>
      </c>
      <c r="DY207" s="60">
        <v>26540100</v>
      </c>
      <c r="DZ207" s="60">
        <v>25000000</v>
      </c>
      <c r="EA207" s="60">
        <v>30000000</v>
      </c>
      <c r="EB207" s="60">
        <v>0</v>
      </c>
      <c r="EC207" s="60">
        <v>0</v>
      </c>
      <c r="ED207" s="60">
        <v>0</v>
      </c>
      <c r="EH207" s="2" t="s">
        <v>1486</v>
      </c>
    </row>
    <row r="208" spans="1:165" x14ac:dyDescent="0.2">
      <c r="A208" s="2" t="s">
        <v>902</v>
      </c>
      <c r="B208" s="2" t="s">
        <v>1484</v>
      </c>
      <c r="C208" s="2" t="s">
        <v>1484</v>
      </c>
      <c r="D208" s="2" t="s">
        <v>1484</v>
      </c>
      <c r="E208" s="2" t="s">
        <v>1484</v>
      </c>
      <c r="F208" s="2" t="s">
        <v>1484</v>
      </c>
      <c r="G208" s="2" t="s">
        <v>1516</v>
      </c>
      <c r="H208" s="2" t="s">
        <v>1516</v>
      </c>
      <c r="I208" s="2" t="s">
        <v>1516</v>
      </c>
      <c r="J208" s="2" t="s">
        <v>1516</v>
      </c>
      <c r="K208" s="2" t="s">
        <v>1516</v>
      </c>
      <c r="L208" s="2" t="s">
        <v>1516</v>
      </c>
      <c r="M208" s="2" t="s">
        <v>1516</v>
      </c>
      <c r="N208" s="2" t="s">
        <v>1516</v>
      </c>
      <c r="O208" s="2" t="s">
        <v>1516</v>
      </c>
      <c r="P208" s="2" t="s">
        <v>1516</v>
      </c>
      <c r="Q208" s="2" t="s">
        <v>1516</v>
      </c>
      <c r="R208" s="2" t="s">
        <v>1516</v>
      </c>
      <c r="S208" s="2" t="s">
        <v>844</v>
      </c>
      <c r="T208" s="2" t="s">
        <v>844</v>
      </c>
      <c r="U208" s="2" t="s">
        <v>844</v>
      </c>
      <c r="V208" s="2" t="s">
        <v>844</v>
      </c>
      <c r="W208" s="2" t="s">
        <v>844</v>
      </c>
      <c r="X208" s="2" t="s">
        <v>844</v>
      </c>
      <c r="Y208" s="2" t="s">
        <v>1528</v>
      </c>
      <c r="Z208" s="2" t="s">
        <v>1507</v>
      </c>
      <c r="AA208" s="2" t="s">
        <v>1516</v>
      </c>
      <c r="AB208" s="2" t="s">
        <v>1484</v>
      </c>
      <c r="AC208" s="2" t="s">
        <v>1484</v>
      </c>
      <c r="AD208" s="2" t="s">
        <v>1484</v>
      </c>
      <c r="AE208" s="2" t="s">
        <v>1484</v>
      </c>
      <c r="AF208" s="2" t="s">
        <v>1484</v>
      </c>
      <c r="AG208" s="2" t="s">
        <v>1484</v>
      </c>
      <c r="AH208" s="2" t="s">
        <v>1484</v>
      </c>
      <c r="AI208" s="2" t="s">
        <v>1484</v>
      </c>
      <c r="AJ208" s="2" t="s">
        <v>1484</v>
      </c>
      <c r="AK208" s="2" t="s">
        <v>1484</v>
      </c>
      <c r="AL208" s="2" t="s">
        <v>1484</v>
      </c>
      <c r="AM208" s="2">
        <v>2296</v>
      </c>
      <c r="AN208" s="2">
        <v>2995.2999999999997</v>
      </c>
      <c r="AO208" s="2">
        <v>3222.6</v>
      </c>
      <c r="AP208" s="2">
        <v>1781.3</v>
      </c>
      <c r="AQ208" s="2">
        <v>3240</v>
      </c>
      <c r="AR208" s="2">
        <v>3199.5</v>
      </c>
      <c r="AS208" s="2">
        <v>3175.2000000000003</v>
      </c>
      <c r="AT208" s="2">
        <v>3321</v>
      </c>
      <c r="AU208" s="2">
        <v>3230.7999999999997</v>
      </c>
      <c r="AV208" s="2">
        <v>3124.2000000000003</v>
      </c>
      <c r="AW208" s="2">
        <v>2956.4</v>
      </c>
      <c r="AX208" s="2">
        <v>2994.4</v>
      </c>
      <c r="AY208" s="2">
        <v>2328.7999999999997</v>
      </c>
      <c r="AZ208" s="2">
        <v>1772.7</v>
      </c>
      <c r="BA208" s="2">
        <v>2063.1</v>
      </c>
      <c r="BB208" s="2">
        <v>2222.3000000000002</v>
      </c>
      <c r="BC208" s="2">
        <v>1866</v>
      </c>
      <c r="BD208" s="2">
        <v>2019.6</v>
      </c>
      <c r="BE208" s="2">
        <v>1107</v>
      </c>
      <c r="BF208" s="2">
        <v>954.1</v>
      </c>
      <c r="BG208" s="2">
        <v>554.79999999999995</v>
      </c>
      <c r="BH208" s="2" t="s">
        <v>1484</v>
      </c>
      <c r="BI208" s="2" t="s">
        <v>1484</v>
      </c>
      <c r="BJ208" s="2" t="s">
        <v>1484</v>
      </c>
      <c r="BK208" s="2" t="s">
        <v>1484</v>
      </c>
      <c r="BL208" s="2" t="s">
        <v>1484</v>
      </c>
      <c r="BM208" s="2" t="s">
        <v>1484</v>
      </c>
      <c r="BN208" s="2" t="s">
        <v>1484</v>
      </c>
      <c r="BO208" s="2" t="s">
        <v>1484</v>
      </c>
      <c r="BP208" s="2" t="s">
        <v>1484</v>
      </c>
      <c r="BQ208" s="2" t="s">
        <v>1484</v>
      </c>
      <c r="BR208" s="2" t="s">
        <v>1484</v>
      </c>
      <c r="BS208" s="2">
        <v>15.8</v>
      </c>
      <c r="BT208" s="2">
        <v>18.2</v>
      </c>
      <c r="BU208" s="2">
        <v>20.399999999999999</v>
      </c>
      <c r="BV208" s="2">
        <v>22.4</v>
      </c>
      <c r="BW208" s="2">
        <v>23.6</v>
      </c>
      <c r="BX208" s="2">
        <v>23.9</v>
      </c>
      <c r="BY208" s="2">
        <v>23.8</v>
      </c>
      <c r="BZ208" s="2">
        <v>26.4</v>
      </c>
      <c r="CA208" s="2">
        <v>29.4</v>
      </c>
      <c r="CB208" s="2">
        <v>28.2</v>
      </c>
      <c r="CC208" s="2">
        <v>26.8</v>
      </c>
      <c r="CD208" s="2">
        <v>24.1</v>
      </c>
      <c r="CE208" s="2">
        <v>25.3</v>
      </c>
      <c r="CF208" s="2">
        <v>21.2</v>
      </c>
      <c r="CG208" s="2">
        <v>19.399999999999999</v>
      </c>
      <c r="CH208" s="2">
        <v>20.6</v>
      </c>
      <c r="CI208" s="2">
        <v>20.399999999999999</v>
      </c>
      <c r="CJ208" s="2">
        <v>19.2</v>
      </c>
      <c r="CK208" s="2">
        <v>13.3</v>
      </c>
      <c r="CL208" s="2">
        <v>15.2</v>
      </c>
      <c r="CM208" s="2">
        <v>12.3</v>
      </c>
      <c r="CN208" s="2" t="s">
        <v>1484</v>
      </c>
      <c r="CO208" s="2" t="s">
        <v>1484</v>
      </c>
      <c r="CP208" s="2" t="s">
        <v>1484</v>
      </c>
      <c r="CQ208" s="2" t="s">
        <v>1484</v>
      </c>
      <c r="CR208" s="2" t="s">
        <v>1484</v>
      </c>
      <c r="CS208" s="2" t="s">
        <v>1484</v>
      </c>
      <c r="CU208" s="2" t="str">
        <f>_xlfn.XLOOKUP($A208,TEAMS!$G$1:$G$844,TEAMS!$H$1:$H$844,"",0)</f>
        <v>PF</v>
      </c>
      <c r="CV208" s="2" t="str">
        <f>_xlfn.XLOOKUP($CU208,DASHBOARD!$B$22:$B$27,DASHBOARD!$C$22:$C$27,"",0)</f>
        <v>FORWARD</v>
      </c>
      <c r="CY208" s="60">
        <v>0</v>
      </c>
      <c r="CZ208" s="60">
        <v>0</v>
      </c>
      <c r="DA208" s="60">
        <v>0</v>
      </c>
      <c r="DB208" s="60">
        <v>0</v>
      </c>
      <c r="DC208" s="60">
        <v>0</v>
      </c>
      <c r="DD208" s="60">
        <v>1622000</v>
      </c>
      <c r="DE208" s="60">
        <v>0</v>
      </c>
      <c r="DF208" s="60">
        <v>2109120</v>
      </c>
      <c r="DG208" s="60">
        <v>14000000</v>
      </c>
      <c r="DH208" s="60">
        <v>16806300</v>
      </c>
      <c r="DI208" s="60">
        <v>19610000</v>
      </c>
      <c r="DJ208" s="60">
        <v>22400000</v>
      </c>
      <c r="DK208" s="60">
        <v>25200000</v>
      </c>
      <c r="DL208" s="60">
        <v>28000000</v>
      </c>
      <c r="DM208" s="60">
        <v>16000000</v>
      </c>
      <c r="DN208" s="60">
        <v>18000000</v>
      </c>
      <c r="DO208" s="60">
        <v>21000000</v>
      </c>
      <c r="DP208" s="60">
        <v>23750000</v>
      </c>
      <c r="DQ208" s="60">
        <v>24751934</v>
      </c>
      <c r="DR208" s="60">
        <v>16400000</v>
      </c>
      <c r="DS208" s="60">
        <v>18800000</v>
      </c>
      <c r="DT208" s="60">
        <v>21247044</v>
      </c>
      <c r="DU208" s="60">
        <v>0</v>
      </c>
      <c r="DV208" s="60">
        <v>12443735</v>
      </c>
      <c r="DW208" s="60">
        <v>12000000</v>
      </c>
      <c r="DX208" s="60">
        <v>8500000</v>
      </c>
      <c r="DY208" s="60">
        <v>0</v>
      </c>
      <c r="DZ208" s="60">
        <v>0</v>
      </c>
      <c r="EA208" s="60">
        <v>0</v>
      </c>
      <c r="EB208" s="60">
        <v>0</v>
      </c>
      <c r="EC208" s="60">
        <v>0</v>
      </c>
      <c r="ED208" s="60">
        <v>0</v>
      </c>
      <c r="EF208" s="1"/>
      <c r="EG208" s="1"/>
      <c r="EH208" s="2" t="s">
        <v>1478</v>
      </c>
      <c r="EJ208" s="1"/>
      <c r="EK208" s="1"/>
      <c r="EL208" s="1"/>
      <c r="EM208" s="1"/>
      <c r="EN208" s="1"/>
      <c r="EO208" s="54"/>
      <c r="EP208" s="1"/>
      <c r="EQ208" s="1"/>
      <c r="ER208" s="1"/>
      <c r="ES208" s="1"/>
      <c r="ET208" s="1"/>
      <c r="EU208" s="1"/>
      <c r="EV208" s="1"/>
      <c r="EW208" s="54"/>
      <c r="EX208" s="54"/>
      <c r="EY208" s="54"/>
      <c r="EZ208" s="1"/>
      <c r="FA208" s="1"/>
      <c r="FB208" s="54"/>
      <c r="FC208" s="54"/>
      <c r="FD208" s="54"/>
      <c r="FE208" s="54"/>
      <c r="FF208" s="54"/>
      <c r="FG208" s="54"/>
      <c r="FH208" s="54"/>
      <c r="FI208" s="1"/>
    </row>
    <row r="209" spans="1:165" x14ac:dyDescent="0.2">
      <c r="A209" s="2" t="s">
        <v>761</v>
      </c>
      <c r="B209" s="2" t="s">
        <v>1484</v>
      </c>
      <c r="C209" s="2" t="s">
        <v>1484</v>
      </c>
      <c r="D209" s="2" t="s">
        <v>1484</v>
      </c>
      <c r="E209" s="2" t="s">
        <v>1484</v>
      </c>
      <c r="F209" s="2" t="s">
        <v>1484</v>
      </c>
      <c r="G209" s="2" t="s">
        <v>1484</v>
      </c>
      <c r="H209" s="2" t="s">
        <v>1484</v>
      </c>
      <c r="I209" s="2" t="s">
        <v>1484</v>
      </c>
      <c r="J209" s="2" t="s">
        <v>1484</v>
      </c>
      <c r="K209" s="2" t="s">
        <v>1484</v>
      </c>
      <c r="L209" s="2" t="s">
        <v>1484</v>
      </c>
      <c r="M209" s="2" t="s">
        <v>1484</v>
      </c>
      <c r="N209" s="2" t="s">
        <v>1484</v>
      </c>
      <c r="O209" s="2" t="s">
        <v>1484</v>
      </c>
      <c r="P209" s="2" t="s">
        <v>1484</v>
      </c>
      <c r="Q209" s="2" t="s">
        <v>1484</v>
      </c>
      <c r="R209" s="2" t="s">
        <v>1484</v>
      </c>
      <c r="S209" s="2" t="s">
        <v>1484</v>
      </c>
      <c r="T209" s="2" t="s">
        <v>1516</v>
      </c>
      <c r="U209" s="2" t="s">
        <v>1516</v>
      </c>
      <c r="V209" s="2" t="s">
        <v>1516</v>
      </c>
      <c r="W209" s="2" t="s">
        <v>1516</v>
      </c>
      <c r="X209" s="2" t="s">
        <v>1516</v>
      </c>
      <c r="Y209" s="2" t="s">
        <v>1516</v>
      </c>
      <c r="Z209" s="2" t="s">
        <v>788</v>
      </c>
      <c r="AA209" s="2" t="s">
        <v>788</v>
      </c>
      <c r="AB209" s="2" t="s">
        <v>788</v>
      </c>
      <c r="AC209" s="2" t="s">
        <v>788</v>
      </c>
      <c r="AD209" s="2" t="s">
        <v>788</v>
      </c>
      <c r="AE209" s="2" t="s">
        <v>1484</v>
      </c>
      <c r="AF209" s="2" t="s">
        <v>1484</v>
      </c>
      <c r="AG209" s="2" t="s">
        <v>1484</v>
      </c>
      <c r="AH209" s="2" t="s">
        <v>1484</v>
      </c>
      <c r="AI209" s="2" t="s">
        <v>1484</v>
      </c>
      <c r="AJ209" s="2" t="s">
        <v>1484</v>
      </c>
      <c r="AK209" s="2" t="s">
        <v>1484</v>
      </c>
      <c r="AL209" s="2" t="s">
        <v>1484</v>
      </c>
      <c r="AM209" s="2" t="s">
        <v>1484</v>
      </c>
      <c r="AN209" s="2" t="s">
        <v>1484</v>
      </c>
      <c r="AO209" s="2" t="s">
        <v>1484</v>
      </c>
      <c r="AP209" s="2" t="s">
        <v>1484</v>
      </c>
      <c r="AQ209" s="2" t="s">
        <v>1484</v>
      </c>
      <c r="AR209" s="2" t="s">
        <v>1484</v>
      </c>
      <c r="AS209" s="2" t="s">
        <v>1484</v>
      </c>
      <c r="AT209" s="2" t="s">
        <v>1484</v>
      </c>
      <c r="AU209" s="2" t="s">
        <v>1484</v>
      </c>
      <c r="AV209" s="2" t="s">
        <v>1484</v>
      </c>
      <c r="AW209" s="2" t="s">
        <v>1484</v>
      </c>
      <c r="AX209" s="2" t="s">
        <v>1484</v>
      </c>
      <c r="AY209" s="2" t="s">
        <v>1484</v>
      </c>
      <c r="AZ209" s="2">
        <v>2049.3000000000002</v>
      </c>
      <c r="BA209" s="2">
        <v>1716</v>
      </c>
      <c r="BB209" s="2">
        <v>2613.3999999999996</v>
      </c>
      <c r="BC209" s="2">
        <v>2145</v>
      </c>
      <c r="BD209" s="2">
        <v>617.4</v>
      </c>
      <c r="BE209" s="2">
        <v>2795.1</v>
      </c>
      <c r="BF209" s="2">
        <v>2535</v>
      </c>
      <c r="BG209" s="2">
        <v>2425.5</v>
      </c>
      <c r="BH209" s="2">
        <v>1884</v>
      </c>
      <c r="BI209" s="2">
        <v>1652</v>
      </c>
      <c r="BJ209" s="2">
        <v>598.4</v>
      </c>
      <c r="BK209" s="2" t="s">
        <v>1484</v>
      </c>
      <c r="BL209" s="2" t="s">
        <v>1484</v>
      </c>
      <c r="BM209" s="2" t="s">
        <v>1484</v>
      </c>
      <c r="BN209" s="2" t="s">
        <v>1484</v>
      </c>
      <c r="BO209" s="2" t="s">
        <v>1484</v>
      </c>
      <c r="BP209" s="2" t="s">
        <v>1484</v>
      </c>
      <c r="BQ209" s="2" t="s">
        <v>1484</v>
      </c>
      <c r="BR209" s="2" t="s">
        <v>1484</v>
      </c>
      <c r="BS209" s="2" t="s">
        <v>1484</v>
      </c>
      <c r="BT209" s="2" t="s">
        <v>1484</v>
      </c>
      <c r="BU209" s="2" t="s">
        <v>1484</v>
      </c>
      <c r="BV209" s="2" t="s">
        <v>1484</v>
      </c>
      <c r="BW209" s="2" t="s">
        <v>1484</v>
      </c>
      <c r="BX209" s="2" t="s">
        <v>1484</v>
      </c>
      <c r="BY209" s="2" t="s">
        <v>1484</v>
      </c>
      <c r="BZ209" s="2" t="s">
        <v>1484</v>
      </c>
      <c r="CA209" s="2" t="s">
        <v>1484</v>
      </c>
      <c r="CB209" s="2" t="s">
        <v>1484</v>
      </c>
      <c r="CC209" s="2" t="s">
        <v>1484</v>
      </c>
      <c r="CD209" s="2" t="s">
        <v>1484</v>
      </c>
      <c r="CE209" s="2" t="s">
        <v>1484</v>
      </c>
      <c r="CF209" s="2">
        <v>18.3</v>
      </c>
      <c r="CG209" s="2">
        <v>20.7</v>
      </c>
      <c r="CH209" s="2">
        <v>24.3</v>
      </c>
      <c r="CI209" s="2">
        <v>25.4</v>
      </c>
      <c r="CJ209" s="2">
        <v>17.899999999999999</v>
      </c>
      <c r="CK209" s="2">
        <v>26.9</v>
      </c>
      <c r="CL209" s="2">
        <v>18.8</v>
      </c>
      <c r="CM209" s="2">
        <v>19</v>
      </c>
      <c r="CN209" s="2">
        <v>21.1</v>
      </c>
      <c r="CO209" s="2">
        <v>22.4</v>
      </c>
      <c r="CP209" s="2">
        <v>19.5</v>
      </c>
      <c r="CQ209" s="2" t="s">
        <v>1484</v>
      </c>
      <c r="CR209" s="2" t="s">
        <v>1484</v>
      </c>
      <c r="CS209" s="2" t="s">
        <v>1484</v>
      </c>
      <c r="CU209" s="2" t="str">
        <f>_xlfn.XLOOKUP($A209,TEAMS!$G$1:$G$844,TEAMS!$H$1:$H$844,"",0)</f>
        <v>PF</v>
      </c>
      <c r="CV209" s="2" t="str">
        <f>_xlfn.XLOOKUP($CU209,DASHBOARD!$B$22:$B$27,DASHBOARD!$C$22:$C$27,"",0)</f>
        <v>FORWARD</v>
      </c>
      <c r="CY209" s="60">
        <v>0</v>
      </c>
      <c r="CZ209" s="60">
        <v>0</v>
      </c>
      <c r="DA209" s="60">
        <v>0</v>
      </c>
      <c r="DB209" s="60">
        <v>0</v>
      </c>
      <c r="DC209" s="60">
        <v>0</v>
      </c>
      <c r="DD209" s="60">
        <v>0</v>
      </c>
      <c r="DE209" s="60">
        <v>0</v>
      </c>
      <c r="DF209" s="60">
        <v>0</v>
      </c>
      <c r="DG209" s="60">
        <v>0</v>
      </c>
      <c r="DH209" s="60">
        <v>0</v>
      </c>
      <c r="DI209" s="60">
        <v>0</v>
      </c>
      <c r="DJ209" s="60">
        <v>0</v>
      </c>
      <c r="DK209" s="60">
        <v>0</v>
      </c>
      <c r="DL209" s="60">
        <v>0</v>
      </c>
      <c r="DM209" s="60">
        <v>0</v>
      </c>
      <c r="DN209" s="60">
        <v>0</v>
      </c>
      <c r="DO209" s="60">
        <v>0</v>
      </c>
      <c r="DP209" s="60">
        <v>0</v>
      </c>
      <c r="DQ209" s="60">
        <v>3163680</v>
      </c>
      <c r="DR209" s="60">
        <v>3401040</v>
      </c>
      <c r="DS209" s="60">
        <v>3638280</v>
      </c>
      <c r="DT209" s="60">
        <v>4609701</v>
      </c>
      <c r="DU209" s="60">
        <v>13668750</v>
      </c>
      <c r="DV209" s="60">
        <v>14693906</v>
      </c>
      <c r="DW209" s="60">
        <v>15719062</v>
      </c>
      <c r="DX209" s="60">
        <v>19500000</v>
      </c>
      <c r="DY209" s="60">
        <v>21165675</v>
      </c>
      <c r="DZ209" s="60">
        <v>22642350</v>
      </c>
      <c r="EA209" s="60">
        <v>24119025</v>
      </c>
      <c r="EB209" s="60">
        <v>0</v>
      </c>
      <c r="EC209" s="60">
        <v>0</v>
      </c>
      <c r="ED209" s="60">
        <v>0</v>
      </c>
      <c r="EH209" s="2" t="s">
        <v>1478</v>
      </c>
    </row>
    <row r="210" spans="1:165" x14ac:dyDescent="0.2">
      <c r="A210" s="2" t="s">
        <v>1004</v>
      </c>
      <c r="B210" s="2" t="s">
        <v>1526</v>
      </c>
      <c r="C210" s="2" t="s">
        <v>1526</v>
      </c>
      <c r="D210" s="2" t="s">
        <v>1526</v>
      </c>
      <c r="E210" s="2" t="s">
        <v>1526</v>
      </c>
      <c r="F210" s="2" t="s">
        <v>1507</v>
      </c>
      <c r="G210" s="2" t="s">
        <v>1507</v>
      </c>
      <c r="H210" s="2" t="s">
        <v>1085</v>
      </c>
      <c r="I210" s="2" t="s">
        <v>1085</v>
      </c>
      <c r="J210" s="2" t="s">
        <v>835</v>
      </c>
      <c r="K210" s="2" t="s">
        <v>835</v>
      </c>
      <c r="L210" s="2" t="s">
        <v>1507</v>
      </c>
      <c r="M210" s="2" t="s">
        <v>1085</v>
      </c>
      <c r="N210" s="2" t="s">
        <v>787</v>
      </c>
      <c r="O210" s="2" t="s">
        <v>787</v>
      </c>
      <c r="P210" s="2" t="s">
        <v>1526</v>
      </c>
      <c r="Q210" s="2" t="s">
        <v>1484</v>
      </c>
      <c r="R210" s="2" t="s">
        <v>843</v>
      </c>
      <c r="S210" s="2" t="s">
        <v>1484</v>
      </c>
      <c r="T210" s="2" t="s">
        <v>1484</v>
      </c>
      <c r="U210" s="2" t="s">
        <v>1484</v>
      </c>
      <c r="V210" s="2" t="s">
        <v>1484</v>
      </c>
      <c r="W210" s="2" t="s">
        <v>1484</v>
      </c>
      <c r="X210" s="2" t="s">
        <v>1484</v>
      </c>
      <c r="Y210" s="2" t="s">
        <v>1484</v>
      </c>
      <c r="Z210" s="2" t="s">
        <v>1484</v>
      </c>
      <c r="AA210" s="2" t="s">
        <v>1484</v>
      </c>
      <c r="AB210" s="2" t="s">
        <v>1484</v>
      </c>
      <c r="AC210" s="2" t="s">
        <v>1484</v>
      </c>
      <c r="AD210" s="2" t="s">
        <v>1484</v>
      </c>
      <c r="AE210" s="2" t="s">
        <v>1484</v>
      </c>
      <c r="AF210" s="2" t="s">
        <v>1484</v>
      </c>
      <c r="AG210" s="2" t="s">
        <v>1484</v>
      </c>
      <c r="AH210" s="2">
        <v>2376</v>
      </c>
      <c r="AI210" s="2">
        <v>2964.6</v>
      </c>
      <c r="AJ210" s="2">
        <v>2880</v>
      </c>
      <c r="AK210" s="2">
        <v>2864</v>
      </c>
      <c r="AL210" s="2">
        <v>2391.9</v>
      </c>
      <c r="AM210" s="2">
        <v>2137.5</v>
      </c>
      <c r="AN210" s="2">
        <v>1965</v>
      </c>
      <c r="AO210" s="2">
        <v>2527.1999999999998</v>
      </c>
      <c r="AP210" s="2">
        <v>1218</v>
      </c>
      <c r="AQ210" s="2">
        <v>1682.7</v>
      </c>
      <c r="AR210" s="2">
        <v>1833</v>
      </c>
      <c r="AS210" s="2">
        <v>863.2</v>
      </c>
      <c r="AT210" s="2">
        <v>837.80000000000007</v>
      </c>
      <c r="AU210" s="2">
        <v>374.4</v>
      </c>
      <c r="AV210" s="2">
        <v>345.1</v>
      </c>
      <c r="AW210" s="2" t="s">
        <v>1484</v>
      </c>
      <c r="AX210" s="2">
        <v>43</v>
      </c>
      <c r="AY210" s="2" t="s">
        <v>1484</v>
      </c>
      <c r="AZ210" s="2" t="s">
        <v>1484</v>
      </c>
      <c r="BA210" s="2" t="s">
        <v>1484</v>
      </c>
      <c r="BB210" s="2" t="s">
        <v>1484</v>
      </c>
      <c r="BC210" s="2" t="s">
        <v>1484</v>
      </c>
      <c r="BD210" s="2" t="s">
        <v>1484</v>
      </c>
      <c r="BE210" s="2" t="s">
        <v>1484</v>
      </c>
      <c r="BF210" s="2" t="s">
        <v>1484</v>
      </c>
      <c r="BG210" s="2" t="s">
        <v>1484</v>
      </c>
      <c r="BH210" s="2" t="s">
        <v>1484</v>
      </c>
      <c r="BI210" s="2" t="s">
        <v>1484</v>
      </c>
      <c r="BJ210" s="2" t="s">
        <v>1484</v>
      </c>
      <c r="BK210" s="2" t="s">
        <v>1484</v>
      </c>
      <c r="BL210" s="2" t="s">
        <v>1484</v>
      </c>
      <c r="BM210" s="2" t="s">
        <v>1484</v>
      </c>
      <c r="BN210" s="2">
        <v>15.3</v>
      </c>
      <c r="BO210" s="2">
        <v>19.7</v>
      </c>
      <c r="BP210" s="2">
        <v>17.399999999999999</v>
      </c>
      <c r="BQ210" s="2">
        <v>19.399999999999999</v>
      </c>
      <c r="BR210" s="2">
        <v>16.100000000000001</v>
      </c>
      <c r="BS210" s="2">
        <v>11.7</v>
      </c>
      <c r="BT210" s="2">
        <v>14.3</v>
      </c>
      <c r="BU210" s="2">
        <v>18.3</v>
      </c>
      <c r="BV210" s="2">
        <v>15.6</v>
      </c>
      <c r="BW210" s="2">
        <v>12.3</v>
      </c>
      <c r="BX210" s="2">
        <v>14.6</v>
      </c>
      <c r="BY210" s="2">
        <v>16.100000000000001</v>
      </c>
      <c r="BZ210" s="2">
        <v>12.5</v>
      </c>
      <c r="CA210" s="2">
        <v>14.9</v>
      </c>
      <c r="CB210" s="2">
        <v>8</v>
      </c>
      <c r="CC210" s="2" t="s">
        <v>1484</v>
      </c>
      <c r="CD210" s="2">
        <v>6.3</v>
      </c>
      <c r="CE210" s="2" t="s">
        <v>1484</v>
      </c>
      <c r="CF210" s="2" t="s">
        <v>1484</v>
      </c>
      <c r="CG210" s="2" t="s">
        <v>1484</v>
      </c>
      <c r="CH210" s="2" t="s">
        <v>1484</v>
      </c>
      <c r="CI210" s="2" t="s">
        <v>1484</v>
      </c>
      <c r="CJ210" s="2" t="s">
        <v>1484</v>
      </c>
      <c r="CK210" s="2" t="s">
        <v>1484</v>
      </c>
      <c r="CL210" s="2" t="s">
        <v>1484</v>
      </c>
      <c r="CM210" s="2" t="s">
        <v>1484</v>
      </c>
      <c r="CN210" s="2" t="s">
        <v>1484</v>
      </c>
      <c r="CO210" s="2" t="s">
        <v>1484</v>
      </c>
      <c r="CP210" s="2" t="s">
        <v>1484</v>
      </c>
      <c r="CQ210" s="2" t="s">
        <v>1484</v>
      </c>
      <c r="CR210" s="2" t="s">
        <v>1484</v>
      </c>
      <c r="CS210" s="2" t="s">
        <v>1484</v>
      </c>
      <c r="CU210" s="2" t="str">
        <f>_xlfn.XLOOKUP($A210,TEAMS!$G$1:$G$844,TEAMS!$H$1:$H$844,"",0)</f>
        <v>C</v>
      </c>
      <c r="CV210" s="2" t="str">
        <f>_xlfn.XLOOKUP($CU210,DASHBOARD!$B$22:$B$27,DASHBOARD!$C$22:$C$27,"",0)</f>
        <v>CENTER</v>
      </c>
      <c r="CY210" s="60">
        <v>685000</v>
      </c>
      <c r="CZ210" s="60">
        <v>725000</v>
      </c>
      <c r="DA210" s="60">
        <v>2425000</v>
      </c>
      <c r="DB210" s="60">
        <v>2625000</v>
      </c>
      <c r="DC210" s="60">
        <v>2975000</v>
      </c>
      <c r="DD210" s="60">
        <v>3650000</v>
      </c>
      <c r="DE210" s="60">
        <v>1500000</v>
      </c>
      <c r="DF210" s="60">
        <v>0</v>
      </c>
      <c r="DG210" s="60">
        <v>0</v>
      </c>
      <c r="DH210" s="60">
        <v>2625000</v>
      </c>
      <c r="DI210" s="60">
        <v>2870000</v>
      </c>
      <c r="DJ210" s="60">
        <v>3000000</v>
      </c>
      <c r="DK210" s="60">
        <v>1030000</v>
      </c>
      <c r="DL210" s="60">
        <v>1070000</v>
      </c>
      <c r="DM210" s="60">
        <v>1300000</v>
      </c>
      <c r="DN210" s="60">
        <v>0</v>
      </c>
      <c r="DO210" s="60">
        <v>0</v>
      </c>
      <c r="DP210" s="60">
        <v>0</v>
      </c>
      <c r="DQ210" s="60">
        <v>0</v>
      </c>
      <c r="DR210" s="60">
        <v>0</v>
      </c>
      <c r="DS210" s="60">
        <v>0</v>
      </c>
      <c r="DT210" s="60">
        <v>0</v>
      </c>
      <c r="DU210" s="60">
        <v>0</v>
      </c>
      <c r="DV210" s="60">
        <v>0</v>
      </c>
      <c r="DW210" s="60">
        <v>0</v>
      </c>
      <c r="DX210" s="60">
        <v>0</v>
      </c>
      <c r="DY210" s="60">
        <v>0</v>
      </c>
      <c r="DZ210" s="60">
        <v>0</v>
      </c>
      <c r="EA210" s="60">
        <v>0</v>
      </c>
      <c r="EB210" s="60">
        <v>0</v>
      </c>
      <c r="EC210" s="60">
        <v>0</v>
      </c>
      <c r="ED210" s="60">
        <v>0</v>
      </c>
      <c r="EH210" s="2" t="s">
        <v>1478</v>
      </c>
    </row>
    <row r="211" spans="1:165" x14ac:dyDescent="0.2">
      <c r="A211" s="2" t="s">
        <v>574</v>
      </c>
      <c r="B211" s="2" t="s">
        <v>1484</v>
      </c>
      <c r="C211" s="2" t="s">
        <v>1484</v>
      </c>
      <c r="D211" s="2" t="s">
        <v>1484</v>
      </c>
      <c r="E211" s="2" t="s">
        <v>1484</v>
      </c>
      <c r="F211" s="2" t="s">
        <v>1484</v>
      </c>
      <c r="G211" s="2" t="s">
        <v>1484</v>
      </c>
      <c r="H211" s="2" t="s">
        <v>1484</v>
      </c>
      <c r="I211" s="2" t="s">
        <v>1484</v>
      </c>
      <c r="J211" s="2" t="s">
        <v>1484</v>
      </c>
      <c r="K211" s="2" t="s">
        <v>1484</v>
      </c>
      <c r="L211" s="2" t="s">
        <v>1484</v>
      </c>
      <c r="M211" s="2" t="s">
        <v>1484</v>
      </c>
      <c r="N211" s="2" t="s">
        <v>1484</v>
      </c>
      <c r="O211" s="2" t="s">
        <v>1484</v>
      </c>
      <c r="P211" s="2" t="s">
        <v>1484</v>
      </c>
      <c r="Q211" s="2" t="s">
        <v>1484</v>
      </c>
      <c r="R211" s="2" t="s">
        <v>1484</v>
      </c>
      <c r="S211" s="2" t="s">
        <v>1484</v>
      </c>
      <c r="T211" s="2" t="s">
        <v>1484</v>
      </c>
      <c r="U211" s="2" t="s">
        <v>1484</v>
      </c>
      <c r="V211" s="2" t="s">
        <v>1484</v>
      </c>
      <c r="W211" s="2" t="s">
        <v>1484</v>
      </c>
      <c r="X211" s="2" t="s">
        <v>1484</v>
      </c>
      <c r="Y211" s="2" t="s">
        <v>1484</v>
      </c>
      <c r="Z211" s="2" t="s">
        <v>1484</v>
      </c>
      <c r="AA211" s="2" t="s">
        <v>786</v>
      </c>
      <c r="AB211" s="2" t="s">
        <v>786</v>
      </c>
      <c r="AC211" s="2" t="s">
        <v>786</v>
      </c>
      <c r="AD211" s="2" t="s">
        <v>786</v>
      </c>
      <c r="AE211" s="2" t="s">
        <v>1484</v>
      </c>
      <c r="AF211" s="2" t="s">
        <v>1484</v>
      </c>
      <c r="AG211" s="2" t="s">
        <v>1484</v>
      </c>
      <c r="AH211" s="2" t="s">
        <v>1484</v>
      </c>
      <c r="AI211" s="2" t="s">
        <v>1484</v>
      </c>
      <c r="AJ211" s="2" t="s">
        <v>1484</v>
      </c>
      <c r="AK211" s="2" t="s">
        <v>1484</v>
      </c>
      <c r="AL211" s="2" t="s">
        <v>1484</v>
      </c>
      <c r="AM211" s="2" t="s">
        <v>1484</v>
      </c>
      <c r="AN211" s="2" t="s">
        <v>1484</v>
      </c>
      <c r="AO211" s="2" t="s">
        <v>1484</v>
      </c>
      <c r="AP211" s="2" t="s">
        <v>1484</v>
      </c>
      <c r="AQ211" s="2" t="s">
        <v>1484</v>
      </c>
      <c r="AR211" s="2" t="s">
        <v>1484</v>
      </c>
      <c r="AS211" s="2" t="s">
        <v>1484</v>
      </c>
      <c r="AT211" s="2" t="s">
        <v>1484</v>
      </c>
      <c r="AU211" s="2" t="s">
        <v>1484</v>
      </c>
      <c r="AV211" s="2" t="s">
        <v>1484</v>
      </c>
      <c r="AW211" s="2" t="s">
        <v>1484</v>
      </c>
      <c r="AX211" s="2" t="s">
        <v>1484</v>
      </c>
      <c r="AY211" s="2" t="s">
        <v>1484</v>
      </c>
      <c r="AZ211" s="2" t="s">
        <v>1484</v>
      </c>
      <c r="BA211" s="2" t="s">
        <v>1484</v>
      </c>
      <c r="BB211" s="2" t="s">
        <v>1484</v>
      </c>
      <c r="BC211" s="2" t="s">
        <v>1484</v>
      </c>
      <c r="BD211" s="2" t="s">
        <v>1484</v>
      </c>
      <c r="BE211" s="2" t="s">
        <v>1484</v>
      </c>
      <c r="BF211" s="2" t="s">
        <v>1484</v>
      </c>
      <c r="BG211" s="2">
        <v>21</v>
      </c>
      <c r="BH211" s="2">
        <v>445.20000000000005</v>
      </c>
      <c r="BI211" s="2">
        <v>910.80000000000007</v>
      </c>
      <c r="BJ211" s="2">
        <v>1480</v>
      </c>
      <c r="BK211" s="2" t="s">
        <v>1484</v>
      </c>
      <c r="BL211" s="2" t="s">
        <v>1484</v>
      </c>
      <c r="BM211" s="2" t="s">
        <v>1484</v>
      </c>
      <c r="BN211" s="2" t="s">
        <v>1484</v>
      </c>
      <c r="BO211" s="2" t="s">
        <v>1484</v>
      </c>
      <c r="BP211" s="2" t="s">
        <v>1484</v>
      </c>
      <c r="BQ211" s="2" t="s">
        <v>1484</v>
      </c>
      <c r="BR211" s="2" t="s">
        <v>1484</v>
      </c>
      <c r="BS211" s="2" t="s">
        <v>1484</v>
      </c>
      <c r="BT211" s="2" t="s">
        <v>1484</v>
      </c>
      <c r="BU211" s="2" t="s">
        <v>1484</v>
      </c>
      <c r="BV211" s="2" t="s">
        <v>1484</v>
      </c>
      <c r="BW211" s="2" t="s">
        <v>1484</v>
      </c>
      <c r="BX211" s="2" t="s">
        <v>1484</v>
      </c>
      <c r="BY211" s="2" t="s">
        <v>1484</v>
      </c>
      <c r="BZ211" s="2" t="s">
        <v>1484</v>
      </c>
      <c r="CA211" s="2" t="s">
        <v>1484</v>
      </c>
      <c r="CB211" s="2" t="s">
        <v>1484</v>
      </c>
      <c r="CC211" s="2" t="s">
        <v>1484</v>
      </c>
      <c r="CD211" s="2" t="s">
        <v>1484</v>
      </c>
      <c r="CE211" s="2" t="s">
        <v>1484</v>
      </c>
      <c r="CF211" s="2" t="s">
        <v>1484</v>
      </c>
      <c r="CG211" s="2" t="s">
        <v>1484</v>
      </c>
      <c r="CH211" s="2" t="s">
        <v>1484</v>
      </c>
      <c r="CI211" s="2" t="s">
        <v>1484</v>
      </c>
      <c r="CJ211" s="2" t="s">
        <v>1484</v>
      </c>
      <c r="CK211" s="2" t="s">
        <v>1484</v>
      </c>
      <c r="CL211" s="2" t="s">
        <v>1484</v>
      </c>
      <c r="CM211" s="2">
        <v>18.600000000000001</v>
      </c>
      <c r="CN211" s="2">
        <v>13.4</v>
      </c>
      <c r="CO211" s="2">
        <v>14.8</v>
      </c>
      <c r="CP211" s="2">
        <v>17.3</v>
      </c>
      <c r="CQ211" s="2" t="s">
        <v>1484</v>
      </c>
      <c r="CR211" s="2" t="s">
        <v>1484</v>
      </c>
      <c r="CS211" s="2" t="s">
        <v>1484</v>
      </c>
      <c r="CU211" s="2" t="str">
        <f>_xlfn.XLOOKUP($A211,TEAMS!$G$1:$G$844,TEAMS!$H$1:$H$844,"",0)</f>
        <v>C</v>
      </c>
      <c r="CV211" s="2" t="str">
        <f>_xlfn.XLOOKUP($CU211,DASHBOARD!$B$22:$B$27,DASHBOARD!$C$22:$C$27,"",0)</f>
        <v>CENTER</v>
      </c>
      <c r="CY211" s="60">
        <v>0</v>
      </c>
      <c r="CZ211" s="60">
        <v>0</v>
      </c>
      <c r="DA211" s="60">
        <v>0</v>
      </c>
      <c r="DB211" s="60">
        <v>0</v>
      </c>
      <c r="DC211" s="60">
        <v>0</v>
      </c>
      <c r="DD211" s="60">
        <v>0</v>
      </c>
      <c r="DE211" s="60">
        <v>0</v>
      </c>
      <c r="DF211" s="60">
        <v>0</v>
      </c>
      <c r="DG211" s="60">
        <v>0</v>
      </c>
      <c r="DH211" s="60">
        <v>0</v>
      </c>
      <c r="DI211" s="60">
        <v>0</v>
      </c>
      <c r="DJ211" s="60">
        <v>0</v>
      </c>
      <c r="DK211" s="60">
        <v>0</v>
      </c>
      <c r="DL211" s="60">
        <v>0</v>
      </c>
      <c r="DM211" s="60">
        <v>0</v>
      </c>
      <c r="DN211" s="60">
        <v>0</v>
      </c>
      <c r="DO211" s="60">
        <v>0</v>
      </c>
      <c r="DP211" s="60">
        <v>0</v>
      </c>
      <c r="DQ211" s="60">
        <v>0</v>
      </c>
      <c r="DR211" s="60">
        <v>0</v>
      </c>
      <c r="DS211" s="60">
        <v>0</v>
      </c>
      <c r="DT211" s="60">
        <v>0</v>
      </c>
      <c r="DU211" s="60">
        <v>0</v>
      </c>
      <c r="DV211" s="60">
        <v>0</v>
      </c>
      <c r="DW211" s="60">
        <v>0</v>
      </c>
      <c r="DX211" s="60">
        <v>1131960</v>
      </c>
      <c r="DY211" s="60">
        <v>1182840</v>
      </c>
      <c r="DZ211" s="60">
        <v>1471382</v>
      </c>
      <c r="EA211" s="60">
        <v>1567007</v>
      </c>
      <c r="EB211" s="60">
        <v>0</v>
      </c>
      <c r="EC211" s="60">
        <v>0</v>
      </c>
      <c r="ED211" s="60">
        <v>0</v>
      </c>
      <c r="EH211" s="2" t="s">
        <v>1480</v>
      </c>
    </row>
    <row r="212" spans="1:165" x14ac:dyDescent="0.2">
      <c r="A212" s="2" t="s">
        <v>605</v>
      </c>
      <c r="B212" s="2" t="s">
        <v>1484</v>
      </c>
      <c r="C212" s="2" t="s">
        <v>1484</v>
      </c>
      <c r="D212" s="2" t="s">
        <v>1484</v>
      </c>
      <c r="E212" s="2" t="s">
        <v>1484</v>
      </c>
      <c r="F212" s="2" t="s">
        <v>1484</v>
      </c>
      <c r="G212" s="2" t="s">
        <v>1484</v>
      </c>
      <c r="H212" s="2" t="s">
        <v>1484</v>
      </c>
      <c r="I212" s="2" t="s">
        <v>1484</v>
      </c>
      <c r="J212" s="2" t="s">
        <v>1484</v>
      </c>
      <c r="K212" s="2" t="s">
        <v>1484</v>
      </c>
      <c r="L212" s="2" t="s">
        <v>1484</v>
      </c>
      <c r="M212" s="2" t="s">
        <v>1484</v>
      </c>
      <c r="N212" s="2" t="s">
        <v>1484</v>
      </c>
      <c r="O212" s="2" t="s">
        <v>1484</v>
      </c>
      <c r="P212" s="2" t="s">
        <v>1484</v>
      </c>
      <c r="Q212" s="2" t="s">
        <v>1484</v>
      </c>
      <c r="R212" s="2" t="s">
        <v>1484</v>
      </c>
      <c r="S212" s="2" t="s">
        <v>1484</v>
      </c>
      <c r="T212" s="2" t="s">
        <v>1484</v>
      </c>
      <c r="U212" s="2" t="s">
        <v>1484</v>
      </c>
      <c r="V212" s="2" t="s">
        <v>1484</v>
      </c>
      <c r="W212" s="2" t="s">
        <v>1484</v>
      </c>
      <c r="X212" s="2" t="s">
        <v>930</v>
      </c>
      <c r="Y212" s="2" t="s">
        <v>836</v>
      </c>
      <c r="Z212" s="2" t="s">
        <v>836</v>
      </c>
      <c r="AA212" s="2" t="s">
        <v>836</v>
      </c>
      <c r="AB212" s="2" t="s">
        <v>836</v>
      </c>
      <c r="AC212" s="2" t="s">
        <v>836</v>
      </c>
      <c r="AD212" s="2" t="s">
        <v>836</v>
      </c>
      <c r="AE212" s="2" t="s">
        <v>1484</v>
      </c>
      <c r="AF212" s="2" t="s">
        <v>1484</v>
      </c>
      <c r="AG212" s="2" t="s">
        <v>1484</v>
      </c>
      <c r="AH212" s="2" t="s">
        <v>1484</v>
      </c>
      <c r="AI212" s="2" t="s">
        <v>1484</v>
      </c>
      <c r="AJ212" s="2" t="s">
        <v>1484</v>
      </c>
      <c r="AK212" s="2" t="s">
        <v>1484</v>
      </c>
      <c r="AL212" s="2" t="s">
        <v>1484</v>
      </c>
      <c r="AM212" s="2" t="s">
        <v>1484</v>
      </c>
      <c r="AN212" s="2" t="s">
        <v>1484</v>
      </c>
      <c r="AO212" s="2" t="s">
        <v>1484</v>
      </c>
      <c r="AP212" s="2" t="s">
        <v>1484</v>
      </c>
      <c r="AQ212" s="2" t="s">
        <v>1484</v>
      </c>
      <c r="AR212" s="2" t="s">
        <v>1484</v>
      </c>
      <c r="AS212" s="2" t="s">
        <v>1484</v>
      </c>
      <c r="AT212" s="2" t="s">
        <v>1484</v>
      </c>
      <c r="AU212" s="2" t="s">
        <v>1484</v>
      </c>
      <c r="AV212" s="2" t="s">
        <v>1484</v>
      </c>
      <c r="AW212" s="2" t="s">
        <v>1484</v>
      </c>
      <c r="AX212" s="2" t="s">
        <v>1484</v>
      </c>
      <c r="AY212" s="2" t="s">
        <v>1484</v>
      </c>
      <c r="AZ212" s="2" t="s">
        <v>1484</v>
      </c>
      <c r="BA212" s="2" t="s">
        <v>1484</v>
      </c>
      <c r="BB212" s="2" t="s">
        <v>1484</v>
      </c>
      <c r="BC212" s="2" t="s">
        <v>1484</v>
      </c>
      <c r="BD212" s="2">
        <v>475.20000000000005</v>
      </c>
      <c r="BE212" s="2">
        <v>2460</v>
      </c>
      <c r="BF212" s="2">
        <v>2377.9</v>
      </c>
      <c r="BG212" s="2">
        <v>2851.9</v>
      </c>
      <c r="BH212" s="2">
        <v>890.3</v>
      </c>
      <c r="BI212" s="2">
        <v>2984.7999999999997</v>
      </c>
      <c r="BJ212" s="2">
        <v>2394.7000000000003</v>
      </c>
      <c r="BK212" s="2" t="s">
        <v>1484</v>
      </c>
      <c r="BL212" s="2" t="s">
        <v>1484</v>
      </c>
      <c r="BM212" s="2" t="s">
        <v>1484</v>
      </c>
      <c r="BN212" s="2" t="s">
        <v>1484</v>
      </c>
      <c r="BO212" s="2" t="s">
        <v>1484</v>
      </c>
      <c r="BP212" s="2" t="s">
        <v>1484</v>
      </c>
      <c r="BQ212" s="2" t="s">
        <v>1484</v>
      </c>
      <c r="BR212" s="2" t="s">
        <v>1484</v>
      </c>
      <c r="BS212" s="2" t="s">
        <v>1484</v>
      </c>
      <c r="BT212" s="2" t="s">
        <v>1484</v>
      </c>
      <c r="BU212" s="2" t="s">
        <v>1484</v>
      </c>
      <c r="BV212" s="2" t="s">
        <v>1484</v>
      </c>
      <c r="BW212" s="2" t="s">
        <v>1484</v>
      </c>
      <c r="BX212" s="2" t="s">
        <v>1484</v>
      </c>
      <c r="BY212" s="2" t="s">
        <v>1484</v>
      </c>
      <c r="BZ212" s="2" t="s">
        <v>1484</v>
      </c>
      <c r="CA212" s="2" t="s">
        <v>1484</v>
      </c>
      <c r="CB212" s="2" t="s">
        <v>1484</v>
      </c>
      <c r="CC212" s="2" t="s">
        <v>1484</v>
      </c>
      <c r="CD212" s="2" t="s">
        <v>1484</v>
      </c>
      <c r="CE212" s="2" t="s">
        <v>1484</v>
      </c>
      <c r="CF212" s="2" t="s">
        <v>1484</v>
      </c>
      <c r="CG212" s="2" t="s">
        <v>1484</v>
      </c>
      <c r="CH212" s="2" t="s">
        <v>1484</v>
      </c>
      <c r="CI212" s="2" t="s">
        <v>1484</v>
      </c>
      <c r="CJ212" s="2">
        <v>11.4</v>
      </c>
      <c r="CK212" s="2">
        <v>12.5</v>
      </c>
      <c r="CL212" s="2">
        <v>15.6</v>
      </c>
      <c r="CM212" s="2">
        <v>16.8</v>
      </c>
      <c r="CN212" s="2">
        <v>15</v>
      </c>
      <c r="CO212" s="2">
        <v>17.399999999999999</v>
      </c>
      <c r="CP212" s="2">
        <v>16.5</v>
      </c>
      <c r="CQ212" s="2" t="s">
        <v>1484</v>
      </c>
      <c r="CR212" s="2" t="s">
        <v>1484</v>
      </c>
      <c r="CS212" s="2" t="s">
        <v>1484</v>
      </c>
      <c r="CU212" s="2" t="str">
        <f>_xlfn.XLOOKUP($A212,TEAMS!$G$1:$G$844,TEAMS!$H$1:$H$844,"",0)</f>
        <v>SF</v>
      </c>
      <c r="CV212" s="2" t="str">
        <f>_xlfn.XLOOKUP($CU212,DASHBOARD!$B$22:$B$27,DASHBOARD!$C$22:$C$27,"",0)</f>
        <v>FORWARD</v>
      </c>
      <c r="CY212" s="60">
        <v>0</v>
      </c>
      <c r="CZ212" s="60">
        <v>0</v>
      </c>
      <c r="DA212" s="60">
        <v>0</v>
      </c>
      <c r="DB212" s="60">
        <v>0</v>
      </c>
      <c r="DC212" s="60">
        <v>0</v>
      </c>
      <c r="DD212" s="60">
        <v>0</v>
      </c>
      <c r="DE212" s="60">
        <v>0</v>
      </c>
      <c r="DF212" s="60">
        <v>0</v>
      </c>
      <c r="DG212" s="60">
        <v>0</v>
      </c>
      <c r="DH212" s="60">
        <v>0</v>
      </c>
      <c r="DI212" s="60">
        <v>0</v>
      </c>
      <c r="DJ212" s="60">
        <v>0</v>
      </c>
      <c r="DK212" s="60">
        <v>0</v>
      </c>
      <c r="DL212" s="60">
        <v>0</v>
      </c>
      <c r="DM212" s="60">
        <v>0</v>
      </c>
      <c r="DN212" s="60">
        <v>0</v>
      </c>
      <c r="DO212" s="60">
        <v>0</v>
      </c>
      <c r="DP212" s="60">
        <v>0</v>
      </c>
      <c r="DQ212" s="60">
        <v>0</v>
      </c>
      <c r="DR212" s="60">
        <v>0</v>
      </c>
      <c r="DS212" s="60">
        <v>0</v>
      </c>
      <c r="DT212" s="60">
        <v>0</v>
      </c>
      <c r="DU212" s="60">
        <v>0</v>
      </c>
      <c r="DV212" s="60">
        <v>788872</v>
      </c>
      <c r="DW212" s="60">
        <v>915243</v>
      </c>
      <c r="DX212" s="60">
        <v>15000000</v>
      </c>
      <c r="DY212" s="60">
        <v>15200000</v>
      </c>
      <c r="DZ212" s="60">
        <v>14100000</v>
      </c>
      <c r="EA212" s="60">
        <v>13000000</v>
      </c>
      <c r="EB212" s="60">
        <v>0</v>
      </c>
      <c r="EC212" s="60">
        <v>0</v>
      </c>
      <c r="ED212" s="60">
        <v>0</v>
      </c>
      <c r="EF212" s="1"/>
      <c r="EG212" s="1"/>
      <c r="EH212" s="2" t="s">
        <v>1481</v>
      </c>
      <c r="EJ212" s="1"/>
      <c r="EK212" s="1"/>
      <c r="EL212" s="1"/>
      <c r="EM212" s="1"/>
      <c r="EN212" s="1"/>
      <c r="EO212" s="54"/>
      <c r="EP212" s="1"/>
      <c r="EQ212" s="1"/>
      <c r="ER212" s="1"/>
      <c r="ES212" s="1"/>
      <c r="ET212" s="1"/>
      <c r="EU212" s="1"/>
      <c r="EV212" s="1"/>
      <c r="EW212" s="54"/>
      <c r="EX212" s="54"/>
      <c r="EY212" s="54"/>
      <c r="EZ212" s="1"/>
      <c r="FA212" s="1"/>
      <c r="FB212" s="54"/>
      <c r="FC212" s="54"/>
      <c r="FD212" s="54"/>
      <c r="FE212" s="54"/>
      <c r="FF212" s="54"/>
      <c r="FG212" s="54"/>
      <c r="FH212" s="54"/>
      <c r="FI212" s="1"/>
    </row>
    <row r="213" spans="1:165" x14ac:dyDescent="0.2">
      <c r="A213" s="2" t="s">
        <v>559</v>
      </c>
      <c r="B213" s="2" t="s">
        <v>1484</v>
      </c>
      <c r="C213" s="2" t="s">
        <v>1484</v>
      </c>
      <c r="D213" s="2" t="s">
        <v>1484</v>
      </c>
      <c r="E213" s="2" t="s">
        <v>1484</v>
      </c>
      <c r="F213" s="2" t="s">
        <v>1484</v>
      </c>
      <c r="G213" s="2" t="s">
        <v>1484</v>
      </c>
      <c r="H213" s="2" t="s">
        <v>1484</v>
      </c>
      <c r="I213" s="2" t="s">
        <v>1484</v>
      </c>
      <c r="J213" s="2" t="s">
        <v>1484</v>
      </c>
      <c r="K213" s="2" t="s">
        <v>1484</v>
      </c>
      <c r="L213" s="2" t="s">
        <v>1484</v>
      </c>
      <c r="M213" s="2" t="s">
        <v>1484</v>
      </c>
      <c r="N213" s="2" t="s">
        <v>1484</v>
      </c>
      <c r="O213" s="2" t="s">
        <v>1484</v>
      </c>
      <c r="P213" s="2" t="s">
        <v>1484</v>
      </c>
      <c r="Q213" s="2" t="s">
        <v>1484</v>
      </c>
      <c r="R213" s="2" t="s">
        <v>1484</v>
      </c>
      <c r="S213" s="2" t="s">
        <v>1484</v>
      </c>
      <c r="T213" s="2" t="s">
        <v>1484</v>
      </c>
      <c r="U213" s="2" t="s">
        <v>1484</v>
      </c>
      <c r="V213" s="2" t="s">
        <v>1484</v>
      </c>
      <c r="W213" s="2" t="s">
        <v>786</v>
      </c>
      <c r="X213" s="2" t="s">
        <v>786</v>
      </c>
      <c r="Y213" s="2" t="s">
        <v>786</v>
      </c>
      <c r="Z213" s="2" t="s">
        <v>786</v>
      </c>
      <c r="AA213" s="2" t="s">
        <v>786</v>
      </c>
      <c r="AB213" s="2" t="s">
        <v>786</v>
      </c>
      <c r="AC213" s="2" t="s">
        <v>786</v>
      </c>
      <c r="AD213" s="2" t="s">
        <v>786</v>
      </c>
      <c r="AE213" s="2" t="s">
        <v>1484</v>
      </c>
      <c r="AF213" s="2" t="s">
        <v>1484</v>
      </c>
      <c r="AG213" s="2" t="s">
        <v>1484</v>
      </c>
      <c r="AH213" s="2" t="s">
        <v>1484</v>
      </c>
      <c r="AI213" s="2" t="s">
        <v>1484</v>
      </c>
      <c r="AJ213" s="2" t="s">
        <v>1484</v>
      </c>
      <c r="AK213" s="2" t="s">
        <v>1484</v>
      </c>
      <c r="AL213" s="2" t="s">
        <v>1484</v>
      </c>
      <c r="AM213" s="2" t="s">
        <v>1484</v>
      </c>
      <c r="AN213" s="2" t="s">
        <v>1484</v>
      </c>
      <c r="AO213" s="2" t="s">
        <v>1484</v>
      </c>
      <c r="AP213" s="2" t="s">
        <v>1484</v>
      </c>
      <c r="AQ213" s="2" t="s">
        <v>1484</v>
      </c>
      <c r="AR213" s="2" t="s">
        <v>1484</v>
      </c>
      <c r="AS213" s="2" t="s">
        <v>1484</v>
      </c>
      <c r="AT213" s="2" t="s">
        <v>1484</v>
      </c>
      <c r="AU213" s="2" t="s">
        <v>1484</v>
      </c>
      <c r="AV213" s="2" t="s">
        <v>1484</v>
      </c>
      <c r="AW213" s="2" t="s">
        <v>1484</v>
      </c>
      <c r="AX213" s="2" t="s">
        <v>1484</v>
      </c>
      <c r="AY213" s="2" t="s">
        <v>1484</v>
      </c>
      <c r="AZ213" s="2" t="s">
        <v>1484</v>
      </c>
      <c r="BA213" s="2" t="s">
        <v>1484</v>
      </c>
      <c r="BB213" s="2" t="s">
        <v>1484</v>
      </c>
      <c r="BC213" s="2">
        <v>1610.3999999999999</v>
      </c>
      <c r="BD213" s="2">
        <v>2935.6</v>
      </c>
      <c r="BE213" s="2">
        <v>2867.4</v>
      </c>
      <c r="BF213" s="2">
        <v>2456.2999999999997</v>
      </c>
      <c r="BG213" s="2">
        <v>2664</v>
      </c>
      <c r="BH213" s="2">
        <v>2652</v>
      </c>
      <c r="BI213" s="2">
        <v>2503.8999999999996</v>
      </c>
      <c r="BJ213" s="2">
        <v>2652</v>
      </c>
      <c r="BK213" s="2" t="s">
        <v>1484</v>
      </c>
      <c r="BL213" s="2" t="s">
        <v>1484</v>
      </c>
      <c r="BM213" s="2" t="s">
        <v>1484</v>
      </c>
      <c r="BN213" s="2" t="s">
        <v>1484</v>
      </c>
      <c r="BO213" s="2" t="s">
        <v>1484</v>
      </c>
      <c r="BP213" s="2" t="s">
        <v>1484</v>
      </c>
      <c r="BQ213" s="2" t="s">
        <v>1484</v>
      </c>
      <c r="BR213" s="2" t="s">
        <v>1484</v>
      </c>
      <c r="BS213" s="2" t="s">
        <v>1484</v>
      </c>
      <c r="BT213" s="2" t="s">
        <v>1484</v>
      </c>
      <c r="BU213" s="2" t="s">
        <v>1484</v>
      </c>
      <c r="BV213" s="2" t="s">
        <v>1484</v>
      </c>
      <c r="BW213" s="2" t="s">
        <v>1484</v>
      </c>
      <c r="BX213" s="2" t="s">
        <v>1484</v>
      </c>
      <c r="BY213" s="2" t="s">
        <v>1484</v>
      </c>
      <c r="BZ213" s="2" t="s">
        <v>1484</v>
      </c>
      <c r="CA213" s="2" t="s">
        <v>1484</v>
      </c>
      <c r="CB213" s="2" t="s">
        <v>1484</v>
      </c>
      <c r="CC213" s="2" t="s">
        <v>1484</v>
      </c>
      <c r="CD213" s="2" t="s">
        <v>1484</v>
      </c>
      <c r="CE213" s="2" t="s">
        <v>1484</v>
      </c>
      <c r="CF213" s="2" t="s">
        <v>1484</v>
      </c>
      <c r="CG213" s="2" t="s">
        <v>1484</v>
      </c>
      <c r="CH213" s="2" t="s">
        <v>1484</v>
      </c>
      <c r="CI213" s="2">
        <v>14.9</v>
      </c>
      <c r="CJ213" s="2">
        <v>12.7</v>
      </c>
      <c r="CK213" s="2">
        <v>14.3</v>
      </c>
      <c r="CL213" s="2">
        <v>20.8</v>
      </c>
      <c r="CM213" s="2">
        <v>18.600000000000001</v>
      </c>
      <c r="CN213" s="2">
        <v>17.399999999999999</v>
      </c>
      <c r="CO213" s="2">
        <v>16.100000000000001</v>
      </c>
      <c r="CP213" s="2">
        <v>16.600000000000001</v>
      </c>
      <c r="CQ213" s="2" t="s">
        <v>1484</v>
      </c>
      <c r="CR213" s="2" t="s">
        <v>1484</v>
      </c>
      <c r="CS213" s="2" t="s">
        <v>1484</v>
      </c>
      <c r="CU213" s="2" t="str">
        <f>_xlfn.XLOOKUP($A213,TEAMS!$G$1:$G$844,TEAMS!$H$1:$H$844,"",0)</f>
        <v>SG</v>
      </c>
      <c r="CV213" s="2" t="str">
        <f>_xlfn.XLOOKUP($CU213,DASHBOARD!$B$22:$B$27,DASHBOARD!$C$22:$C$27,"",0)</f>
        <v>GUARD</v>
      </c>
      <c r="CY213" s="60">
        <v>0</v>
      </c>
      <c r="CZ213" s="60">
        <v>0</v>
      </c>
      <c r="DA213" s="60">
        <v>0</v>
      </c>
      <c r="DB213" s="60">
        <v>0</v>
      </c>
      <c r="DC213" s="60">
        <v>0</v>
      </c>
      <c r="DD213" s="60">
        <v>0</v>
      </c>
      <c r="DE213" s="60">
        <v>0</v>
      </c>
      <c r="DF213" s="60">
        <v>0</v>
      </c>
      <c r="DG213" s="60">
        <v>0</v>
      </c>
      <c r="DH213" s="60">
        <v>0</v>
      </c>
      <c r="DI213" s="60">
        <v>0</v>
      </c>
      <c r="DJ213" s="60">
        <v>0</v>
      </c>
      <c r="DK213" s="60">
        <v>0</v>
      </c>
      <c r="DL213" s="60">
        <v>0</v>
      </c>
      <c r="DM213" s="60">
        <v>0</v>
      </c>
      <c r="DN213" s="60">
        <v>0</v>
      </c>
      <c r="DO213" s="60">
        <v>0</v>
      </c>
      <c r="DP213" s="60">
        <v>0</v>
      </c>
      <c r="DQ213" s="60">
        <v>0</v>
      </c>
      <c r="DR213" s="60">
        <v>0</v>
      </c>
      <c r="DS213" s="60">
        <v>0</v>
      </c>
      <c r="DT213" s="60">
        <v>2126520</v>
      </c>
      <c r="DU213" s="60">
        <v>2286000</v>
      </c>
      <c r="DV213" s="60">
        <v>2317920</v>
      </c>
      <c r="DW213" s="60">
        <v>3075880</v>
      </c>
      <c r="DX213" s="60">
        <v>15500000</v>
      </c>
      <c r="DY213" s="60">
        <v>16663575</v>
      </c>
      <c r="DZ213" s="60">
        <v>17826150</v>
      </c>
      <c r="EA213" s="60">
        <v>18988725</v>
      </c>
      <c r="EB213" s="60">
        <v>0</v>
      </c>
      <c r="EC213" s="60">
        <v>0</v>
      </c>
      <c r="ED213" s="60">
        <v>0</v>
      </c>
      <c r="EH213" s="2" t="s">
        <v>1479</v>
      </c>
    </row>
    <row r="214" spans="1:165" x14ac:dyDescent="0.2">
      <c r="A214" s="2" t="s">
        <v>873</v>
      </c>
      <c r="B214" s="2" t="s">
        <v>1484</v>
      </c>
      <c r="C214" s="2" t="s">
        <v>1484</v>
      </c>
      <c r="D214" s="2" t="s">
        <v>1484</v>
      </c>
      <c r="E214" s="2" t="s">
        <v>1484</v>
      </c>
      <c r="F214" s="2" t="s">
        <v>1484</v>
      </c>
      <c r="G214" s="2" t="s">
        <v>1484</v>
      </c>
      <c r="H214" s="2" t="s">
        <v>837</v>
      </c>
      <c r="I214" s="2" t="s">
        <v>837</v>
      </c>
      <c r="J214" s="2" t="s">
        <v>837</v>
      </c>
      <c r="K214" s="2" t="s">
        <v>837</v>
      </c>
      <c r="L214" s="2" t="s">
        <v>837</v>
      </c>
      <c r="M214" s="2" t="s">
        <v>837</v>
      </c>
      <c r="N214" s="2" t="s">
        <v>837</v>
      </c>
      <c r="O214" s="2" t="s">
        <v>837</v>
      </c>
      <c r="P214" s="2" t="s">
        <v>837</v>
      </c>
      <c r="Q214" s="2" t="s">
        <v>837</v>
      </c>
      <c r="R214" s="2" t="s">
        <v>837</v>
      </c>
      <c r="S214" s="2" t="s">
        <v>837</v>
      </c>
      <c r="T214" s="2" t="s">
        <v>837</v>
      </c>
      <c r="U214" s="2" t="s">
        <v>837</v>
      </c>
      <c r="V214" s="2" t="s">
        <v>837</v>
      </c>
      <c r="W214" s="2" t="s">
        <v>837</v>
      </c>
      <c r="X214" s="2" t="s">
        <v>837</v>
      </c>
      <c r="Y214" s="2" t="s">
        <v>837</v>
      </c>
      <c r="Z214" s="2" t="s">
        <v>837</v>
      </c>
      <c r="AA214" s="2" t="s">
        <v>837</v>
      </c>
      <c r="AB214" s="2" t="s">
        <v>1484</v>
      </c>
      <c r="AC214" s="2" t="s">
        <v>1484</v>
      </c>
      <c r="AD214" s="2" t="s">
        <v>1484</v>
      </c>
      <c r="AE214" s="2" t="s">
        <v>1484</v>
      </c>
      <c r="AF214" s="2" t="s">
        <v>1484</v>
      </c>
      <c r="AG214" s="2" t="s">
        <v>1484</v>
      </c>
      <c r="AH214" s="2" t="s">
        <v>1484</v>
      </c>
      <c r="AI214" s="2" t="s">
        <v>1484</v>
      </c>
      <c r="AJ214" s="2" t="s">
        <v>1484</v>
      </c>
      <c r="AK214" s="2" t="s">
        <v>1484</v>
      </c>
      <c r="AL214" s="2" t="s">
        <v>1484</v>
      </c>
      <c r="AM214" s="2" t="s">
        <v>1484</v>
      </c>
      <c r="AN214" s="2">
        <v>1100.5</v>
      </c>
      <c r="AO214" s="2">
        <v>2054</v>
      </c>
      <c r="AP214" s="2">
        <v>1895</v>
      </c>
      <c r="AQ214" s="2">
        <v>2521.2000000000003</v>
      </c>
      <c r="AR214" s="2">
        <v>2781.2</v>
      </c>
      <c r="AS214" s="2">
        <v>3064</v>
      </c>
      <c r="AT214" s="2">
        <v>3403</v>
      </c>
      <c r="AU214" s="2">
        <v>2444</v>
      </c>
      <c r="AV214" s="2">
        <v>2686.2000000000003</v>
      </c>
      <c r="AW214" s="2">
        <v>3280</v>
      </c>
      <c r="AX214" s="2">
        <v>3141.6</v>
      </c>
      <c r="AY214" s="2">
        <v>3189.7999999999997</v>
      </c>
      <c r="AZ214" s="2">
        <v>2960.2000000000003</v>
      </c>
      <c r="BA214" s="2">
        <v>2832.3999999999996</v>
      </c>
      <c r="BB214" s="2">
        <v>2779.7999999999997</v>
      </c>
      <c r="BC214" s="2">
        <v>2233</v>
      </c>
      <c r="BD214" s="2">
        <v>3010.8</v>
      </c>
      <c r="BE214" s="2">
        <v>177</v>
      </c>
      <c r="BF214" s="2">
        <v>1207.5</v>
      </c>
      <c r="BG214" s="2">
        <v>1861.2</v>
      </c>
      <c r="BH214" s="2" t="s">
        <v>1484</v>
      </c>
      <c r="BI214" s="2" t="s">
        <v>1484</v>
      </c>
      <c r="BJ214" s="2" t="s">
        <v>1484</v>
      </c>
      <c r="BK214" s="2" t="s">
        <v>1484</v>
      </c>
      <c r="BL214" s="2" t="s">
        <v>1484</v>
      </c>
      <c r="BM214" s="2" t="s">
        <v>1484</v>
      </c>
      <c r="BN214" s="2" t="s">
        <v>1484</v>
      </c>
      <c r="BO214" s="2" t="s">
        <v>1484</v>
      </c>
      <c r="BP214" s="2" t="s">
        <v>1484</v>
      </c>
      <c r="BQ214" s="2" t="s">
        <v>1484</v>
      </c>
      <c r="BR214" s="2" t="s">
        <v>1484</v>
      </c>
      <c r="BS214" s="2" t="s">
        <v>1484</v>
      </c>
      <c r="BT214" s="2">
        <v>14.4</v>
      </c>
      <c r="BU214" s="2">
        <v>18.5</v>
      </c>
      <c r="BV214" s="2">
        <v>18.899999999999999</v>
      </c>
      <c r="BW214" s="2">
        <v>21.7</v>
      </c>
      <c r="BX214" s="2">
        <v>24.5</v>
      </c>
      <c r="BY214" s="2">
        <v>23.2</v>
      </c>
      <c r="BZ214" s="2">
        <v>26.2</v>
      </c>
      <c r="CA214" s="2">
        <v>23.7</v>
      </c>
      <c r="CB214" s="2">
        <v>23.3</v>
      </c>
      <c r="CC214" s="2">
        <v>28</v>
      </c>
      <c r="CD214" s="2">
        <v>26.1</v>
      </c>
      <c r="CE214" s="2">
        <v>24.2</v>
      </c>
      <c r="CF214" s="2">
        <v>24.4</v>
      </c>
      <c r="CG214" s="2">
        <v>21.9</v>
      </c>
      <c r="CH214" s="2">
        <v>23.9</v>
      </c>
      <c r="CI214" s="2">
        <v>21.9</v>
      </c>
      <c r="CJ214" s="2">
        <v>23</v>
      </c>
      <c r="CK214" s="2">
        <v>10.7</v>
      </c>
      <c r="CL214" s="2">
        <v>17.600000000000001</v>
      </c>
      <c r="CM214" s="2">
        <v>14.9</v>
      </c>
      <c r="CN214" s="2" t="s">
        <v>1484</v>
      </c>
      <c r="CO214" s="2" t="s">
        <v>1484</v>
      </c>
      <c r="CP214" s="2" t="s">
        <v>1484</v>
      </c>
      <c r="CQ214" s="2" t="s">
        <v>1484</v>
      </c>
      <c r="CR214" s="2" t="s">
        <v>1484</v>
      </c>
      <c r="CS214" s="2" t="s">
        <v>1484</v>
      </c>
      <c r="CU214" s="2" t="str">
        <f>_xlfn.XLOOKUP($A214,TEAMS!$G$1:$G$844,TEAMS!$H$1:$H$844,"",0)</f>
        <v>SG</v>
      </c>
      <c r="CV214" s="2" t="str">
        <f>_xlfn.XLOOKUP($CU214,DASHBOARD!$B$22:$B$27,DASHBOARD!$C$22:$C$27,"",0)</f>
        <v>GUARD</v>
      </c>
      <c r="CY214" s="60">
        <v>0</v>
      </c>
      <c r="CZ214" s="60">
        <v>0</v>
      </c>
      <c r="DA214" s="60">
        <v>0</v>
      </c>
      <c r="DB214" s="60">
        <v>0</v>
      </c>
      <c r="DC214" s="60">
        <v>0</v>
      </c>
      <c r="DD214" s="60">
        <v>0</v>
      </c>
      <c r="DE214" s="60">
        <v>1015000</v>
      </c>
      <c r="DF214" s="60">
        <v>1167240</v>
      </c>
      <c r="DG214" s="60">
        <v>1319000</v>
      </c>
      <c r="DH214" s="60">
        <v>9000000</v>
      </c>
      <c r="DI214" s="60">
        <v>10130000</v>
      </c>
      <c r="DJ214" s="60">
        <v>11250000</v>
      </c>
      <c r="DK214" s="60">
        <v>12375000</v>
      </c>
      <c r="DL214" s="60">
        <v>13500000</v>
      </c>
      <c r="DM214" s="60">
        <v>14175000</v>
      </c>
      <c r="DN214" s="60">
        <v>15946875</v>
      </c>
      <c r="DO214" s="60">
        <v>17718750</v>
      </c>
      <c r="DP214" s="60">
        <v>19490625</v>
      </c>
      <c r="DQ214" s="60">
        <v>21262500</v>
      </c>
      <c r="DR214" s="60">
        <v>23034375</v>
      </c>
      <c r="DS214" s="60">
        <v>24806250</v>
      </c>
      <c r="DT214" s="60">
        <v>25244493</v>
      </c>
      <c r="DU214" s="60">
        <v>27849149</v>
      </c>
      <c r="DV214" s="60">
        <v>30453805</v>
      </c>
      <c r="DW214" s="60">
        <v>23500000</v>
      </c>
      <c r="DX214" s="60">
        <v>25000000</v>
      </c>
      <c r="DY214" s="60">
        <v>0</v>
      </c>
      <c r="DZ214" s="60">
        <v>0</v>
      </c>
      <c r="EA214" s="60">
        <v>0</v>
      </c>
      <c r="EB214" s="60">
        <v>0</v>
      </c>
      <c r="EC214" s="60">
        <v>0</v>
      </c>
      <c r="ED214" s="60">
        <v>0</v>
      </c>
      <c r="EH214" s="2" t="s">
        <v>1481</v>
      </c>
    </row>
    <row r="215" spans="1:165" x14ac:dyDescent="0.2">
      <c r="A215" s="2" t="s">
        <v>668</v>
      </c>
      <c r="B215" s="2" t="s">
        <v>1484</v>
      </c>
      <c r="C215" s="2" t="s">
        <v>1484</v>
      </c>
      <c r="D215" s="2" t="s">
        <v>1484</v>
      </c>
      <c r="E215" s="2" t="s">
        <v>1484</v>
      </c>
      <c r="F215" s="2" t="s">
        <v>1484</v>
      </c>
      <c r="G215" s="2" t="s">
        <v>1484</v>
      </c>
      <c r="H215" s="2" t="s">
        <v>1484</v>
      </c>
      <c r="I215" s="2" t="s">
        <v>1484</v>
      </c>
      <c r="J215" s="2" t="s">
        <v>1484</v>
      </c>
      <c r="K215" s="2" t="s">
        <v>1484</v>
      </c>
      <c r="L215" s="2" t="s">
        <v>1484</v>
      </c>
      <c r="M215" s="2" t="s">
        <v>1484</v>
      </c>
      <c r="N215" s="2" t="s">
        <v>1484</v>
      </c>
      <c r="O215" s="2" t="s">
        <v>1484</v>
      </c>
      <c r="P215" s="2" t="s">
        <v>1484</v>
      </c>
      <c r="Q215" s="2" t="s">
        <v>1484</v>
      </c>
      <c r="R215" s="2" t="s">
        <v>1484</v>
      </c>
      <c r="S215" s="2" t="s">
        <v>1484</v>
      </c>
      <c r="T215" s="2" t="s">
        <v>1484</v>
      </c>
      <c r="U215" s="2" t="s">
        <v>1484</v>
      </c>
      <c r="V215" s="2" t="s">
        <v>1484</v>
      </c>
      <c r="W215" s="2" t="s">
        <v>1484</v>
      </c>
      <c r="X215" s="2" t="s">
        <v>1484</v>
      </c>
      <c r="Y215" s="2" t="s">
        <v>1484</v>
      </c>
      <c r="Z215" s="2" t="s">
        <v>1484</v>
      </c>
      <c r="AA215" s="2" t="s">
        <v>1484</v>
      </c>
      <c r="AB215" s="2" t="s">
        <v>1484</v>
      </c>
      <c r="AC215" s="2" t="s">
        <v>1484</v>
      </c>
      <c r="AD215" s="2" t="s">
        <v>1484</v>
      </c>
      <c r="AE215" s="2" t="s">
        <v>1484</v>
      </c>
      <c r="AF215" s="2" t="s">
        <v>1484</v>
      </c>
      <c r="AG215" s="2" t="s">
        <v>1484</v>
      </c>
      <c r="AH215" s="2" t="s">
        <v>1484</v>
      </c>
      <c r="AI215" s="2" t="s">
        <v>1484</v>
      </c>
      <c r="AJ215" s="2" t="s">
        <v>1484</v>
      </c>
      <c r="AK215" s="2" t="s">
        <v>1484</v>
      </c>
      <c r="AL215" s="2" t="s">
        <v>1484</v>
      </c>
      <c r="AM215" s="2" t="s">
        <v>1484</v>
      </c>
      <c r="AN215" s="2" t="s">
        <v>1484</v>
      </c>
      <c r="AO215" s="2" t="s">
        <v>1484</v>
      </c>
      <c r="AP215" s="2" t="s">
        <v>1484</v>
      </c>
      <c r="AQ215" s="2" t="s">
        <v>1484</v>
      </c>
      <c r="AR215" s="2" t="s">
        <v>1484</v>
      </c>
      <c r="AS215" s="2" t="s">
        <v>1484</v>
      </c>
      <c r="AT215" s="2" t="s">
        <v>1484</v>
      </c>
      <c r="AU215" s="2" t="s">
        <v>1484</v>
      </c>
      <c r="AV215" s="2" t="s">
        <v>1484</v>
      </c>
      <c r="AW215" s="2" t="s">
        <v>1484</v>
      </c>
      <c r="AX215" s="2" t="s">
        <v>1484</v>
      </c>
      <c r="AY215" s="2" t="s">
        <v>1484</v>
      </c>
      <c r="AZ215" s="2" t="s">
        <v>1484</v>
      </c>
      <c r="BA215" s="2" t="s">
        <v>1484</v>
      </c>
      <c r="BB215" s="2" t="s">
        <v>1484</v>
      </c>
      <c r="BC215" s="2" t="s">
        <v>1484</v>
      </c>
      <c r="BD215" s="2" t="s">
        <v>1484</v>
      </c>
      <c r="BE215" s="2" t="s">
        <v>1484</v>
      </c>
      <c r="BF215" s="2" t="s">
        <v>1484</v>
      </c>
      <c r="BG215" s="2" t="s">
        <v>1484</v>
      </c>
      <c r="BH215" s="2" t="s">
        <v>1484</v>
      </c>
      <c r="BI215" s="2" t="s">
        <v>1484</v>
      </c>
      <c r="BJ215" s="2" t="s">
        <v>1484</v>
      </c>
      <c r="BK215" s="2" t="s">
        <v>1484</v>
      </c>
      <c r="BL215" s="2" t="s">
        <v>1484</v>
      </c>
      <c r="BM215" s="2" t="s">
        <v>1484</v>
      </c>
      <c r="BN215" s="2" t="s">
        <v>1484</v>
      </c>
      <c r="BO215" s="2" t="s">
        <v>1484</v>
      </c>
      <c r="BP215" s="2" t="s">
        <v>1484</v>
      </c>
      <c r="BQ215" s="2" t="s">
        <v>1484</v>
      </c>
      <c r="BR215" s="2" t="s">
        <v>1484</v>
      </c>
      <c r="BS215" s="2" t="s">
        <v>1484</v>
      </c>
      <c r="BT215" s="2" t="s">
        <v>1484</v>
      </c>
      <c r="BU215" s="2" t="s">
        <v>1484</v>
      </c>
      <c r="BV215" s="2" t="s">
        <v>1484</v>
      </c>
      <c r="BW215" s="2" t="s">
        <v>1484</v>
      </c>
      <c r="BX215" s="2" t="s">
        <v>1484</v>
      </c>
      <c r="BY215" s="2" t="s">
        <v>1484</v>
      </c>
      <c r="BZ215" s="2" t="s">
        <v>1484</v>
      </c>
      <c r="CA215" s="2" t="s">
        <v>1484</v>
      </c>
      <c r="CB215" s="2" t="s">
        <v>1484</v>
      </c>
      <c r="CC215" s="2" t="s">
        <v>1484</v>
      </c>
      <c r="CD215" s="2" t="s">
        <v>1484</v>
      </c>
      <c r="CE215" s="2" t="s">
        <v>1484</v>
      </c>
      <c r="CF215" s="2" t="s">
        <v>1484</v>
      </c>
      <c r="CG215" s="2" t="s">
        <v>1484</v>
      </c>
      <c r="CH215" s="2" t="s">
        <v>1484</v>
      </c>
      <c r="CI215" s="2" t="s">
        <v>1484</v>
      </c>
      <c r="CJ215" s="2" t="s">
        <v>1484</v>
      </c>
      <c r="CK215" s="2" t="s">
        <v>1484</v>
      </c>
      <c r="CL215" s="2" t="s">
        <v>1484</v>
      </c>
      <c r="CM215" s="2" t="s">
        <v>1484</v>
      </c>
      <c r="CN215" s="2" t="s">
        <v>1484</v>
      </c>
      <c r="CO215" s="2" t="s">
        <v>1484</v>
      </c>
      <c r="CP215" s="2" t="s">
        <v>1484</v>
      </c>
      <c r="CQ215" s="2" t="s">
        <v>1484</v>
      </c>
      <c r="CR215" s="2" t="s">
        <v>1484</v>
      </c>
      <c r="CS215" s="2" t="s">
        <v>1484</v>
      </c>
      <c r="CU215" s="2" t="str">
        <f>_xlfn.XLOOKUP($A215,TEAMS!$G$1:$G$844,TEAMS!$H$1:$H$844,"",0)</f>
        <v>PF</v>
      </c>
      <c r="CV215" s="2" t="str">
        <f>_xlfn.XLOOKUP($CU215,DASHBOARD!$B$22:$B$27,DASHBOARD!$C$22:$C$27,"",0)</f>
        <v>FORWARD</v>
      </c>
      <c r="CY215" s="60">
        <v>0</v>
      </c>
      <c r="CZ215" s="60">
        <v>0</v>
      </c>
      <c r="DA215" s="60">
        <v>0</v>
      </c>
      <c r="DB215" s="60">
        <v>0</v>
      </c>
      <c r="DC215" s="60">
        <v>0</v>
      </c>
      <c r="DD215" s="60">
        <v>0</v>
      </c>
      <c r="DE215" s="60">
        <v>0</v>
      </c>
      <c r="DF215" s="60">
        <v>0</v>
      </c>
      <c r="DG215" s="60">
        <v>0</v>
      </c>
      <c r="DH215" s="60">
        <v>0</v>
      </c>
      <c r="DI215" s="60">
        <v>0</v>
      </c>
      <c r="DJ215" s="60">
        <v>0</v>
      </c>
      <c r="DK215" s="60">
        <v>0</v>
      </c>
      <c r="DL215" s="60">
        <v>0</v>
      </c>
      <c r="DM215" s="60">
        <v>0</v>
      </c>
      <c r="DN215" s="60">
        <v>0</v>
      </c>
      <c r="DO215" s="60">
        <v>0</v>
      </c>
      <c r="DP215" s="60">
        <v>0</v>
      </c>
      <c r="DQ215" s="60">
        <v>0</v>
      </c>
      <c r="DR215" s="60">
        <v>0</v>
      </c>
      <c r="DS215" s="60">
        <v>0</v>
      </c>
      <c r="DT215" s="60">
        <v>0</v>
      </c>
      <c r="DU215" s="60">
        <v>0</v>
      </c>
      <c r="DV215" s="60">
        <v>0</v>
      </c>
      <c r="DW215" s="60">
        <v>0</v>
      </c>
      <c r="DX215" s="60">
        <v>0</v>
      </c>
      <c r="DY215" s="60">
        <v>0</v>
      </c>
      <c r="DZ215" s="60">
        <v>0</v>
      </c>
      <c r="EA215" s="60">
        <v>0</v>
      </c>
      <c r="EB215" s="60">
        <v>0</v>
      </c>
      <c r="EC215" s="60">
        <v>0</v>
      </c>
      <c r="ED215" s="60">
        <v>0</v>
      </c>
      <c r="EH215" s="2" t="s">
        <v>1484</v>
      </c>
    </row>
    <row r="216" spans="1:165" x14ac:dyDescent="0.2">
      <c r="A216" s="2" t="s">
        <v>661</v>
      </c>
      <c r="B216" s="2" t="s">
        <v>1484</v>
      </c>
      <c r="C216" s="2" t="s">
        <v>1484</v>
      </c>
      <c r="D216" s="2" t="s">
        <v>1484</v>
      </c>
      <c r="E216" s="2" t="s">
        <v>1484</v>
      </c>
      <c r="F216" s="2" t="s">
        <v>1484</v>
      </c>
      <c r="G216" s="2" t="s">
        <v>1484</v>
      </c>
      <c r="H216" s="2" t="s">
        <v>1484</v>
      </c>
      <c r="I216" s="2" t="s">
        <v>1484</v>
      </c>
      <c r="J216" s="2" t="s">
        <v>1484</v>
      </c>
      <c r="K216" s="2" t="s">
        <v>1484</v>
      </c>
      <c r="L216" s="2" t="s">
        <v>1484</v>
      </c>
      <c r="M216" s="2" t="s">
        <v>1484</v>
      </c>
      <c r="N216" s="2" t="s">
        <v>1484</v>
      </c>
      <c r="O216" s="2" t="s">
        <v>1484</v>
      </c>
      <c r="P216" s="2" t="s">
        <v>1484</v>
      </c>
      <c r="Q216" s="2" t="s">
        <v>1484</v>
      </c>
      <c r="R216" s="2" t="s">
        <v>1484</v>
      </c>
      <c r="S216" s="2" t="s">
        <v>1484</v>
      </c>
      <c r="T216" s="2" t="s">
        <v>1484</v>
      </c>
      <c r="U216" s="2" t="s">
        <v>1484</v>
      </c>
      <c r="V216" s="2" t="s">
        <v>1484</v>
      </c>
      <c r="W216" s="2" t="s">
        <v>1484</v>
      </c>
      <c r="X216" s="2" t="s">
        <v>1484</v>
      </c>
      <c r="Y216" s="2" t="s">
        <v>1484</v>
      </c>
      <c r="Z216" s="2" t="s">
        <v>1484</v>
      </c>
      <c r="AA216" s="2" t="s">
        <v>1484</v>
      </c>
      <c r="AB216" s="2" t="s">
        <v>1484</v>
      </c>
      <c r="AC216" s="2" t="s">
        <v>837</v>
      </c>
      <c r="AD216" s="2" t="s">
        <v>837</v>
      </c>
      <c r="AE216" s="2" t="s">
        <v>1484</v>
      </c>
      <c r="AF216" s="2" t="s">
        <v>1484</v>
      </c>
      <c r="AG216" s="2" t="s">
        <v>1484</v>
      </c>
      <c r="AH216" s="2" t="s">
        <v>1484</v>
      </c>
      <c r="AI216" s="2" t="s">
        <v>1484</v>
      </c>
      <c r="AJ216" s="2" t="s">
        <v>1484</v>
      </c>
      <c r="AK216" s="2" t="s">
        <v>1484</v>
      </c>
      <c r="AL216" s="2" t="s">
        <v>1484</v>
      </c>
      <c r="AM216" s="2" t="s">
        <v>1484</v>
      </c>
      <c r="AN216" s="2" t="s">
        <v>1484</v>
      </c>
      <c r="AO216" s="2" t="s">
        <v>1484</v>
      </c>
      <c r="AP216" s="2" t="s">
        <v>1484</v>
      </c>
      <c r="AQ216" s="2" t="s">
        <v>1484</v>
      </c>
      <c r="AR216" s="2" t="s">
        <v>1484</v>
      </c>
      <c r="AS216" s="2" t="s">
        <v>1484</v>
      </c>
      <c r="AT216" s="2" t="s">
        <v>1484</v>
      </c>
      <c r="AU216" s="2" t="s">
        <v>1484</v>
      </c>
      <c r="AV216" s="2" t="s">
        <v>1484</v>
      </c>
      <c r="AW216" s="2" t="s">
        <v>1484</v>
      </c>
      <c r="AX216" s="2" t="s">
        <v>1484</v>
      </c>
      <c r="AY216" s="2" t="s">
        <v>1484</v>
      </c>
      <c r="AZ216" s="2" t="s">
        <v>1484</v>
      </c>
      <c r="BA216" s="2" t="s">
        <v>1484</v>
      </c>
      <c r="BB216" s="2" t="s">
        <v>1484</v>
      </c>
      <c r="BC216" s="2" t="s">
        <v>1484</v>
      </c>
      <c r="BD216" s="2" t="s">
        <v>1484</v>
      </c>
      <c r="BE216" s="2" t="s">
        <v>1484</v>
      </c>
      <c r="BF216" s="2" t="s">
        <v>1484</v>
      </c>
      <c r="BG216" s="2" t="s">
        <v>1484</v>
      </c>
      <c r="BH216" s="2" t="s">
        <v>1484</v>
      </c>
      <c r="BI216" s="2">
        <v>2402.4</v>
      </c>
      <c r="BJ216" s="2">
        <v>2317</v>
      </c>
      <c r="BK216" s="2" t="s">
        <v>1484</v>
      </c>
      <c r="BL216" s="2" t="s">
        <v>1484</v>
      </c>
      <c r="BM216" s="2" t="s">
        <v>1484</v>
      </c>
      <c r="BN216" s="2" t="s">
        <v>1484</v>
      </c>
      <c r="BO216" s="2" t="s">
        <v>1484</v>
      </c>
      <c r="BP216" s="2" t="s">
        <v>1484</v>
      </c>
      <c r="BQ216" s="2" t="s">
        <v>1484</v>
      </c>
      <c r="BR216" s="2" t="s">
        <v>1484</v>
      </c>
      <c r="BS216" s="2" t="s">
        <v>1484</v>
      </c>
      <c r="BT216" s="2" t="s">
        <v>1484</v>
      </c>
      <c r="BU216" s="2" t="s">
        <v>1484</v>
      </c>
      <c r="BV216" s="2" t="s">
        <v>1484</v>
      </c>
      <c r="BW216" s="2" t="s">
        <v>1484</v>
      </c>
      <c r="BX216" s="2" t="s">
        <v>1484</v>
      </c>
      <c r="BY216" s="2" t="s">
        <v>1484</v>
      </c>
      <c r="BZ216" s="2" t="s">
        <v>1484</v>
      </c>
      <c r="CA216" s="2" t="s">
        <v>1484</v>
      </c>
      <c r="CB216" s="2" t="s">
        <v>1484</v>
      </c>
      <c r="CC216" s="2" t="s">
        <v>1484</v>
      </c>
      <c r="CD216" s="2" t="s">
        <v>1484</v>
      </c>
      <c r="CE216" s="2" t="s">
        <v>1484</v>
      </c>
      <c r="CF216" s="2" t="s">
        <v>1484</v>
      </c>
      <c r="CG216" s="2" t="s">
        <v>1484</v>
      </c>
      <c r="CH216" s="2" t="s">
        <v>1484</v>
      </c>
      <c r="CI216" s="2" t="s">
        <v>1484</v>
      </c>
      <c r="CJ216" s="2" t="s">
        <v>1484</v>
      </c>
      <c r="CK216" s="2" t="s">
        <v>1484</v>
      </c>
      <c r="CL216" s="2" t="s">
        <v>1484</v>
      </c>
      <c r="CM216" s="2" t="s">
        <v>1484</v>
      </c>
      <c r="CN216" s="2" t="s">
        <v>1484</v>
      </c>
      <c r="CO216" s="2">
        <v>14.2</v>
      </c>
      <c r="CP216" s="2">
        <v>14</v>
      </c>
      <c r="CQ216" s="2" t="s">
        <v>1484</v>
      </c>
      <c r="CR216" s="2" t="s">
        <v>1484</v>
      </c>
      <c r="CS216" s="2" t="s">
        <v>1484</v>
      </c>
      <c r="CU216" s="2" t="str">
        <f>_xlfn.XLOOKUP($A216,TEAMS!$G$1:$G$844,TEAMS!$H$1:$H$844,"",0)</f>
        <v>PF</v>
      </c>
      <c r="CV216" s="2" t="str">
        <f>_xlfn.XLOOKUP($CU216,DASHBOARD!$B$22:$B$27,DASHBOARD!$C$22:$C$27,"",0)</f>
        <v>FORWARD</v>
      </c>
      <c r="CY216" s="60">
        <v>0</v>
      </c>
      <c r="CZ216" s="60">
        <v>0</v>
      </c>
      <c r="DA216" s="60">
        <v>0</v>
      </c>
      <c r="DB216" s="60">
        <v>0</v>
      </c>
      <c r="DC216" s="60">
        <v>0</v>
      </c>
      <c r="DD216" s="60">
        <v>0</v>
      </c>
      <c r="DE216" s="60">
        <v>0</v>
      </c>
      <c r="DF216" s="60">
        <v>0</v>
      </c>
      <c r="DG216" s="60">
        <v>0</v>
      </c>
      <c r="DH216" s="60">
        <v>0</v>
      </c>
      <c r="DI216" s="60">
        <v>0</v>
      </c>
      <c r="DJ216" s="60">
        <v>0</v>
      </c>
      <c r="DK216" s="60">
        <v>0</v>
      </c>
      <c r="DL216" s="60">
        <v>0</v>
      </c>
      <c r="DM216" s="60">
        <v>0</v>
      </c>
      <c r="DN216" s="60">
        <v>0</v>
      </c>
      <c r="DO216" s="60">
        <v>0</v>
      </c>
      <c r="DP216" s="60">
        <v>0</v>
      </c>
      <c r="DQ216" s="60">
        <v>0</v>
      </c>
      <c r="DR216" s="60">
        <v>0</v>
      </c>
      <c r="DS216" s="60">
        <v>0</v>
      </c>
      <c r="DT216" s="60">
        <v>0</v>
      </c>
      <c r="DU216" s="60">
        <v>0</v>
      </c>
      <c r="DV216" s="60">
        <v>0</v>
      </c>
      <c r="DW216" s="60">
        <v>0</v>
      </c>
      <c r="DX216" s="60">
        <v>0</v>
      </c>
      <c r="DY216" s="60">
        <v>0</v>
      </c>
      <c r="DZ216" s="60">
        <v>1423560</v>
      </c>
      <c r="EA216" s="60">
        <v>1689840</v>
      </c>
      <c r="EB216" s="60">
        <v>0</v>
      </c>
      <c r="EC216" s="60">
        <v>0</v>
      </c>
      <c r="ED216" s="60">
        <v>0</v>
      </c>
      <c r="EH216" s="2" t="s">
        <v>1479</v>
      </c>
    </row>
    <row r="217" spans="1:165" x14ac:dyDescent="0.2">
      <c r="A217" s="2" t="s">
        <v>700</v>
      </c>
      <c r="B217" s="2" t="s">
        <v>1484</v>
      </c>
      <c r="C217" s="2" t="s">
        <v>1484</v>
      </c>
      <c r="D217" s="2" t="s">
        <v>1484</v>
      </c>
      <c r="E217" s="2" t="s">
        <v>1484</v>
      </c>
      <c r="F217" s="2" t="s">
        <v>1484</v>
      </c>
      <c r="G217" s="2" t="s">
        <v>1484</v>
      </c>
      <c r="H217" s="2" t="s">
        <v>1484</v>
      </c>
      <c r="I217" s="2" t="s">
        <v>1484</v>
      </c>
      <c r="J217" s="2" t="s">
        <v>1484</v>
      </c>
      <c r="K217" s="2" t="s">
        <v>1484</v>
      </c>
      <c r="L217" s="2" t="s">
        <v>1484</v>
      </c>
      <c r="M217" s="2" t="s">
        <v>1484</v>
      </c>
      <c r="N217" s="2" t="s">
        <v>1484</v>
      </c>
      <c r="O217" s="2" t="s">
        <v>1484</v>
      </c>
      <c r="P217" s="2" t="s">
        <v>1484</v>
      </c>
      <c r="Q217" s="2" t="s">
        <v>1484</v>
      </c>
      <c r="R217" s="2" t="s">
        <v>1524</v>
      </c>
      <c r="S217" s="2" t="s">
        <v>1524</v>
      </c>
      <c r="T217" s="2" t="s">
        <v>1507</v>
      </c>
      <c r="U217" s="2" t="s">
        <v>1085</v>
      </c>
      <c r="V217" s="2" t="s">
        <v>1085</v>
      </c>
      <c r="W217" s="2" t="s">
        <v>1085</v>
      </c>
      <c r="X217" s="2" t="s">
        <v>835</v>
      </c>
      <c r="Y217" s="2" t="s">
        <v>835</v>
      </c>
      <c r="Z217" s="2" t="s">
        <v>835</v>
      </c>
      <c r="AA217" s="2" t="s">
        <v>835</v>
      </c>
      <c r="AB217" s="2" t="s">
        <v>835</v>
      </c>
      <c r="AC217" s="2" t="s">
        <v>835</v>
      </c>
      <c r="AD217" s="2" t="s">
        <v>835</v>
      </c>
      <c r="AE217" s="2" t="s">
        <v>1484</v>
      </c>
      <c r="AF217" s="2" t="s">
        <v>1484</v>
      </c>
      <c r="AG217" s="2" t="s">
        <v>1484</v>
      </c>
      <c r="AH217" s="2" t="s">
        <v>1484</v>
      </c>
      <c r="AI217" s="2" t="s">
        <v>1484</v>
      </c>
      <c r="AJ217" s="2" t="s">
        <v>1484</v>
      </c>
      <c r="AK217" s="2" t="s">
        <v>1484</v>
      </c>
      <c r="AL217" s="2" t="s">
        <v>1484</v>
      </c>
      <c r="AM217" s="2" t="s">
        <v>1484</v>
      </c>
      <c r="AN217" s="2" t="s">
        <v>1484</v>
      </c>
      <c r="AO217" s="2" t="s">
        <v>1484</v>
      </c>
      <c r="AP217" s="2" t="s">
        <v>1484</v>
      </c>
      <c r="AQ217" s="2" t="s">
        <v>1484</v>
      </c>
      <c r="AR217" s="2" t="s">
        <v>1484</v>
      </c>
      <c r="AS217" s="2" t="s">
        <v>1484</v>
      </c>
      <c r="AT217" s="2" t="s">
        <v>1484</v>
      </c>
      <c r="AU217" s="2" t="s">
        <v>1484</v>
      </c>
      <c r="AV217" s="2" t="s">
        <v>1484</v>
      </c>
      <c r="AW217" s="2" t="s">
        <v>1484</v>
      </c>
      <c r="AX217" s="2">
        <v>175</v>
      </c>
      <c r="AY217" s="2">
        <v>2091</v>
      </c>
      <c r="AZ217" s="2">
        <v>1678.6000000000001</v>
      </c>
      <c r="BA217" s="2">
        <v>1652.4</v>
      </c>
      <c r="BB217" s="2">
        <v>2565</v>
      </c>
      <c r="BC217" s="2">
        <v>1508.7</v>
      </c>
      <c r="BD217" s="2">
        <v>2019.6</v>
      </c>
      <c r="BE217" s="2">
        <v>2859.8</v>
      </c>
      <c r="BF217" s="2">
        <v>2415</v>
      </c>
      <c r="BG217" s="2">
        <v>2849</v>
      </c>
      <c r="BH217" s="2">
        <v>2244</v>
      </c>
      <c r="BI217" s="2">
        <v>2511.6000000000004</v>
      </c>
      <c r="BJ217" s="2">
        <v>2210</v>
      </c>
      <c r="BK217" s="2" t="s">
        <v>1484</v>
      </c>
      <c r="BL217" s="2" t="s">
        <v>1484</v>
      </c>
      <c r="BM217" s="2" t="s">
        <v>1484</v>
      </c>
      <c r="BN217" s="2" t="s">
        <v>1484</v>
      </c>
      <c r="BO217" s="2" t="s">
        <v>1484</v>
      </c>
      <c r="BP217" s="2" t="s">
        <v>1484</v>
      </c>
      <c r="BQ217" s="2" t="s">
        <v>1484</v>
      </c>
      <c r="BR217" s="2" t="s">
        <v>1484</v>
      </c>
      <c r="BS217" s="2" t="s">
        <v>1484</v>
      </c>
      <c r="BT217" s="2" t="s">
        <v>1484</v>
      </c>
      <c r="BU217" s="2" t="s">
        <v>1484</v>
      </c>
      <c r="BV217" s="2" t="s">
        <v>1484</v>
      </c>
      <c r="BW217" s="2" t="s">
        <v>1484</v>
      </c>
      <c r="BX217" s="2" t="s">
        <v>1484</v>
      </c>
      <c r="BY217" s="2" t="s">
        <v>1484</v>
      </c>
      <c r="BZ217" s="2" t="s">
        <v>1484</v>
      </c>
      <c r="CA217" s="2" t="s">
        <v>1484</v>
      </c>
      <c r="CB217" s="2" t="s">
        <v>1484</v>
      </c>
      <c r="CC217" s="2" t="s">
        <v>1484</v>
      </c>
      <c r="CD217" s="2">
        <v>18.3</v>
      </c>
      <c r="CE217" s="2">
        <v>14.3</v>
      </c>
      <c r="CF217" s="2">
        <v>14.4</v>
      </c>
      <c r="CG217" s="2">
        <v>15.5</v>
      </c>
      <c r="CH217" s="2">
        <v>16.5</v>
      </c>
      <c r="CI217" s="2">
        <v>18.8</v>
      </c>
      <c r="CJ217" s="2">
        <v>17.5</v>
      </c>
      <c r="CK217" s="2">
        <v>20.100000000000001</v>
      </c>
      <c r="CL217" s="2">
        <v>19.3</v>
      </c>
      <c r="CM217" s="2">
        <v>22.2</v>
      </c>
      <c r="CN217" s="2">
        <v>22.9</v>
      </c>
      <c r="CO217" s="2">
        <v>19.5</v>
      </c>
      <c r="CP217" s="2">
        <v>16.5</v>
      </c>
      <c r="CQ217" s="2" t="s">
        <v>1484</v>
      </c>
      <c r="CR217" s="2" t="s">
        <v>1484</v>
      </c>
      <c r="CS217" s="2" t="s">
        <v>1484</v>
      </c>
      <c r="CU217" s="2" t="str">
        <f>_xlfn.XLOOKUP($A217,TEAMS!$G$1:$G$844,TEAMS!$H$1:$H$844,"",0)</f>
        <v>PG</v>
      </c>
      <c r="CV217" s="2" t="str">
        <f>_xlfn.XLOOKUP($CU217,DASHBOARD!$B$22:$B$27,DASHBOARD!$C$22:$C$27,"",0)</f>
        <v>GUARD</v>
      </c>
      <c r="CY217" s="60">
        <v>0</v>
      </c>
      <c r="CZ217" s="60">
        <v>0</v>
      </c>
      <c r="DA217" s="60">
        <v>0</v>
      </c>
      <c r="DB217" s="60">
        <v>0</v>
      </c>
      <c r="DC217" s="60">
        <v>0</v>
      </c>
      <c r="DD217" s="60">
        <v>0</v>
      </c>
      <c r="DE217" s="60">
        <v>0</v>
      </c>
      <c r="DF217" s="60">
        <v>0</v>
      </c>
      <c r="DG217" s="60">
        <v>0</v>
      </c>
      <c r="DH217" s="60">
        <v>0</v>
      </c>
      <c r="DI217" s="60">
        <v>0</v>
      </c>
      <c r="DJ217" s="60">
        <v>0</v>
      </c>
      <c r="DK217" s="60">
        <v>0</v>
      </c>
      <c r="DL217" s="60">
        <v>0</v>
      </c>
      <c r="DM217" s="60">
        <v>0</v>
      </c>
      <c r="DN217" s="60">
        <v>0</v>
      </c>
      <c r="DO217" s="60">
        <v>1011720</v>
      </c>
      <c r="DP217" s="60">
        <v>1087680</v>
      </c>
      <c r="DQ217" s="60">
        <v>1163520</v>
      </c>
      <c r="DR217" s="60">
        <v>2034997</v>
      </c>
      <c r="DS217" s="60">
        <v>5750000</v>
      </c>
      <c r="DT217" s="60">
        <v>5750000</v>
      </c>
      <c r="DU217" s="60">
        <v>5750000</v>
      </c>
      <c r="DV217" s="60">
        <v>6210000</v>
      </c>
      <c r="DW217" s="60">
        <v>12000000</v>
      </c>
      <c r="DX217" s="60">
        <v>12000000</v>
      </c>
      <c r="DY217" s="60">
        <v>12000000</v>
      </c>
      <c r="DZ217" s="60">
        <v>28703704</v>
      </c>
      <c r="EA217" s="60">
        <v>31200000</v>
      </c>
      <c r="EB217" s="60">
        <v>0</v>
      </c>
      <c r="EC217" s="60">
        <v>0</v>
      </c>
      <c r="ED217" s="60">
        <v>0</v>
      </c>
      <c r="EH217" s="2" t="s">
        <v>1476</v>
      </c>
    </row>
    <row r="218" spans="1:165" x14ac:dyDescent="0.2">
      <c r="A218" s="2" t="s">
        <v>753</v>
      </c>
      <c r="B218" s="2" t="s">
        <v>1484</v>
      </c>
      <c r="C218" s="2" t="s">
        <v>1484</v>
      </c>
      <c r="D218" s="2" t="s">
        <v>1484</v>
      </c>
      <c r="E218" s="2" t="s">
        <v>1484</v>
      </c>
      <c r="F218" s="2" t="s">
        <v>1484</v>
      </c>
      <c r="G218" s="2" t="s">
        <v>1484</v>
      </c>
      <c r="H218" s="2" t="s">
        <v>1484</v>
      </c>
      <c r="I218" s="2" t="s">
        <v>1484</v>
      </c>
      <c r="J218" s="2" t="s">
        <v>1484</v>
      </c>
      <c r="K218" s="2" t="s">
        <v>1484</v>
      </c>
      <c r="L218" s="2" t="s">
        <v>1484</v>
      </c>
      <c r="M218" s="2" t="s">
        <v>1484</v>
      </c>
      <c r="N218" s="2" t="s">
        <v>1484</v>
      </c>
      <c r="O218" s="2" t="s">
        <v>1484</v>
      </c>
      <c r="P218" s="2" t="s">
        <v>1484</v>
      </c>
      <c r="Q218" s="2" t="s">
        <v>1484</v>
      </c>
      <c r="R218" s="2" t="s">
        <v>1484</v>
      </c>
      <c r="S218" s="2" t="s">
        <v>1484</v>
      </c>
      <c r="T218" s="2" t="s">
        <v>1484</v>
      </c>
      <c r="U218" s="2" t="s">
        <v>1484</v>
      </c>
      <c r="V218" s="2" t="s">
        <v>1484</v>
      </c>
      <c r="W218" s="2" t="s">
        <v>788</v>
      </c>
      <c r="X218" s="2" t="s">
        <v>788</v>
      </c>
      <c r="Y218" s="2" t="s">
        <v>788</v>
      </c>
      <c r="Z218" s="2" t="s">
        <v>788</v>
      </c>
      <c r="AA218" s="2" t="s">
        <v>788</v>
      </c>
      <c r="AB218" s="2" t="s">
        <v>788</v>
      </c>
      <c r="AC218" s="2" t="s">
        <v>844</v>
      </c>
      <c r="AD218" s="2" t="s">
        <v>844</v>
      </c>
      <c r="AE218" s="2" t="s">
        <v>1484</v>
      </c>
      <c r="AF218" s="2" t="s">
        <v>1484</v>
      </c>
      <c r="AG218" s="2" t="s">
        <v>1484</v>
      </c>
      <c r="AH218" s="2" t="s">
        <v>1484</v>
      </c>
      <c r="AI218" s="2" t="s">
        <v>1484</v>
      </c>
      <c r="AJ218" s="2" t="s">
        <v>1484</v>
      </c>
      <c r="AK218" s="2" t="s">
        <v>1484</v>
      </c>
      <c r="AL218" s="2" t="s">
        <v>1484</v>
      </c>
      <c r="AM218" s="2" t="s">
        <v>1484</v>
      </c>
      <c r="AN218" s="2" t="s">
        <v>1484</v>
      </c>
      <c r="AO218" s="2" t="s">
        <v>1484</v>
      </c>
      <c r="AP218" s="2" t="s">
        <v>1484</v>
      </c>
      <c r="AQ218" s="2" t="s">
        <v>1484</v>
      </c>
      <c r="AR218" s="2" t="s">
        <v>1484</v>
      </c>
      <c r="AS218" s="2" t="s">
        <v>1484</v>
      </c>
      <c r="AT218" s="2" t="s">
        <v>1484</v>
      </c>
      <c r="AU218" s="2" t="s">
        <v>1484</v>
      </c>
      <c r="AV218" s="2" t="s">
        <v>1484</v>
      </c>
      <c r="AW218" s="2" t="s">
        <v>1484</v>
      </c>
      <c r="AX218" s="2" t="s">
        <v>1484</v>
      </c>
      <c r="AY218" s="2" t="s">
        <v>1484</v>
      </c>
      <c r="AZ218" s="2" t="s">
        <v>1484</v>
      </c>
      <c r="BA218" s="2" t="s">
        <v>1484</v>
      </c>
      <c r="BB218" s="2" t="s">
        <v>1484</v>
      </c>
      <c r="BC218" s="2">
        <v>1555.5</v>
      </c>
      <c r="BD218" s="2">
        <v>2047.3000000000002</v>
      </c>
      <c r="BE218" s="2">
        <v>2499.2000000000003</v>
      </c>
      <c r="BF218" s="2">
        <v>2730</v>
      </c>
      <c r="BG218" s="2">
        <v>1669.5</v>
      </c>
      <c r="BH218" s="2">
        <v>2527.2000000000003</v>
      </c>
      <c r="BI218" s="2">
        <v>1932.0000000000002</v>
      </c>
      <c r="BJ218" s="2">
        <v>2211</v>
      </c>
      <c r="BK218" s="2" t="s">
        <v>1484</v>
      </c>
      <c r="BL218" s="2" t="s">
        <v>1484</v>
      </c>
      <c r="BM218" s="2" t="s">
        <v>1484</v>
      </c>
      <c r="BN218" s="2" t="s">
        <v>1484</v>
      </c>
      <c r="BO218" s="2" t="s">
        <v>1484</v>
      </c>
      <c r="BP218" s="2" t="s">
        <v>1484</v>
      </c>
      <c r="BQ218" s="2" t="s">
        <v>1484</v>
      </c>
      <c r="BR218" s="2" t="s">
        <v>1484</v>
      </c>
      <c r="BS218" s="2" t="s">
        <v>1484</v>
      </c>
      <c r="BT218" s="2" t="s">
        <v>1484</v>
      </c>
      <c r="BU218" s="2" t="s">
        <v>1484</v>
      </c>
      <c r="BV218" s="2" t="s">
        <v>1484</v>
      </c>
      <c r="BW218" s="2" t="s">
        <v>1484</v>
      </c>
      <c r="BX218" s="2" t="s">
        <v>1484</v>
      </c>
      <c r="BY218" s="2" t="s">
        <v>1484</v>
      </c>
      <c r="BZ218" s="2" t="s">
        <v>1484</v>
      </c>
      <c r="CA218" s="2" t="s">
        <v>1484</v>
      </c>
      <c r="CB218" s="2" t="s">
        <v>1484</v>
      </c>
      <c r="CC218" s="2" t="s">
        <v>1484</v>
      </c>
      <c r="CD218" s="2" t="s">
        <v>1484</v>
      </c>
      <c r="CE218" s="2" t="s">
        <v>1484</v>
      </c>
      <c r="CF218" s="2" t="s">
        <v>1484</v>
      </c>
      <c r="CG218" s="2" t="s">
        <v>1484</v>
      </c>
      <c r="CH218" s="2" t="s">
        <v>1484</v>
      </c>
      <c r="CI218" s="2">
        <v>21.4</v>
      </c>
      <c r="CJ218" s="2">
        <v>21.4</v>
      </c>
      <c r="CK218" s="2">
        <v>20.100000000000001</v>
      </c>
      <c r="CL218" s="2">
        <v>21.5</v>
      </c>
      <c r="CM218" s="2">
        <v>19.899999999999999</v>
      </c>
      <c r="CN218" s="2">
        <v>23</v>
      </c>
      <c r="CO218" s="2">
        <v>25</v>
      </c>
      <c r="CP218" s="2">
        <v>24.3</v>
      </c>
      <c r="CQ218" s="2" t="s">
        <v>1484</v>
      </c>
      <c r="CR218" s="2" t="s">
        <v>1484</v>
      </c>
      <c r="CS218" s="2" t="s">
        <v>1484</v>
      </c>
      <c r="CU218" s="2" t="str">
        <f>_xlfn.XLOOKUP($A218,TEAMS!$G$1:$G$844,TEAMS!$H$1:$H$844,"",0)</f>
        <v>PG</v>
      </c>
      <c r="CV218" s="2" t="str">
        <f>_xlfn.XLOOKUP($CU218,DASHBOARD!$B$22:$B$27,DASHBOARD!$C$22:$C$27,"",0)</f>
        <v>GUARD</v>
      </c>
      <c r="CY218" s="60">
        <v>0</v>
      </c>
      <c r="CZ218" s="60">
        <v>0</v>
      </c>
      <c r="DA218" s="60">
        <v>0</v>
      </c>
      <c r="DB218" s="60">
        <v>0</v>
      </c>
      <c r="DC218" s="60">
        <v>0</v>
      </c>
      <c r="DD218" s="60">
        <v>0</v>
      </c>
      <c r="DE218" s="60">
        <v>0</v>
      </c>
      <c r="DF218" s="60">
        <v>0</v>
      </c>
      <c r="DG218" s="60">
        <v>0</v>
      </c>
      <c r="DH218" s="60">
        <v>0</v>
      </c>
      <c r="DI218" s="60">
        <v>0</v>
      </c>
      <c r="DJ218" s="60">
        <v>0</v>
      </c>
      <c r="DK218" s="60">
        <v>0</v>
      </c>
      <c r="DL218" s="60">
        <v>0</v>
      </c>
      <c r="DM218" s="60">
        <v>0</v>
      </c>
      <c r="DN218" s="60">
        <v>0</v>
      </c>
      <c r="DO218" s="60">
        <v>0</v>
      </c>
      <c r="DP218" s="60">
        <v>0</v>
      </c>
      <c r="DQ218" s="60">
        <v>0</v>
      </c>
      <c r="DR218" s="60">
        <v>0</v>
      </c>
      <c r="DS218" s="60">
        <v>0</v>
      </c>
      <c r="DT218" s="60">
        <v>5144280</v>
      </c>
      <c r="DU218" s="60">
        <v>5530080</v>
      </c>
      <c r="DV218" s="60">
        <v>5607240</v>
      </c>
      <c r="DW218" s="60">
        <v>7070730</v>
      </c>
      <c r="DX218" s="60">
        <v>14746000</v>
      </c>
      <c r="DY218" s="60">
        <v>17638063</v>
      </c>
      <c r="DZ218" s="60">
        <v>18868625</v>
      </c>
      <c r="EA218" s="60">
        <v>20099189</v>
      </c>
      <c r="EB218" s="60">
        <v>0</v>
      </c>
      <c r="EC218" s="60">
        <v>0</v>
      </c>
      <c r="ED218" s="60">
        <v>0</v>
      </c>
      <c r="EH218" s="2" t="s">
        <v>1485</v>
      </c>
    </row>
    <row r="219" spans="1:165" x14ac:dyDescent="0.2">
      <c r="A219" s="2" t="s">
        <v>881</v>
      </c>
      <c r="B219" s="2" t="s">
        <v>1484</v>
      </c>
      <c r="C219" s="2" t="s">
        <v>1484</v>
      </c>
      <c r="D219" s="2" t="s">
        <v>1484</v>
      </c>
      <c r="E219" s="2" t="s">
        <v>1484</v>
      </c>
      <c r="F219" s="2" t="s">
        <v>1484</v>
      </c>
      <c r="G219" s="2" t="s">
        <v>1484</v>
      </c>
      <c r="H219" s="2" t="s">
        <v>1484</v>
      </c>
      <c r="I219" s="2" t="s">
        <v>1484</v>
      </c>
      <c r="J219" s="2" t="s">
        <v>1484</v>
      </c>
      <c r="K219" s="2" t="s">
        <v>1525</v>
      </c>
      <c r="L219" s="2" t="s">
        <v>1525</v>
      </c>
      <c r="M219" s="2" t="s">
        <v>1525</v>
      </c>
      <c r="N219" s="2" t="s">
        <v>1525</v>
      </c>
      <c r="O219" s="2" t="s">
        <v>814</v>
      </c>
      <c r="P219" s="2" t="s">
        <v>837</v>
      </c>
      <c r="Q219" s="2" t="s">
        <v>837</v>
      </c>
      <c r="R219" s="2" t="s">
        <v>837</v>
      </c>
      <c r="S219" s="2" t="s">
        <v>837</v>
      </c>
      <c r="T219" s="2" t="s">
        <v>837</v>
      </c>
      <c r="U219" s="2" t="s">
        <v>837</v>
      </c>
      <c r="V219" s="2" t="s">
        <v>837</v>
      </c>
      <c r="W219" s="2" t="s">
        <v>843</v>
      </c>
      <c r="X219" s="2" t="s">
        <v>1525</v>
      </c>
      <c r="Y219" s="2" t="s">
        <v>1484</v>
      </c>
      <c r="Z219" s="2" t="s">
        <v>1484</v>
      </c>
      <c r="AA219" s="2" t="s">
        <v>1484</v>
      </c>
      <c r="AB219" s="2" t="s">
        <v>1484</v>
      </c>
      <c r="AC219" s="2" t="s">
        <v>1484</v>
      </c>
      <c r="AD219" s="2" t="s">
        <v>1484</v>
      </c>
      <c r="AE219" s="2" t="s">
        <v>1484</v>
      </c>
      <c r="AF219" s="2" t="s">
        <v>1484</v>
      </c>
      <c r="AG219" s="2" t="s">
        <v>1484</v>
      </c>
      <c r="AH219" s="2" t="s">
        <v>1484</v>
      </c>
      <c r="AI219" s="2" t="s">
        <v>1484</v>
      </c>
      <c r="AJ219" s="2" t="s">
        <v>1484</v>
      </c>
      <c r="AK219" s="2" t="s">
        <v>1484</v>
      </c>
      <c r="AL219" s="2" t="s">
        <v>1484</v>
      </c>
      <c r="AM219" s="2" t="s">
        <v>1484</v>
      </c>
      <c r="AN219" s="2" t="s">
        <v>1484</v>
      </c>
      <c r="AO219" s="2" t="s">
        <v>1484</v>
      </c>
      <c r="AP219" s="2" t="s">
        <v>1484</v>
      </c>
      <c r="AQ219" s="2">
        <v>2766.4</v>
      </c>
      <c r="AR219" s="2">
        <v>2834.7999999999997</v>
      </c>
      <c r="AS219" s="2">
        <v>997.59999999999991</v>
      </c>
      <c r="AT219" s="2">
        <v>1680.6999999999998</v>
      </c>
      <c r="AU219" s="2">
        <v>3000</v>
      </c>
      <c r="AV219" s="2">
        <v>2323.1999999999998</v>
      </c>
      <c r="AW219" s="2">
        <v>3224</v>
      </c>
      <c r="AX219" s="2">
        <v>2200.7999999999997</v>
      </c>
      <c r="AY219" s="2">
        <v>2918.2999999999997</v>
      </c>
      <c r="AZ219" s="2">
        <v>2316.6</v>
      </c>
      <c r="BA219" s="2">
        <v>2583</v>
      </c>
      <c r="BB219" s="2">
        <v>2640.4</v>
      </c>
      <c r="BC219" s="2">
        <v>1025</v>
      </c>
      <c r="BD219" s="2">
        <v>1615.3999999999999</v>
      </c>
      <c r="BE219" s="2" t="s">
        <v>1484</v>
      </c>
      <c r="BF219" s="2" t="s">
        <v>1484</v>
      </c>
      <c r="BG219" s="2" t="s">
        <v>1484</v>
      </c>
      <c r="BH219" s="2" t="s">
        <v>1484</v>
      </c>
      <c r="BI219" s="2" t="s">
        <v>1484</v>
      </c>
      <c r="BJ219" s="2" t="s">
        <v>1484</v>
      </c>
      <c r="BK219" s="2" t="s">
        <v>1484</v>
      </c>
      <c r="BL219" s="2" t="s">
        <v>1484</v>
      </c>
      <c r="BM219" s="2" t="s">
        <v>1484</v>
      </c>
      <c r="BN219" s="2" t="s">
        <v>1484</v>
      </c>
      <c r="BO219" s="2" t="s">
        <v>1484</v>
      </c>
      <c r="BP219" s="2" t="s">
        <v>1484</v>
      </c>
      <c r="BQ219" s="2" t="s">
        <v>1484</v>
      </c>
      <c r="BR219" s="2" t="s">
        <v>1484</v>
      </c>
      <c r="BS219" s="2" t="s">
        <v>1484</v>
      </c>
      <c r="BT219" s="2" t="s">
        <v>1484</v>
      </c>
      <c r="BU219" s="2" t="s">
        <v>1484</v>
      </c>
      <c r="BV219" s="2" t="s">
        <v>1484</v>
      </c>
      <c r="BW219" s="2">
        <v>16.8</v>
      </c>
      <c r="BX219" s="2">
        <v>18.899999999999999</v>
      </c>
      <c r="BY219" s="2">
        <v>13.7</v>
      </c>
      <c r="BZ219" s="2">
        <v>14.6</v>
      </c>
      <c r="CA219" s="2">
        <v>18.5</v>
      </c>
      <c r="CB219" s="2">
        <v>17.3</v>
      </c>
      <c r="CC219" s="2">
        <v>17</v>
      </c>
      <c r="CD219" s="2">
        <v>16.100000000000001</v>
      </c>
      <c r="CE219" s="2">
        <v>16.899999999999999</v>
      </c>
      <c r="CF219" s="2">
        <v>16.600000000000001</v>
      </c>
      <c r="CG219" s="2">
        <v>15.9</v>
      </c>
      <c r="CH219" s="2">
        <v>19.399999999999999</v>
      </c>
      <c r="CI219" s="2">
        <v>9.1999999999999993</v>
      </c>
      <c r="CJ219" s="2">
        <v>10.9</v>
      </c>
      <c r="CK219" s="2" t="s">
        <v>1484</v>
      </c>
      <c r="CL219" s="2" t="s">
        <v>1484</v>
      </c>
      <c r="CM219" s="2" t="s">
        <v>1484</v>
      </c>
      <c r="CN219" s="2" t="s">
        <v>1484</v>
      </c>
      <c r="CO219" s="2" t="s">
        <v>1484</v>
      </c>
      <c r="CP219" s="2" t="s">
        <v>1484</v>
      </c>
      <c r="CQ219" s="2" t="s">
        <v>1484</v>
      </c>
      <c r="CR219" s="2" t="s">
        <v>1484</v>
      </c>
      <c r="CS219" s="2" t="s">
        <v>1484</v>
      </c>
      <c r="CU219" s="2" t="str">
        <f>_xlfn.XLOOKUP($A219,TEAMS!$G$1:$G$844,TEAMS!$H$1:$H$844,"",0)</f>
        <v>PF</v>
      </c>
      <c r="CV219" s="2" t="str">
        <f>_xlfn.XLOOKUP($CU219,DASHBOARD!$B$22:$B$27,DASHBOARD!$C$22:$C$27,"",0)</f>
        <v>FORWARD</v>
      </c>
      <c r="CY219" s="60">
        <v>0</v>
      </c>
      <c r="CZ219" s="60">
        <v>0</v>
      </c>
      <c r="DA219" s="60">
        <v>0</v>
      </c>
      <c r="DB219" s="60">
        <v>0</v>
      </c>
      <c r="DC219" s="60">
        <v>0</v>
      </c>
      <c r="DD219" s="60">
        <v>0</v>
      </c>
      <c r="DE219" s="60">
        <v>0</v>
      </c>
      <c r="DF219" s="60">
        <v>0</v>
      </c>
      <c r="DG219" s="60">
        <v>0</v>
      </c>
      <c r="DH219" s="60">
        <v>2445480</v>
      </c>
      <c r="DI219" s="60">
        <v>2628960</v>
      </c>
      <c r="DJ219" s="60">
        <v>2812320</v>
      </c>
      <c r="DK219" s="60">
        <v>3557585</v>
      </c>
      <c r="DL219" s="60">
        <v>9963596</v>
      </c>
      <c r="DM219" s="60">
        <v>10548596</v>
      </c>
      <c r="DN219" s="60">
        <v>11465333</v>
      </c>
      <c r="DO219" s="60">
        <v>12348596</v>
      </c>
      <c r="DP219" s="60">
        <v>13248596</v>
      </c>
      <c r="DQ219" s="60">
        <v>14148596</v>
      </c>
      <c r="DR219" s="60">
        <v>7500000</v>
      </c>
      <c r="DS219" s="60">
        <v>8200000</v>
      </c>
      <c r="DT219" s="60">
        <v>8900000</v>
      </c>
      <c r="DU219" s="60">
        <v>8200000</v>
      </c>
      <c r="DV219" s="60">
        <v>0</v>
      </c>
      <c r="DW219" s="60">
        <v>0</v>
      </c>
      <c r="DX219" s="60">
        <v>0</v>
      </c>
      <c r="DY219" s="60">
        <v>0</v>
      </c>
      <c r="DZ219" s="60">
        <v>0</v>
      </c>
      <c r="EA219" s="60">
        <v>0</v>
      </c>
      <c r="EB219" s="60">
        <v>0</v>
      </c>
      <c r="EC219" s="60">
        <v>0</v>
      </c>
      <c r="ED219" s="60">
        <v>0</v>
      </c>
      <c r="EH219" s="2" t="s">
        <v>1483</v>
      </c>
    </row>
    <row r="220" spans="1:165" x14ac:dyDescent="0.2">
      <c r="A220" s="2" t="s">
        <v>1110</v>
      </c>
      <c r="B220" s="2" t="s">
        <v>1507</v>
      </c>
      <c r="C220" s="2" t="s">
        <v>1484</v>
      </c>
      <c r="D220" s="2" t="s">
        <v>1515</v>
      </c>
      <c r="E220" s="2" t="s">
        <v>1085</v>
      </c>
      <c r="F220" s="2" t="s">
        <v>1484</v>
      </c>
      <c r="G220" s="2" t="s">
        <v>1484</v>
      </c>
      <c r="H220" s="2" t="s">
        <v>1484</v>
      </c>
      <c r="I220" s="2" t="s">
        <v>1518</v>
      </c>
      <c r="J220" s="2" t="s">
        <v>1484</v>
      </c>
      <c r="K220" s="2" t="s">
        <v>1484</v>
      </c>
      <c r="L220" s="2" t="s">
        <v>1507</v>
      </c>
      <c r="M220" s="2" t="s">
        <v>1529</v>
      </c>
      <c r="N220" s="2" t="s">
        <v>1484</v>
      </c>
      <c r="O220" s="2" t="s">
        <v>1484</v>
      </c>
      <c r="P220" s="2" t="s">
        <v>1484</v>
      </c>
      <c r="Q220" s="2" t="s">
        <v>1484</v>
      </c>
      <c r="R220" s="2" t="s">
        <v>1484</v>
      </c>
      <c r="S220" s="2" t="s">
        <v>1484</v>
      </c>
      <c r="T220" s="2" t="s">
        <v>1484</v>
      </c>
      <c r="U220" s="2" t="s">
        <v>1484</v>
      </c>
      <c r="V220" s="2" t="s">
        <v>1484</v>
      </c>
      <c r="W220" s="2" t="s">
        <v>1484</v>
      </c>
      <c r="X220" s="2" t="s">
        <v>1484</v>
      </c>
      <c r="Y220" s="2" t="s">
        <v>1484</v>
      </c>
      <c r="Z220" s="2" t="s">
        <v>1484</v>
      </c>
      <c r="AA220" s="2" t="s">
        <v>1484</v>
      </c>
      <c r="AB220" s="2" t="s">
        <v>1484</v>
      </c>
      <c r="AC220" s="2" t="s">
        <v>1484</v>
      </c>
      <c r="AD220" s="2" t="s">
        <v>1484</v>
      </c>
      <c r="AE220" s="2" t="s">
        <v>1484</v>
      </c>
      <c r="AF220" s="2" t="s">
        <v>1484</v>
      </c>
      <c r="AG220" s="2" t="s">
        <v>1484</v>
      </c>
      <c r="AH220" s="2">
        <v>424.8</v>
      </c>
      <c r="AI220" s="2" t="s">
        <v>1484</v>
      </c>
      <c r="AJ220" s="2">
        <v>33.200000000000003</v>
      </c>
      <c r="AK220" s="2">
        <v>55.199999999999996</v>
      </c>
      <c r="AL220" s="2" t="s">
        <v>1484</v>
      </c>
      <c r="AM220" s="2" t="s">
        <v>1484</v>
      </c>
      <c r="AN220" s="2" t="s">
        <v>1484</v>
      </c>
      <c r="AO220" s="2">
        <v>40.799999999999997</v>
      </c>
      <c r="AP220" s="2" t="s">
        <v>1484</v>
      </c>
      <c r="AQ220" s="2" t="s">
        <v>1484</v>
      </c>
      <c r="AR220" s="2">
        <v>632.40000000000009</v>
      </c>
      <c r="AS220" s="2">
        <v>10</v>
      </c>
      <c r="AT220" s="2" t="s">
        <v>1484</v>
      </c>
      <c r="AU220" s="2" t="s">
        <v>1484</v>
      </c>
      <c r="AV220" s="2" t="s">
        <v>1484</v>
      </c>
      <c r="AW220" s="2" t="s">
        <v>1484</v>
      </c>
      <c r="AX220" s="2" t="s">
        <v>1484</v>
      </c>
      <c r="AY220" s="2" t="s">
        <v>1484</v>
      </c>
      <c r="AZ220" s="2" t="s">
        <v>1484</v>
      </c>
      <c r="BA220" s="2" t="s">
        <v>1484</v>
      </c>
      <c r="BB220" s="2" t="s">
        <v>1484</v>
      </c>
      <c r="BC220" s="2" t="s">
        <v>1484</v>
      </c>
      <c r="BD220" s="2" t="s">
        <v>1484</v>
      </c>
      <c r="BE220" s="2" t="s">
        <v>1484</v>
      </c>
      <c r="BF220" s="2" t="s">
        <v>1484</v>
      </c>
      <c r="BG220" s="2" t="s">
        <v>1484</v>
      </c>
      <c r="BH220" s="2" t="s">
        <v>1484</v>
      </c>
      <c r="BI220" s="2" t="s">
        <v>1484</v>
      </c>
      <c r="BJ220" s="2" t="s">
        <v>1484</v>
      </c>
      <c r="BK220" s="2" t="s">
        <v>1484</v>
      </c>
      <c r="BL220" s="2" t="s">
        <v>1484</v>
      </c>
      <c r="BM220" s="2" t="s">
        <v>1484</v>
      </c>
      <c r="BN220" s="2">
        <v>7.6</v>
      </c>
      <c r="BO220" s="2" t="s">
        <v>1484</v>
      </c>
      <c r="BP220" s="2">
        <v>12</v>
      </c>
      <c r="BQ220" s="2">
        <v>13</v>
      </c>
      <c r="BR220" s="2" t="s">
        <v>1484</v>
      </c>
      <c r="BS220" s="2" t="s">
        <v>1484</v>
      </c>
      <c r="BT220" s="2" t="s">
        <v>1484</v>
      </c>
      <c r="BU220" s="2">
        <v>15.8</v>
      </c>
      <c r="BV220" s="2" t="s">
        <v>1484</v>
      </c>
      <c r="BW220" s="2" t="s">
        <v>1484</v>
      </c>
      <c r="BX220" s="2">
        <v>11.8</v>
      </c>
      <c r="BY220" s="2">
        <v>3.8</v>
      </c>
      <c r="BZ220" s="2" t="s">
        <v>1484</v>
      </c>
      <c r="CA220" s="2" t="s">
        <v>1484</v>
      </c>
      <c r="CB220" s="2" t="s">
        <v>1484</v>
      </c>
      <c r="CC220" s="2" t="s">
        <v>1484</v>
      </c>
      <c r="CD220" s="2" t="s">
        <v>1484</v>
      </c>
      <c r="CE220" s="2" t="s">
        <v>1484</v>
      </c>
      <c r="CF220" s="2" t="s">
        <v>1484</v>
      </c>
      <c r="CG220" s="2" t="s">
        <v>1484</v>
      </c>
      <c r="CH220" s="2" t="s">
        <v>1484</v>
      </c>
      <c r="CI220" s="2" t="s">
        <v>1484</v>
      </c>
      <c r="CJ220" s="2" t="s">
        <v>1484</v>
      </c>
      <c r="CK220" s="2" t="s">
        <v>1484</v>
      </c>
      <c r="CL220" s="2" t="s">
        <v>1484</v>
      </c>
      <c r="CM220" s="2" t="s">
        <v>1484</v>
      </c>
      <c r="CN220" s="2" t="s">
        <v>1484</v>
      </c>
      <c r="CO220" s="2" t="s">
        <v>1484</v>
      </c>
      <c r="CP220" s="2" t="s">
        <v>1484</v>
      </c>
      <c r="CQ220" s="2" t="s">
        <v>1484</v>
      </c>
      <c r="CR220" s="2" t="s">
        <v>1484</v>
      </c>
      <c r="CS220" s="2" t="s">
        <v>1484</v>
      </c>
      <c r="CU220" s="2" t="str">
        <f>_xlfn.XLOOKUP($A220,TEAMS!$G$1:$G$844,TEAMS!$H$1:$H$844,"",0)</f>
        <v>SG</v>
      </c>
      <c r="CV220" s="2" t="str">
        <f>_xlfn.XLOOKUP($CU220,DASHBOARD!$B$22:$B$27,DASHBOARD!$C$22:$C$27,"",0)</f>
        <v>GUARD</v>
      </c>
      <c r="CY220" s="60">
        <v>0</v>
      </c>
      <c r="CZ220" s="60">
        <v>0</v>
      </c>
      <c r="DA220" s="60">
        <v>0</v>
      </c>
      <c r="DB220" s="60">
        <v>0</v>
      </c>
      <c r="DC220" s="60">
        <v>0</v>
      </c>
      <c r="DD220" s="60">
        <v>0</v>
      </c>
      <c r="DE220" s="60">
        <v>0</v>
      </c>
      <c r="DF220" s="60">
        <v>0</v>
      </c>
      <c r="DG220" s="60">
        <v>0</v>
      </c>
      <c r="DH220" s="60">
        <v>0</v>
      </c>
      <c r="DI220" s="60">
        <v>611000</v>
      </c>
      <c r="DJ220" s="60">
        <v>715850</v>
      </c>
      <c r="DK220" s="60">
        <v>0</v>
      </c>
      <c r="DL220" s="60">
        <v>0</v>
      </c>
      <c r="DM220" s="60">
        <v>0</v>
      </c>
      <c r="DN220" s="60">
        <v>0</v>
      </c>
      <c r="DO220" s="60">
        <v>0</v>
      </c>
      <c r="DP220" s="60">
        <v>0</v>
      </c>
      <c r="DQ220" s="60">
        <v>0</v>
      </c>
      <c r="DR220" s="60">
        <v>0</v>
      </c>
      <c r="DS220" s="60">
        <v>0</v>
      </c>
      <c r="DT220" s="60">
        <v>0</v>
      </c>
      <c r="DU220" s="60">
        <v>0</v>
      </c>
      <c r="DV220" s="60">
        <v>0</v>
      </c>
      <c r="DW220" s="60">
        <v>0</v>
      </c>
      <c r="DX220" s="60">
        <v>0</v>
      </c>
      <c r="DY220" s="60">
        <v>0</v>
      </c>
      <c r="DZ220" s="60">
        <v>0</v>
      </c>
      <c r="EA220" s="60">
        <v>0</v>
      </c>
      <c r="EB220" s="60">
        <v>0</v>
      </c>
      <c r="EC220" s="60">
        <v>0</v>
      </c>
      <c r="ED220" s="60">
        <v>0</v>
      </c>
      <c r="EH220" s="2" t="s">
        <v>1480</v>
      </c>
    </row>
    <row r="221" spans="1:165" x14ac:dyDescent="0.2">
      <c r="A221" s="2" t="s">
        <v>770</v>
      </c>
      <c r="B221" s="2" t="s">
        <v>1484</v>
      </c>
      <c r="C221" s="2" t="s">
        <v>1484</v>
      </c>
      <c r="D221" s="2" t="s">
        <v>1484</v>
      </c>
      <c r="E221" s="2" t="s">
        <v>1484</v>
      </c>
      <c r="F221" s="2" t="s">
        <v>1484</v>
      </c>
      <c r="G221" s="2" t="s">
        <v>1484</v>
      </c>
      <c r="H221" s="2" t="s">
        <v>1484</v>
      </c>
      <c r="I221" s="2" t="s">
        <v>1484</v>
      </c>
      <c r="J221" s="2" t="s">
        <v>1484</v>
      </c>
      <c r="K221" s="2" t="s">
        <v>1484</v>
      </c>
      <c r="L221" s="2" t="s">
        <v>1484</v>
      </c>
      <c r="M221" s="2" t="s">
        <v>1484</v>
      </c>
      <c r="N221" s="2" t="s">
        <v>1484</v>
      </c>
      <c r="O221" s="2" t="s">
        <v>1506</v>
      </c>
      <c r="P221" s="2" t="s">
        <v>1506</v>
      </c>
      <c r="Q221" s="2" t="s">
        <v>1506</v>
      </c>
      <c r="R221" s="2" t="s">
        <v>1506</v>
      </c>
      <c r="S221" s="2" t="s">
        <v>1506</v>
      </c>
      <c r="T221" s="2" t="s">
        <v>1506</v>
      </c>
      <c r="U221" s="2" t="s">
        <v>1506</v>
      </c>
      <c r="V221" s="2" t="s">
        <v>835</v>
      </c>
      <c r="W221" s="2" t="s">
        <v>1507</v>
      </c>
      <c r="X221" s="2" t="s">
        <v>844</v>
      </c>
      <c r="Y221" s="2" t="s">
        <v>1506</v>
      </c>
      <c r="Z221" s="2" t="s">
        <v>786</v>
      </c>
      <c r="AA221" s="2" t="s">
        <v>786</v>
      </c>
      <c r="AB221" s="2" t="s">
        <v>1506</v>
      </c>
      <c r="AC221" s="2" t="s">
        <v>1484</v>
      </c>
      <c r="AD221" s="2" t="s">
        <v>1484</v>
      </c>
      <c r="AE221" s="2" t="s">
        <v>1484</v>
      </c>
      <c r="AF221" s="2" t="s">
        <v>1484</v>
      </c>
      <c r="AG221" s="2" t="s">
        <v>1484</v>
      </c>
      <c r="AH221" s="2" t="s">
        <v>1484</v>
      </c>
      <c r="AI221" s="2" t="s">
        <v>1484</v>
      </c>
      <c r="AJ221" s="2" t="s">
        <v>1484</v>
      </c>
      <c r="AK221" s="2" t="s">
        <v>1484</v>
      </c>
      <c r="AL221" s="2" t="s">
        <v>1484</v>
      </c>
      <c r="AM221" s="2" t="s">
        <v>1484</v>
      </c>
      <c r="AN221" s="2" t="s">
        <v>1484</v>
      </c>
      <c r="AO221" s="2" t="s">
        <v>1484</v>
      </c>
      <c r="AP221" s="2" t="s">
        <v>1484</v>
      </c>
      <c r="AQ221" s="2" t="s">
        <v>1484</v>
      </c>
      <c r="AR221" s="2" t="s">
        <v>1484</v>
      </c>
      <c r="AS221" s="2" t="s">
        <v>1484</v>
      </c>
      <c r="AT221" s="2" t="s">
        <v>1484</v>
      </c>
      <c r="AU221" s="2">
        <v>1498</v>
      </c>
      <c r="AV221" s="2">
        <v>1089.9000000000001</v>
      </c>
      <c r="AW221" s="2">
        <v>1590.3</v>
      </c>
      <c r="AX221" s="2">
        <v>2616</v>
      </c>
      <c r="AY221" s="2">
        <v>2419</v>
      </c>
      <c r="AZ221" s="2">
        <v>1708</v>
      </c>
      <c r="BA221" s="2">
        <v>787.59999999999991</v>
      </c>
      <c r="BB221" s="2">
        <v>1397.8000000000002</v>
      </c>
      <c r="BC221" s="2">
        <v>1382.4</v>
      </c>
      <c r="BD221" s="2">
        <v>512.5</v>
      </c>
      <c r="BE221" s="2">
        <v>368</v>
      </c>
      <c r="BF221" s="2">
        <v>983.4</v>
      </c>
      <c r="BG221" s="2">
        <v>1081.2</v>
      </c>
      <c r="BH221" s="2">
        <v>964.80000000000007</v>
      </c>
      <c r="BI221" s="2" t="s">
        <v>1484</v>
      </c>
      <c r="BJ221" s="2" t="s">
        <v>1484</v>
      </c>
      <c r="BK221" s="2" t="s">
        <v>1484</v>
      </c>
      <c r="BL221" s="2" t="s">
        <v>1484</v>
      </c>
      <c r="BM221" s="2" t="s">
        <v>1484</v>
      </c>
      <c r="BN221" s="2" t="s">
        <v>1484</v>
      </c>
      <c r="BO221" s="2" t="s">
        <v>1484</v>
      </c>
      <c r="BP221" s="2" t="s">
        <v>1484</v>
      </c>
      <c r="BQ221" s="2" t="s">
        <v>1484</v>
      </c>
      <c r="BR221" s="2" t="s">
        <v>1484</v>
      </c>
      <c r="BS221" s="2" t="s">
        <v>1484</v>
      </c>
      <c r="BT221" s="2" t="s">
        <v>1484</v>
      </c>
      <c r="BU221" s="2" t="s">
        <v>1484</v>
      </c>
      <c r="BV221" s="2" t="s">
        <v>1484</v>
      </c>
      <c r="BW221" s="2" t="s">
        <v>1484</v>
      </c>
      <c r="BX221" s="2" t="s">
        <v>1484</v>
      </c>
      <c r="BY221" s="2" t="s">
        <v>1484</v>
      </c>
      <c r="BZ221" s="2" t="s">
        <v>1484</v>
      </c>
      <c r="CA221" s="2">
        <v>12.7</v>
      </c>
      <c r="CB221" s="2">
        <v>12.8</v>
      </c>
      <c r="CC221" s="2">
        <v>15.1</v>
      </c>
      <c r="CD221" s="2">
        <v>18.399999999999999</v>
      </c>
      <c r="CE221" s="2">
        <v>15.8</v>
      </c>
      <c r="CF221" s="2">
        <v>19.399999999999999</v>
      </c>
      <c r="CG221" s="2">
        <v>14</v>
      </c>
      <c r="CH221" s="2">
        <v>15.3</v>
      </c>
      <c r="CI221" s="2">
        <v>14</v>
      </c>
      <c r="CJ221" s="2">
        <v>13.5</v>
      </c>
      <c r="CK221" s="2">
        <v>11.5</v>
      </c>
      <c r="CL221" s="2">
        <v>15.3</v>
      </c>
      <c r="CM221" s="2">
        <v>11.7</v>
      </c>
      <c r="CN221" s="2">
        <v>11.5</v>
      </c>
      <c r="CO221" s="2" t="s">
        <v>1484</v>
      </c>
      <c r="CP221" s="2" t="s">
        <v>1484</v>
      </c>
      <c r="CQ221" s="2" t="s">
        <v>1484</v>
      </c>
      <c r="CR221" s="2" t="s">
        <v>1484</v>
      </c>
      <c r="CS221" s="2" t="s">
        <v>1484</v>
      </c>
      <c r="CU221" s="2" t="str">
        <f>_xlfn.XLOOKUP($A221,TEAMS!$G$1:$G$844,TEAMS!$H$1:$H$844,"",0)</f>
        <v>SG</v>
      </c>
      <c r="CV221" s="2" t="str">
        <f>_xlfn.XLOOKUP($CU221,DASHBOARD!$B$22:$B$27,DASHBOARD!$C$22:$C$27,"",0)</f>
        <v>GUARD</v>
      </c>
      <c r="CY221" s="60">
        <v>0</v>
      </c>
      <c r="CZ221" s="60">
        <v>0</v>
      </c>
      <c r="DA221" s="60">
        <v>0</v>
      </c>
      <c r="DB221" s="60">
        <v>0</v>
      </c>
      <c r="DC221" s="60">
        <v>0</v>
      </c>
      <c r="DD221" s="60">
        <v>0</v>
      </c>
      <c r="DE221" s="60">
        <v>0</v>
      </c>
      <c r="DF221" s="60">
        <v>0</v>
      </c>
      <c r="DG221" s="60">
        <v>0</v>
      </c>
      <c r="DH221" s="60">
        <v>0</v>
      </c>
      <c r="DI221" s="60">
        <v>0</v>
      </c>
      <c r="DJ221" s="60">
        <v>0</v>
      </c>
      <c r="DK221" s="60">
        <v>0</v>
      </c>
      <c r="DL221" s="60">
        <v>809280</v>
      </c>
      <c r="DM221" s="60">
        <v>870000</v>
      </c>
      <c r="DN221" s="60">
        <v>0</v>
      </c>
      <c r="DO221" s="60">
        <v>1679733</v>
      </c>
      <c r="DP221" s="60">
        <v>5600000</v>
      </c>
      <c r="DQ221" s="60">
        <v>6100000</v>
      </c>
      <c r="DR221" s="60">
        <v>6600000</v>
      </c>
      <c r="DS221" s="60">
        <v>7100000</v>
      </c>
      <c r="DT221" s="60">
        <v>7600000</v>
      </c>
      <c r="DU221" s="60">
        <v>1229255</v>
      </c>
      <c r="DV221" s="60">
        <v>0</v>
      </c>
      <c r="DW221" s="60">
        <v>1448490</v>
      </c>
      <c r="DX221" s="60">
        <v>2500000</v>
      </c>
      <c r="DY221" s="60">
        <v>4000000</v>
      </c>
      <c r="DZ221" s="60">
        <v>0</v>
      </c>
      <c r="EA221" s="60">
        <v>0</v>
      </c>
      <c r="EB221" s="60">
        <v>0</v>
      </c>
      <c r="EC221" s="60">
        <v>0</v>
      </c>
      <c r="ED221" s="60">
        <v>0</v>
      </c>
      <c r="EH221" s="2" t="s">
        <v>1476</v>
      </c>
    </row>
    <row r="222" spans="1:165" x14ac:dyDescent="0.2">
      <c r="A222" s="2" t="s">
        <v>647</v>
      </c>
      <c r="B222" s="2" t="s">
        <v>1484</v>
      </c>
      <c r="C222" s="2" t="s">
        <v>1484</v>
      </c>
      <c r="D222" s="2" t="s">
        <v>1484</v>
      </c>
      <c r="E222" s="2" t="s">
        <v>1484</v>
      </c>
      <c r="F222" s="2" t="s">
        <v>1484</v>
      </c>
      <c r="G222" s="2" t="s">
        <v>1484</v>
      </c>
      <c r="H222" s="2" t="s">
        <v>1484</v>
      </c>
      <c r="I222" s="2" t="s">
        <v>1484</v>
      </c>
      <c r="J222" s="2" t="s">
        <v>1484</v>
      </c>
      <c r="K222" s="2" t="s">
        <v>1484</v>
      </c>
      <c r="L222" s="2" t="s">
        <v>1484</v>
      </c>
      <c r="M222" s="2" t="s">
        <v>1484</v>
      </c>
      <c r="N222" s="2" t="s">
        <v>1484</v>
      </c>
      <c r="O222" s="2" t="s">
        <v>788</v>
      </c>
      <c r="P222" s="2" t="s">
        <v>788</v>
      </c>
      <c r="Q222" s="2" t="s">
        <v>788</v>
      </c>
      <c r="R222" s="2" t="s">
        <v>788</v>
      </c>
      <c r="S222" s="2" t="s">
        <v>788</v>
      </c>
      <c r="T222" s="2" t="s">
        <v>788</v>
      </c>
      <c r="U222" s="2" t="s">
        <v>788</v>
      </c>
      <c r="V222" s="2" t="s">
        <v>814</v>
      </c>
      <c r="W222" s="2" t="s">
        <v>814</v>
      </c>
      <c r="X222" s="2" t="s">
        <v>814</v>
      </c>
      <c r="Y222" s="2" t="s">
        <v>814</v>
      </c>
      <c r="Z222" s="2" t="s">
        <v>788</v>
      </c>
      <c r="AA222" s="2" t="s">
        <v>788</v>
      </c>
      <c r="AB222" s="2" t="s">
        <v>788</v>
      </c>
      <c r="AC222" s="2" t="s">
        <v>788</v>
      </c>
      <c r="AD222" s="2" t="s">
        <v>837</v>
      </c>
      <c r="AE222" s="2" t="s">
        <v>1484</v>
      </c>
      <c r="AF222" s="2" t="s">
        <v>1484</v>
      </c>
      <c r="AG222" s="2" t="s">
        <v>1484</v>
      </c>
      <c r="AH222" s="2" t="s">
        <v>1484</v>
      </c>
      <c r="AI222" s="2" t="s">
        <v>1484</v>
      </c>
      <c r="AJ222" s="2" t="s">
        <v>1484</v>
      </c>
      <c r="AK222" s="2" t="s">
        <v>1484</v>
      </c>
      <c r="AL222" s="2" t="s">
        <v>1484</v>
      </c>
      <c r="AM222" s="2" t="s">
        <v>1484</v>
      </c>
      <c r="AN222" s="2" t="s">
        <v>1484</v>
      </c>
      <c r="AO222" s="2" t="s">
        <v>1484</v>
      </c>
      <c r="AP222" s="2" t="s">
        <v>1484</v>
      </c>
      <c r="AQ222" s="2" t="s">
        <v>1484</v>
      </c>
      <c r="AR222" s="2" t="s">
        <v>1484</v>
      </c>
      <c r="AS222" s="2" t="s">
        <v>1484</v>
      </c>
      <c r="AT222" s="2" t="s">
        <v>1484</v>
      </c>
      <c r="AU222" s="2">
        <v>3120.5</v>
      </c>
      <c r="AV222" s="2">
        <v>3392</v>
      </c>
      <c r="AW222" s="2">
        <v>3357.5</v>
      </c>
      <c r="AX222" s="2">
        <v>3190.2</v>
      </c>
      <c r="AY222" s="2">
        <v>3030</v>
      </c>
      <c r="AZ222" s="2">
        <v>3053.7000000000003</v>
      </c>
      <c r="BA222" s="2">
        <v>2964</v>
      </c>
      <c r="BB222" s="2">
        <v>3065.2</v>
      </c>
      <c r="BC222" s="2">
        <v>2325</v>
      </c>
      <c r="BD222" s="2">
        <v>2880.4</v>
      </c>
      <c r="BE222" s="2">
        <v>2902.9</v>
      </c>
      <c r="BF222" s="2">
        <v>2490.9</v>
      </c>
      <c r="BG222" s="2">
        <v>2705.6</v>
      </c>
      <c r="BH222" s="2">
        <v>2797.2</v>
      </c>
      <c r="BI222" s="2">
        <v>3025.7999999999997</v>
      </c>
      <c r="BJ222" s="2">
        <v>1936.0000000000002</v>
      </c>
      <c r="BK222" s="2" t="s">
        <v>1484</v>
      </c>
      <c r="BL222" s="2" t="s">
        <v>1484</v>
      </c>
      <c r="BM222" s="2" t="s">
        <v>1484</v>
      </c>
      <c r="BN222" s="2" t="s">
        <v>1484</v>
      </c>
      <c r="BO222" s="2" t="s">
        <v>1484</v>
      </c>
      <c r="BP222" s="2" t="s">
        <v>1484</v>
      </c>
      <c r="BQ222" s="2" t="s">
        <v>1484</v>
      </c>
      <c r="BR222" s="2" t="s">
        <v>1484</v>
      </c>
      <c r="BS222" s="2" t="s">
        <v>1484</v>
      </c>
      <c r="BT222" s="2" t="s">
        <v>1484</v>
      </c>
      <c r="BU222" s="2" t="s">
        <v>1484</v>
      </c>
      <c r="BV222" s="2" t="s">
        <v>1484</v>
      </c>
      <c r="BW222" s="2" t="s">
        <v>1484</v>
      </c>
      <c r="BX222" s="2" t="s">
        <v>1484</v>
      </c>
      <c r="BY222" s="2" t="s">
        <v>1484</v>
      </c>
      <c r="BZ222" s="2" t="s">
        <v>1484</v>
      </c>
      <c r="CA222" s="2">
        <v>18.3</v>
      </c>
      <c r="CB222" s="2">
        <v>25.7</v>
      </c>
      <c r="CC222" s="2">
        <v>28.1</v>
      </c>
      <c r="CD222" s="2">
        <v>24.5</v>
      </c>
      <c r="CE222" s="2">
        <v>29.1</v>
      </c>
      <c r="CF222" s="2">
        <v>31.7</v>
      </c>
      <c r="CG222" s="2">
        <v>31.1</v>
      </c>
      <c r="CH222" s="2">
        <v>27.3</v>
      </c>
      <c r="CI222" s="2">
        <v>30.7</v>
      </c>
      <c r="CJ222" s="2">
        <v>31.6</v>
      </c>
      <c r="CK222" s="2">
        <v>29.3</v>
      </c>
      <c r="CL222" s="2">
        <v>25.9</v>
      </c>
      <c r="CM222" s="2">
        <v>27.5</v>
      </c>
      <c r="CN222" s="2">
        <v>27</v>
      </c>
      <c r="CO222" s="2">
        <v>28.6</v>
      </c>
      <c r="CP222" s="2">
        <v>25.6</v>
      </c>
      <c r="CQ222" s="2" t="s">
        <v>1484</v>
      </c>
      <c r="CR222" s="2" t="s">
        <v>1484</v>
      </c>
      <c r="CS222" s="2" t="s">
        <v>1484</v>
      </c>
      <c r="CU222" s="2" t="str">
        <f>_xlfn.XLOOKUP($A222,TEAMS!$G$1:$G$844,TEAMS!$H$1:$H$844,"",0)</f>
        <v>PG</v>
      </c>
      <c r="CV222" s="2" t="str">
        <f>_xlfn.XLOOKUP($CU222,DASHBOARD!$B$22:$B$27,DASHBOARD!$C$22:$C$27,"",0)</f>
        <v>GUARD</v>
      </c>
      <c r="CY222" s="60">
        <v>0</v>
      </c>
      <c r="CZ222" s="60">
        <v>0</v>
      </c>
      <c r="DA222" s="60">
        <v>0</v>
      </c>
      <c r="DB222" s="60">
        <v>0</v>
      </c>
      <c r="DC222" s="60">
        <v>0</v>
      </c>
      <c r="DD222" s="60">
        <v>0</v>
      </c>
      <c r="DE222" s="60">
        <v>0</v>
      </c>
      <c r="DF222" s="60">
        <v>0</v>
      </c>
      <c r="DG222" s="60">
        <v>0</v>
      </c>
      <c r="DH222" s="60">
        <v>0</v>
      </c>
      <c r="DI222" s="60">
        <v>0</v>
      </c>
      <c r="DJ222" s="60">
        <v>0</v>
      </c>
      <c r="DK222" s="60">
        <v>0</v>
      </c>
      <c r="DL222" s="60">
        <v>4018920</v>
      </c>
      <c r="DM222" s="60">
        <v>4320360</v>
      </c>
      <c r="DN222" s="60">
        <v>4621800</v>
      </c>
      <c r="DO222" s="60">
        <v>5828090</v>
      </c>
      <c r="DP222" s="60">
        <v>13041250</v>
      </c>
      <c r="DQ222" s="60">
        <v>14410581</v>
      </c>
      <c r="DR222" s="60">
        <v>15779912</v>
      </c>
      <c r="DS222" s="60">
        <v>0</v>
      </c>
      <c r="DT222" s="60">
        <v>16022500</v>
      </c>
      <c r="DU222" s="60">
        <v>17545000</v>
      </c>
      <c r="DV222" s="60">
        <v>19067500</v>
      </c>
      <c r="DW222" s="60">
        <v>20644400</v>
      </c>
      <c r="DX222" s="60">
        <v>22971000</v>
      </c>
      <c r="DY222" s="60">
        <v>30963450</v>
      </c>
      <c r="DZ222" s="60">
        <v>33285709</v>
      </c>
      <c r="EA222" s="60">
        <v>35654150</v>
      </c>
      <c r="EB222" s="60">
        <v>0</v>
      </c>
      <c r="EC222" s="60">
        <v>0</v>
      </c>
      <c r="ED222" s="60">
        <v>0</v>
      </c>
      <c r="EH222" s="2" t="s">
        <v>1486</v>
      </c>
    </row>
    <row r="223" spans="1:165" x14ac:dyDescent="0.2">
      <c r="A223" s="2" t="s">
        <v>908</v>
      </c>
      <c r="B223" s="2" t="s">
        <v>1484</v>
      </c>
      <c r="C223" s="2" t="s">
        <v>1484</v>
      </c>
      <c r="D223" s="2" t="s">
        <v>1484</v>
      </c>
      <c r="E223" s="2" t="s">
        <v>1484</v>
      </c>
      <c r="F223" s="2" t="s">
        <v>1484</v>
      </c>
      <c r="G223" s="2" t="s">
        <v>1484</v>
      </c>
      <c r="H223" s="2" t="s">
        <v>1484</v>
      </c>
      <c r="I223" s="2" t="s">
        <v>1484</v>
      </c>
      <c r="J223" s="2" t="s">
        <v>1484</v>
      </c>
      <c r="K223" s="2" t="s">
        <v>1484</v>
      </c>
      <c r="L223" s="2" t="s">
        <v>1484</v>
      </c>
      <c r="M223" s="2" t="s">
        <v>1484</v>
      </c>
      <c r="N223" s="2" t="s">
        <v>1484</v>
      </c>
      <c r="O223" s="2" t="s">
        <v>1484</v>
      </c>
      <c r="P223" s="2" t="s">
        <v>1484</v>
      </c>
      <c r="Q223" s="2" t="s">
        <v>1484</v>
      </c>
      <c r="R223" s="2" t="s">
        <v>844</v>
      </c>
      <c r="S223" s="2" t="s">
        <v>844</v>
      </c>
      <c r="T223" s="2" t="s">
        <v>844</v>
      </c>
      <c r="U223" s="2" t="s">
        <v>788</v>
      </c>
      <c r="V223" s="2" t="s">
        <v>1507</v>
      </c>
      <c r="W223" s="2" t="s">
        <v>1484</v>
      </c>
      <c r="X223" s="2" t="s">
        <v>1484</v>
      </c>
      <c r="Y223" s="2" t="s">
        <v>1484</v>
      </c>
      <c r="Z223" s="2" t="s">
        <v>1484</v>
      </c>
      <c r="AA223" s="2" t="s">
        <v>1484</v>
      </c>
      <c r="AB223" s="2" t="s">
        <v>1484</v>
      </c>
      <c r="AC223" s="2" t="s">
        <v>1484</v>
      </c>
      <c r="AD223" s="2" t="s">
        <v>1484</v>
      </c>
      <c r="AE223" s="2" t="s">
        <v>1484</v>
      </c>
      <c r="AF223" s="2" t="s">
        <v>1484</v>
      </c>
      <c r="AG223" s="2" t="s">
        <v>1484</v>
      </c>
      <c r="AH223" s="2" t="s">
        <v>1484</v>
      </c>
      <c r="AI223" s="2" t="s">
        <v>1484</v>
      </c>
      <c r="AJ223" s="2" t="s">
        <v>1484</v>
      </c>
      <c r="AK223" s="2" t="s">
        <v>1484</v>
      </c>
      <c r="AL223" s="2" t="s">
        <v>1484</v>
      </c>
      <c r="AM223" s="2" t="s">
        <v>1484</v>
      </c>
      <c r="AN223" s="2" t="s">
        <v>1484</v>
      </c>
      <c r="AO223" s="2" t="s">
        <v>1484</v>
      </c>
      <c r="AP223" s="2" t="s">
        <v>1484</v>
      </c>
      <c r="AQ223" s="2" t="s">
        <v>1484</v>
      </c>
      <c r="AR223" s="2" t="s">
        <v>1484</v>
      </c>
      <c r="AS223" s="2" t="s">
        <v>1484</v>
      </c>
      <c r="AT223" s="2" t="s">
        <v>1484</v>
      </c>
      <c r="AU223" s="2" t="s">
        <v>1484</v>
      </c>
      <c r="AV223" s="2" t="s">
        <v>1484</v>
      </c>
      <c r="AW223" s="2" t="s">
        <v>1484</v>
      </c>
      <c r="AX223" s="2">
        <v>718.2</v>
      </c>
      <c r="AY223" s="2">
        <v>806.4</v>
      </c>
      <c r="AZ223" s="2">
        <v>1225</v>
      </c>
      <c r="BA223" s="2">
        <v>236</v>
      </c>
      <c r="BB223" s="2">
        <v>327</v>
      </c>
      <c r="BC223" s="2" t="s">
        <v>1484</v>
      </c>
      <c r="BD223" s="2" t="s">
        <v>1484</v>
      </c>
      <c r="BE223" s="2" t="s">
        <v>1484</v>
      </c>
      <c r="BF223" s="2" t="s">
        <v>1484</v>
      </c>
      <c r="BG223" s="2" t="s">
        <v>1484</v>
      </c>
      <c r="BH223" s="2" t="s">
        <v>1484</v>
      </c>
      <c r="BI223" s="2" t="s">
        <v>1484</v>
      </c>
      <c r="BJ223" s="2" t="s">
        <v>1484</v>
      </c>
      <c r="BK223" s="2" t="s">
        <v>1484</v>
      </c>
      <c r="BL223" s="2" t="s">
        <v>1484</v>
      </c>
      <c r="BM223" s="2" t="s">
        <v>1484</v>
      </c>
      <c r="BN223" s="2" t="s">
        <v>1484</v>
      </c>
      <c r="BO223" s="2" t="s">
        <v>1484</v>
      </c>
      <c r="BP223" s="2" t="s">
        <v>1484</v>
      </c>
      <c r="BQ223" s="2" t="s">
        <v>1484</v>
      </c>
      <c r="BR223" s="2" t="s">
        <v>1484</v>
      </c>
      <c r="BS223" s="2" t="s">
        <v>1484</v>
      </c>
      <c r="BT223" s="2" t="s">
        <v>1484</v>
      </c>
      <c r="BU223" s="2" t="s">
        <v>1484</v>
      </c>
      <c r="BV223" s="2" t="s">
        <v>1484</v>
      </c>
      <c r="BW223" s="2" t="s">
        <v>1484</v>
      </c>
      <c r="BX223" s="2" t="s">
        <v>1484</v>
      </c>
      <c r="BY223" s="2" t="s">
        <v>1484</v>
      </c>
      <c r="BZ223" s="2" t="s">
        <v>1484</v>
      </c>
      <c r="CA223" s="2" t="s">
        <v>1484</v>
      </c>
      <c r="CB223" s="2" t="s">
        <v>1484</v>
      </c>
      <c r="CC223" s="2" t="s">
        <v>1484</v>
      </c>
      <c r="CD223" s="2">
        <v>14.6</v>
      </c>
      <c r="CE223" s="2">
        <v>20.9</v>
      </c>
      <c r="CF223" s="2">
        <v>17.2</v>
      </c>
      <c r="CG223" s="2">
        <v>10.199999999999999</v>
      </c>
      <c r="CH223" s="2">
        <v>15</v>
      </c>
      <c r="CI223" s="2" t="s">
        <v>1484</v>
      </c>
      <c r="CJ223" s="2" t="s">
        <v>1484</v>
      </c>
      <c r="CK223" s="2" t="s">
        <v>1484</v>
      </c>
      <c r="CL223" s="2" t="s">
        <v>1484</v>
      </c>
      <c r="CM223" s="2" t="s">
        <v>1484</v>
      </c>
      <c r="CN223" s="2" t="s">
        <v>1484</v>
      </c>
      <c r="CO223" s="2" t="s">
        <v>1484</v>
      </c>
      <c r="CP223" s="2" t="s">
        <v>1484</v>
      </c>
      <c r="CQ223" s="2" t="s">
        <v>1484</v>
      </c>
      <c r="CR223" s="2" t="s">
        <v>1484</v>
      </c>
      <c r="CS223" s="2" t="s">
        <v>1484</v>
      </c>
      <c r="CU223" s="2" t="str">
        <f>_xlfn.XLOOKUP($A223,TEAMS!$G$1:$G$844,TEAMS!$H$1:$H$844,"",0)</f>
        <v>C</v>
      </c>
      <c r="CV223" s="2" t="str">
        <f>_xlfn.XLOOKUP($CU223,DASHBOARD!$B$22:$B$27,DASHBOARD!$C$22:$C$27,"",0)</f>
        <v>CENTER</v>
      </c>
      <c r="CY223" s="60">
        <v>0</v>
      </c>
      <c r="CZ223" s="60">
        <v>0</v>
      </c>
      <c r="DA223" s="60">
        <v>0</v>
      </c>
      <c r="DB223" s="60">
        <v>0</v>
      </c>
      <c r="DC223" s="60">
        <v>0</v>
      </c>
      <c r="DD223" s="60">
        <v>0</v>
      </c>
      <c r="DE223" s="60">
        <v>0</v>
      </c>
      <c r="DF223" s="60">
        <v>0</v>
      </c>
      <c r="DG223" s="60">
        <v>0</v>
      </c>
      <c r="DH223" s="60">
        <v>0</v>
      </c>
      <c r="DI223" s="60">
        <v>0</v>
      </c>
      <c r="DJ223" s="60">
        <v>0</v>
      </c>
      <c r="DK223" s="60">
        <v>0</v>
      </c>
      <c r="DL223" s="60">
        <v>0</v>
      </c>
      <c r="DM223" s="60">
        <v>0</v>
      </c>
      <c r="DN223" s="60">
        <v>0</v>
      </c>
      <c r="DO223" s="60">
        <v>0</v>
      </c>
      <c r="DP223" s="60">
        <v>687456</v>
      </c>
      <c r="DQ223" s="60">
        <v>797581</v>
      </c>
      <c r="DR223" s="60">
        <v>855189</v>
      </c>
      <c r="DS223" s="60">
        <v>915852</v>
      </c>
      <c r="DT223" s="60">
        <v>0</v>
      </c>
      <c r="DU223" s="60">
        <v>0</v>
      </c>
      <c r="DV223" s="60">
        <v>0</v>
      </c>
      <c r="DW223" s="60">
        <v>0</v>
      </c>
      <c r="DX223" s="60">
        <v>0</v>
      </c>
      <c r="DY223" s="60">
        <v>0</v>
      </c>
      <c r="DZ223" s="60">
        <v>0</v>
      </c>
      <c r="EA223" s="60">
        <v>0</v>
      </c>
      <c r="EB223" s="60">
        <v>0</v>
      </c>
      <c r="EC223" s="60">
        <v>0</v>
      </c>
      <c r="ED223" s="60">
        <v>0</v>
      </c>
      <c r="EH223" s="2" t="s">
        <v>1271</v>
      </c>
    </row>
    <row r="224" spans="1:165" x14ac:dyDescent="0.2">
      <c r="A224" s="2" t="s">
        <v>977</v>
      </c>
      <c r="B224" s="2" t="s">
        <v>1484</v>
      </c>
      <c r="C224" s="2" t="s">
        <v>1484</v>
      </c>
      <c r="D224" s="2" t="s">
        <v>1484</v>
      </c>
      <c r="E224" s="2" t="s">
        <v>930</v>
      </c>
      <c r="F224" s="2" t="s">
        <v>930</v>
      </c>
      <c r="G224" s="2" t="s">
        <v>930</v>
      </c>
      <c r="H224" s="2" t="s">
        <v>930</v>
      </c>
      <c r="I224" s="2" t="s">
        <v>930</v>
      </c>
      <c r="J224" s="2" t="s">
        <v>930</v>
      </c>
      <c r="K224" s="2" t="s">
        <v>930</v>
      </c>
      <c r="L224" s="2" t="s">
        <v>836</v>
      </c>
      <c r="M224" s="2" t="s">
        <v>837</v>
      </c>
      <c r="N224" s="2" t="s">
        <v>835</v>
      </c>
      <c r="O224" s="2" t="s">
        <v>930</v>
      </c>
      <c r="P224" s="2" t="s">
        <v>930</v>
      </c>
      <c r="Q224" s="2" t="s">
        <v>930</v>
      </c>
      <c r="R224" s="2" t="s">
        <v>930</v>
      </c>
      <c r="S224" s="2" t="s">
        <v>930</v>
      </c>
      <c r="T224" s="2" t="s">
        <v>1077</v>
      </c>
      <c r="U224" s="2" t="s">
        <v>1484</v>
      </c>
      <c r="V224" s="2" t="s">
        <v>1484</v>
      </c>
      <c r="W224" s="2" t="s">
        <v>1484</v>
      </c>
      <c r="X224" s="2" t="s">
        <v>1484</v>
      </c>
      <c r="Y224" s="2" t="s">
        <v>1484</v>
      </c>
      <c r="Z224" s="2" t="s">
        <v>1484</v>
      </c>
      <c r="AA224" s="2" t="s">
        <v>1484</v>
      </c>
      <c r="AB224" s="2" t="s">
        <v>1484</v>
      </c>
      <c r="AC224" s="2" t="s">
        <v>1484</v>
      </c>
      <c r="AD224" s="2" t="s">
        <v>1484</v>
      </c>
      <c r="AE224" s="2" t="s">
        <v>1484</v>
      </c>
      <c r="AF224" s="2" t="s">
        <v>1484</v>
      </c>
      <c r="AG224" s="2" t="s">
        <v>1484</v>
      </c>
      <c r="AH224" s="2" t="s">
        <v>1484</v>
      </c>
      <c r="AI224" s="2" t="s">
        <v>1484</v>
      </c>
      <c r="AJ224" s="2" t="s">
        <v>1484</v>
      </c>
      <c r="AK224" s="2">
        <v>2173</v>
      </c>
      <c r="AL224" s="2">
        <v>945</v>
      </c>
      <c r="AM224" s="2">
        <v>2136</v>
      </c>
      <c r="AN224" s="2">
        <v>3025.7999999999997</v>
      </c>
      <c r="AO224" s="2">
        <v>2506.2999999999997</v>
      </c>
      <c r="AP224" s="2">
        <v>1754.1999999999998</v>
      </c>
      <c r="AQ224" s="2">
        <v>2919.2000000000003</v>
      </c>
      <c r="AR224" s="2">
        <v>2000.8</v>
      </c>
      <c r="AS224" s="2">
        <v>1615.3999999999999</v>
      </c>
      <c r="AT224" s="2">
        <v>672.8</v>
      </c>
      <c r="AU224" s="2">
        <v>660</v>
      </c>
      <c r="AV224" s="2">
        <v>1147.5999999999999</v>
      </c>
      <c r="AW224" s="2">
        <v>354</v>
      </c>
      <c r="AX224" s="2">
        <v>743.6</v>
      </c>
      <c r="AY224" s="2">
        <v>216</v>
      </c>
      <c r="AZ224" s="2">
        <v>266</v>
      </c>
      <c r="BA224" s="2" t="s">
        <v>1484</v>
      </c>
      <c r="BB224" s="2" t="s">
        <v>1484</v>
      </c>
      <c r="BC224" s="2" t="s">
        <v>1484</v>
      </c>
      <c r="BD224" s="2" t="s">
        <v>1484</v>
      </c>
      <c r="BE224" s="2" t="s">
        <v>1484</v>
      </c>
      <c r="BF224" s="2" t="s">
        <v>1484</v>
      </c>
      <c r="BG224" s="2" t="s">
        <v>1484</v>
      </c>
      <c r="BH224" s="2" t="s">
        <v>1484</v>
      </c>
      <c r="BI224" s="2" t="s">
        <v>1484</v>
      </c>
      <c r="BJ224" s="2" t="s">
        <v>1484</v>
      </c>
      <c r="BK224" s="2" t="s">
        <v>1484</v>
      </c>
      <c r="BL224" s="2" t="s">
        <v>1484</v>
      </c>
      <c r="BM224" s="2" t="s">
        <v>1484</v>
      </c>
      <c r="BN224" s="2" t="s">
        <v>1484</v>
      </c>
      <c r="BO224" s="2" t="s">
        <v>1484</v>
      </c>
      <c r="BP224" s="2" t="s">
        <v>1484</v>
      </c>
      <c r="BQ224" s="2">
        <v>12</v>
      </c>
      <c r="BR224" s="2">
        <v>10.5</v>
      </c>
      <c r="BS224" s="2">
        <v>11.2</v>
      </c>
      <c r="BT224" s="2">
        <v>13.4</v>
      </c>
      <c r="BU224" s="2">
        <v>12.4</v>
      </c>
      <c r="BV224" s="2">
        <v>13.9</v>
      </c>
      <c r="BW224" s="2">
        <v>13.2</v>
      </c>
      <c r="BX224" s="2">
        <v>14.8</v>
      </c>
      <c r="BY224" s="2">
        <v>9.4</v>
      </c>
      <c r="BZ224" s="2">
        <v>10.6</v>
      </c>
      <c r="CA224" s="2">
        <v>9</v>
      </c>
      <c r="CB224" s="2">
        <v>9.6</v>
      </c>
      <c r="CC224" s="2">
        <v>10.5</v>
      </c>
      <c r="CD224" s="2">
        <v>12.7</v>
      </c>
      <c r="CE224" s="2">
        <v>8.8000000000000007</v>
      </c>
      <c r="CF224" s="2">
        <v>7.9</v>
      </c>
      <c r="CG224" s="2" t="s">
        <v>1484</v>
      </c>
      <c r="CH224" s="2" t="s">
        <v>1484</v>
      </c>
      <c r="CI224" s="2" t="s">
        <v>1484</v>
      </c>
      <c r="CJ224" s="2" t="s">
        <v>1484</v>
      </c>
      <c r="CK224" s="2" t="s">
        <v>1484</v>
      </c>
      <c r="CL224" s="2" t="s">
        <v>1484</v>
      </c>
      <c r="CM224" s="2" t="s">
        <v>1484</v>
      </c>
      <c r="CN224" s="2" t="s">
        <v>1484</v>
      </c>
      <c r="CO224" s="2" t="s">
        <v>1484</v>
      </c>
      <c r="CP224" s="2" t="s">
        <v>1484</v>
      </c>
      <c r="CQ224" s="2" t="s">
        <v>1484</v>
      </c>
      <c r="CR224" s="2" t="s">
        <v>1484</v>
      </c>
      <c r="CS224" s="2" t="s">
        <v>1484</v>
      </c>
      <c r="CU224" s="2" t="str">
        <f>_xlfn.XLOOKUP($A224,TEAMS!$G$1:$G$844,TEAMS!$H$1:$H$844,"",0)</f>
        <v>SG</v>
      </c>
      <c r="CV224" s="2" t="str">
        <f>_xlfn.XLOOKUP($CU224,DASHBOARD!$B$22:$B$27,DASHBOARD!$C$22:$C$27,"",0)</f>
        <v>GUARD</v>
      </c>
      <c r="CY224" s="60">
        <v>0</v>
      </c>
      <c r="CZ224" s="60">
        <v>0</v>
      </c>
      <c r="DA224" s="60">
        <v>0</v>
      </c>
      <c r="DB224" s="60">
        <v>902000</v>
      </c>
      <c r="DC224" s="60">
        <v>1173000</v>
      </c>
      <c r="DD224" s="60">
        <v>0</v>
      </c>
      <c r="DE224" s="60">
        <v>1715000</v>
      </c>
      <c r="DF224" s="60">
        <v>1750000</v>
      </c>
      <c r="DG224" s="60">
        <v>2050000</v>
      </c>
      <c r="DH224" s="60">
        <v>2350000</v>
      </c>
      <c r="DI224" s="60">
        <v>2650000</v>
      </c>
      <c r="DJ224" s="60">
        <v>3425760</v>
      </c>
      <c r="DK224" s="60">
        <v>3870912</v>
      </c>
      <c r="DL224" s="60">
        <v>3000000</v>
      </c>
      <c r="DM224" s="60">
        <v>1600000</v>
      </c>
      <c r="DN224" s="60">
        <v>1760000</v>
      </c>
      <c r="DO224" s="60">
        <v>2250000</v>
      </c>
      <c r="DP224" s="60">
        <v>2250000</v>
      </c>
      <c r="DQ224" s="60">
        <v>1143473</v>
      </c>
      <c r="DR224" s="60">
        <v>0</v>
      </c>
      <c r="DS224" s="60">
        <v>0</v>
      </c>
      <c r="DT224" s="60">
        <v>0</v>
      </c>
      <c r="DU224" s="60">
        <v>0</v>
      </c>
      <c r="DV224" s="60">
        <v>0</v>
      </c>
      <c r="DW224" s="60">
        <v>0</v>
      </c>
      <c r="DX224" s="60">
        <v>0</v>
      </c>
      <c r="DY224" s="60">
        <v>0</v>
      </c>
      <c r="DZ224" s="60">
        <v>0</v>
      </c>
      <c r="EA224" s="60">
        <v>0</v>
      </c>
      <c r="EB224" s="60">
        <v>0</v>
      </c>
      <c r="EC224" s="60">
        <v>0</v>
      </c>
      <c r="ED224" s="60">
        <v>0</v>
      </c>
      <c r="EH224" s="2" t="s">
        <v>1476</v>
      </c>
    </row>
    <row r="225" spans="1:165" x14ac:dyDescent="0.2">
      <c r="A225" s="2" t="s">
        <v>953</v>
      </c>
      <c r="B225" s="2" t="s">
        <v>1484</v>
      </c>
      <c r="C225" s="2" t="s">
        <v>1484</v>
      </c>
      <c r="D225" s="2" t="s">
        <v>1484</v>
      </c>
      <c r="E225" s="2" t="s">
        <v>1484</v>
      </c>
      <c r="F225" s="2" t="s">
        <v>1484</v>
      </c>
      <c r="G225" s="2" t="s">
        <v>1484</v>
      </c>
      <c r="H225" s="2" t="s">
        <v>1484</v>
      </c>
      <c r="I225" s="2" t="s">
        <v>1484</v>
      </c>
      <c r="J225" s="2" t="s">
        <v>1484</v>
      </c>
      <c r="K225" s="2" t="s">
        <v>1484</v>
      </c>
      <c r="L225" s="2" t="s">
        <v>1484</v>
      </c>
      <c r="M225" s="2" t="s">
        <v>1484</v>
      </c>
      <c r="N225" s="2" t="s">
        <v>1484</v>
      </c>
      <c r="O225" s="2" t="s">
        <v>1077</v>
      </c>
      <c r="P225" s="2" t="s">
        <v>1484</v>
      </c>
      <c r="Q225" s="2" t="s">
        <v>1507</v>
      </c>
      <c r="R225" s="2" t="s">
        <v>1530</v>
      </c>
      <c r="S225" s="2" t="s">
        <v>1507</v>
      </c>
      <c r="T225" s="2" t="s">
        <v>1507</v>
      </c>
      <c r="U225" s="2" t="s">
        <v>1484</v>
      </c>
      <c r="V225" s="2" t="s">
        <v>1484</v>
      </c>
      <c r="W225" s="2" t="s">
        <v>1484</v>
      </c>
      <c r="X225" s="2" t="s">
        <v>1484</v>
      </c>
      <c r="Y225" s="2" t="s">
        <v>1484</v>
      </c>
      <c r="Z225" s="2" t="s">
        <v>1484</v>
      </c>
      <c r="AA225" s="2" t="s">
        <v>1484</v>
      </c>
      <c r="AB225" s="2" t="s">
        <v>1484</v>
      </c>
      <c r="AC225" s="2" t="s">
        <v>1484</v>
      </c>
      <c r="AD225" s="2" t="s">
        <v>1484</v>
      </c>
      <c r="AE225" s="2" t="s">
        <v>1484</v>
      </c>
      <c r="AF225" s="2" t="s">
        <v>1484</v>
      </c>
      <c r="AG225" s="2" t="s">
        <v>1484</v>
      </c>
      <c r="AH225" s="2" t="s">
        <v>1484</v>
      </c>
      <c r="AI225" s="2" t="s">
        <v>1484</v>
      </c>
      <c r="AJ225" s="2" t="s">
        <v>1484</v>
      </c>
      <c r="AK225" s="2" t="s">
        <v>1484</v>
      </c>
      <c r="AL225" s="2" t="s">
        <v>1484</v>
      </c>
      <c r="AM225" s="2" t="s">
        <v>1484</v>
      </c>
      <c r="AN225" s="2" t="s">
        <v>1484</v>
      </c>
      <c r="AO225" s="2" t="s">
        <v>1484</v>
      </c>
      <c r="AP225" s="2" t="s">
        <v>1484</v>
      </c>
      <c r="AQ225" s="2" t="s">
        <v>1484</v>
      </c>
      <c r="AR225" s="2" t="s">
        <v>1484</v>
      </c>
      <c r="AS225" s="2" t="s">
        <v>1484</v>
      </c>
      <c r="AT225" s="2" t="s">
        <v>1484</v>
      </c>
      <c r="AU225" s="2">
        <v>733.9</v>
      </c>
      <c r="AV225" s="2" t="s">
        <v>1484</v>
      </c>
      <c r="AW225" s="2">
        <v>525.6</v>
      </c>
      <c r="AX225" s="2">
        <v>718.2</v>
      </c>
      <c r="AY225" s="2">
        <v>63.2</v>
      </c>
      <c r="AZ225" s="2">
        <v>55</v>
      </c>
      <c r="BA225" s="2" t="s">
        <v>1484</v>
      </c>
      <c r="BB225" s="2" t="s">
        <v>1484</v>
      </c>
      <c r="BC225" s="2" t="s">
        <v>1484</v>
      </c>
      <c r="BD225" s="2" t="s">
        <v>1484</v>
      </c>
      <c r="BE225" s="2" t="s">
        <v>1484</v>
      </c>
      <c r="BF225" s="2" t="s">
        <v>1484</v>
      </c>
      <c r="BG225" s="2" t="s">
        <v>1484</v>
      </c>
      <c r="BH225" s="2" t="s">
        <v>1484</v>
      </c>
      <c r="BI225" s="2" t="s">
        <v>1484</v>
      </c>
      <c r="BJ225" s="2" t="s">
        <v>1484</v>
      </c>
      <c r="BK225" s="2" t="s">
        <v>1484</v>
      </c>
      <c r="BL225" s="2" t="s">
        <v>1484</v>
      </c>
      <c r="BM225" s="2" t="s">
        <v>1484</v>
      </c>
      <c r="BN225" s="2" t="s">
        <v>1484</v>
      </c>
      <c r="BO225" s="2" t="s">
        <v>1484</v>
      </c>
      <c r="BP225" s="2" t="s">
        <v>1484</v>
      </c>
      <c r="BQ225" s="2" t="s">
        <v>1484</v>
      </c>
      <c r="BR225" s="2" t="s">
        <v>1484</v>
      </c>
      <c r="BS225" s="2" t="s">
        <v>1484</v>
      </c>
      <c r="BT225" s="2" t="s">
        <v>1484</v>
      </c>
      <c r="BU225" s="2" t="s">
        <v>1484</v>
      </c>
      <c r="BV225" s="2" t="s">
        <v>1484</v>
      </c>
      <c r="BW225" s="2" t="s">
        <v>1484</v>
      </c>
      <c r="BX225" s="2" t="s">
        <v>1484</v>
      </c>
      <c r="BY225" s="2" t="s">
        <v>1484</v>
      </c>
      <c r="BZ225" s="2" t="s">
        <v>1484</v>
      </c>
      <c r="CA225" s="2">
        <v>9.6</v>
      </c>
      <c r="CB225" s="2" t="s">
        <v>1484</v>
      </c>
      <c r="CC225" s="2">
        <v>10.1</v>
      </c>
      <c r="CD225" s="2">
        <v>14</v>
      </c>
      <c r="CE225" s="2">
        <v>8.1999999999999993</v>
      </c>
      <c r="CF225" s="2">
        <v>3.4</v>
      </c>
      <c r="CG225" s="2" t="s">
        <v>1484</v>
      </c>
      <c r="CH225" s="2" t="s">
        <v>1484</v>
      </c>
      <c r="CI225" s="2" t="s">
        <v>1484</v>
      </c>
      <c r="CJ225" s="2" t="s">
        <v>1484</v>
      </c>
      <c r="CK225" s="2" t="s">
        <v>1484</v>
      </c>
      <c r="CL225" s="2" t="s">
        <v>1484</v>
      </c>
      <c r="CM225" s="2" t="s">
        <v>1484</v>
      </c>
      <c r="CN225" s="2" t="s">
        <v>1484</v>
      </c>
      <c r="CO225" s="2" t="s">
        <v>1484</v>
      </c>
      <c r="CP225" s="2" t="s">
        <v>1484</v>
      </c>
      <c r="CQ225" s="2" t="s">
        <v>1484</v>
      </c>
      <c r="CR225" s="2" t="s">
        <v>1484</v>
      </c>
      <c r="CS225" s="2" t="s">
        <v>1484</v>
      </c>
      <c r="CU225" s="2" t="str">
        <f>_xlfn.XLOOKUP($A225,TEAMS!$G$1:$G$844,TEAMS!$H$1:$H$844,"",0)</f>
        <v>SF</v>
      </c>
      <c r="CV225" s="2" t="str">
        <f>_xlfn.XLOOKUP($CU225,DASHBOARD!$B$22:$B$27,DASHBOARD!$C$22:$C$27,"",0)</f>
        <v>FORWARD</v>
      </c>
      <c r="CY225" s="60">
        <v>0</v>
      </c>
      <c r="CZ225" s="60">
        <v>0</v>
      </c>
      <c r="DA225" s="60">
        <v>0</v>
      </c>
      <c r="DB225" s="60">
        <v>0</v>
      </c>
      <c r="DC225" s="60">
        <v>0</v>
      </c>
      <c r="DD225" s="60">
        <v>0</v>
      </c>
      <c r="DE225" s="60">
        <v>0</v>
      </c>
      <c r="DF225" s="60">
        <v>0</v>
      </c>
      <c r="DG225" s="60">
        <v>0</v>
      </c>
      <c r="DH225" s="60">
        <v>0</v>
      </c>
      <c r="DI225" s="60">
        <v>0</v>
      </c>
      <c r="DJ225" s="60">
        <v>0</v>
      </c>
      <c r="DK225" s="60">
        <v>0</v>
      </c>
      <c r="DL225" s="60">
        <v>366931</v>
      </c>
      <c r="DM225" s="60">
        <v>0</v>
      </c>
      <c r="DN225" s="60">
        <v>719373</v>
      </c>
      <c r="DO225" s="60">
        <v>771331</v>
      </c>
      <c r="DP225" s="60">
        <v>283953</v>
      </c>
      <c r="DQ225" s="60">
        <v>0</v>
      </c>
      <c r="DR225" s="60">
        <v>0</v>
      </c>
      <c r="DS225" s="60">
        <v>0</v>
      </c>
      <c r="DT225" s="60">
        <v>0</v>
      </c>
      <c r="DU225" s="60">
        <v>0</v>
      </c>
      <c r="DV225" s="60">
        <v>0</v>
      </c>
      <c r="DW225" s="60">
        <v>0</v>
      </c>
      <c r="DX225" s="60">
        <v>0</v>
      </c>
      <c r="DY225" s="60">
        <v>0</v>
      </c>
      <c r="DZ225" s="60">
        <v>0</v>
      </c>
      <c r="EA225" s="60">
        <v>0</v>
      </c>
      <c r="EB225" s="60">
        <v>0</v>
      </c>
      <c r="EC225" s="60">
        <v>0</v>
      </c>
      <c r="ED225" s="60">
        <v>0</v>
      </c>
      <c r="EH225" s="2" t="s">
        <v>1271</v>
      </c>
    </row>
    <row r="226" spans="1:165" x14ac:dyDescent="0.2">
      <c r="A226" s="2" t="s">
        <v>690</v>
      </c>
      <c r="B226" s="2" t="s">
        <v>1484</v>
      </c>
      <c r="C226" s="2" t="s">
        <v>1484</v>
      </c>
      <c r="D226" s="2" t="s">
        <v>1484</v>
      </c>
      <c r="E226" s="2" t="s">
        <v>1484</v>
      </c>
      <c r="F226" s="2" t="s">
        <v>1484</v>
      </c>
      <c r="G226" s="2" t="s">
        <v>1484</v>
      </c>
      <c r="H226" s="2" t="s">
        <v>1484</v>
      </c>
      <c r="I226" s="2" t="s">
        <v>1484</v>
      </c>
      <c r="J226" s="2" t="s">
        <v>1484</v>
      </c>
      <c r="K226" s="2" t="s">
        <v>1484</v>
      </c>
      <c r="L226" s="2" t="s">
        <v>1484</v>
      </c>
      <c r="M226" s="2" t="s">
        <v>1484</v>
      </c>
      <c r="N226" s="2" t="s">
        <v>1484</v>
      </c>
      <c r="O226" s="2" t="s">
        <v>1484</v>
      </c>
      <c r="P226" s="2" t="s">
        <v>1484</v>
      </c>
      <c r="Q226" s="2" t="s">
        <v>1484</v>
      </c>
      <c r="R226" s="2" t="s">
        <v>1484</v>
      </c>
      <c r="S226" s="2" t="s">
        <v>1484</v>
      </c>
      <c r="T226" s="2" t="s">
        <v>1484</v>
      </c>
      <c r="U226" s="2" t="s">
        <v>1484</v>
      </c>
      <c r="V226" s="2" t="s">
        <v>1484</v>
      </c>
      <c r="W226" s="2" t="s">
        <v>1484</v>
      </c>
      <c r="X226" s="2" t="s">
        <v>1484</v>
      </c>
      <c r="Y226" s="2" t="s">
        <v>1513</v>
      </c>
      <c r="Z226" s="2" t="s">
        <v>1516</v>
      </c>
      <c r="AA226" s="2" t="s">
        <v>1506</v>
      </c>
      <c r="AB226" s="2" t="s">
        <v>1484</v>
      </c>
      <c r="AC226" s="2" t="s">
        <v>835</v>
      </c>
      <c r="AD226" s="2" t="s">
        <v>835</v>
      </c>
      <c r="AE226" s="2" t="s">
        <v>1484</v>
      </c>
      <c r="AF226" s="2" t="s">
        <v>1484</v>
      </c>
      <c r="AG226" s="2" t="s">
        <v>1484</v>
      </c>
      <c r="AH226" s="2" t="s">
        <v>1484</v>
      </c>
      <c r="AI226" s="2" t="s">
        <v>1484</v>
      </c>
      <c r="AJ226" s="2" t="s">
        <v>1484</v>
      </c>
      <c r="AK226" s="2" t="s">
        <v>1484</v>
      </c>
      <c r="AL226" s="2" t="s">
        <v>1484</v>
      </c>
      <c r="AM226" s="2" t="s">
        <v>1484</v>
      </c>
      <c r="AN226" s="2" t="s">
        <v>1484</v>
      </c>
      <c r="AO226" s="2" t="s">
        <v>1484</v>
      </c>
      <c r="AP226" s="2" t="s">
        <v>1484</v>
      </c>
      <c r="AQ226" s="2" t="s">
        <v>1484</v>
      </c>
      <c r="AR226" s="2" t="s">
        <v>1484</v>
      </c>
      <c r="AS226" s="2" t="s">
        <v>1484</v>
      </c>
      <c r="AT226" s="2" t="s">
        <v>1484</v>
      </c>
      <c r="AU226" s="2" t="s">
        <v>1484</v>
      </c>
      <c r="AV226" s="2" t="s">
        <v>1484</v>
      </c>
      <c r="AW226" s="2" t="s">
        <v>1484</v>
      </c>
      <c r="AX226" s="2" t="s">
        <v>1484</v>
      </c>
      <c r="AY226" s="2" t="s">
        <v>1484</v>
      </c>
      <c r="AZ226" s="2" t="s">
        <v>1484</v>
      </c>
      <c r="BA226" s="2" t="s">
        <v>1484</v>
      </c>
      <c r="BB226" s="2" t="s">
        <v>1484</v>
      </c>
      <c r="BC226" s="2" t="s">
        <v>1484</v>
      </c>
      <c r="BD226" s="2" t="s">
        <v>1484</v>
      </c>
      <c r="BE226" s="2">
        <v>223.6</v>
      </c>
      <c r="BF226" s="2">
        <v>548.09999999999991</v>
      </c>
      <c r="BG226" s="2">
        <v>60.8</v>
      </c>
      <c r="BH226" s="2" t="s">
        <v>1484</v>
      </c>
      <c r="BI226" s="2">
        <v>138.6</v>
      </c>
      <c r="BJ226" s="2">
        <v>213.2</v>
      </c>
      <c r="BK226" s="2" t="s">
        <v>1484</v>
      </c>
      <c r="BL226" s="2" t="s">
        <v>1484</v>
      </c>
      <c r="BM226" s="2" t="s">
        <v>1484</v>
      </c>
      <c r="BN226" s="2" t="s">
        <v>1484</v>
      </c>
      <c r="BO226" s="2" t="s">
        <v>1484</v>
      </c>
      <c r="BP226" s="2" t="s">
        <v>1484</v>
      </c>
      <c r="BQ226" s="2" t="s">
        <v>1484</v>
      </c>
      <c r="BR226" s="2" t="s">
        <v>1484</v>
      </c>
      <c r="BS226" s="2" t="s">
        <v>1484</v>
      </c>
      <c r="BT226" s="2" t="s">
        <v>1484</v>
      </c>
      <c r="BU226" s="2" t="s">
        <v>1484</v>
      </c>
      <c r="BV226" s="2" t="s">
        <v>1484</v>
      </c>
      <c r="BW226" s="2" t="s">
        <v>1484</v>
      </c>
      <c r="BX226" s="2" t="s">
        <v>1484</v>
      </c>
      <c r="BY226" s="2" t="s">
        <v>1484</v>
      </c>
      <c r="BZ226" s="2" t="s">
        <v>1484</v>
      </c>
      <c r="CA226" s="2" t="s">
        <v>1484</v>
      </c>
      <c r="CB226" s="2" t="s">
        <v>1484</v>
      </c>
      <c r="CC226" s="2" t="s">
        <v>1484</v>
      </c>
      <c r="CD226" s="2" t="s">
        <v>1484</v>
      </c>
      <c r="CE226" s="2" t="s">
        <v>1484</v>
      </c>
      <c r="CF226" s="2" t="s">
        <v>1484</v>
      </c>
      <c r="CG226" s="2" t="s">
        <v>1484</v>
      </c>
      <c r="CH226" s="2" t="s">
        <v>1484</v>
      </c>
      <c r="CI226" s="2" t="s">
        <v>1484</v>
      </c>
      <c r="CJ226" s="2" t="s">
        <v>1484</v>
      </c>
      <c r="CK226" s="2">
        <v>8.1999999999999993</v>
      </c>
      <c r="CL226" s="2">
        <v>11</v>
      </c>
      <c r="CM226" s="2">
        <v>4.4000000000000004</v>
      </c>
      <c r="CN226" s="2" t="s">
        <v>1484</v>
      </c>
      <c r="CO226" s="2">
        <v>8.1999999999999993</v>
      </c>
      <c r="CP226" s="2">
        <v>6.3</v>
      </c>
      <c r="CQ226" s="2" t="s">
        <v>1484</v>
      </c>
      <c r="CR226" s="2" t="s">
        <v>1484</v>
      </c>
      <c r="CS226" s="2" t="s">
        <v>1484</v>
      </c>
      <c r="CU226" s="2" t="str">
        <f>_xlfn.XLOOKUP($A226,TEAMS!$G$1:$G$844,TEAMS!$H$1:$H$844,"",0)</f>
        <v>PG</v>
      </c>
      <c r="CV226" s="2" t="str">
        <f>_xlfn.XLOOKUP($CU226,DASHBOARD!$B$22:$B$27,DASHBOARD!$C$22:$C$27,"",0)</f>
        <v>GUARD</v>
      </c>
      <c r="CY226" s="60">
        <v>0</v>
      </c>
      <c r="CZ226" s="60">
        <v>0</v>
      </c>
      <c r="DA226" s="60">
        <v>0</v>
      </c>
      <c r="DB226" s="60">
        <v>0</v>
      </c>
      <c r="DC226" s="60">
        <v>0</v>
      </c>
      <c r="DD226" s="60">
        <v>0</v>
      </c>
      <c r="DE226" s="60">
        <v>0</v>
      </c>
      <c r="DF226" s="60">
        <v>0</v>
      </c>
      <c r="DG226" s="60">
        <v>0</v>
      </c>
      <c r="DH226" s="60">
        <v>0</v>
      </c>
      <c r="DI226" s="60">
        <v>0</v>
      </c>
      <c r="DJ226" s="60">
        <v>0</v>
      </c>
      <c r="DK226" s="60">
        <v>0</v>
      </c>
      <c r="DL226" s="60">
        <v>0</v>
      </c>
      <c r="DM226" s="60">
        <v>0</v>
      </c>
      <c r="DN226" s="60">
        <v>0</v>
      </c>
      <c r="DO226" s="60">
        <v>0</v>
      </c>
      <c r="DP226" s="60">
        <v>0</v>
      </c>
      <c r="DQ226" s="60">
        <v>0</v>
      </c>
      <c r="DR226" s="60">
        <v>0</v>
      </c>
      <c r="DS226" s="60">
        <v>0</v>
      </c>
      <c r="DT226" s="60">
        <v>0</v>
      </c>
      <c r="DU226" s="60">
        <v>0</v>
      </c>
      <c r="DV226" s="60">
        <v>0</v>
      </c>
      <c r="DW226" s="60">
        <v>283367</v>
      </c>
      <c r="DX226" s="60">
        <v>117016</v>
      </c>
      <c r="DY226" s="60">
        <v>0</v>
      </c>
      <c r="DZ226" s="60">
        <v>0</v>
      </c>
      <c r="EA226" s="60">
        <v>800000</v>
      </c>
      <c r="EB226" s="60">
        <v>0</v>
      </c>
      <c r="EC226" s="60">
        <v>0</v>
      </c>
      <c r="ED226" s="60">
        <v>0</v>
      </c>
      <c r="EH226" s="2" t="s">
        <v>1480</v>
      </c>
    </row>
    <row r="227" spans="1:165" x14ac:dyDescent="0.2">
      <c r="A227" s="2" t="s">
        <v>1067</v>
      </c>
      <c r="B227" s="2" t="s">
        <v>1484</v>
      </c>
      <c r="C227" s="2" t="s">
        <v>1516</v>
      </c>
      <c r="D227" s="2" t="s">
        <v>1516</v>
      </c>
      <c r="E227" s="2" t="s">
        <v>1507</v>
      </c>
      <c r="F227" s="2" t="s">
        <v>1077</v>
      </c>
      <c r="G227" s="2" t="s">
        <v>1077</v>
      </c>
      <c r="H227" s="2" t="s">
        <v>1077</v>
      </c>
      <c r="I227" s="2" t="s">
        <v>1077</v>
      </c>
      <c r="J227" s="2" t="s">
        <v>1506</v>
      </c>
      <c r="K227" s="2" t="s">
        <v>1506</v>
      </c>
      <c r="L227" s="2" t="s">
        <v>1529</v>
      </c>
      <c r="M227" s="2" t="s">
        <v>1484</v>
      </c>
      <c r="N227" s="2" t="s">
        <v>1484</v>
      </c>
      <c r="O227" s="2" t="s">
        <v>1484</v>
      </c>
      <c r="P227" s="2" t="s">
        <v>1484</v>
      </c>
      <c r="Q227" s="2" t="s">
        <v>1484</v>
      </c>
      <c r="R227" s="2" t="s">
        <v>1484</v>
      </c>
      <c r="S227" s="2" t="s">
        <v>1484</v>
      </c>
      <c r="T227" s="2" t="s">
        <v>1484</v>
      </c>
      <c r="U227" s="2" t="s">
        <v>1484</v>
      </c>
      <c r="V227" s="2" t="s">
        <v>1484</v>
      </c>
      <c r="W227" s="2" t="s">
        <v>1484</v>
      </c>
      <c r="X227" s="2" t="s">
        <v>1484</v>
      </c>
      <c r="Y227" s="2" t="s">
        <v>1484</v>
      </c>
      <c r="Z227" s="2" t="s">
        <v>1484</v>
      </c>
      <c r="AA227" s="2" t="s">
        <v>1484</v>
      </c>
      <c r="AB227" s="2" t="s">
        <v>1484</v>
      </c>
      <c r="AC227" s="2" t="s">
        <v>1484</v>
      </c>
      <c r="AD227" s="2" t="s">
        <v>1484</v>
      </c>
      <c r="AE227" s="2" t="s">
        <v>1484</v>
      </c>
      <c r="AF227" s="2" t="s">
        <v>1484</v>
      </c>
      <c r="AG227" s="2" t="s">
        <v>1484</v>
      </c>
      <c r="AH227" s="2" t="s">
        <v>1484</v>
      </c>
      <c r="AI227" s="2">
        <v>990</v>
      </c>
      <c r="AJ227" s="2">
        <v>1045</v>
      </c>
      <c r="AK227" s="2">
        <v>1504.8</v>
      </c>
      <c r="AL227" s="2">
        <v>1001</v>
      </c>
      <c r="AM227" s="2">
        <v>1643</v>
      </c>
      <c r="AN227" s="2">
        <v>1469.1</v>
      </c>
      <c r="AO227" s="2">
        <v>1705.1999999999998</v>
      </c>
      <c r="AP227" s="2">
        <v>932.09999999999991</v>
      </c>
      <c r="AQ227" s="2">
        <v>1418.3999999999999</v>
      </c>
      <c r="AR227" s="2">
        <v>300</v>
      </c>
      <c r="AS227" s="2" t="s">
        <v>1484</v>
      </c>
      <c r="AT227" s="2" t="s">
        <v>1484</v>
      </c>
      <c r="AU227" s="2" t="s">
        <v>1484</v>
      </c>
      <c r="AV227" s="2" t="s">
        <v>1484</v>
      </c>
      <c r="AW227" s="2" t="s">
        <v>1484</v>
      </c>
      <c r="AX227" s="2" t="s">
        <v>1484</v>
      </c>
      <c r="AY227" s="2" t="s">
        <v>1484</v>
      </c>
      <c r="AZ227" s="2" t="s">
        <v>1484</v>
      </c>
      <c r="BA227" s="2" t="s">
        <v>1484</v>
      </c>
      <c r="BB227" s="2" t="s">
        <v>1484</v>
      </c>
      <c r="BC227" s="2" t="s">
        <v>1484</v>
      </c>
      <c r="BD227" s="2" t="s">
        <v>1484</v>
      </c>
      <c r="BE227" s="2" t="s">
        <v>1484</v>
      </c>
      <c r="BF227" s="2" t="s">
        <v>1484</v>
      </c>
      <c r="BG227" s="2" t="s">
        <v>1484</v>
      </c>
      <c r="BH227" s="2" t="s">
        <v>1484</v>
      </c>
      <c r="BI227" s="2" t="s">
        <v>1484</v>
      </c>
      <c r="BJ227" s="2" t="s">
        <v>1484</v>
      </c>
      <c r="BK227" s="2" t="s">
        <v>1484</v>
      </c>
      <c r="BL227" s="2" t="s">
        <v>1484</v>
      </c>
      <c r="BM227" s="2" t="s">
        <v>1484</v>
      </c>
      <c r="BN227" s="2" t="s">
        <v>1484</v>
      </c>
      <c r="BO227" s="2">
        <v>10.1</v>
      </c>
      <c r="BP227" s="2">
        <v>10.7</v>
      </c>
      <c r="BQ227" s="2">
        <v>13.5</v>
      </c>
      <c r="BR227" s="2">
        <v>12.3</v>
      </c>
      <c r="BS227" s="2">
        <v>11.9</v>
      </c>
      <c r="BT227" s="2">
        <v>13.4</v>
      </c>
      <c r="BU227" s="2">
        <v>13.5</v>
      </c>
      <c r="BV227" s="2">
        <v>13.5</v>
      </c>
      <c r="BW227" s="2">
        <v>8.8000000000000007</v>
      </c>
      <c r="BX227" s="2">
        <v>3.7</v>
      </c>
      <c r="BY227" s="2" t="s">
        <v>1484</v>
      </c>
      <c r="BZ227" s="2" t="s">
        <v>1484</v>
      </c>
      <c r="CA227" s="2" t="s">
        <v>1484</v>
      </c>
      <c r="CB227" s="2" t="s">
        <v>1484</v>
      </c>
      <c r="CC227" s="2" t="s">
        <v>1484</v>
      </c>
      <c r="CD227" s="2" t="s">
        <v>1484</v>
      </c>
      <c r="CE227" s="2" t="s">
        <v>1484</v>
      </c>
      <c r="CF227" s="2" t="s">
        <v>1484</v>
      </c>
      <c r="CG227" s="2" t="s">
        <v>1484</v>
      </c>
      <c r="CH227" s="2" t="s">
        <v>1484</v>
      </c>
      <c r="CI227" s="2" t="s">
        <v>1484</v>
      </c>
      <c r="CJ227" s="2" t="s">
        <v>1484</v>
      </c>
      <c r="CK227" s="2" t="s">
        <v>1484</v>
      </c>
      <c r="CL227" s="2" t="s">
        <v>1484</v>
      </c>
      <c r="CM227" s="2" t="s">
        <v>1484</v>
      </c>
      <c r="CN227" s="2" t="s">
        <v>1484</v>
      </c>
      <c r="CO227" s="2" t="s">
        <v>1484</v>
      </c>
      <c r="CP227" s="2" t="s">
        <v>1484</v>
      </c>
      <c r="CQ227" s="2" t="s">
        <v>1484</v>
      </c>
      <c r="CR227" s="2" t="s">
        <v>1484</v>
      </c>
      <c r="CS227" s="2" t="s">
        <v>1484</v>
      </c>
      <c r="CU227" s="2" t="str">
        <f>_xlfn.XLOOKUP($A227,TEAMS!$G$1:$G$844,TEAMS!$H$1:$H$844,"",0)</f>
        <v>C</v>
      </c>
      <c r="CV227" s="2" t="str">
        <f>_xlfn.XLOOKUP($CU227,DASHBOARD!$B$22:$B$27,DASHBOARD!$C$22:$C$27,"",0)</f>
        <v>CENTER</v>
      </c>
      <c r="CY227" s="60">
        <v>0</v>
      </c>
      <c r="CZ227" s="60">
        <v>1590000</v>
      </c>
      <c r="DA227" s="60">
        <v>0</v>
      </c>
      <c r="DB227" s="60">
        <v>1590000</v>
      </c>
      <c r="DC227" s="60">
        <v>0</v>
      </c>
      <c r="DD227" s="60">
        <v>2300000</v>
      </c>
      <c r="DE227" s="60">
        <v>2790000</v>
      </c>
      <c r="DF227" s="60">
        <v>3184900</v>
      </c>
      <c r="DG227" s="60">
        <v>4000000</v>
      </c>
      <c r="DH227" s="60">
        <v>0</v>
      </c>
      <c r="DI227" s="60">
        <v>0</v>
      </c>
      <c r="DJ227" s="60">
        <v>0</v>
      </c>
      <c r="DK227" s="60">
        <v>0</v>
      </c>
      <c r="DL227" s="60">
        <v>0</v>
      </c>
      <c r="DM227" s="60">
        <v>0</v>
      </c>
      <c r="DN227" s="60">
        <v>0</v>
      </c>
      <c r="DO227" s="60">
        <v>0</v>
      </c>
      <c r="DP227" s="60">
        <v>0</v>
      </c>
      <c r="DQ227" s="60">
        <v>0</v>
      </c>
      <c r="DR227" s="60">
        <v>0</v>
      </c>
      <c r="DS227" s="60">
        <v>0</v>
      </c>
      <c r="DT227" s="60">
        <v>0</v>
      </c>
      <c r="DU227" s="60">
        <v>0</v>
      </c>
      <c r="DV227" s="60">
        <v>0</v>
      </c>
      <c r="DW227" s="60">
        <v>0</v>
      </c>
      <c r="DX227" s="60">
        <v>0</v>
      </c>
      <c r="DY227" s="60">
        <v>0</v>
      </c>
      <c r="DZ227" s="60">
        <v>0</v>
      </c>
      <c r="EA227" s="60">
        <v>0</v>
      </c>
      <c r="EB227" s="60">
        <v>0</v>
      </c>
      <c r="EC227" s="60">
        <v>0</v>
      </c>
      <c r="ED227" s="60">
        <v>0</v>
      </c>
      <c r="EH227" s="2" t="s">
        <v>1271</v>
      </c>
    </row>
    <row r="228" spans="1:165" x14ac:dyDescent="0.2">
      <c r="A228" s="2" t="s">
        <v>885</v>
      </c>
      <c r="B228" s="2" t="s">
        <v>1484</v>
      </c>
      <c r="C228" s="2" t="s">
        <v>1484</v>
      </c>
      <c r="D228" s="2" t="s">
        <v>1484</v>
      </c>
      <c r="E228" s="2" t="s">
        <v>1484</v>
      </c>
      <c r="F228" s="2" t="s">
        <v>1484</v>
      </c>
      <c r="G228" s="2" t="s">
        <v>1484</v>
      </c>
      <c r="H228" s="2" t="s">
        <v>1484</v>
      </c>
      <c r="I228" s="2" t="s">
        <v>1484</v>
      </c>
      <c r="J228" s="2" t="s">
        <v>1484</v>
      </c>
      <c r="K228" s="2" t="s">
        <v>1484</v>
      </c>
      <c r="L228" s="2" t="s">
        <v>1484</v>
      </c>
      <c r="M228" s="2" t="s">
        <v>1484</v>
      </c>
      <c r="N228" s="2" t="s">
        <v>1484</v>
      </c>
      <c r="O228" s="2" t="s">
        <v>837</v>
      </c>
      <c r="P228" s="2" t="s">
        <v>837</v>
      </c>
      <c r="Q228" s="2" t="s">
        <v>837</v>
      </c>
      <c r="R228" s="2" t="s">
        <v>837</v>
      </c>
      <c r="S228" s="2" t="s">
        <v>837</v>
      </c>
      <c r="T228" s="2" t="s">
        <v>837</v>
      </c>
      <c r="U228" s="2" t="s">
        <v>837</v>
      </c>
      <c r="V228" s="2" t="s">
        <v>837</v>
      </c>
      <c r="W228" s="2" t="s">
        <v>1507</v>
      </c>
      <c r="X228" s="2" t="s">
        <v>788</v>
      </c>
      <c r="Y228" s="2" t="s">
        <v>1484</v>
      </c>
      <c r="Z228" s="2" t="s">
        <v>1484</v>
      </c>
      <c r="AA228" s="2" t="s">
        <v>1484</v>
      </c>
      <c r="AB228" s="2" t="s">
        <v>1484</v>
      </c>
      <c r="AC228" s="2" t="s">
        <v>1484</v>
      </c>
      <c r="AD228" s="2" t="s">
        <v>1484</v>
      </c>
      <c r="AE228" s="2" t="s">
        <v>1484</v>
      </c>
      <c r="AF228" s="2" t="s">
        <v>1484</v>
      </c>
      <c r="AG228" s="2" t="s">
        <v>1484</v>
      </c>
      <c r="AH228" s="2" t="s">
        <v>1484</v>
      </c>
      <c r="AI228" s="2" t="s">
        <v>1484</v>
      </c>
      <c r="AJ228" s="2" t="s">
        <v>1484</v>
      </c>
      <c r="AK228" s="2" t="s">
        <v>1484</v>
      </c>
      <c r="AL228" s="2" t="s">
        <v>1484</v>
      </c>
      <c r="AM228" s="2" t="s">
        <v>1484</v>
      </c>
      <c r="AN228" s="2" t="s">
        <v>1484</v>
      </c>
      <c r="AO228" s="2" t="s">
        <v>1484</v>
      </c>
      <c r="AP228" s="2" t="s">
        <v>1484</v>
      </c>
      <c r="AQ228" s="2" t="s">
        <v>1484</v>
      </c>
      <c r="AR228" s="2" t="s">
        <v>1484</v>
      </c>
      <c r="AS228" s="2" t="s">
        <v>1484</v>
      </c>
      <c r="AT228" s="2" t="s">
        <v>1484</v>
      </c>
      <c r="AU228" s="2">
        <v>727.19999999999993</v>
      </c>
      <c r="AV228" s="2">
        <v>768.6</v>
      </c>
      <c r="AW228" s="2">
        <v>1331.7</v>
      </c>
      <c r="AX228" s="2">
        <v>1980</v>
      </c>
      <c r="AY228" s="2">
        <v>1731.6</v>
      </c>
      <c r="AZ228" s="2">
        <v>1163.5</v>
      </c>
      <c r="BA228" s="2">
        <v>272.60000000000002</v>
      </c>
      <c r="BB228" s="2">
        <v>486</v>
      </c>
      <c r="BC228" s="2">
        <v>363</v>
      </c>
      <c r="BD228" s="2">
        <v>855.00000000000011</v>
      </c>
      <c r="BE228" s="2" t="s">
        <v>1484</v>
      </c>
      <c r="BF228" s="2" t="s">
        <v>1484</v>
      </c>
      <c r="BG228" s="2" t="s">
        <v>1484</v>
      </c>
      <c r="BH228" s="2" t="s">
        <v>1484</v>
      </c>
      <c r="BI228" s="2" t="s">
        <v>1484</v>
      </c>
      <c r="BJ228" s="2" t="s">
        <v>1484</v>
      </c>
      <c r="BK228" s="2" t="s">
        <v>1484</v>
      </c>
      <c r="BL228" s="2" t="s">
        <v>1484</v>
      </c>
      <c r="BM228" s="2" t="s">
        <v>1484</v>
      </c>
      <c r="BN228" s="2" t="s">
        <v>1484</v>
      </c>
      <c r="BO228" s="2" t="s">
        <v>1484</v>
      </c>
      <c r="BP228" s="2" t="s">
        <v>1484</v>
      </c>
      <c r="BQ228" s="2" t="s">
        <v>1484</v>
      </c>
      <c r="BR228" s="2" t="s">
        <v>1484</v>
      </c>
      <c r="BS228" s="2" t="s">
        <v>1484</v>
      </c>
      <c r="BT228" s="2" t="s">
        <v>1484</v>
      </c>
      <c r="BU228" s="2" t="s">
        <v>1484</v>
      </c>
      <c r="BV228" s="2" t="s">
        <v>1484</v>
      </c>
      <c r="BW228" s="2" t="s">
        <v>1484</v>
      </c>
      <c r="BX228" s="2" t="s">
        <v>1484</v>
      </c>
      <c r="BY228" s="2" t="s">
        <v>1484</v>
      </c>
      <c r="BZ228" s="2" t="s">
        <v>1484</v>
      </c>
      <c r="CA228" s="2">
        <v>12.7</v>
      </c>
      <c r="CB228" s="2">
        <v>11.4</v>
      </c>
      <c r="CC228" s="2">
        <v>11.6</v>
      </c>
      <c r="CD228" s="2">
        <v>14.7</v>
      </c>
      <c r="CE228" s="2">
        <v>12.3</v>
      </c>
      <c r="CF228" s="2">
        <v>11.3</v>
      </c>
      <c r="CG228" s="2">
        <v>9.6999999999999993</v>
      </c>
      <c r="CH228" s="2">
        <v>5.0999999999999996</v>
      </c>
      <c r="CI228" s="2">
        <v>3.4</v>
      </c>
      <c r="CJ228" s="2">
        <v>11.3</v>
      </c>
      <c r="CK228" s="2" t="s">
        <v>1484</v>
      </c>
      <c r="CL228" s="2" t="s">
        <v>1484</v>
      </c>
      <c r="CM228" s="2" t="s">
        <v>1484</v>
      </c>
      <c r="CN228" s="2" t="s">
        <v>1484</v>
      </c>
      <c r="CO228" s="2" t="s">
        <v>1484</v>
      </c>
      <c r="CP228" s="2" t="s">
        <v>1484</v>
      </c>
      <c r="CQ228" s="2" t="s">
        <v>1484</v>
      </c>
      <c r="CR228" s="2" t="s">
        <v>1484</v>
      </c>
      <c r="CS228" s="2" t="s">
        <v>1484</v>
      </c>
      <c r="CU228" s="2" t="str">
        <f>_xlfn.XLOOKUP($A228,TEAMS!$G$1:$G$844,TEAMS!$H$1:$H$844,"",0)</f>
        <v>SF</v>
      </c>
      <c r="CV228" s="2" t="str">
        <f>_xlfn.XLOOKUP($CU228,DASHBOARD!$B$22:$B$27,DASHBOARD!$C$22:$C$27,"",0)</f>
        <v>FORWARD</v>
      </c>
      <c r="CY228" s="60">
        <v>0</v>
      </c>
      <c r="CZ228" s="60">
        <v>0</v>
      </c>
      <c r="DA228" s="60">
        <v>0</v>
      </c>
      <c r="DB228" s="60">
        <v>0</v>
      </c>
      <c r="DC228" s="60">
        <v>0</v>
      </c>
      <c r="DD228" s="60">
        <v>0</v>
      </c>
      <c r="DE228" s="60">
        <v>0</v>
      </c>
      <c r="DF228" s="60">
        <v>0</v>
      </c>
      <c r="DG228" s="60">
        <v>0</v>
      </c>
      <c r="DH228" s="60">
        <v>0</v>
      </c>
      <c r="DI228" s="60">
        <v>0</v>
      </c>
      <c r="DJ228" s="60">
        <v>0</v>
      </c>
      <c r="DK228" s="60">
        <v>0</v>
      </c>
      <c r="DL228" s="60">
        <v>366931</v>
      </c>
      <c r="DM228" s="60">
        <v>620046</v>
      </c>
      <c r="DN228" s="60">
        <v>1250000</v>
      </c>
      <c r="DO228" s="60">
        <v>1375000</v>
      </c>
      <c r="DP228" s="60">
        <v>4000000</v>
      </c>
      <c r="DQ228" s="60">
        <v>4420000</v>
      </c>
      <c r="DR228" s="60">
        <v>4840000</v>
      </c>
      <c r="DS228" s="60">
        <v>5260000</v>
      </c>
      <c r="DT228" s="60">
        <v>5680000</v>
      </c>
      <c r="DU228" s="60">
        <v>6091363</v>
      </c>
      <c r="DV228" s="60">
        <v>0</v>
      </c>
      <c r="DW228" s="60">
        <v>0</v>
      </c>
      <c r="DX228" s="60">
        <v>0</v>
      </c>
      <c r="DY228" s="60">
        <v>0</v>
      </c>
      <c r="DZ228" s="60">
        <v>0</v>
      </c>
      <c r="EA228" s="60">
        <v>0</v>
      </c>
      <c r="EB228" s="60">
        <v>0</v>
      </c>
      <c r="EC228" s="60">
        <v>0</v>
      </c>
      <c r="ED228" s="60">
        <v>0</v>
      </c>
      <c r="EH228" s="2" t="s">
        <v>1480</v>
      </c>
    </row>
    <row r="229" spans="1:165" x14ac:dyDescent="0.2">
      <c r="A229" s="2" t="s">
        <v>712</v>
      </c>
      <c r="B229" s="2" t="s">
        <v>1484</v>
      </c>
      <c r="C229" s="2" t="s">
        <v>1484</v>
      </c>
      <c r="D229" s="2" t="s">
        <v>1484</v>
      </c>
      <c r="E229" s="2" t="s">
        <v>1484</v>
      </c>
      <c r="F229" s="2" t="s">
        <v>1484</v>
      </c>
      <c r="G229" s="2" t="s">
        <v>1484</v>
      </c>
      <c r="H229" s="2" t="s">
        <v>1484</v>
      </c>
      <c r="I229" s="2" t="s">
        <v>1484</v>
      </c>
      <c r="J229" s="2" t="s">
        <v>1484</v>
      </c>
      <c r="K229" s="2" t="s">
        <v>1484</v>
      </c>
      <c r="L229" s="2" t="s">
        <v>1484</v>
      </c>
      <c r="M229" s="2" t="s">
        <v>1484</v>
      </c>
      <c r="N229" s="2" t="s">
        <v>1484</v>
      </c>
      <c r="O229" s="2" t="s">
        <v>1484</v>
      </c>
      <c r="P229" s="2" t="s">
        <v>1484</v>
      </c>
      <c r="Q229" s="2" t="s">
        <v>1484</v>
      </c>
      <c r="R229" s="2" t="s">
        <v>1484</v>
      </c>
      <c r="S229" s="2" t="s">
        <v>1484</v>
      </c>
      <c r="T229" s="2" t="s">
        <v>1484</v>
      </c>
      <c r="U229" s="2" t="s">
        <v>1484</v>
      </c>
      <c r="V229" s="2" t="s">
        <v>1484</v>
      </c>
      <c r="W229" s="2" t="s">
        <v>1484</v>
      </c>
      <c r="X229" s="2" t="s">
        <v>1484</v>
      </c>
      <c r="Y229" s="2" t="s">
        <v>1484</v>
      </c>
      <c r="Z229" s="2" t="s">
        <v>1484</v>
      </c>
      <c r="AA229" s="2" t="s">
        <v>1484</v>
      </c>
      <c r="AB229" s="2" t="s">
        <v>1523</v>
      </c>
      <c r="AC229" s="2" t="s">
        <v>1507</v>
      </c>
      <c r="AD229" s="2" t="s">
        <v>835</v>
      </c>
      <c r="AE229" s="2" t="s">
        <v>1484</v>
      </c>
      <c r="AF229" s="2" t="s">
        <v>1484</v>
      </c>
      <c r="AG229" s="2" t="s">
        <v>1484</v>
      </c>
      <c r="AH229" s="2" t="s">
        <v>1484</v>
      </c>
      <c r="AI229" s="2" t="s">
        <v>1484</v>
      </c>
      <c r="AJ229" s="2" t="s">
        <v>1484</v>
      </c>
      <c r="AK229" s="2" t="s">
        <v>1484</v>
      </c>
      <c r="AL229" s="2" t="s">
        <v>1484</v>
      </c>
      <c r="AM229" s="2" t="s">
        <v>1484</v>
      </c>
      <c r="AN229" s="2" t="s">
        <v>1484</v>
      </c>
      <c r="AO229" s="2" t="s">
        <v>1484</v>
      </c>
      <c r="AP229" s="2" t="s">
        <v>1484</v>
      </c>
      <c r="AQ229" s="2" t="s">
        <v>1484</v>
      </c>
      <c r="AR229" s="2" t="s">
        <v>1484</v>
      </c>
      <c r="AS229" s="2" t="s">
        <v>1484</v>
      </c>
      <c r="AT229" s="2" t="s">
        <v>1484</v>
      </c>
      <c r="AU229" s="2" t="s">
        <v>1484</v>
      </c>
      <c r="AV229" s="2" t="s">
        <v>1484</v>
      </c>
      <c r="AW229" s="2" t="s">
        <v>1484</v>
      </c>
      <c r="AX229" s="2" t="s">
        <v>1484</v>
      </c>
      <c r="AY229" s="2" t="s">
        <v>1484</v>
      </c>
      <c r="AZ229" s="2" t="s">
        <v>1484</v>
      </c>
      <c r="BA229" s="2" t="s">
        <v>1484</v>
      </c>
      <c r="BB229" s="2" t="s">
        <v>1484</v>
      </c>
      <c r="BC229" s="2" t="s">
        <v>1484</v>
      </c>
      <c r="BD229" s="2" t="s">
        <v>1484</v>
      </c>
      <c r="BE229" s="2" t="s">
        <v>1484</v>
      </c>
      <c r="BF229" s="2" t="s">
        <v>1484</v>
      </c>
      <c r="BG229" s="2" t="s">
        <v>1484</v>
      </c>
      <c r="BH229" s="2">
        <v>198</v>
      </c>
      <c r="BI229" s="2">
        <v>325</v>
      </c>
      <c r="BJ229" s="2">
        <v>103.4</v>
      </c>
      <c r="BK229" s="2" t="s">
        <v>1484</v>
      </c>
      <c r="BL229" s="2" t="s">
        <v>1484</v>
      </c>
      <c r="BM229" s="2" t="s">
        <v>1484</v>
      </c>
      <c r="BN229" s="2" t="s">
        <v>1484</v>
      </c>
      <c r="BO229" s="2" t="s">
        <v>1484</v>
      </c>
      <c r="BP229" s="2" t="s">
        <v>1484</v>
      </c>
      <c r="BQ229" s="2" t="s">
        <v>1484</v>
      </c>
      <c r="BR229" s="2" t="s">
        <v>1484</v>
      </c>
      <c r="BS229" s="2" t="s">
        <v>1484</v>
      </c>
      <c r="BT229" s="2" t="s">
        <v>1484</v>
      </c>
      <c r="BU229" s="2" t="s">
        <v>1484</v>
      </c>
      <c r="BV229" s="2" t="s">
        <v>1484</v>
      </c>
      <c r="BW229" s="2" t="s">
        <v>1484</v>
      </c>
      <c r="BX229" s="2" t="s">
        <v>1484</v>
      </c>
      <c r="BY229" s="2" t="s">
        <v>1484</v>
      </c>
      <c r="BZ229" s="2" t="s">
        <v>1484</v>
      </c>
      <c r="CA229" s="2" t="s">
        <v>1484</v>
      </c>
      <c r="CB229" s="2" t="s">
        <v>1484</v>
      </c>
      <c r="CC229" s="2" t="s">
        <v>1484</v>
      </c>
      <c r="CD229" s="2" t="s">
        <v>1484</v>
      </c>
      <c r="CE229" s="2" t="s">
        <v>1484</v>
      </c>
      <c r="CF229" s="2" t="s">
        <v>1484</v>
      </c>
      <c r="CG229" s="2" t="s">
        <v>1484</v>
      </c>
      <c r="CH229" s="2" t="s">
        <v>1484</v>
      </c>
      <c r="CI229" s="2" t="s">
        <v>1484</v>
      </c>
      <c r="CJ229" s="2" t="s">
        <v>1484</v>
      </c>
      <c r="CK229" s="2" t="s">
        <v>1484</v>
      </c>
      <c r="CL229" s="2" t="s">
        <v>1484</v>
      </c>
      <c r="CM229" s="2" t="s">
        <v>1484</v>
      </c>
      <c r="CN229" s="2">
        <v>9.6</v>
      </c>
      <c r="CO229" s="2">
        <v>5.9</v>
      </c>
      <c r="CP229" s="2">
        <v>0.9</v>
      </c>
      <c r="CQ229" s="2" t="s">
        <v>1484</v>
      </c>
      <c r="CR229" s="2" t="s">
        <v>1484</v>
      </c>
      <c r="CS229" s="2" t="s">
        <v>1484</v>
      </c>
      <c r="CU229" s="2" t="str">
        <f>_xlfn.XLOOKUP($A229,TEAMS!$G$1:$G$844,TEAMS!$H$1:$H$844,"",0)</f>
        <v>SG</v>
      </c>
      <c r="CV229" s="2" t="str">
        <f>_xlfn.XLOOKUP($CU229,DASHBOARD!$B$22:$B$27,DASHBOARD!$C$22:$C$27,"",0)</f>
        <v>GUARD</v>
      </c>
      <c r="CY229" s="60">
        <v>0</v>
      </c>
      <c r="CZ229" s="60">
        <v>0</v>
      </c>
      <c r="DA229" s="60">
        <v>0</v>
      </c>
      <c r="DB229" s="60">
        <v>0</v>
      </c>
      <c r="DC229" s="60">
        <v>0</v>
      </c>
      <c r="DD229" s="60">
        <v>0</v>
      </c>
      <c r="DE229" s="60">
        <v>0</v>
      </c>
      <c r="DF229" s="60">
        <v>0</v>
      </c>
      <c r="DG229" s="60">
        <v>0</v>
      </c>
      <c r="DH229" s="60">
        <v>0</v>
      </c>
      <c r="DI229" s="60">
        <v>0</v>
      </c>
      <c r="DJ229" s="60">
        <v>0</v>
      </c>
      <c r="DK229" s="60">
        <v>0</v>
      </c>
      <c r="DL229" s="60">
        <v>0</v>
      </c>
      <c r="DM229" s="60">
        <v>0</v>
      </c>
      <c r="DN229" s="60">
        <v>0</v>
      </c>
      <c r="DO229" s="60">
        <v>0</v>
      </c>
      <c r="DP229" s="60">
        <v>0</v>
      </c>
      <c r="DQ229" s="60">
        <v>0</v>
      </c>
      <c r="DR229" s="60">
        <v>0</v>
      </c>
      <c r="DS229" s="60">
        <v>0</v>
      </c>
      <c r="DT229" s="60">
        <v>0</v>
      </c>
      <c r="DU229" s="60">
        <v>0</v>
      </c>
      <c r="DV229" s="60">
        <v>0</v>
      </c>
      <c r="DW229" s="60">
        <v>0</v>
      </c>
      <c r="DX229" s="60">
        <v>0</v>
      </c>
      <c r="DY229" s="60">
        <v>1439880</v>
      </c>
      <c r="DZ229" s="60">
        <v>1504560</v>
      </c>
      <c r="EA229" s="60">
        <v>1569360</v>
      </c>
      <c r="EB229" s="60">
        <v>0</v>
      </c>
      <c r="EC229" s="60">
        <v>0</v>
      </c>
      <c r="ED229" s="60">
        <v>0</v>
      </c>
      <c r="EH229" s="2" t="s">
        <v>1480</v>
      </c>
    </row>
    <row r="230" spans="1:165" x14ac:dyDescent="0.2">
      <c r="A230" s="2" t="s">
        <v>707</v>
      </c>
      <c r="B230" s="2" t="s">
        <v>1484</v>
      </c>
      <c r="C230" s="2" t="s">
        <v>1484</v>
      </c>
      <c r="D230" s="2" t="s">
        <v>1484</v>
      </c>
      <c r="E230" s="2" t="s">
        <v>1484</v>
      </c>
      <c r="F230" s="2" t="s">
        <v>1484</v>
      </c>
      <c r="G230" s="2" t="s">
        <v>1484</v>
      </c>
      <c r="H230" s="2" t="s">
        <v>1484</v>
      </c>
      <c r="I230" s="2" t="s">
        <v>1484</v>
      </c>
      <c r="J230" s="2" t="s">
        <v>1484</v>
      </c>
      <c r="K230" s="2" t="s">
        <v>1484</v>
      </c>
      <c r="L230" s="2" t="s">
        <v>1484</v>
      </c>
      <c r="M230" s="2" t="s">
        <v>1484</v>
      </c>
      <c r="N230" s="2" t="s">
        <v>1484</v>
      </c>
      <c r="O230" s="2" t="s">
        <v>1484</v>
      </c>
      <c r="P230" s="2" t="s">
        <v>1484</v>
      </c>
      <c r="Q230" s="2" t="s">
        <v>1484</v>
      </c>
      <c r="R230" s="2" t="s">
        <v>1484</v>
      </c>
      <c r="S230" s="2" t="s">
        <v>1484</v>
      </c>
      <c r="T230" s="2" t="s">
        <v>1484</v>
      </c>
      <c r="U230" s="2" t="s">
        <v>1484</v>
      </c>
      <c r="V230" s="2" t="s">
        <v>1484</v>
      </c>
      <c r="W230" s="2" t="s">
        <v>1484</v>
      </c>
      <c r="X230" s="2" t="s">
        <v>1484</v>
      </c>
      <c r="Y230" s="2" t="s">
        <v>1484</v>
      </c>
      <c r="Z230" s="2" t="s">
        <v>1484</v>
      </c>
      <c r="AA230" s="2" t="s">
        <v>1484</v>
      </c>
      <c r="AB230" s="2" t="s">
        <v>1484</v>
      </c>
      <c r="AC230" s="2" t="s">
        <v>835</v>
      </c>
      <c r="AD230" s="2" t="s">
        <v>835</v>
      </c>
      <c r="AE230" s="2" t="s">
        <v>1484</v>
      </c>
      <c r="AF230" s="2" t="s">
        <v>1484</v>
      </c>
      <c r="AG230" s="2" t="s">
        <v>1484</v>
      </c>
      <c r="AH230" s="2" t="s">
        <v>1484</v>
      </c>
      <c r="AI230" s="2" t="s">
        <v>1484</v>
      </c>
      <c r="AJ230" s="2" t="s">
        <v>1484</v>
      </c>
      <c r="AK230" s="2" t="s">
        <v>1484</v>
      </c>
      <c r="AL230" s="2" t="s">
        <v>1484</v>
      </c>
      <c r="AM230" s="2" t="s">
        <v>1484</v>
      </c>
      <c r="AN230" s="2" t="s">
        <v>1484</v>
      </c>
      <c r="AO230" s="2" t="s">
        <v>1484</v>
      </c>
      <c r="AP230" s="2" t="s">
        <v>1484</v>
      </c>
      <c r="AQ230" s="2" t="s">
        <v>1484</v>
      </c>
      <c r="AR230" s="2" t="s">
        <v>1484</v>
      </c>
      <c r="AS230" s="2" t="s">
        <v>1484</v>
      </c>
      <c r="AT230" s="2" t="s">
        <v>1484</v>
      </c>
      <c r="AU230" s="2" t="s">
        <v>1484</v>
      </c>
      <c r="AV230" s="2" t="s">
        <v>1484</v>
      </c>
      <c r="AW230" s="2" t="s">
        <v>1484</v>
      </c>
      <c r="AX230" s="2" t="s">
        <v>1484</v>
      </c>
      <c r="AY230" s="2" t="s">
        <v>1484</v>
      </c>
      <c r="AZ230" s="2" t="s">
        <v>1484</v>
      </c>
      <c r="BA230" s="2" t="s">
        <v>1484</v>
      </c>
      <c r="BB230" s="2" t="s">
        <v>1484</v>
      </c>
      <c r="BC230" s="2" t="s">
        <v>1484</v>
      </c>
      <c r="BD230" s="2" t="s">
        <v>1484</v>
      </c>
      <c r="BE230" s="2" t="s">
        <v>1484</v>
      </c>
      <c r="BF230" s="2" t="s">
        <v>1484</v>
      </c>
      <c r="BG230" s="2" t="s">
        <v>1484</v>
      </c>
      <c r="BH230" s="2" t="s">
        <v>1484</v>
      </c>
      <c r="BI230" s="2">
        <v>126</v>
      </c>
      <c r="BJ230" s="2">
        <v>67</v>
      </c>
      <c r="BK230" s="2" t="s">
        <v>1484</v>
      </c>
      <c r="BL230" s="2" t="s">
        <v>1484</v>
      </c>
      <c r="BM230" s="2" t="s">
        <v>1484</v>
      </c>
      <c r="BN230" s="2" t="s">
        <v>1484</v>
      </c>
      <c r="BO230" s="2" t="s">
        <v>1484</v>
      </c>
      <c r="BP230" s="2" t="s">
        <v>1484</v>
      </c>
      <c r="BQ230" s="2" t="s">
        <v>1484</v>
      </c>
      <c r="BR230" s="2" t="s">
        <v>1484</v>
      </c>
      <c r="BS230" s="2" t="s">
        <v>1484</v>
      </c>
      <c r="BT230" s="2" t="s">
        <v>1484</v>
      </c>
      <c r="BU230" s="2" t="s">
        <v>1484</v>
      </c>
      <c r="BV230" s="2" t="s">
        <v>1484</v>
      </c>
      <c r="BW230" s="2" t="s">
        <v>1484</v>
      </c>
      <c r="BX230" s="2" t="s">
        <v>1484</v>
      </c>
      <c r="BY230" s="2" t="s">
        <v>1484</v>
      </c>
      <c r="BZ230" s="2" t="s">
        <v>1484</v>
      </c>
      <c r="CA230" s="2" t="s">
        <v>1484</v>
      </c>
      <c r="CB230" s="2" t="s">
        <v>1484</v>
      </c>
      <c r="CC230" s="2" t="s">
        <v>1484</v>
      </c>
      <c r="CD230" s="2" t="s">
        <v>1484</v>
      </c>
      <c r="CE230" s="2" t="s">
        <v>1484</v>
      </c>
      <c r="CF230" s="2" t="s">
        <v>1484</v>
      </c>
      <c r="CG230" s="2" t="s">
        <v>1484</v>
      </c>
      <c r="CH230" s="2" t="s">
        <v>1484</v>
      </c>
      <c r="CI230" s="2" t="s">
        <v>1484</v>
      </c>
      <c r="CJ230" s="2" t="s">
        <v>1484</v>
      </c>
      <c r="CK230" s="2" t="s">
        <v>1484</v>
      </c>
      <c r="CL230" s="2" t="s">
        <v>1484</v>
      </c>
      <c r="CM230" s="2" t="s">
        <v>1484</v>
      </c>
      <c r="CN230" s="2" t="s">
        <v>1484</v>
      </c>
      <c r="CO230" s="2">
        <v>8.9</v>
      </c>
      <c r="CP230" s="2">
        <v>13.7</v>
      </c>
      <c r="CQ230" s="2" t="s">
        <v>1484</v>
      </c>
      <c r="CR230" s="2" t="s">
        <v>1484</v>
      </c>
      <c r="CS230" s="2" t="s">
        <v>1484</v>
      </c>
      <c r="CU230" s="2" t="str">
        <f>_xlfn.XLOOKUP($A230,TEAMS!$G$1:$G$844,TEAMS!$H$1:$H$844,"",0)</f>
        <v>SF</v>
      </c>
      <c r="CV230" s="2" t="str">
        <f>_xlfn.XLOOKUP($CU230,DASHBOARD!$B$22:$B$27,DASHBOARD!$C$22:$C$27,"",0)</f>
        <v>FORWARD</v>
      </c>
      <c r="CY230" s="60">
        <v>0</v>
      </c>
      <c r="CZ230" s="60">
        <v>0</v>
      </c>
      <c r="DA230" s="60">
        <v>0</v>
      </c>
      <c r="DB230" s="60">
        <v>0</v>
      </c>
      <c r="DC230" s="60">
        <v>0</v>
      </c>
      <c r="DD230" s="60">
        <v>0</v>
      </c>
      <c r="DE230" s="60">
        <v>0</v>
      </c>
      <c r="DF230" s="60">
        <v>0</v>
      </c>
      <c r="DG230" s="60">
        <v>0</v>
      </c>
      <c r="DH230" s="60">
        <v>0</v>
      </c>
      <c r="DI230" s="60">
        <v>0</v>
      </c>
      <c r="DJ230" s="60">
        <v>0</v>
      </c>
      <c r="DK230" s="60">
        <v>0</v>
      </c>
      <c r="DL230" s="60">
        <v>0</v>
      </c>
      <c r="DM230" s="60">
        <v>0</v>
      </c>
      <c r="DN230" s="60">
        <v>0</v>
      </c>
      <c r="DO230" s="60">
        <v>0</v>
      </c>
      <c r="DP230" s="60">
        <v>0</v>
      </c>
      <c r="DQ230" s="60">
        <v>0</v>
      </c>
      <c r="DR230" s="60">
        <v>0</v>
      </c>
      <c r="DS230" s="60">
        <v>0</v>
      </c>
      <c r="DT230" s="60">
        <v>0</v>
      </c>
      <c r="DU230" s="60">
        <v>0</v>
      </c>
      <c r="DV230" s="60">
        <v>0</v>
      </c>
      <c r="DW230" s="60">
        <v>0</v>
      </c>
      <c r="DX230" s="60">
        <v>0</v>
      </c>
      <c r="DY230" s="60">
        <v>0</v>
      </c>
      <c r="DZ230" s="60">
        <v>0</v>
      </c>
      <c r="EA230" s="60">
        <v>457418</v>
      </c>
      <c r="EB230" s="60">
        <v>0</v>
      </c>
      <c r="EC230" s="60">
        <v>0</v>
      </c>
      <c r="ED230" s="60">
        <v>0</v>
      </c>
      <c r="EH230" s="2" t="s">
        <v>1480</v>
      </c>
    </row>
    <row r="231" spans="1:165" x14ac:dyDescent="0.2">
      <c r="A231" s="2" t="s">
        <v>812</v>
      </c>
      <c r="B231" s="2" t="s">
        <v>1484</v>
      </c>
      <c r="C231" s="2" t="s">
        <v>1484</v>
      </c>
      <c r="D231" s="2" t="s">
        <v>1484</v>
      </c>
      <c r="E231" s="2" t="s">
        <v>1484</v>
      </c>
      <c r="F231" s="2" t="s">
        <v>1484</v>
      </c>
      <c r="G231" s="2" t="s">
        <v>1484</v>
      </c>
      <c r="H231" s="2" t="s">
        <v>1484</v>
      </c>
      <c r="I231" s="2" t="s">
        <v>1484</v>
      </c>
      <c r="J231" s="2" t="s">
        <v>1484</v>
      </c>
      <c r="K231" s="2" t="s">
        <v>1484</v>
      </c>
      <c r="L231" s="2" t="s">
        <v>1484</v>
      </c>
      <c r="M231" s="2" t="s">
        <v>1484</v>
      </c>
      <c r="N231" s="2" t="s">
        <v>1484</v>
      </c>
      <c r="O231" s="2" t="s">
        <v>1484</v>
      </c>
      <c r="P231" s="2" t="s">
        <v>1484</v>
      </c>
      <c r="Q231" s="2" t="s">
        <v>1484</v>
      </c>
      <c r="R231" s="2" t="s">
        <v>1484</v>
      </c>
      <c r="S231" s="2" t="s">
        <v>1484</v>
      </c>
      <c r="T231" s="2" t="s">
        <v>1484</v>
      </c>
      <c r="U231" s="2" t="s">
        <v>1484</v>
      </c>
      <c r="V231" s="2" t="s">
        <v>1484</v>
      </c>
      <c r="W231" s="2" t="s">
        <v>787</v>
      </c>
      <c r="X231" s="2" t="s">
        <v>1507</v>
      </c>
      <c r="Y231" s="2" t="s">
        <v>1507</v>
      </c>
      <c r="Z231" s="2" t="s">
        <v>1513</v>
      </c>
      <c r="AA231" s="2" t="s">
        <v>1484</v>
      </c>
      <c r="AB231" s="2" t="s">
        <v>1484</v>
      </c>
      <c r="AC231" s="2" t="s">
        <v>1484</v>
      </c>
      <c r="AD231" s="2" t="s">
        <v>1484</v>
      </c>
      <c r="AE231" s="2" t="s">
        <v>1484</v>
      </c>
      <c r="AF231" s="2" t="s">
        <v>1484</v>
      </c>
      <c r="AG231" s="2" t="s">
        <v>1484</v>
      </c>
      <c r="AH231" s="2" t="s">
        <v>1484</v>
      </c>
      <c r="AI231" s="2" t="s">
        <v>1484</v>
      </c>
      <c r="AJ231" s="2" t="s">
        <v>1484</v>
      </c>
      <c r="AK231" s="2" t="s">
        <v>1484</v>
      </c>
      <c r="AL231" s="2" t="s">
        <v>1484</v>
      </c>
      <c r="AM231" s="2" t="s">
        <v>1484</v>
      </c>
      <c r="AN231" s="2" t="s">
        <v>1484</v>
      </c>
      <c r="AO231" s="2" t="s">
        <v>1484</v>
      </c>
      <c r="AP231" s="2" t="s">
        <v>1484</v>
      </c>
      <c r="AQ231" s="2" t="s">
        <v>1484</v>
      </c>
      <c r="AR231" s="2" t="s">
        <v>1484</v>
      </c>
      <c r="AS231" s="2" t="s">
        <v>1484</v>
      </c>
      <c r="AT231" s="2" t="s">
        <v>1484</v>
      </c>
      <c r="AU231" s="2" t="s">
        <v>1484</v>
      </c>
      <c r="AV231" s="2" t="s">
        <v>1484</v>
      </c>
      <c r="AW231" s="2" t="s">
        <v>1484</v>
      </c>
      <c r="AX231" s="2" t="s">
        <v>1484</v>
      </c>
      <c r="AY231" s="2" t="s">
        <v>1484</v>
      </c>
      <c r="AZ231" s="2" t="s">
        <v>1484</v>
      </c>
      <c r="BA231" s="2" t="s">
        <v>1484</v>
      </c>
      <c r="BB231" s="2" t="s">
        <v>1484</v>
      </c>
      <c r="BC231" s="2">
        <v>15</v>
      </c>
      <c r="BD231" s="2">
        <v>57.599999999999994</v>
      </c>
      <c r="BE231" s="2">
        <v>63.2</v>
      </c>
      <c r="BF231" s="2">
        <v>193.8</v>
      </c>
      <c r="BG231" s="2" t="s">
        <v>1484</v>
      </c>
      <c r="BH231" s="2" t="s">
        <v>1484</v>
      </c>
      <c r="BI231" s="2" t="s">
        <v>1484</v>
      </c>
      <c r="BJ231" s="2" t="s">
        <v>1484</v>
      </c>
      <c r="BK231" s="2" t="s">
        <v>1484</v>
      </c>
      <c r="BL231" s="2" t="s">
        <v>1484</v>
      </c>
      <c r="BM231" s="2" t="s">
        <v>1484</v>
      </c>
      <c r="BN231" s="2" t="s">
        <v>1484</v>
      </c>
      <c r="BO231" s="2" t="s">
        <v>1484</v>
      </c>
      <c r="BP231" s="2" t="s">
        <v>1484</v>
      </c>
      <c r="BQ231" s="2" t="s">
        <v>1484</v>
      </c>
      <c r="BR231" s="2" t="s">
        <v>1484</v>
      </c>
      <c r="BS231" s="2" t="s">
        <v>1484</v>
      </c>
      <c r="BT231" s="2" t="s">
        <v>1484</v>
      </c>
      <c r="BU231" s="2" t="s">
        <v>1484</v>
      </c>
      <c r="BV231" s="2" t="s">
        <v>1484</v>
      </c>
      <c r="BW231" s="2" t="s">
        <v>1484</v>
      </c>
      <c r="BX231" s="2" t="s">
        <v>1484</v>
      </c>
      <c r="BY231" s="2" t="s">
        <v>1484</v>
      </c>
      <c r="BZ231" s="2" t="s">
        <v>1484</v>
      </c>
      <c r="CA231" s="2" t="s">
        <v>1484</v>
      </c>
      <c r="CB231" s="2" t="s">
        <v>1484</v>
      </c>
      <c r="CC231" s="2" t="s">
        <v>1484</v>
      </c>
      <c r="CD231" s="2" t="s">
        <v>1484</v>
      </c>
      <c r="CE231" s="2" t="s">
        <v>1484</v>
      </c>
      <c r="CF231" s="2" t="s">
        <v>1484</v>
      </c>
      <c r="CG231" s="2" t="s">
        <v>1484</v>
      </c>
      <c r="CH231" s="2" t="s">
        <v>1484</v>
      </c>
      <c r="CI231" s="2">
        <v>7.1</v>
      </c>
      <c r="CJ231" s="2">
        <v>13.8</v>
      </c>
      <c r="CK231" s="2">
        <v>4.5999999999999996</v>
      </c>
      <c r="CL231" s="2">
        <v>8.1999999999999993</v>
      </c>
      <c r="CM231" s="2" t="s">
        <v>1484</v>
      </c>
      <c r="CN231" s="2" t="s">
        <v>1484</v>
      </c>
      <c r="CO231" s="2" t="s">
        <v>1484</v>
      </c>
      <c r="CP231" s="2" t="s">
        <v>1484</v>
      </c>
      <c r="CQ231" s="2" t="s">
        <v>1484</v>
      </c>
      <c r="CR231" s="2" t="s">
        <v>1484</v>
      </c>
      <c r="CS231" s="2" t="s">
        <v>1484</v>
      </c>
      <c r="CU231" s="2" t="str">
        <f>_xlfn.XLOOKUP($A231,TEAMS!$G$1:$G$844,TEAMS!$H$1:$H$844,"",0)</f>
        <v>PF</v>
      </c>
      <c r="CV231" s="2" t="str">
        <f>_xlfn.XLOOKUP($CU231,DASHBOARD!$B$22:$B$27,DASHBOARD!$C$22:$C$27,"",0)</f>
        <v>FORWARD</v>
      </c>
      <c r="CY231" s="60">
        <v>0</v>
      </c>
      <c r="CZ231" s="60">
        <v>0</v>
      </c>
      <c r="DA231" s="60">
        <v>0</v>
      </c>
      <c r="DB231" s="60">
        <v>0</v>
      </c>
      <c r="DC231" s="60">
        <v>0</v>
      </c>
      <c r="DD231" s="60">
        <v>0</v>
      </c>
      <c r="DE231" s="60">
        <v>0</v>
      </c>
      <c r="DF231" s="60">
        <v>0</v>
      </c>
      <c r="DG231" s="60">
        <v>0</v>
      </c>
      <c r="DH231" s="60">
        <v>0</v>
      </c>
      <c r="DI231" s="60">
        <v>0</v>
      </c>
      <c r="DJ231" s="60">
        <v>0</v>
      </c>
      <c r="DK231" s="60">
        <v>0</v>
      </c>
      <c r="DL231" s="60">
        <v>0</v>
      </c>
      <c r="DM231" s="60">
        <v>0</v>
      </c>
      <c r="DN231" s="60">
        <v>0</v>
      </c>
      <c r="DO231" s="60">
        <v>0</v>
      </c>
      <c r="DP231" s="60">
        <v>0</v>
      </c>
      <c r="DQ231" s="60">
        <v>0</v>
      </c>
      <c r="DR231" s="60">
        <v>0</v>
      </c>
      <c r="DS231" s="60">
        <v>0</v>
      </c>
      <c r="DT231" s="60">
        <v>103104</v>
      </c>
      <c r="DU231" s="60">
        <v>0</v>
      </c>
      <c r="DV231" s="60">
        <v>0</v>
      </c>
      <c r="DW231" s="60">
        <v>474000</v>
      </c>
      <c r="DX231" s="60">
        <v>0</v>
      </c>
      <c r="DY231" s="60">
        <v>0</v>
      </c>
      <c r="DZ231" s="60">
        <v>0</v>
      </c>
      <c r="EA231" s="60">
        <v>0</v>
      </c>
      <c r="EB231" s="60">
        <v>0</v>
      </c>
      <c r="EC231" s="60">
        <v>0</v>
      </c>
      <c r="ED231" s="60">
        <v>0</v>
      </c>
      <c r="EH231" s="2" t="s">
        <v>1480</v>
      </c>
    </row>
    <row r="232" spans="1:165" x14ac:dyDescent="0.2">
      <c r="A232" s="2" t="s">
        <v>961</v>
      </c>
      <c r="B232" s="2" t="s">
        <v>1484</v>
      </c>
      <c r="C232" s="2" t="s">
        <v>1484</v>
      </c>
      <c r="D232" s="2" t="s">
        <v>1484</v>
      </c>
      <c r="E232" s="2" t="s">
        <v>1484</v>
      </c>
      <c r="F232" s="2" t="s">
        <v>1484</v>
      </c>
      <c r="G232" s="2" t="s">
        <v>1484</v>
      </c>
      <c r="H232" s="2" t="s">
        <v>1511</v>
      </c>
      <c r="I232" s="2" t="s">
        <v>787</v>
      </c>
      <c r="J232" s="2" t="s">
        <v>787</v>
      </c>
      <c r="K232" s="2" t="s">
        <v>787</v>
      </c>
      <c r="L232" s="2" t="s">
        <v>787</v>
      </c>
      <c r="M232" s="2" t="s">
        <v>787</v>
      </c>
      <c r="N232" s="2" t="s">
        <v>787</v>
      </c>
      <c r="O232" s="2" t="s">
        <v>787</v>
      </c>
      <c r="P232" s="2" t="s">
        <v>787</v>
      </c>
      <c r="Q232" s="2" t="s">
        <v>1529</v>
      </c>
      <c r="R232" s="2" t="s">
        <v>1529</v>
      </c>
      <c r="S232" s="2" t="s">
        <v>1529</v>
      </c>
      <c r="T232" s="2" t="s">
        <v>1507</v>
      </c>
      <c r="U232" s="2" t="s">
        <v>1484</v>
      </c>
      <c r="V232" s="2" t="s">
        <v>1484</v>
      </c>
      <c r="W232" s="2" t="s">
        <v>1484</v>
      </c>
      <c r="X232" s="2" t="s">
        <v>1484</v>
      </c>
      <c r="Y232" s="2" t="s">
        <v>1484</v>
      </c>
      <c r="Z232" s="2" t="s">
        <v>1484</v>
      </c>
      <c r="AA232" s="2" t="s">
        <v>1484</v>
      </c>
      <c r="AB232" s="2" t="s">
        <v>1484</v>
      </c>
      <c r="AC232" s="2" t="s">
        <v>1484</v>
      </c>
      <c r="AD232" s="2" t="s">
        <v>1484</v>
      </c>
      <c r="AE232" s="2" t="s">
        <v>1484</v>
      </c>
      <c r="AF232" s="2" t="s">
        <v>1484</v>
      </c>
      <c r="AG232" s="2" t="s">
        <v>1484</v>
      </c>
      <c r="AH232" s="2" t="s">
        <v>1484</v>
      </c>
      <c r="AI232" s="2" t="s">
        <v>1484</v>
      </c>
      <c r="AJ232" s="2" t="s">
        <v>1484</v>
      </c>
      <c r="AK232" s="2" t="s">
        <v>1484</v>
      </c>
      <c r="AL232" s="2" t="s">
        <v>1484</v>
      </c>
      <c r="AM232" s="2" t="s">
        <v>1484</v>
      </c>
      <c r="AN232" s="2">
        <v>523.79999999999995</v>
      </c>
      <c r="AO232" s="2">
        <v>429.29999999999995</v>
      </c>
      <c r="AP232" s="2">
        <v>606.30000000000007</v>
      </c>
      <c r="AQ232" s="2">
        <v>1339.4</v>
      </c>
      <c r="AR232" s="2">
        <v>1219.8</v>
      </c>
      <c r="AS232" s="2">
        <v>1722</v>
      </c>
      <c r="AT232" s="2">
        <v>1935.5</v>
      </c>
      <c r="AU232" s="2">
        <v>1252.8999999999999</v>
      </c>
      <c r="AV232" s="2">
        <v>1474.3999999999999</v>
      </c>
      <c r="AW232" s="2">
        <v>1116</v>
      </c>
      <c r="AX232" s="2">
        <v>812.5</v>
      </c>
      <c r="AY232" s="2">
        <v>494.9</v>
      </c>
      <c r="AZ232" s="2">
        <v>471.2</v>
      </c>
      <c r="BA232" s="2" t="s">
        <v>1484</v>
      </c>
      <c r="BB232" s="2" t="s">
        <v>1484</v>
      </c>
      <c r="BC232" s="2" t="s">
        <v>1484</v>
      </c>
      <c r="BD232" s="2" t="s">
        <v>1484</v>
      </c>
      <c r="BE232" s="2" t="s">
        <v>1484</v>
      </c>
      <c r="BF232" s="2" t="s">
        <v>1484</v>
      </c>
      <c r="BG232" s="2" t="s">
        <v>1484</v>
      </c>
      <c r="BH232" s="2" t="s">
        <v>1484</v>
      </c>
      <c r="BI232" s="2" t="s">
        <v>1484</v>
      </c>
      <c r="BJ232" s="2" t="s">
        <v>1484</v>
      </c>
      <c r="BK232" s="2" t="s">
        <v>1484</v>
      </c>
      <c r="BL232" s="2" t="s">
        <v>1484</v>
      </c>
      <c r="BM232" s="2" t="s">
        <v>1484</v>
      </c>
      <c r="BN232" s="2" t="s">
        <v>1484</v>
      </c>
      <c r="BO232" s="2" t="s">
        <v>1484</v>
      </c>
      <c r="BP232" s="2" t="s">
        <v>1484</v>
      </c>
      <c r="BQ232" s="2" t="s">
        <v>1484</v>
      </c>
      <c r="BR232" s="2" t="s">
        <v>1484</v>
      </c>
      <c r="BS232" s="2" t="s">
        <v>1484</v>
      </c>
      <c r="BT232" s="2">
        <v>13.7</v>
      </c>
      <c r="BU232" s="2">
        <v>10.1</v>
      </c>
      <c r="BV232" s="2">
        <v>19.7</v>
      </c>
      <c r="BW232" s="2">
        <v>13.2</v>
      </c>
      <c r="BX232" s="2">
        <v>14.8</v>
      </c>
      <c r="BY232" s="2">
        <v>16.399999999999999</v>
      </c>
      <c r="BZ232" s="2">
        <v>16.100000000000001</v>
      </c>
      <c r="CA232" s="2">
        <v>15</v>
      </c>
      <c r="CB232" s="2">
        <v>12.2</v>
      </c>
      <c r="CC232" s="2">
        <v>10.199999999999999</v>
      </c>
      <c r="CD232" s="2">
        <v>7.7</v>
      </c>
      <c r="CE232" s="2">
        <v>7.3</v>
      </c>
      <c r="CF232" s="2">
        <v>5.3</v>
      </c>
      <c r="CG232" s="2" t="s">
        <v>1484</v>
      </c>
      <c r="CH232" s="2" t="s">
        <v>1484</v>
      </c>
      <c r="CI232" s="2" t="s">
        <v>1484</v>
      </c>
      <c r="CJ232" s="2" t="s">
        <v>1484</v>
      </c>
      <c r="CK232" s="2" t="s">
        <v>1484</v>
      </c>
      <c r="CL232" s="2" t="s">
        <v>1484</v>
      </c>
      <c r="CM232" s="2" t="s">
        <v>1484</v>
      </c>
      <c r="CN232" s="2" t="s">
        <v>1484</v>
      </c>
      <c r="CO232" s="2" t="s">
        <v>1484</v>
      </c>
      <c r="CP232" s="2" t="s">
        <v>1484</v>
      </c>
      <c r="CQ232" s="2" t="s">
        <v>1484</v>
      </c>
      <c r="CR232" s="2" t="s">
        <v>1484</v>
      </c>
      <c r="CS232" s="2" t="s">
        <v>1484</v>
      </c>
      <c r="CU232" s="2" t="str">
        <f>_xlfn.XLOOKUP($A232,TEAMS!$G$1:$G$844,TEAMS!$H$1:$H$844,"",0)</f>
        <v>PF</v>
      </c>
      <c r="CV232" s="2" t="str">
        <f>_xlfn.XLOOKUP($CU232,DASHBOARD!$B$22:$B$27,DASHBOARD!$C$22:$C$27,"",0)</f>
        <v>FORWARD</v>
      </c>
      <c r="CY232" s="60">
        <v>0</v>
      </c>
      <c r="CZ232" s="60">
        <v>0</v>
      </c>
      <c r="DA232" s="60">
        <v>0</v>
      </c>
      <c r="DB232" s="60">
        <v>0</v>
      </c>
      <c r="DC232" s="60">
        <v>0</v>
      </c>
      <c r="DD232" s="60">
        <v>0</v>
      </c>
      <c r="DE232" s="60">
        <v>0</v>
      </c>
      <c r="DF232" s="60">
        <v>272250</v>
      </c>
      <c r="DG232" s="60">
        <v>425000</v>
      </c>
      <c r="DH232" s="60">
        <v>2285000</v>
      </c>
      <c r="DI232" s="60">
        <v>0</v>
      </c>
      <c r="DJ232" s="60">
        <v>2285000</v>
      </c>
      <c r="DK232" s="60">
        <v>4370000</v>
      </c>
      <c r="DL232" s="60">
        <v>4916250</v>
      </c>
      <c r="DM232" s="60">
        <v>5462500</v>
      </c>
      <c r="DN232" s="60">
        <v>6008750</v>
      </c>
      <c r="DO232" s="60">
        <v>0</v>
      </c>
      <c r="DP232" s="60">
        <v>7101250</v>
      </c>
      <c r="DQ232" s="60">
        <v>7647500</v>
      </c>
      <c r="DR232" s="60">
        <v>0</v>
      </c>
      <c r="DS232" s="60">
        <v>0</v>
      </c>
      <c r="DT232" s="60">
        <v>0</v>
      </c>
      <c r="DU232" s="60">
        <v>0</v>
      </c>
      <c r="DV232" s="60">
        <v>0</v>
      </c>
      <c r="DW232" s="60">
        <v>0</v>
      </c>
      <c r="DX232" s="60">
        <v>0</v>
      </c>
      <c r="DY232" s="60">
        <v>0</v>
      </c>
      <c r="DZ232" s="60">
        <v>0</v>
      </c>
      <c r="EA232" s="60">
        <v>0</v>
      </c>
      <c r="EB232" s="60">
        <v>0</v>
      </c>
      <c r="EC232" s="60">
        <v>0</v>
      </c>
      <c r="ED232" s="60">
        <v>0</v>
      </c>
      <c r="EH232" s="2" t="s">
        <v>1271</v>
      </c>
    </row>
    <row r="233" spans="1:165" x14ac:dyDescent="0.2">
      <c r="A233" s="2" t="s">
        <v>619</v>
      </c>
      <c r="B233" s="2" t="s">
        <v>1484</v>
      </c>
      <c r="C233" s="2" t="s">
        <v>1484</v>
      </c>
      <c r="D233" s="2" t="s">
        <v>1484</v>
      </c>
      <c r="E233" s="2" t="s">
        <v>1484</v>
      </c>
      <c r="F233" s="2" t="s">
        <v>1484</v>
      </c>
      <c r="G233" s="2" t="s">
        <v>1484</v>
      </c>
      <c r="H233" s="2" t="s">
        <v>1484</v>
      </c>
      <c r="I233" s="2" t="s">
        <v>1484</v>
      </c>
      <c r="J233" s="2" t="s">
        <v>1484</v>
      </c>
      <c r="K233" s="2" t="s">
        <v>1484</v>
      </c>
      <c r="L233" s="2" t="s">
        <v>1484</v>
      </c>
      <c r="M233" s="2" t="s">
        <v>1484</v>
      </c>
      <c r="N233" s="2" t="s">
        <v>1484</v>
      </c>
      <c r="O233" s="2" t="s">
        <v>1484</v>
      </c>
      <c r="P233" s="2" t="s">
        <v>1484</v>
      </c>
      <c r="Q233" s="2" t="s">
        <v>1484</v>
      </c>
      <c r="R233" s="2" t="s">
        <v>1484</v>
      </c>
      <c r="S233" s="2" t="s">
        <v>1484</v>
      </c>
      <c r="T233" s="2" t="s">
        <v>1484</v>
      </c>
      <c r="U233" s="2" t="s">
        <v>1484</v>
      </c>
      <c r="V233" s="2" t="s">
        <v>1484</v>
      </c>
      <c r="W233" s="2" t="s">
        <v>1484</v>
      </c>
      <c r="X233" s="2" t="s">
        <v>1484</v>
      </c>
      <c r="Y233" s="2" t="s">
        <v>1484</v>
      </c>
      <c r="Z233" s="2" t="s">
        <v>1484</v>
      </c>
      <c r="AA233" s="2" t="s">
        <v>1484</v>
      </c>
      <c r="AB233" s="2" t="s">
        <v>1484</v>
      </c>
      <c r="AC233" s="2" t="s">
        <v>1484</v>
      </c>
      <c r="AD233" s="2" t="s">
        <v>1484</v>
      </c>
      <c r="AE233" s="2" t="s">
        <v>1484</v>
      </c>
      <c r="AF233" s="2" t="s">
        <v>1484</v>
      </c>
      <c r="AG233" s="2" t="s">
        <v>1484</v>
      </c>
      <c r="AH233" s="2" t="s">
        <v>1484</v>
      </c>
      <c r="AI233" s="2" t="s">
        <v>1484</v>
      </c>
      <c r="AJ233" s="2" t="s">
        <v>1484</v>
      </c>
      <c r="AK233" s="2" t="s">
        <v>1484</v>
      </c>
      <c r="AL233" s="2" t="s">
        <v>1484</v>
      </c>
      <c r="AM233" s="2" t="s">
        <v>1484</v>
      </c>
      <c r="AN233" s="2" t="s">
        <v>1484</v>
      </c>
      <c r="AO233" s="2" t="s">
        <v>1484</v>
      </c>
      <c r="AP233" s="2" t="s">
        <v>1484</v>
      </c>
      <c r="AQ233" s="2" t="s">
        <v>1484</v>
      </c>
      <c r="AR233" s="2" t="s">
        <v>1484</v>
      </c>
      <c r="AS233" s="2" t="s">
        <v>1484</v>
      </c>
      <c r="AT233" s="2" t="s">
        <v>1484</v>
      </c>
      <c r="AU233" s="2" t="s">
        <v>1484</v>
      </c>
      <c r="AV233" s="2" t="s">
        <v>1484</v>
      </c>
      <c r="AW233" s="2" t="s">
        <v>1484</v>
      </c>
      <c r="AX233" s="2" t="s">
        <v>1484</v>
      </c>
      <c r="AY233" s="2" t="s">
        <v>1484</v>
      </c>
      <c r="AZ233" s="2" t="s">
        <v>1484</v>
      </c>
      <c r="BA233" s="2" t="s">
        <v>1484</v>
      </c>
      <c r="BB233" s="2" t="s">
        <v>1484</v>
      </c>
      <c r="BC233" s="2" t="s">
        <v>1484</v>
      </c>
      <c r="BD233" s="2" t="s">
        <v>1484</v>
      </c>
      <c r="BE233" s="2" t="s">
        <v>1484</v>
      </c>
      <c r="BF233" s="2" t="s">
        <v>1484</v>
      </c>
      <c r="BG233" s="2" t="s">
        <v>1484</v>
      </c>
      <c r="BH233" s="2" t="s">
        <v>1484</v>
      </c>
      <c r="BI233" s="2" t="s">
        <v>1484</v>
      </c>
      <c r="BJ233" s="2" t="s">
        <v>1484</v>
      </c>
      <c r="BK233" s="2" t="s">
        <v>1484</v>
      </c>
      <c r="BL233" s="2" t="s">
        <v>1484</v>
      </c>
      <c r="BM233" s="2" t="s">
        <v>1484</v>
      </c>
      <c r="BN233" s="2" t="s">
        <v>1484</v>
      </c>
      <c r="BO233" s="2" t="s">
        <v>1484</v>
      </c>
      <c r="BP233" s="2" t="s">
        <v>1484</v>
      </c>
      <c r="BQ233" s="2" t="s">
        <v>1484</v>
      </c>
      <c r="BR233" s="2" t="s">
        <v>1484</v>
      </c>
      <c r="BS233" s="2" t="s">
        <v>1484</v>
      </c>
      <c r="BT233" s="2" t="s">
        <v>1484</v>
      </c>
      <c r="BU233" s="2" t="s">
        <v>1484</v>
      </c>
      <c r="BV233" s="2" t="s">
        <v>1484</v>
      </c>
      <c r="BW233" s="2" t="s">
        <v>1484</v>
      </c>
      <c r="BX233" s="2" t="s">
        <v>1484</v>
      </c>
      <c r="BY233" s="2" t="s">
        <v>1484</v>
      </c>
      <c r="BZ233" s="2" t="s">
        <v>1484</v>
      </c>
      <c r="CA233" s="2" t="s">
        <v>1484</v>
      </c>
      <c r="CB233" s="2" t="s">
        <v>1484</v>
      </c>
      <c r="CC233" s="2" t="s">
        <v>1484</v>
      </c>
      <c r="CD233" s="2" t="s">
        <v>1484</v>
      </c>
      <c r="CE233" s="2" t="s">
        <v>1484</v>
      </c>
      <c r="CF233" s="2" t="s">
        <v>1484</v>
      </c>
      <c r="CG233" s="2" t="s">
        <v>1484</v>
      </c>
      <c r="CH233" s="2" t="s">
        <v>1484</v>
      </c>
      <c r="CI233" s="2" t="s">
        <v>1484</v>
      </c>
      <c r="CJ233" s="2" t="s">
        <v>1484</v>
      </c>
      <c r="CK233" s="2" t="s">
        <v>1484</v>
      </c>
      <c r="CL233" s="2" t="s">
        <v>1484</v>
      </c>
      <c r="CM233" s="2" t="s">
        <v>1484</v>
      </c>
      <c r="CN233" s="2" t="s">
        <v>1484</v>
      </c>
      <c r="CO233" s="2" t="s">
        <v>1484</v>
      </c>
      <c r="CP233" s="2" t="s">
        <v>1484</v>
      </c>
      <c r="CQ233" s="2" t="s">
        <v>1484</v>
      </c>
      <c r="CR233" s="2" t="s">
        <v>1484</v>
      </c>
      <c r="CS233" s="2" t="s">
        <v>1484</v>
      </c>
      <c r="CU233" s="2" t="str">
        <f>_xlfn.XLOOKUP($A233,TEAMS!$G$1:$G$844,TEAMS!$H$1:$H$844,"",0)</f>
        <v>PF</v>
      </c>
      <c r="CV233" s="2" t="str">
        <f>_xlfn.XLOOKUP($CU233,DASHBOARD!$B$22:$B$27,DASHBOARD!$C$22:$C$27,"",0)</f>
        <v>FORWARD</v>
      </c>
      <c r="CY233" s="60">
        <v>0</v>
      </c>
      <c r="CZ233" s="60">
        <v>0</v>
      </c>
      <c r="DA233" s="60">
        <v>0</v>
      </c>
      <c r="DB233" s="60">
        <v>0</v>
      </c>
      <c r="DC233" s="60">
        <v>0</v>
      </c>
      <c r="DD233" s="60">
        <v>0</v>
      </c>
      <c r="DE233" s="60">
        <v>0</v>
      </c>
      <c r="DF233" s="60">
        <v>0</v>
      </c>
      <c r="DG233" s="60">
        <v>0</v>
      </c>
      <c r="DH233" s="60">
        <v>0</v>
      </c>
      <c r="DI233" s="60">
        <v>0</v>
      </c>
      <c r="DJ233" s="60">
        <v>0</v>
      </c>
      <c r="DK233" s="60">
        <v>0</v>
      </c>
      <c r="DL233" s="60">
        <v>0</v>
      </c>
      <c r="DM233" s="60">
        <v>0</v>
      </c>
      <c r="DN233" s="60">
        <v>0</v>
      </c>
      <c r="DO233" s="60">
        <v>0</v>
      </c>
      <c r="DP233" s="60">
        <v>0</v>
      </c>
      <c r="DQ233" s="60">
        <v>0</v>
      </c>
      <c r="DR233" s="60">
        <v>0</v>
      </c>
      <c r="DS233" s="60">
        <v>0</v>
      </c>
      <c r="DT233" s="60">
        <v>0</v>
      </c>
      <c r="DU233" s="60">
        <v>0</v>
      </c>
      <c r="DV233" s="60">
        <v>0</v>
      </c>
      <c r="DW233" s="60">
        <v>0</v>
      </c>
      <c r="DX233" s="60">
        <v>0</v>
      </c>
      <c r="DY233" s="60">
        <v>0</v>
      </c>
      <c r="DZ233" s="60">
        <v>0</v>
      </c>
      <c r="EA233" s="60">
        <v>0</v>
      </c>
      <c r="EB233" s="60">
        <v>0</v>
      </c>
      <c r="EC233" s="60">
        <v>0</v>
      </c>
      <c r="ED233" s="60">
        <v>0</v>
      </c>
      <c r="EH233" s="2" t="s">
        <v>1484</v>
      </c>
    </row>
    <row r="234" spans="1:165" x14ac:dyDescent="0.2">
      <c r="A234" s="2" t="s">
        <v>802</v>
      </c>
      <c r="B234" s="2" t="s">
        <v>1484</v>
      </c>
      <c r="C234" s="2" t="s">
        <v>1484</v>
      </c>
      <c r="D234" s="2" t="s">
        <v>1484</v>
      </c>
      <c r="E234" s="2" t="s">
        <v>1484</v>
      </c>
      <c r="F234" s="2" t="s">
        <v>1484</v>
      </c>
      <c r="G234" s="2" t="s">
        <v>1484</v>
      </c>
      <c r="H234" s="2" t="s">
        <v>1484</v>
      </c>
      <c r="I234" s="2" t="s">
        <v>1484</v>
      </c>
      <c r="J234" s="2" t="s">
        <v>1484</v>
      </c>
      <c r="K234" s="2" t="s">
        <v>1484</v>
      </c>
      <c r="L234" s="2" t="s">
        <v>1484</v>
      </c>
      <c r="M234" s="2" t="s">
        <v>1484</v>
      </c>
      <c r="N234" s="2" t="s">
        <v>787</v>
      </c>
      <c r="O234" s="2" t="s">
        <v>787</v>
      </c>
      <c r="P234" s="2" t="s">
        <v>787</v>
      </c>
      <c r="Q234" s="2" t="s">
        <v>787</v>
      </c>
      <c r="R234" s="2" t="s">
        <v>787</v>
      </c>
      <c r="S234" s="2" t="s">
        <v>787</v>
      </c>
      <c r="T234" s="2" t="s">
        <v>787</v>
      </c>
      <c r="U234" s="2" t="s">
        <v>787</v>
      </c>
      <c r="V234" s="2" t="s">
        <v>787</v>
      </c>
      <c r="W234" s="2" t="s">
        <v>787</v>
      </c>
      <c r="X234" s="2" t="s">
        <v>787</v>
      </c>
      <c r="Y234" s="2" t="s">
        <v>787</v>
      </c>
      <c r="Z234" s="2" t="s">
        <v>787</v>
      </c>
      <c r="AA234" s="2" t="s">
        <v>787</v>
      </c>
      <c r="AB234" s="2" t="s">
        <v>787</v>
      </c>
      <c r="AC234" s="2" t="s">
        <v>787</v>
      </c>
      <c r="AD234" s="2" t="s">
        <v>1484</v>
      </c>
      <c r="AE234" s="2" t="s">
        <v>1484</v>
      </c>
      <c r="AF234" s="2" t="s">
        <v>1484</v>
      </c>
      <c r="AG234" s="2" t="s">
        <v>1484</v>
      </c>
      <c r="AH234" s="2" t="s">
        <v>1484</v>
      </c>
      <c r="AI234" s="2" t="s">
        <v>1484</v>
      </c>
      <c r="AJ234" s="2" t="s">
        <v>1484</v>
      </c>
      <c r="AK234" s="2" t="s">
        <v>1484</v>
      </c>
      <c r="AL234" s="2" t="s">
        <v>1484</v>
      </c>
      <c r="AM234" s="2" t="s">
        <v>1484</v>
      </c>
      <c r="AN234" s="2" t="s">
        <v>1484</v>
      </c>
      <c r="AO234" s="2" t="s">
        <v>1484</v>
      </c>
      <c r="AP234" s="2" t="s">
        <v>1484</v>
      </c>
      <c r="AQ234" s="2" t="s">
        <v>1484</v>
      </c>
      <c r="AR234" s="2" t="s">
        <v>1484</v>
      </c>
      <c r="AS234" s="2" t="s">
        <v>1484</v>
      </c>
      <c r="AT234" s="2">
        <v>1428.3</v>
      </c>
      <c r="AU234" s="2">
        <v>2263.7999999999997</v>
      </c>
      <c r="AV234" s="2">
        <v>2190.4</v>
      </c>
      <c r="AW234" s="2">
        <v>1813.5</v>
      </c>
      <c r="AX234" s="2">
        <v>2062.5</v>
      </c>
      <c r="AY234" s="2">
        <v>2301.4</v>
      </c>
      <c r="AZ234" s="2">
        <v>1179.2</v>
      </c>
      <c r="BA234" s="2">
        <v>2152.5</v>
      </c>
      <c r="BB234" s="2">
        <v>2424</v>
      </c>
      <c r="BC234" s="2">
        <v>792.2</v>
      </c>
      <c r="BD234" s="2">
        <v>1392</v>
      </c>
      <c r="BE234" s="2">
        <v>1550.4</v>
      </c>
      <c r="BF234" s="2">
        <v>1589</v>
      </c>
      <c r="BG234" s="2">
        <v>1136.8000000000002</v>
      </c>
      <c r="BH234" s="2">
        <v>1290.3</v>
      </c>
      <c r="BI234" s="2">
        <v>1300</v>
      </c>
      <c r="BJ234" s="2" t="s">
        <v>1484</v>
      </c>
      <c r="BK234" s="2" t="s">
        <v>1484</v>
      </c>
      <c r="BL234" s="2" t="s">
        <v>1484</v>
      </c>
      <c r="BM234" s="2" t="s">
        <v>1484</v>
      </c>
      <c r="BN234" s="2" t="s">
        <v>1484</v>
      </c>
      <c r="BO234" s="2" t="s">
        <v>1484</v>
      </c>
      <c r="BP234" s="2" t="s">
        <v>1484</v>
      </c>
      <c r="BQ234" s="2" t="s">
        <v>1484</v>
      </c>
      <c r="BR234" s="2" t="s">
        <v>1484</v>
      </c>
      <c r="BS234" s="2" t="s">
        <v>1484</v>
      </c>
      <c r="BT234" s="2" t="s">
        <v>1484</v>
      </c>
      <c r="BU234" s="2" t="s">
        <v>1484</v>
      </c>
      <c r="BV234" s="2" t="s">
        <v>1484</v>
      </c>
      <c r="BW234" s="2" t="s">
        <v>1484</v>
      </c>
      <c r="BX234" s="2" t="s">
        <v>1484</v>
      </c>
      <c r="BY234" s="2" t="s">
        <v>1484</v>
      </c>
      <c r="BZ234" s="2">
        <v>14.7</v>
      </c>
      <c r="CA234" s="2">
        <v>18.5</v>
      </c>
      <c r="CB234" s="2">
        <v>22.3</v>
      </c>
      <c r="CC234" s="2">
        <v>22.4</v>
      </c>
      <c r="CD234" s="2">
        <v>24.1</v>
      </c>
      <c r="CE234" s="2">
        <v>24.3</v>
      </c>
      <c r="CF234" s="2">
        <v>22.9</v>
      </c>
      <c r="CG234" s="2">
        <v>22.5</v>
      </c>
      <c r="CH234" s="2">
        <v>21.7</v>
      </c>
      <c r="CI234" s="2">
        <v>24.1</v>
      </c>
      <c r="CJ234" s="2">
        <v>19</v>
      </c>
      <c r="CK234" s="2">
        <v>20</v>
      </c>
      <c r="CL234" s="2">
        <v>16.2</v>
      </c>
      <c r="CM234" s="2">
        <v>17.8</v>
      </c>
      <c r="CN234" s="2">
        <v>13.9</v>
      </c>
      <c r="CO234" s="2">
        <v>12.9</v>
      </c>
      <c r="CP234" s="2" t="s">
        <v>1484</v>
      </c>
      <c r="CQ234" s="2" t="s">
        <v>1484</v>
      </c>
      <c r="CR234" s="2" t="s">
        <v>1484</v>
      </c>
      <c r="CS234" s="2" t="s">
        <v>1484</v>
      </c>
      <c r="CU234" s="2" t="str">
        <f>_xlfn.XLOOKUP($A234,TEAMS!$G$1:$G$844,TEAMS!$H$1:$H$844,"",0)</f>
        <v>SG</v>
      </c>
      <c r="CV234" s="2" t="str">
        <f>_xlfn.XLOOKUP($CU234,DASHBOARD!$B$22:$B$27,DASHBOARD!$C$22:$C$27,"",0)</f>
        <v>GUARD</v>
      </c>
      <c r="CY234" s="60">
        <v>0</v>
      </c>
      <c r="CZ234" s="60">
        <v>0</v>
      </c>
      <c r="DA234" s="60">
        <v>0</v>
      </c>
      <c r="DB234" s="60">
        <v>0</v>
      </c>
      <c r="DC234" s="60">
        <v>0</v>
      </c>
      <c r="DD234" s="60">
        <v>0</v>
      </c>
      <c r="DE234" s="60">
        <v>0</v>
      </c>
      <c r="DF234" s="60">
        <v>0</v>
      </c>
      <c r="DG234" s="60">
        <v>0</v>
      </c>
      <c r="DH234" s="60">
        <v>0</v>
      </c>
      <c r="DI234" s="60">
        <v>0</v>
      </c>
      <c r="DJ234" s="60">
        <v>0</v>
      </c>
      <c r="DK234" s="60">
        <v>1325000</v>
      </c>
      <c r="DL234" s="60">
        <v>1457500</v>
      </c>
      <c r="DM234" s="60">
        <v>6603500</v>
      </c>
      <c r="DN234" s="60">
        <v>0</v>
      </c>
      <c r="DO234" s="60">
        <v>8254375</v>
      </c>
      <c r="DP234" s="60">
        <v>9079811</v>
      </c>
      <c r="DQ234" s="60">
        <v>9905248</v>
      </c>
      <c r="DR234" s="60">
        <v>10728130</v>
      </c>
      <c r="DS234" s="60">
        <v>11854584</v>
      </c>
      <c r="DT234" s="60">
        <v>12981038</v>
      </c>
      <c r="DU234" s="60">
        <v>14107492</v>
      </c>
      <c r="DV234" s="60">
        <v>7500000</v>
      </c>
      <c r="DW234" s="60">
        <v>7000000</v>
      </c>
      <c r="DX234" s="60">
        <v>2814000</v>
      </c>
      <c r="DY234" s="60">
        <v>14000000</v>
      </c>
      <c r="DZ234" s="60">
        <v>2500000</v>
      </c>
      <c r="EA234" s="60">
        <v>0</v>
      </c>
      <c r="EB234" s="60">
        <v>0</v>
      </c>
      <c r="EC234" s="60">
        <v>0</v>
      </c>
      <c r="ED234" s="60">
        <v>0</v>
      </c>
      <c r="EH234" s="2" t="s">
        <v>1476</v>
      </c>
    </row>
    <row r="235" spans="1:165" x14ac:dyDescent="0.2">
      <c r="A235" s="2" t="s">
        <v>692</v>
      </c>
      <c r="B235" s="2" t="s">
        <v>1484</v>
      </c>
      <c r="C235" s="2" t="s">
        <v>1484</v>
      </c>
      <c r="D235" s="2" t="s">
        <v>1484</v>
      </c>
      <c r="E235" s="2" t="s">
        <v>1484</v>
      </c>
      <c r="F235" s="2" t="s">
        <v>1484</v>
      </c>
      <c r="G235" s="2" t="s">
        <v>1484</v>
      </c>
      <c r="H235" s="2" t="s">
        <v>1484</v>
      </c>
      <c r="I235" s="2" t="s">
        <v>1484</v>
      </c>
      <c r="J235" s="2" t="s">
        <v>1484</v>
      </c>
      <c r="K235" s="2" t="s">
        <v>1484</v>
      </c>
      <c r="L235" s="2" t="s">
        <v>1484</v>
      </c>
      <c r="M235" s="2" t="s">
        <v>1484</v>
      </c>
      <c r="N235" s="2" t="s">
        <v>1484</v>
      </c>
      <c r="O235" s="2" t="s">
        <v>1484</v>
      </c>
      <c r="P235" s="2" t="s">
        <v>1484</v>
      </c>
      <c r="Q235" s="2" t="s">
        <v>1484</v>
      </c>
      <c r="R235" s="2" t="s">
        <v>1484</v>
      </c>
      <c r="S235" s="2" t="s">
        <v>1484</v>
      </c>
      <c r="T235" s="2" t="s">
        <v>1524</v>
      </c>
      <c r="U235" s="2" t="s">
        <v>1524</v>
      </c>
      <c r="V235" s="2" t="s">
        <v>1524</v>
      </c>
      <c r="W235" s="2" t="s">
        <v>1524</v>
      </c>
      <c r="X235" s="2" t="s">
        <v>1524</v>
      </c>
      <c r="Y235" s="2" t="s">
        <v>1524</v>
      </c>
      <c r="Z235" s="2" t="s">
        <v>1524</v>
      </c>
      <c r="AA235" s="2" t="s">
        <v>1524</v>
      </c>
      <c r="AB235" s="2" t="s">
        <v>1524</v>
      </c>
      <c r="AC235" s="2" t="s">
        <v>1524</v>
      </c>
      <c r="AD235" s="2" t="s">
        <v>1507</v>
      </c>
      <c r="AE235" s="2" t="s">
        <v>1484</v>
      </c>
      <c r="AF235" s="2" t="s">
        <v>1484</v>
      </c>
      <c r="AG235" s="2" t="s">
        <v>1484</v>
      </c>
      <c r="AH235" s="2" t="s">
        <v>1484</v>
      </c>
      <c r="AI235" s="2" t="s">
        <v>1484</v>
      </c>
      <c r="AJ235" s="2" t="s">
        <v>1484</v>
      </c>
      <c r="AK235" s="2" t="s">
        <v>1484</v>
      </c>
      <c r="AL235" s="2" t="s">
        <v>1484</v>
      </c>
      <c r="AM235" s="2" t="s">
        <v>1484</v>
      </c>
      <c r="AN235" s="2" t="s">
        <v>1484</v>
      </c>
      <c r="AO235" s="2" t="s">
        <v>1484</v>
      </c>
      <c r="AP235" s="2" t="s">
        <v>1484</v>
      </c>
      <c r="AQ235" s="2" t="s">
        <v>1484</v>
      </c>
      <c r="AR235" s="2" t="s">
        <v>1484</v>
      </c>
      <c r="AS235" s="2" t="s">
        <v>1484</v>
      </c>
      <c r="AT235" s="2" t="s">
        <v>1484</v>
      </c>
      <c r="AU235" s="2" t="s">
        <v>1484</v>
      </c>
      <c r="AV235" s="2" t="s">
        <v>1484</v>
      </c>
      <c r="AW235" s="2" t="s">
        <v>1484</v>
      </c>
      <c r="AX235" s="2" t="s">
        <v>1484</v>
      </c>
      <c r="AY235" s="2" t="s">
        <v>1484</v>
      </c>
      <c r="AZ235" s="2">
        <v>2517.4</v>
      </c>
      <c r="BA235" s="2">
        <v>2470.1999999999998</v>
      </c>
      <c r="BB235" s="2">
        <v>2583.9</v>
      </c>
      <c r="BC235" s="2">
        <v>2372.5</v>
      </c>
      <c r="BD235" s="2">
        <v>2800</v>
      </c>
      <c r="BE235" s="2">
        <v>1970.6</v>
      </c>
      <c r="BF235" s="2">
        <v>2689.2000000000003</v>
      </c>
      <c r="BG235" s="2">
        <v>1788.8</v>
      </c>
      <c r="BH235" s="2">
        <v>2530.8000000000002</v>
      </c>
      <c r="BI235" s="2">
        <v>2409</v>
      </c>
      <c r="BJ235" s="2">
        <v>2433.2000000000003</v>
      </c>
      <c r="BK235" s="2" t="s">
        <v>1484</v>
      </c>
      <c r="BL235" s="2" t="s">
        <v>1484</v>
      </c>
      <c r="BM235" s="2" t="s">
        <v>1484</v>
      </c>
      <c r="BN235" s="2" t="s">
        <v>1484</v>
      </c>
      <c r="BO235" s="2" t="s">
        <v>1484</v>
      </c>
      <c r="BP235" s="2" t="s">
        <v>1484</v>
      </c>
      <c r="BQ235" s="2" t="s">
        <v>1484</v>
      </c>
      <c r="BR235" s="2" t="s">
        <v>1484</v>
      </c>
      <c r="BS235" s="2" t="s">
        <v>1484</v>
      </c>
      <c r="BT235" s="2" t="s">
        <v>1484</v>
      </c>
      <c r="BU235" s="2" t="s">
        <v>1484</v>
      </c>
      <c r="BV235" s="2" t="s">
        <v>1484</v>
      </c>
      <c r="BW235" s="2" t="s">
        <v>1484</v>
      </c>
      <c r="BX235" s="2" t="s">
        <v>1484</v>
      </c>
      <c r="BY235" s="2" t="s">
        <v>1484</v>
      </c>
      <c r="BZ235" s="2" t="s">
        <v>1484</v>
      </c>
      <c r="CA235" s="2" t="s">
        <v>1484</v>
      </c>
      <c r="CB235" s="2" t="s">
        <v>1484</v>
      </c>
      <c r="CC235" s="2" t="s">
        <v>1484</v>
      </c>
      <c r="CD235" s="2" t="s">
        <v>1484</v>
      </c>
      <c r="CE235" s="2" t="s">
        <v>1484</v>
      </c>
      <c r="CF235" s="2">
        <v>16.7</v>
      </c>
      <c r="CG235" s="2">
        <v>19.3</v>
      </c>
      <c r="CH235" s="2">
        <v>16.8</v>
      </c>
      <c r="CI235" s="2">
        <v>18.399999999999999</v>
      </c>
      <c r="CJ235" s="2">
        <v>19.5</v>
      </c>
      <c r="CK235" s="2">
        <v>18.2</v>
      </c>
      <c r="CL235" s="2">
        <v>21.7</v>
      </c>
      <c r="CM235" s="2">
        <v>17.7</v>
      </c>
      <c r="CN235" s="2">
        <v>20.2</v>
      </c>
      <c r="CO235" s="2">
        <v>17.399999999999999</v>
      </c>
      <c r="CP235" s="2">
        <v>16.7</v>
      </c>
      <c r="CQ235" s="2" t="s">
        <v>1484</v>
      </c>
      <c r="CR235" s="2" t="s">
        <v>1484</v>
      </c>
      <c r="CS235" s="2" t="s">
        <v>1484</v>
      </c>
      <c r="CU235" s="2" t="str">
        <f>_xlfn.XLOOKUP($A235,TEAMS!$G$1:$G$844,TEAMS!$H$1:$H$844,"",0)</f>
        <v>C</v>
      </c>
      <c r="CV235" s="2" t="str">
        <f>_xlfn.XLOOKUP($CU235,DASHBOARD!$B$22:$B$27,DASHBOARD!$C$22:$C$27,"",0)</f>
        <v>CENTER</v>
      </c>
      <c r="CY235" s="60">
        <v>0</v>
      </c>
      <c r="CZ235" s="60">
        <v>0</v>
      </c>
      <c r="DA235" s="60">
        <v>0</v>
      </c>
      <c r="DB235" s="60">
        <v>0</v>
      </c>
      <c r="DC235" s="60">
        <v>0</v>
      </c>
      <c r="DD235" s="60">
        <v>0</v>
      </c>
      <c r="DE235" s="60">
        <v>0</v>
      </c>
      <c r="DF235" s="60">
        <v>0</v>
      </c>
      <c r="DG235" s="60">
        <v>0</v>
      </c>
      <c r="DH235" s="60">
        <v>0</v>
      </c>
      <c r="DI235" s="60">
        <v>0</v>
      </c>
      <c r="DJ235" s="60">
        <v>0</v>
      </c>
      <c r="DK235" s="60">
        <v>0</v>
      </c>
      <c r="DL235" s="60">
        <v>0</v>
      </c>
      <c r="DM235" s="60">
        <v>0</v>
      </c>
      <c r="DN235" s="60">
        <v>0</v>
      </c>
      <c r="DO235" s="60">
        <v>0</v>
      </c>
      <c r="DP235" s="60">
        <v>0</v>
      </c>
      <c r="DQ235" s="60">
        <v>3093333</v>
      </c>
      <c r="DR235" s="60">
        <v>3240000</v>
      </c>
      <c r="DS235" s="60">
        <v>3480000</v>
      </c>
      <c r="DT235" s="60">
        <v>12922194</v>
      </c>
      <c r="DU235" s="60">
        <v>13891359</v>
      </c>
      <c r="DV235" s="60">
        <v>14860523</v>
      </c>
      <c r="DW235" s="60">
        <v>15829688</v>
      </c>
      <c r="DX235" s="60">
        <v>19700000</v>
      </c>
      <c r="DY235" s="60">
        <v>21165675</v>
      </c>
      <c r="DZ235" s="60">
        <v>22642350</v>
      </c>
      <c r="EA235" s="60">
        <v>24119025</v>
      </c>
      <c r="EB235" s="60">
        <v>0</v>
      </c>
      <c r="EC235" s="60">
        <v>0</v>
      </c>
      <c r="ED235" s="60">
        <v>0</v>
      </c>
      <c r="EF235" s="1"/>
      <c r="EG235" s="1"/>
      <c r="EH235" s="2" t="s">
        <v>1483</v>
      </c>
      <c r="EJ235" s="1"/>
      <c r="EK235" s="1"/>
      <c r="EL235" s="1"/>
      <c r="EM235" s="1"/>
      <c r="EN235" s="1"/>
      <c r="EO235" s="54"/>
      <c r="EP235" s="1"/>
      <c r="EQ235" s="1"/>
      <c r="ER235" s="1"/>
      <c r="ES235" s="1"/>
      <c r="ET235" s="1"/>
      <c r="EU235" s="1"/>
      <c r="EV235" s="1"/>
      <c r="EW235" s="54"/>
      <c r="EX235" s="54"/>
      <c r="EY235" s="54"/>
      <c r="EZ235" s="1"/>
      <c r="FA235" s="1"/>
      <c r="FB235" s="54"/>
      <c r="FC235" s="54"/>
      <c r="FD235" s="54"/>
      <c r="FE235" s="54"/>
      <c r="FF235" s="54"/>
      <c r="FG235" s="54"/>
      <c r="FH235" s="54"/>
      <c r="FI235" s="1"/>
    </row>
    <row r="236" spans="1:165" x14ac:dyDescent="0.2">
      <c r="A236" s="2" t="s">
        <v>793</v>
      </c>
      <c r="B236" s="2" t="s">
        <v>1484</v>
      </c>
      <c r="C236" s="2" t="s">
        <v>1484</v>
      </c>
      <c r="D236" s="2" t="s">
        <v>1484</v>
      </c>
      <c r="E236" s="2" t="s">
        <v>1484</v>
      </c>
      <c r="F236" s="2" t="s">
        <v>1484</v>
      </c>
      <c r="G236" s="2" t="s">
        <v>1484</v>
      </c>
      <c r="H236" s="2" t="s">
        <v>1484</v>
      </c>
      <c r="I236" s="2" t="s">
        <v>1484</v>
      </c>
      <c r="J236" s="2" t="s">
        <v>1484</v>
      </c>
      <c r="K236" s="2" t="s">
        <v>1484</v>
      </c>
      <c r="L236" s="2" t="s">
        <v>1484</v>
      </c>
      <c r="M236" s="2" t="s">
        <v>1484</v>
      </c>
      <c r="N236" s="2" t="s">
        <v>1484</v>
      </c>
      <c r="O236" s="2" t="s">
        <v>1484</v>
      </c>
      <c r="P236" s="2" t="s">
        <v>1484</v>
      </c>
      <c r="Q236" s="2" t="s">
        <v>1484</v>
      </c>
      <c r="R236" s="2" t="s">
        <v>1484</v>
      </c>
      <c r="S236" s="2" t="s">
        <v>786</v>
      </c>
      <c r="T236" s="2" t="s">
        <v>786</v>
      </c>
      <c r="U236" s="2" t="s">
        <v>835</v>
      </c>
      <c r="V236" s="2" t="s">
        <v>1517</v>
      </c>
      <c r="W236" s="2" t="s">
        <v>1517</v>
      </c>
      <c r="X236" s="2" t="s">
        <v>1077</v>
      </c>
      <c r="Y236" s="2" t="s">
        <v>787</v>
      </c>
      <c r="Z236" s="2" t="s">
        <v>787</v>
      </c>
      <c r="AA236" s="2" t="s">
        <v>1523</v>
      </c>
      <c r="AB236" s="2" t="s">
        <v>1532</v>
      </c>
      <c r="AC236" s="2" t="s">
        <v>1507</v>
      </c>
      <c r="AD236" s="2" t="s">
        <v>787</v>
      </c>
      <c r="AE236" s="2" t="s">
        <v>1484</v>
      </c>
      <c r="AF236" s="2" t="s">
        <v>1484</v>
      </c>
      <c r="AG236" s="2" t="s">
        <v>1484</v>
      </c>
      <c r="AH236" s="2" t="s">
        <v>1484</v>
      </c>
      <c r="AI236" s="2" t="s">
        <v>1484</v>
      </c>
      <c r="AJ236" s="2" t="s">
        <v>1484</v>
      </c>
      <c r="AK236" s="2" t="s">
        <v>1484</v>
      </c>
      <c r="AL236" s="2" t="s">
        <v>1484</v>
      </c>
      <c r="AM236" s="2" t="s">
        <v>1484</v>
      </c>
      <c r="AN236" s="2" t="s">
        <v>1484</v>
      </c>
      <c r="AO236" s="2" t="s">
        <v>1484</v>
      </c>
      <c r="AP236" s="2" t="s">
        <v>1484</v>
      </c>
      <c r="AQ236" s="2" t="s">
        <v>1484</v>
      </c>
      <c r="AR236" s="2" t="s">
        <v>1484</v>
      </c>
      <c r="AS236" s="2" t="s">
        <v>1484</v>
      </c>
      <c r="AT236" s="2" t="s">
        <v>1484</v>
      </c>
      <c r="AU236" s="2" t="s">
        <v>1484</v>
      </c>
      <c r="AV236" s="2" t="s">
        <v>1484</v>
      </c>
      <c r="AW236" s="2" t="s">
        <v>1484</v>
      </c>
      <c r="AX236" s="2" t="s">
        <v>1484</v>
      </c>
      <c r="AY236" s="2">
        <v>240.9</v>
      </c>
      <c r="AZ236" s="2">
        <v>882</v>
      </c>
      <c r="BA236" s="2">
        <v>1122</v>
      </c>
      <c r="BB236" s="2">
        <v>1960</v>
      </c>
      <c r="BC236" s="2">
        <v>1966.8</v>
      </c>
      <c r="BD236" s="2">
        <v>1883.4</v>
      </c>
      <c r="BE236" s="2">
        <v>2016</v>
      </c>
      <c r="BF236" s="2">
        <v>1388.8</v>
      </c>
      <c r="BG236" s="2">
        <v>1672.8000000000002</v>
      </c>
      <c r="BH236" s="2">
        <v>1776</v>
      </c>
      <c r="BI236" s="2">
        <v>1944</v>
      </c>
      <c r="BJ236" s="2">
        <v>1817</v>
      </c>
      <c r="BK236" s="2" t="s">
        <v>1484</v>
      </c>
      <c r="BL236" s="2" t="s">
        <v>1484</v>
      </c>
      <c r="BM236" s="2" t="s">
        <v>1484</v>
      </c>
      <c r="BN236" s="2" t="s">
        <v>1484</v>
      </c>
      <c r="BO236" s="2" t="s">
        <v>1484</v>
      </c>
      <c r="BP236" s="2" t="s">
        <v>1484</v>
      </c>
      <c r="BQ236" s="2" t="s">
        <v>1484</v>
      </c>
      <c r="BR236" s="2" t="s">
        <v>1484</v>
      </c>
      <c r="BS236" s="2" t="s">
        <v>1484</v>
      </c>
      <c r="BT236" s="2" t="s">
        <v>1484</v>
      </c>
      <c r="BU236" s="2" t="s">
        <v>1484</v>
      </c>
      <c r="BV236" s="2" t="s">
        <v>1484</v>
      </c>
      <c r="BW236" s="2" t="s">
        <v>1484</v>
      </c>
      <c r="BX236" s="2" t="s">
        <v>1484</v>
      </c>
      <c r="BY236" s="2" t="s">
        <v>1484</v>
      </c>
      <c r="BZ236" s="2" t="s">
        <v>1484</v>
      </c>
      <c r="CA236" s="2" t="s">
        <v>1484</v>
      </c>
      <c r="CB236" s="2" t="s">
        <v>1484</v>
      </c>
      <c r="CC236" s="2" t="s">
        <v>1484</v>
      </c>
      <c r="CD236" s="2" t="s">
        <v>1484</v>
      </c>
      <c r="CE236" s="2">
        <v>8.1999999999999993</v>
      </c>
      <c r="CF236" s="2">
        <v>11.8</v>
      </c>
      <c r="CG236" s="2">
        <v>12.6</v>
      </c>
      <c r="CH236" s="2">
        <v>12.1</v>
      </c>
      <c r="CI236" s="2">
        <v>11.9</v>
      </c>
      <c r="CJ236" s="2">
        <v>10.4</v>
      </c>
      <c r="CK236" s="2">
        <v>15</v>
      </c>
      <c r="CL236" s="2">
        <v>12.4</v>
      </c>
      <c r="CM236" s="2">
        <v>9.4</v>
      </c>
      <c r="CN236" s="2">
        <v>13.3</v>
      </c>
      <c r="CO236" s="2">
        <v>14.1</v>
      </c>
      <c r="CP236" s="2">
        <v>11.9</v>
      </c>
      <c r="CQ236" s="2" t="s">
        <v>1484</v>
      </c>
      <c r="CR236" s="2" t="s">
        <v>1484</v>
      </c>
      <c r="CS236" s="2" t="s">
        <v>1484</v>
      </c>
      <c r="CU236" s="2" t="str">
        <f>_xlfn.XLOOKUP($A236,TEAMS!$G$1:$G$844,TEAMS!$H$1:$H$844,"",0)</f>
        <v>SF</v>
      </c>
      <c r="CV236" s="2" t="str">
        <f>_xlfn.XLOOKUP($CU236,DASHBOARD!$B$22:$B$27,DASHBOARD!$C$22:$C$27,"",0)</f>
        <v>FORWARD</v>
      </c>
      <c r="CY236" s="60">
        <v>0</v>
      </c>
      <c r="CZ236" s="60">
        <v>0</v>
      </c>
      <c r="DA236" s="60">
        <v>0</v>
      </c>
      <c r="DB236" s="60">
        <v>0</v>
      </c>
      <c r="DC236" s="60">
        <v>0</v>
      </c>
      <c r="DD236" s="60">
        <v>0</v>
      </c>
      <c r="DE236" s="60">
        <v>0</v>
      </c>
      <c r="DF236" s="60">
        <v>0</v>
      </c>
      <c r="DG236" s="60">
        <v>0</v>
      </c>
      <c r="DH236" s="60">
        <v>0</v>
      </c>
      <c r="DI236" s="60">
        <v>0</v>
      </c>
      <c r="DJ236" s="60">
        <v>0</v>
      </c>
      <c r="DK236" s="60">
        <v>0</v>
      </c>
      <c r="DL236" s="60">
        <v>0</v>
      </c>
      <c r="DM236" s="60">
        <v>0</v>
      </c>
      <c r="DN236" s="60">
        <v>0</v>
      </c>
      <c r="DO236" s="60">
        <v>0</v>
      </c>
      <c r="DP236" s="60">
        <v>1345800</v>
      </c>
      <c r="DQ236" s="60">
        <v>0</v>
      </c>
      <c r="DR236" s="60">
        <v>1547640</v>
      </c>
      <c r="DS236" s="60">
        <v>2380270</v>
      </c>
      <c r="DT236" s="60">
        <v>3377604</v>
      </c>
      <c r="DU236" s="60">
        <v>1957000</v>
      </c>
      <c r="DV236" s="60">
        <v>2750000</v>
      </c>
      <c r="DW236" s="60">
        <v>2873750</v>
      </c>
      <c r="DX236" s="60">
        <v>6333333</v>
      </c>
      <c r="DY236" s="60">
        <v>6333333</v>
      </c>
      <c r="DZ236" s="60">
        <v>6606060</v>
      </c>
      <c r="EA236" s="60">
        <v>6153846</v>
      </c>
      <c r="EB236" s="60">
        <v>0</v>
      </c>
      <c r="EC236" s="60">
        <v>0</v>
      </c>
      <c r="ED236" s="60">
        <v>0</v>
      </c>
      <c r="EH236" s="2" t="s">
        <v>1480</v>
      </c>
    </row>
    <row r="237" spans="1:165" x14ac:dyDescent="0.2">
      <c r="A237" s="2" t="s">
        <v>822</v>
      </c>
      <c r="B237" s="2" t="s">
        <v>1484</v>
      </c>
      <c r="C237" s="2" t="s">
        <v>1484</v>
      </c>
      <c r="D237" s="2" t="s">
        <v>1484</v>
      </c>
      <c r="E237" s="2" t="s">
        <v>1484</v>
      </c>
      <c r="F237" s="2" t="s">
        <v>1484</v>
      </c>
      <c r="G237" s="2" t="s">
        <v>1484</v>
      </c>
      <c r="H237" s="2" t="s">
        <v>1484</v>
      </c>
      <c r="I237" s="2" t="s">
        <v>1484</v>
      </c>
      <c r="J237" s="2" t="s">
        <v>1484</v>
      </c>
      <c r="K237" s="2" t="s">
        <v>1484</v>
      </c>
      <c r="L237" s="2" t="s">
        <v>1484</v>
      </c>
      <c r="M237" s="2" t="s">
        <v>1484</v>
      </c>
      <c r="N237" s="2" t="s">
        <v>1484</v>
      </c>
      <c r="O237" s="2" t="s">
        <v>1484</v>
      </c>
      <c r="P237" s="2" t="s">
        <v>1484</v>
      </c>
      <c r="Q237" s="2" t="s">
        <v>1484</v>
      </c>
      <c r="R237" s="2" t="s">
        <v>1484</v>
      </c>
      <c r="S237" s="2" t="s">
        <v>1484</v>
      </c>
      <c r="T237" s="2" t="s">
        <v>814</v>
      </c>
      <c r="U237" s="2" t="s">
        <v>814</v>
      </c>
      <c r="V237" s="2" t="s">
        <v>814</v>
      </c>
      <c r="W237" s="2" t="s">
        <v>814</v>
      </c>
      <c r="X237" s="2" t="s">
        <v>814</v>
      </c>
      <c r="Y237" s="2" t="s">
        <v>814</v>
      </c>
      <c r="Z237" s="2" t="s">
        <v>814</v>
      </c>
      <c r="AA237" s="2" t="s">
        <v>1507</v>
      </c>
      <c r="AB237" s="2" t="s">
        <v>1484</v>
      </c>
      <c r="AC237" s="2" t="s">
        <v>1524</v>
      </c>
      <c r="AD237" s="2" t="s">
        <v>1484</v>
      </c>
      <c r="AE237" s="2" t="s">
        <v>1484</v>
      </c>
      <c r="AF237" s="2" t="s">
        <v>1484</v>
      </c>
      <c r="AG237" s="2" t="s">
        <v>1484</v>
      </c>
      <c r="AH237" s="2" t="s">
        <v>1484</v>
      </c>
      <c r="AI237" s="2" t="s">
        <v>1484</v>
      </c>
      <c r="AJ237" s="2" t="s">
        <v>1484</v>
      </c>
      <c r="AK237" s="2" t="s">
        <v>1484</v>
      </c>
      <c r="AL237" s="2" t="s">
        <v>1484</v>
      </c>
      <c r="AM237" s="2" t="s">
        <v>1484</v>
      </c>
      <c r="AN237" s="2" t="s">
        <v>1484</v>
      </c>
      <c r="AO237" s="2" t="s">
        <v>1484</v>
      </c>
      <c r="AP237" s="2" t="s">
        <v>1484</v>
      </c>
      <c r="AQ237" s="2" t="s">
        <v>1484</v>
      </c>
      <c r="AR237" s="2" t="s">
        <v>1484</v>
      </c>
      <c r="AS237" s="2" t="s">
        <v>1484</v>
      </c>
      <c r="AT237" s="2" t="s">
        <v>1484</v>
      </c>
      <c r="AU237" s="2" t="s">
        <v>1484</v>
      </c>
      <c r="AV237" s="2" t="s">
        <v>1484</v>
      </c>
      <c r="AW237" s="2" t="s">
        <v>1484</v>
      </c>
      <c r="AX237" s="2" t="s">
        <v>1484</v>
      </c>
      <c r="AY237" s="2" t="s">
        <v>1484</v>
      </c>
      <c r="AZ237" s="2">
        <v>2624</v>
      </c>
      <c r="BA237" s="2">
        <v>1810.4</v>
      </c>
      <c r="BB237" s="2">
        <v>1582</v>
      </c>
      <c r="BC237" s="2">
        <v>1824</v>
      </c>
      <c r="BD237" s="2">
        <v>2071.2999999999997</v>
      </c>
      <c r="BE237" s="2">
        <v>2175.4</v>
      </c>
      <c r="BF237" s="2">
        <v>2368</v>
      </c>
      <c r="BG237" s="2">
        <v>1372.5</v>
      </c>
      <c r="BH237" s="2" t="s">
        <v>1484</v>
      </c>
      <c r="BI237" s="2">
        <v>1419</v>
      </c>
      <c r="BJ237" s="2" t="s">
        <v>1484</v>
      </c>
      <c r="BK237" s="2" t="s">
        <v>1484</v>
      </c>
      <c r="BL237" s="2" t="s">
        <v>1484</v>
      </c>
      <c r="BM237" s="2" t="s">
        <v>1484</v>
      </c>
      <c r="BN237" s="2" t="s">
        <v>1484</v>
      </c>
      <c r="BO237" s="2" t="s">
        <v>1484</v>
      </c>
      <c r="BP237" s="2" t="s">
        <v>1484</v>
      </c>
      <c r="BQ237" s="2" t="s">
        <v>1484</v>
      </c>
      <c r="BR237" s="2" t="s">
        <v>1484</v>
      </c>
      <c r="BS237" s="2" t="s">
        <v>1484</v>
      </c>
      <c r="BT237" s="2" t="s">
        <v>1484</v>
      </c>
      <c r="BU237" s="2" t="s">
        <v>1484</v>
      </c>
      <c r="BV237" s="2" t="s">
        <v>1484</v>
      </c>
      <c r="BW237" s="2" t="s">
        <v>1484</v>
      </c>
      <c r="BX237" s="2" t="s">
        <v>1484</v>
      </c>
      <c r="BY237" s="2" t="s">
        <v>1484</v>
      </c>
      <c r="BZ237" s="2" t="s">
        <v>1484</v>
      </c>
      <c r="CA237" s="2" t="s">
        <v>1484</v>
      </c>
      <c r="CB237" s="2" t="s">
        <v>1484</v>
      </c>
      <c r="CC237" s="2" t="s">
        <v>1484</v>
      </c>
      <c r="CD237" s="2" t="s">
        <v>1484</v>
      </c>
      <c r="CE237" s="2" t="s">
        <v>1484</v>
      </c>
      <c r="CF237" s="2">
        <v>13.3</v>
      </c>
      <c r="CG237" s="2">
        <v>10.7</v>
      </c>
      <c r="CH237" s="2">
        <v>10.3</v>
      </c>
      <c r="CI237" s="2">
        <v>13</v>
      </c>
      <c r="CJ237" s="2">
        <v>13.3</v>
      </c>
      <c r="CK237" s="2">
        <v>14</v>
      </c>
      <c r="CL237" s="2">
        <v>11.7</v>
      </c>
      <c r="CM237" s="2">
        <v>17.3</v>
      </c>
      <c r="CN237" s="2" t="s">
        <v>1484</v>
      </c>
      <c r="CO237" s="2">
        <v>10.4</v>
      </c>
      <c r="CP237" s="2" t="s">
        <v>1484</v>
      </c>
      <c r="CQ237" s="2" t="s">
        <v>1484</v>
      </c>
      <c r="CR237" s="2" t="s">
        <v>1484</v>
      </c>
      <c r="CS237" s="2" t="s">
        <v>1484</v>
      </c>
      <c r="CU237" s="2" t="str">
        <f>_xlfn.XLOOKUP($A237,TEAMS!$G$1:$G$844,TEAMS!$H$1:$H$844,"",0)</f>
        <v>PG</v>
      </c>
      <c r="CV237" s="2" t="str">
        <f>_xlfn.XLOOKUP($CU237,DASHBOARD!$B$22:$B$27,DASHBOARD!$C$22:$C$27,"",0)</f>
        <v>GUARD</v>
      </c>
      <c r="CY237" s="60">
        <v>0</v>
      </c>
      <c r="CZ237" s="60">
        <v>0</v>
      </c>
      <c r="DA237" s="60">
        <v>0</v>
      </c>
      <c r="DB237" s="60">
        <v>0</v>
      </c>
      <c r="DC237" s="60">
        <v>0</v>
      </c>
      <c r="DD237" s="60">
        <v>0</v>
      </c>
      <c r="DE237" s="60">
        <v>0</v>
      </c>
      <c r="DF237" s="60">
        <v>0</v>
      </c>
      <c r="DG237" s="60">
        <v>0</v>
      </c>
      <c r="DH237" s="60">
        <v>0</v>
      </c>
      <c r="DI237" s="60">
        <v>0</v>
      </c>
      <c r="DJ237" s="60">
        <v>0</v>
      </c>
      <c r="DK237" s="60">
        <v>0</v>
      </c>
      <c r="DL237" s="60">
        <v>0</v>
      </c>
      <c r="DM237" s="60">
        <v>0</v>
      </c>
      <c r="DN237" s="60">
        <v>0</v>
      </c>
      <c r="DO237" s="60">
        <v>0</v>
      </c>
      <c r="DP237" s="60">
        <v>0</v>
      </c>
      <c r="DQ237" s="60">
        <v>0</v>
      </c>
      <c r="DR237" s="60">
        <v>773500</v>
      </c>
      <c r="DS237" s="60">
        <v>0</v>
      </c>
      <c r="DT237" s="60">
        <v>4000000</v>
      </c>
      <c r="DU237" s="60">
        <v>4000000</v>
      </c>
      <c r="DV237" s="60">
        <v>4000000</v>
      </c>
      <c r="DW237" s="60">
        <v>4000000</v>
      </c>
      <c r="DX237" s="60">
        <v>4300000</v>
      </c>
      <c r="DY237" s="60">
        <v>0</v>
      </c>
      <c r="DZ237" s="60">
        <v>2106407</v>
      </c>
      <c r="EA237" s="60">
        <v>0</v>
      </c>
      <c r="EB237" s="60">
        <v>0</v>
      </c>
      <c r="EC237" s="60">
        <v>0</v>
      </c>
      <c r="ED237" s="60">
        <v>0</v>
      </c>
      <c r="EF237" s="1"/>
      <c r="EG237" s="1"/>
      <c r="EH237" s="2" t="s">
        <v>1485</v>
      </c>
      <c r="EJ237" s="1"/>
      <c r="EK237" s="1"/>
      <c r="EL237" s="1"/>
      <c r="EM237" s="1"/>
      <c r="EN237" s="1"/>
      <c r="EO237" s="54"/>
      <c r="EP237" s="1"/>
      <c r="EQ237" s="1"/>
      <c r="ER237" s="1"/>
      <c r="ES237" s="1"/>
      <c r="ET237" s="1"/>
      <c r="EU237" s="1"/>
      <c r="EV237" s="1"/>
      <c r="EW237" s="54"/>
      <c r="EX237" s="54"/>
      <c r="EY237" s="54"/>
      <c r="EZ237" s="1"/>
      <c r="FA237" s="1"/>
      <c r="FB237" s="54"/>
      <c r="FC237" s="54"/>
      <c r="FD237" s="54"/>
      <c r="FE237" s="54"/>
      <c r="FF237" s="54"/>
      <c r="FG237" s="54"/>
      <c r="FH237" s="54"/>
      <c r="FI237" s="1"/>
    </row>
    <row r="238" spans="1:165" x14ac:dyDescent="0.2">
      <c r="A238" s="2" t="s">
        <v>1041</v>
      </c>
      <c r="B238" s="2" t="s">
        <v>1507</v>
      </c>
      <c r="C238" s="2" t="s">
        <v>786</v>
      </c>
      <c r="D238" s="2" t="s">
        <v>1519</v>
      </c>
      <c r="E238" s="2" t="s">
        <v>1085</v>
      </c>
      <c r="F238" s="2" t="s">
        <v>1085</v>
      </c>
      <c r="G238" s="2" t="s">
        <v>1085</v>
      </c>
      <c r="H238" s="2" t="s">
        <v>1085</v>
      </c>
      <c r="I238" s="2" t="s">
        <v>1085</v>
      </c>
      <c r="J238" s="2" t="s">
        <v>787</v>
      </c>
      <c r="K238" s="2" t="s">
        <v>787</v>
      </c>
      <c r="L238" s="2" t="s">
        <v>1506</v>
      </c>
      <c r="M238" s="2" t="s">
        <v>1484</v>
      </c>
      <c r="N238" s="2" t="s">
        <v>1484</v>
      </c>
      <c r="O238" s="2" t="s">
        <v>1484</v>
      </c>
      <c r="P238" s="2" t="s">
        <v>1484</v>
      </c>
      <c r="Q238" s="2" t="s">
        <v>1484</v>
      </c>
      <c r="R238" s="2" t="s">
        <v>1484</v>
      </c>
      <c r="S238" s="2" t="s">
        <v>1484</v>
      </c>
      <c r="T238" s="2" t="s">
        <v>1484</v>
      </c>
      <c r="U238" s="2" t="s">
        <v>1484</v>
      </c>
      <c r="V238" s="2" t="s">
        <v>1484</v>
      </c>
      <c r="W238" s="2" t="s">
        <v>1484</v>
      </c>
      <c r="X238" s="2" t="s">
        <v>1484</v>
      </c>
      <c r="Y238" s="2" t="s">
        <v>1484</v>
      </c>
      <c r="Z238" s="2" t="s">
        <v>1484</v>
      </c>
      <c r="AA238" s="2" t="s">
        <v>1484</v>
      </c>
      <c r="AB238" s="2" t="s">
        <v>1484</v>
      </c>
      <c r="AC238" s="2" t="s">
        <v>1484</v>
      </c>
      <c r="AD238" s="2" t="s">
        <v>1484</v>
      </c>
      <c r="AE238" s="2" t="s">
        <v>1484</v>
      </c>
      <c r="AF238" s="2" t="s">
        <v>1484</v>
      </c>
      <c r="AG238" s="2" t="s">
        <v>1484</v>
      </c>
      <c r="AH238" s="2">
        <v>643.5</v>
      </c>
      <c r="AI238" s="2">
        <v>1674.8</v>
      </c>
      <c r="AJ238" s="2">
        <v>1754.8</v>
      </c>
      <c r="AK238" s="2">
        <v>1608</v>
      </c>
      <c r="AL238" s="2">
        <v>1895.3999999999999</v>
      </c>
      <c r="AM238" s="2">
        <v>1386</v>
      </c>
      <c r="AN238" s="2">
        <v>2683.2</v>
      </c>
      <c r="AO238" s="2">
        <v>1985.6</v>
      </c>
      <c r="AP238" s="2">
        <v>1292.5</v>
      </c>
      <c r="AQ238" s="2">
        <v>2219.9</v>
      </c>
      <c r="AR238" s="2">
        <v>1502.8000000000002</v>
      </c>
      <c r="AS238" s="2" t="s">
        <v>1484</v>
      </c>
      <c r="AT238" s="2" t="s">
        <v>1484</v>
      </c>
      <c r="AU238" s="2" t="s">
        <v>1484</v>
      </c>
      <c r="AV238" s="2" t="s">
        <v>1484</v>
      </c>
      <c r="AW238" s="2" t="s">
        <v>1484</v>
      </c>
      <c r="AX238" s="2" t="s">
        <v>1484</v>
      </c>
      <c r="AY238" s="2" t="s">
        <v>1484</v>
      </c>
      <c r="AZ238" s="2" t="s">
        <v>1484</v>
      </c>
      <c r="BA238" s="2" t="s">
        <v>1484</v>
      </c>
      <c r="BB238" s="2" t="s">
        <v>1484</v>
      </c>
      <c r="BC238" s="2" t="s">
        <v>1484</v>
      </c>
      <c r="BD238" s="2" t="s">
        <v>1484</v>
      </c>
      <c r="BE238" s="2" t="s">
        <v>1484</v>
      </c>
      <c r="BF238" s="2" t="s">
        <v>1484</v>
      </c>
      <c r="BG238" s="2" t="s">
        <v>1484</v>
      </c>
      <c r="BH238" s="2" t="s">
        <v>1484</v>
      </c>
      <c r="BI238" s="2" t="s">
        <v>1484</v>
      </c>
      <c r="BJ238" s="2" t="s">
        <v>1484</v>
      </c>
      <c r="BK238" s="2" t="s">
        <v>1484</v>
      </c>
      <c r="BL238" s="2" t="s">
        <v>1484</v>
      </c>
      <c r="BM238" s="2" t="s">
        <v>1484</v>
      </c>
      <c r="BN238" s="2">
        <v>12.9</v>
      </c>
      <c r="BO238" s="2">
        <v>13.7</v>
      </c>
      <c r="BP238" s="2">
        <v>14.2</v>
      </c>
      <c r="BQ238" s="2">
        <v>13.4</v>
      </c>
      <c r="BR238" s="2">
        <v>13.7</v>
      </c>
      <c r="BS238" s="2">
        <v>14.6</v>
      </c>
      <c r="BT238" s="2">
        <v>14.3</v>
      </c>
      <c r="BU238" s="2">
        <v>12.9</v>
      </c>
      <c r="BV238" s="2">
        <v>14.5</v>
      </c>
      <c r="BW238" s="2">
        <v>10.4</v>
      </c>
      <c r="BX238" s="2">
        <v>9.3000000000000007</v>
      </c>
      <c r="BY238" s="2" t="s">
        <v>1484</v>
      </c>
      <c r="BZ238" s="2" t="s">
        <v>1484</v>
      </c>
      <c r="CA238" s="2" t="s">
        <v>1484</v>
      </c>
      <c r="CB238" s="2" t="s">
        <v>1484</v>
      </c>
      <c r="CC238" s="2" t="s">
        <v>1484</v>
      </c>
      <c r="CD238" s="2" t="s">
        <v>1484</v>
      </c>
      <c r="CE238" s="2" t="s">
        <v>1484</v>
      </c>
      <c r="CF238" s="2" t="s">
        <v>1484</v>
      </c>
      <c r="CG238" s="2" t="s">
        <v>1484</v>
      </c>
      <c r="CH238" s="2" t="s">
        <v>1484</v>
      </c>
      <c r="CI238" s="2" t="s">
        <v>1484</v>
      </c>
      <c r="CJ238" s="2" t="s">
        <v>1484</v>
      </c>
      <c r="CK238" s="2" t="s">
        <v>1484</v>
      </c>
      <c r="CL238" s="2" t="s">
        <v>1484</v>
      </c>
      <c r="CM238" s="2" t="s">
        <v>1484</v>
      </c>
      <c r="CN238" s="2" t="s">
        <v>1484</v>
      </c>
      <c r="CO238" s="2" t="s">
        <v>1484</v>
      </c>
      <c r="CP238" s="2" t="s">
        <v>1484</v>
      </c>
      <c r="CQ238" s="2" t="s">
        <v>1484</v>
      </c>
      <c r="CR238" s="2" t="s">
        <v>1484</v>
      </c>
      <c r="CS238" s="2" t="s">
        <v>1484</v>
      </c>
      <c r="CU238" s="2" t="str">
        <f>_xlfn.XLOOKUP($A238,TEAMS!$G$1:$G$844,TEAMS!$H$1:$H$844,"",0)</f>
        <v>SG</v>
      </c>
      <c r="CV238" s="2" t="str">
        <f>_xlfn.XLOOKUP($CU238,DASHBOARD!$B$22:$B$27,DASHBOARD!$C$22:$C$27,"",0)</f>
        <v>GUARD</v>
      </c>
      <c r="CY238" s="60">
        <v>50000</v>
      </c>
      <c r="CZ238" s="60">
        <v>130000</v>
      </c>
      <c r="DA238" s="60">
        <v>608000</v>
      </c>
      <c r="DB238" s="60">
        <v>790000</v>
      </c>
      <c r="DC238" s="60">
        <v>1450000</v>
      </c>
      <c r="DD238" s="60">
        <v>1450000</v>
      </c>
      <c r="DE238" s="60">
        <v>1400000</v>
      </c>
      <c r="DF238" s="60">
        <v>0</v>
      </c>
      <c r="DG238" s="60">
        <v>1750000</v>
      </c>
      <c r="DH238" s="60">
        <v>1925000</v>
      </c>
      <c r="DI238" s="60">
        <v>1000000</v>
      </c>
      <c r="DJ238" s="60">
        <v>0</v>
      </c>
      <c r="DK238" s="60">
        <v>0</v>
      </c>
      <c r="DL238" s="60">
        <v>0</v>
      </c>
      <c r="DM238" s="60">
        <v>0</v>
      </c>
      <c r="DN238" s="60">
        <v>0</v>
      </c>
      <c r="DO238" s="60">
        <v>0</v>
      </c>
      <c r="DP238" s="60">
        <v>0</v>
      </c>
      <c r="DQ238" s="60">
        <v>0</v>
      </c>
      <c r="DR238" s="60">
        <v>0</v>
      </c>
      <c r="DS238" s="60">
        <v>0</v>
      </c>
      <c r="DT238" s="60">
        <v>0</v>
      </c>
      <c r="DU238" s="60">
        <v>0</v>
      </c>
      <c r="DV238" s="60">
        <v>0</v>
      </c>
      <c r="DW238" s="60">
        <v>0</v>
      </c>
      <c r="DX238" s="60">
        <v>0</v>
      </c>
      <c r="DY238" s="60">
        <v>0</v>
      </c>
      <c r="DZ238" s="60">
        <v>0</v>
      </c>
      <c r="EA238" s="60">
        <v>0</v>
      </c>
      <c r="EB238" s="60">
        <v>0</v>
      </c>
      <c r="EC238" s="60">
        <v>0</v>
      </c>
      <c r="ED238" s="60">
        <v>0</v>
      </c>
      <c r="EH238" s="2" t="s">
        <v>1271</v>
      </c>
    </row>
    <row r="239" spans="1:165" x14ac:dyDescent="0.2">
      <c r="A239" s="2" t="s">
        <v>1010</v>
      </c>
      <c r="B239" s="2" t="s">
        <v>1484</v>
      </c>
      <c r="C239" s="2" t="s">
        <v>1484</v>
      </c>
      <c r="D239" s="2" t="s">
        <v>1484</v>
      </c>
      <c r="E239" s="2" t="s">
        <v>1484</v>
      </c>
      <c r="F239" s="2" t="s">
        <v>1484</v>
      </c>
      <c r="G239" s="2" t="s">
        <v>1484</v>
      </c>
      <c r="H239" s="2" t="s">
        <v>1484</v>
      </c>
      <c r="I239" s="2" t="s">
        <v>1484</v>
      </c>
      <c r="J239" s="2" t="s">
        <v>1484</v>
      </c>
      <c r="K239" s="2" t="s">
        <v>1484</v>
      </c>
      <c r="L239" s="2" t="s">
        <v>837</v>
      </c>
      <c r="M239" s="2" t="s">
        <v>837</v>
      </c>
      <c r="N239" s="2" t="s">
        <v>837</v>
      </c>
      <c r="O239" s="2" t="s">
        <v>1516</v>
      </c>
      <c r="P239" s="2" t="s">
        <v>1516</v>
      </c>
      <c r="Q239" s="2" t="s">
        <v>1516</v>
      </c>
      <c r="R239" s="2" t="s">
        <v>1516</v>
      </c>
      <c r="S239" s="2" t="s">
        <v>1516</v>
      </c>
      <c r="T239" s="2" t="s">
        <v>1516</v>
      </c>
      <c r="U239" s="2" t="s">
        <v>1484</v>
      </c>
      <c r="V239" s="2" t="s">
        <v>1484</v>
      </c>
      <c r="W239" s="2" t="s">
        <v>1484</v>
      </c>
      <c r="X239" s="2" t="s">
        <v>1484</v>
      </c>
      <c r="Y239" s="2" t="s">
        <v>1484</v>
      </c>
      <c r="Z239" s="2" t="s">
        <v>1484</v>
      </c>
      <c r="AA239" s="2" t="s">
        <v>1484</v>
      </c>
      <c r="AB239" s="2" t="s">
        <v>1484</v>
      </c>
      <c r="AC239" s="2" t="s">
        <v>1484</v>
      </c>
      <c r="AD239" s="2" t="s">
        <v>1484</v>
      </c>
      <c r="AE239" s="2" t="s">
        <v>1484</v>
      </c>
      <c r="AF239" s="2" t="s">
        <v>1484</v>
      </c>
      <c r="AG239" s="2" t="s">
        <v>1484</v>
      </c>
      <c r="AH239" s="2" t="s">
        <v>1484</v>
      </c>
      <c r="AI239" s="2" t="s">
        <v>1484</v>
      </c>
      <c r="AJ239" s="2" t="s">
        <v>1484</v>
      </c>
      <c r="AK239" s="2" t="s">
        <v>1484</v>
      </c>
      <c r="AL239" s="2" t="s">
        <v>1484</v>
      </c>
      <c r="AM239" s="2" t="s">
        <v>1484</v>
      </c>
      <c r="AN239" s="2" t="s">
        <v>1484</v>
      </c>
      <c r="AO239" s="2" t="s">
        <v>1484</v>
      </c>
      <c r="AP239" s="2" t="s">
        <v>1484</v>
      </c>
      <c r="AQ239" s="2" t="s">
        <v>1484</v>
      </c>
      <c r="AR239" s="2">
        <v>644</v>
      </c>
      <c r="AS239" s="2">
        <v>649</v>
      </c>
      <c r="AT239" s="2">
        <v>783</v>
      </c>
      <c r="AU239" s="2">
        <v>1245.6000000000001</v>
      </c>
      <c r="AV239" s="2">
        <v>602.69999999999993</v>
      </c>
      <c r="AW239" s="2">
        <v>675.80000000000007</v>
      </c>
      <c r="AX239" s="2">
        <v>470.40000000000003</v>
      </c>
      <c r="AY239" s="2">
        <v>152</v>
      </c>
      <c r="AZ239" s="2">
        <v>115.89999999999999</v>
      </c>
      <c r="BA239" s="2" t="s">
        <v>1484</v>
      </c>
      <c r="BB239" s="2" t="s">
        <v>1484</v>
      </c>
      <c r="BC239" s="2" t="s">
        <v>1484</v>
      </c>
      <c r="BD239" s="2" t="s">
        <v>1484</v>
      </c>
      <c r="BE239" s="2" t="s">
        <v>1484</v>
      </c>
      <c r="BF239" s="2" t="s">
        <v>1484</v>
      </c>
      <c r="BG239" s="2" t="s">
        <v>1484</v>
      </c>
      <c r="BH239" s="2" t="s">
        <v>1484</v>
      </c>
      <c r="BI239" s="2" t="s">
        <v>1484</v>
      </c>
      <c r="BJ239" s="2" t="s">
        <v>1484</v>
      </c>
      <c r="BK239" s="2" t="s">
        <v>1484</v>
      </c>
      <c r="BL239" s="2" t="s">
        <v>1484</v>
      </c>
      <c r="BM239" s="2" t="s">
        <v>1484</v>
      </c>
      <c r="BN239" s="2" t="s">
        <v>1484</v>
      </c>
      <c r="BO239" s="2" t="s">
        <v>1484</v>
      </c>
      <c r="BP239" s="2" t="s">
        <v>1484</v>
      </c>
      <c r="BQ239" s="2" t="s">
        <v>1484</v>
      </c>
      <c r="BR239" s="2" t="s">
        <v>1484</v>
      </c>
      <c r="BS239" s="2" t="s">
        <v>1484</v>
      </c>
      <c r="BT239" s="2" t="s">
        <v>1484</v>
      </c>
      <c r="BU239" s="2" t="s">
        <v>1484</v>
      </c>
      <c r="BV239" s="2" t="s">
        <v>1484</v>
      </c>
      <c r="BW239" s="2" t="s">
        <v>1484</v>
      </c>
      <c r="BX239" s="2">
        <v>9.1999999999999993</v>
      </c>
      <c r="BY239" s="2">
        <v>12.7</v>
      </c>
      <c r="BZ239" s="2">
        <v>9.3000000000000007</v>
      </c>
      <c r="CA239" s="2">
        <v>9.4</v>
      </c>
      <c r="CB239" s="2">
        <v>6.9</v>
      </c>
      <c r="CC239" s="2">
        <v>5.3</v>
      </c>
      <c r="CD239" s="2">
        <v>4.5</v>
      </c>
      <c r="CE239" s="2">
        <v>0.2</v>
      </c>
      <c r="CF239" s="2">
        <v>-0.1</v>
      </c>
      <c r="CG239" s="2" t="s">
        <v>1484</v>
      </c>
      <c r="CH239" s="2" t="s">
        <v>1484</v>
      </c>
      <c r="CI239" s="2" t="s">
        <v>1484</v>
      </c>
      <c r="CJ239" s="2" t="s">
        <v>1484</v>
      </c>
      <c r="CK239" s="2" t="s">
        <v>1484</v>
      </c>
      <c r="CL239" s="2" t="s">
        <v>1484</v>
      </c>
      <c r="CM239" s="2" t="s">
        <v>1484</v>
      </c>
      <c r="CN239" s="2" t="s">
        <v>1484</v>
      </c>
      <c r="CO239" s="2" t="s">
        <v>1484</v>
      </c>
      <c r="CP239" s="2" t="s">
        <v>1484</v>
      </c>
      <c r="CQ239" s="2" t="s">
        <v>1484</v>
      </c>
      <c r="CR239" s="2" t="s">
        <v>1484</v>
      </c>
      <c r="CS239" s="2" t="s">
        <v>1484</v>
      </c>
      <c r="CU239" s="2" t="str">
        <f>_xlfn.XLOOKUP($A239,TEAMS!$G$1:$G$844,TEAMS!$H$1:$H$844,"",0)</f>
        <v>PF</v>
      </c>
      <c r="CV239" s="2" t="str">
        <f>_xlfn.XLOOKUP($CU239,DASHBOARD!$B$22:$B$27,DASHBOARD!$C$22:$C$27,"",0)</f>
        <v>FORWARD</v>
      </c>
      <c r="CY239" s="60">
        <v>0</v>
      </c>
      <c r="CZ239" s="60">
        <v>0</v>
      </c>
      <c r="DA239" s="60">
        <v>0</v>
      </c>
      <c r="DB239" s="60">
        <v>0</v>
      </c>
      <c r="DC239" s="60">
        <v>0</v>
      </c>
      <c r="DD239" s="60">
        <v>0</v>
      </c>
      <c r="DE239" s="60">
        <v>0</v>
      </c>
      <c r="DF239" s="60">
        <v>0</v>
      </c>
      <c r="DG239" s="60">
        <v>0</v>
      </c>
      <c r="DH239" s="60">
        <v>0</v>
      </c>
      <c r="DI239" s="60">
        <v>707040</v>
      </c>
      <c r="DJ239" s="60">
        <v>759960</v>
      </c>
      <c r="DK239" s="60">
        <v>813000</v>
      </c>
      <c r="DL239" s="60">
        <v>663679</v>
      </c>
      <c r="DM239" s="60">
        <v>745046</v>
      </c>
      <c r="DN239" s="60">
        <v>2000000</v>
      </c>
      <c r="DO239" s="60">
        <v>2210000</v>
      </c>
      <c r="DP239" s="60">
        <v>2420000</v>
      </c>
      <c r="DQ239" s="60">
        <v>2630000</v>
      </c>
      <c r="DR239" s="60">
        <v>0</v>
      </c>
      <c r="DS239" s="60">
        <v>0</v>
      </c>
      <c r="DT239" s="60">
        <v>0</v>
      </c>
      <c r="DU239" s="60">
        <v>0</v>
      </c>
      <c r="DV239" s="60">
        <v>0</v>
      </c>
      <c r="DW239" s="60">
        <v>0</v>
      </c>
      <c r="DX239" s="60">
        <v>0</v>
      </c>
      <c r="DY239" s="60">
        <v>0</v>
      </c>
      <c r="DZ239" s="60">
        <v>0</v>
      </c>
      <c r="EA239" s="60">
        <v>0</v>
      </c>
      <c r="EB239" s="60">
        <v>0</v>
      </c>
      <c r="EC239" s="60">
        <v>0</v>
      </c>
      <c r="ED239" s="60">
        <v>0</v>
      </c>
      <c r="EH239" s="2" t="s">
        <v>1480</v>
      </c>
    </row>
    <row r="240" spans="1:165" x14ac:dyDescent="0.2">
      <c r="A240" s="2" t="s">
        <v>1144</v>
      </c>
      <c r="B240" s="2" t="s">
        <v>1484</v>
      </c>
      <c r="C240" s="2" t="s">
        <v>1507</v>
      </c>
      <c r="D240" s="2" t="s">
        <v>1507</v>
      </c>
      <c r="E240" s="2" t="s">
        <v>1514</v>
      </c>
      <c r="F240" s="2" t="s">
        <v>1514</v>
      </c>
      <c r="G240" s="2" t="s">
        <v>1484</v>
      </c>
      <c r="H240" s="2" t="s">
        <v>1484</v>
      </c>
      <c r="I240" s="2" t="s">
        <v>1484</v>
      </c>
      <c r="J240" s="2" t="s">
        <v>1484</v>
      </c>
      <c r="K240" s="2" t="s">
        <v>1484</v>
      </c>
      <c r="L240" s="2" t="s">
        <v>1484</v>
      </c>
      <c r="M240" s="2" t="s">
        <v>1484</v>
      </c>
      <c r="N240" s="2" t="s">
        <v>1484</v>
      </c>
      <c r="O240" s="2" t="s">
        <v>1484</v>
      </c>
      <c r="P240" s="2" t="s">
        <v>1484</v>
      </c>
      <c r="Q240" s="2" t="s">
        <v>1484</v>
      </c>
      <c r="R240" s="2" t="s">
        <v>1484</v>
      </c>
      <c r="S240" s="2" t="s">
        <v>1484</v>
      </c>
      <c r="T240" s="2" t="s">
        <v>1484</v>
      </c>
      <c r="U240" s="2" t="s">
        <v>1484</v>
      </c>
      <c r="V240" s="2" t="s">
        <v>1484</v>
      </c>
      <c r="W240" s="2" t="s">
        <v>1484</v>
      </c>
      <c r="X240" s="2" t="s">
        <v>1484</v>
      </c>
      <c r="Y240" s="2" t="s">
        <v>1484</v>
      </c>
      <c r="Z240" s="2" t="s">
        <v>1484</v>
      </c>
      <c r="AA240" s="2" t="s">
        <v>1484</v>
      </c>
      <c r="AB240" s="2" t="s">
        <v>1484</v>
      </c>
      <c r="AC240" s="2" t="s">
        <v>1484</v>
      </c>
      <c r="AD240" s="2" t="s">
        <v>1484</v>
      </c>
      <c r="AE240" s="2" t="s">
        <v>1484</v>
      </c>
      <c r="AF240" s="2" t="s">
        <v>1484</v>
      </c>
      <c r="AG240" s="2" t="s">
        <v>1484</v>
      </c>
      <c r="AH240" s="2" t="s">
        <v>1484</v>
      </c>
      <c r="AI240" s="2">
        <v>442.79999999999995</v>
      </c>
      <c r="AJ240" s="2">
        <v>247.9</v>
      </c>
      <c r="AK240" s="2">
        <v>154</v>
      </c>
      <c r="AL240" s="2">
        <v>39.200000000000003</v>
      </c>
      <c r="AM240" s="2" t="s">
        <v>1484</v>
      </c>
      <c r="AN240" s="2" t="s">
        <v>1484</v>
      </c>
      <c r="AO240" s="2" t="s">
        <v>1484</v>
      </c>
      <c r="AP240" s="2" t="s">
        <v>1484</v>
      </c>
      <c r="AQ240" s="2" t="s">
        <v>1484</v>
      </c>
      <c r="AR240" s="2" t="s">
        <v>1484</v>
      </c>
      <c r="AS240" s="2" t="s">
        <v>1484</v>
      </c>
      <c r="AT240" s="2" t="s">
        <v>1484</v>
      </c>
      <c r="AU240" s="2" t="s">
        <v>1484</v>
      </c>
      <c r="AV240" s="2" t="s">
        <v>1484</v>
      </c>
      <c r="AW240" s="2" t="s">
        <v>1484</v>
      </c>
      <c r="AX240" s="2" t="s">
        <v>1484</v>
      </c>
      <c r="AY240" s="2" t="s">
        <v>1484</v>
      </c>
      <c r="AZ240" s="2" t="s">
        <v>1484</v>
      </c>
      <c r="BA240" s="2" t="s">
        <v>1484</v>
      </c>
      <c r="BB240" s="2" t="s">
        <v>1484</v>
      </c>
      <c r="BC240" s="2" t="s">
        <v>1484</v>
      </c>
      <c r="BD240" s="2" t="s">
        <v>1484</v>
      </c>
      <c r="BE240" s="2" t="s">
        <v>1484</v>
      </c>
      <c r="BF240" s="2" t="s">
        <v>1484</v>
      </c>
      <c r="BG240" s="2" t="s">
        <v>1484</v>
      </c>
      <c r="BH240" s="2" t="s">
        <v>1484</v>
      </c>
      <c r="BI240" s="2" t="s">
        <v>1484</v>
      </c>
      <c r="BJ240" s="2" t="s">
        <v>1484</v>
      </c>
      <c r="BK240" s="2" t="s">
        <v>1484</v>
      </c>
      <c r="BL240" s="2" t="s">
        <v>1484</v>
      </c>
      <c r="BM240" s="2" t="s">
        <v>1484</v>
      </c>
      <c r="BN240" s="2" t="s">
        <v>1484</v>
      </c>
      <c r="BO240" s="2">
        <v>12.3</v>
      </c>
      <c r="BP240" s="2">
        <v>11.9</v>
      </c>
      <c r="BQ240" s="2">
        <v>11.2</v>
      </c>
      <c r="BR240" s="2">
        <v>4.4000000000000004</v>
      </c>
      <c r="BS240" s="2" t="s">
        <v>1484</v>
      </c>
      <c r="BT240" s="2" t="s">
        <v>1484</v>
      </c>
      <c r="BU240" s="2" t="s">
        <v>1484</v>
      </c>
      <c r="BV240" s="2" t="s">
        <v>1484</v>
      </c>
      <c r="BW240" s="2" t="s">
        <v>1484</v>
      </c>
      <c r="BX240" s="2" t="s">
        <v>1484</v>
      </c>
      <c r="BY240" s="2" t="s">
        <v>1484</v>
      </c>
      <c r="BZ240" s="2" t="s">
        <v>1484</v>
      </c>
      <c r="CA240" s="2" t="s">
        <v>1484</v>
      </c>
      <c r="CB240" s="2" t="s">
        <v>1484</v>
      </c>
      <c r="CC240" s="2" t="s">
        <v>1484</v>
      </c>
      <c r="CD240" s="2" t="s">
        <v>1484</v>
      </c>
      <c r="CE240" s="2" t="s">
        <v>1484</v>
      </c>
      <c r="CF240" s="2" t="s">
        <v>1484</v>
      </c>
      <c r="CG240" s="2" t="s">
        <v>1484</v>
      </c>
      <c r="CH240" s="2" t="s">
        <v>1484</v>
      </c>
      <c r="CI240" s="2" t="s">
        <v>1484</v>
      </c>
      <c r="CJ240" s="2" t="s">
        <v>1484</v>
      </c>
      <c r="CK240" s="2" t="s">
        <v>1484</v>
      </c>
      <c r="CL240" s="2" t="s">
        <v>1484</v>
      </c>
      <c r="CM240" s="2" t="s">
        <v>1484</v>
      </c>
      <c r="CN240" s="2" t="s">
        <v>1484</v>
      </c>
      <c r="CO240" s="2" t="s">
        <v>1484</v>
      </c>
      <c r="CP240" s="2" t="s">
        <v>1484</v>
      </c>
      <c r="CQ240" s="2" t="s">
        <v>1484</v>
      </c>
      <c r="CR240" s="2" t="s">
        <v>1484</v>
      </c>
      <c r="CS240" s="2" t="s">
        <v>1484</v>
      </c>
      <c r="CU240" s="2" t="str">
        <f>_xlfn.XLOOKUP($A240,TEAMS!$G$1:$G$844,TEAMS!$H$1:$H$844,"",0)</f>
        <v>PF</v>
      </c>
      <c r="CV240" s="2" t="str">
        <f>_xlfn.XLOOKUP($CU240,DASHBOARD!$B$22:$B$27,DASHBOARD!$C$22:$C$27,"",0)</f>
        <v>FORWARD</v>
      </c>
      <c r="CY240" s="60">
        <v>0</v>
      </c>
      <c r="CZ240" s="60">
        <v>180000</v>
      </c>
      <c r="DA240" s="60">
        <v>250000</v>
      </c>
      <c r="DB240" s="60">
        <v>1200000</v>
      </c>
      <c r="DC240" s="60">
        <v>0</v>
      </c>
      <c r="DD240" s="60">
        <v>0</v>
      </c>
      <c r="DE240" s="60">
        <v>0</v>
      </c>
      <c r="DF240" s="60">
        <v>0</v>
      </c>
      <c r="DG240" s="60">
        <v>0</v>
      </c>
      <c r="DH240" s="60">
        <v>0</v>
      </c>
      <c r="DI240" s="60">
        <v>0</v>
      </c>
      <c r="DJ240" s="60">
        <v>0</v>
      </c>
      <c r="DK240" s="60">
        <v>0</v>
      </c>
      <c r="DL240" s="60">
        <v>0</v>
      </c>
      <c r="DM240" s="60">
        <v>0</v>
      </c>
      <c r="DN240" s="60">
        <v>0</v>
      </c>
      <c r="DO240" s="60">
        <v>0</v>
      </c>
      <c r="DP240" s="60">
        <v>0</v>
      </c>
      <c r="DQ240" s="60">
        <v>0</v>
      </c>
      <c r="DR240" s="60">
        <v>0</v>
      </c>
      <c r="DS240" s="60">
        <v>0</v>
      </c>
      <c r="DT240" s="60">
        <v>0</v>
      </c>
      <c r="DU240" s="60">
        <v>0</v>
      </c>
      <c r="DV240" s="60">
        <v>0</v>
      </c>
      <c r="DW240" s="60">
        <v>0</v>
      </c>
      <c r="DX240" s="60">
        <v>0</v>
      </c>
      <c r="DY240" s="60">
        <v>0</v>
      </c>
      <c r="DZ240" s="60">
        <v>0</v>
      </c>
      <c r="EA240" s="60">
        <v>0</v>
      </c>
      <c r="EB240" s="60">
        <v>0</v>
      </c>
      <c r="EC240" s="60">
        <v>0</v>
      </c>
      <c r="ED240" s="60">
        <v>0</v>
      </c>
      <c r="EH240" s="2" t="s">
        <v>1480</v>
      </c>
    </row>
    <row r="241" spans="1:139" x14ac:dyDescent="0.2">
      <c r="A241" s="2" t="s">
        <v>662</v>
      </c>
      <c r="B241" s="2" t="s">
        <v>1484</v>
      </c>
      <c r="C241" s="2" t="s">
        <v>1484</v>
      </c>
      <c r="D241" s="2" t="s">
        <v>1484</v>
      </c>
      <c r="E241" s="2" t="s">
        <v>1484</v>
      </c>
      <c r="F241" s="2" t="s">
        <v>1484</v>
      </c>
      <c r="G241" s="2" t="s">
        <v>1484</v>
      </c>
      <c r="H241" s="2" t="s">
        <v>1484</v>
      </c>
      <c r="I241" s="2" t="s">
        <v>1484</v>
      </c>
      <c r="J241" s="2" t="s">
        <v>1484</v>
      </c>
      <c r="K241" s="2" t="s">
        <v>1484</v>
      </c>
      <c r="L241" s="2" t="s">
        <v>1484</v>
      </c>
      <c r="M241" s="2" t="s">
        <v>1484</v>
      </c>
      <c r="N241" s="2" t="s">
        <v>1484</v>
      </c>
      <c r="O241" s="2" t="s">
        <v>1484</v>
      </c>
      <c r="P241" s="2" t="s">
        <v>1484</v>
      </c>
      <c r="Q241" s="2" t="s">
        <v>1484</v>
      </c>
      <c r="R241" s="2" t="s">
        <v>1484</v>
      </c>
      <c r="S241" s="2" t="s">
        <v>1484</v>
      </c>
      <c r="T241" s="2" t="s">
        <v>1484</v>
      </c>
      <c r="U241" s="2" t="s">
        <v>1484</v>
      </c>
      <c r="V241" s="2" t="s">
        <v>1484</v>
      </c>
      <c r="W241" s="2" t="s">
        <v>1506</v>
      </c>
      <c r="X241" s="2" t="s">
        <v>1506</v>
      </c>
      <c r="Y241" s="2" t="s">
        <v>1506</v>
      </c>
      <c r="Z241" s="2" t="s">
        <v>1506</v>
      </c>
      <c r="AA241" s="2" t="s">
        <v>1507</v>
      </c>
      <c r="AB241" s="2" t="s">
        <v>1521</v>
      </c>
      <c r="AC241" s="2" t="s">
        <v>1521</v>
      </c>
      <c r="AD241" s="2" t="s">
        <v>1507</v>
      </c>
      <c r="AE241" s="2" t="s">
        <v>1484</v>
      </c>
      <c r="AF241" s="2" t="s">
        <v>1484</v>
      </c>
      <c r="AG241" s="2" t="s">
        <v>1484</v>
      </c>
      <c r="AH241" s="2" t="s">
        <v>1484</v>
      </c>
      <c r="AI241" s="2" t="s">
        <v>1484</v>
      </c>
      <c r="AJ241" s="2" t="s">
        <v>1484</v>
      </c>
      <c r="AK241" s="2" t="s">
        <v>1484</v>
      </c>
      <c r="AL241" s="2" t="s">
        <v>1484</v>
      </c>
      <c r="AM241" s="2" t="s">
        <v>1484</v>
      </c>
      <c r="AN241" s="2" t="s">
        <v>1484</v>
      </c>
      <c r="AO241" s="2" t="s">
        <v>1484</v>
      </c>
      <c r="AP241" s="2" t="s">
        <v>1484</v>
      </c>
      <c r="AQ241" s="2" t="s">
        <v>1484</v>
      </c>
      <c r="AR241" s="2" t="s">
        <v>1484</v>
      </c>
      <c r="AS241" s="2" t="s">
        <v>1484</v>
      </c>
      <c r="AT241" s="2" t="s">
        <v>1484</v>
      </c>
      <c r="AU241" s="2" t="s">
        <v>1484</v>
      </c>
      <c r="AV241" s="2" t="s">
        <v>1484</v>
      </c>
      <c r="AW241" s="2" t="s">
        <v>1484</v>
      </c>
      <c r="AX241" s="2" t="s">
        <v>1484</v>
      </c>
      <c r="AY241" s="2" t="s">
        <v>1484</v>
      </c>
      <c r="AZ241" s="2" t="s">
        <v>1484</v>
      </c>
      <c r="BA241" s="2" t="s">
        <v>1484</v>
      </c>
      <c r="BB241" s="2" t="s">
        <v>1484</v>
      </c>
      <c r="BC241" s="2">
        <v>1228.5</v>
      </c>
      <c r="BD241" s="2">
        <v>1836.8</v>
      </c>
      <c r="BE241" s="2">
        <v>2154.6</v>
      </c>
      <c r="BF241" s="2">
        <v>2583</v>
      </c>
      <c r="BG241" s="2">
        <v>1632</v>
      </c>
      <c r="BH241" s="2">
        <v>2371.1999999999998</v>
      </c>
      <c r="BI241" s="2">
        <v>1971</v>
      </c>
      <c r="BJ241" s="2">
        <v>1270.1999999999998</v>
      </c>
      <c r="BK241" s="2" t="s">
        <v>1484</v>
      </c>
      <c r="BL241" s="2" t="s">
        <v>1484</v>
      </c>
      <c r="BM241" s="2" t="s">
        <v>1484</v>
      </c>
      <c r="BN241" s="2" t="s">
        <v>1484</v>
      </c>
      <c r="BO241" s="2" t="s">
        <v>1484</v>
      </c>
      <c r="BP241" s="2" t="s">
        <v>1484</v>
      </c>
      <c r="BQ241" s="2" t="s">
        <v>1484</v>
      </c>
      <c r="BR241" s="2" t="s">
        <v>1484</v>
      </c>
      <c r="BS241" s="2" t="s">
        <v>1484</v>
      </c>
      <c r="BT241" s="2" t="s">
        <v>1484</v>
      </c>
      <c r="BU241" s="2" t="s">
        <v>1484</v>
      </c>
      <c r="BV241" s="2" t="s">
        <v>1484</v>
      </c>
      <c r="BW241" s="2" t="s">
        <v>1484</v>
      </c>
      <c r="BX241" s="2" t="s">
        <v>1484</v>
      </c>
      <c r="BY241" s="2" t="s">
        <v>1484</v>
      </c>
      <c r="BZ241" s="2" t="s">
        <v>1484</v>
      </c>
      <c r="CA241" s="2" t="s">
        <v>1484</v>
      </c>
      <c r="CB241" s="2" t="s">
        <v>1484</v>
      </c>
      <c r="CC241" s="2" t="s">
        <v>1484</v>
      </c>
      <c r="CD241" s="2" t="s">
        <v>1484</v>
      </c>
      <c r="CE241" s="2" t="s">
        <v>1484</v>
      </c>
      <c r="CF241" s="2" t="s">
        <v>1484</v>
      </c>
      <c r="CG241" s="2" t="s">
        <v>1484</v>
      </c>
      <c r="CH241" s="2" t="s">
        <v>1484</v>
      </c>
      <c r="CI241" s="2">
        <v>12.1</v>
      </c>
      <c r="CJ241" s="2">
        <v>12.6</v>
      </c>
      <c r="CK241" s="2">
        <v>18.399999999999999</v>
      </c>
      <c r="CL241" s="2">
        <v>15.8</v>
      </c>
      <c r="CM241" s="2">
        <v>12.2</v>
      </c>
      <c r="CN241" s="2">
        <v>13.7</v>
      </c>
      <c r="CO241" s="2">
        <v>13.2</v>
      </c>
      <c r="CP241" s="2">
        <v>11.7</v>
      </c>
      <c r="CQ241" s="2" t="s">
        <v>1484</v>
      </c>
      <c r="CR241" s="2" t="s">
        <v>1484</v>
      </c>
      <c r="CS241" s="2" t="s">
        <v>1484</v>
      </c>
      <c r="CU241" s="2" t="str">
        <f>_xlfn.XLOOKUP($A241,TEAMS!$G$1:$G$844,TEAMS!$H$1:$H$844,"",0)</f>
        <v>PF</v>
      </c>
      <c r="CV241" s="2" t="str">
        <f>_xlfn.XLOOKUP($CU241,DASHBOARD!$B$22:$B$27,DASHBOARD!$C$22:$C$27,"",0)</f>
        <v>FORWARD</v>
      </c>
      <c r="CY241" s="60">
        <v>0</v>
      </c>
      <c r="CZ241" s="60">
        <v>0</v>
      </c>
      <c r="DA241" s="60">
        <v>0</v>
      </c>
      <c r="DB241" s="60">
        <v>0</v>
      </c>
      <c r="DC241" s="60">
        <v>0</v>
      </c>
      <c r="DD241" s="60">
        <v>0</v>
      </c>
      <c r="DE241" s="60">
        <v>0</v>
      </c>
      <c r="DF241" s="60">
        <v>0</v>
      </c>
      <c r="DG241" s="60">
        <v>0</v>
      </c>
      <c r="DH241" s="60">
        <v>0</v>
      </c>
      <c r="DI241" s="60">
        <v>0</v>
      </c>
      <c r="DJ241" s="60">
        <v>0</v>
      </c>
      <c r="DK241" s="60">
        <v>0</v>
      </c>
      <c r="DL241" s="60">
        <v>0</v>
      </c>
      <c r="DM241" s="60">
        <v>0</v>
      </c>
      <c r="DN241" s="60">
        <v>0</v>
      </c>
      <c r="DO241" s="60">
        <v>0</v>
      </c>
      <c r="DP241" s="60">
        <v>0</v>
      </c>
      <c r="DQ241" s="60">
        <v>0</v>
      </c>
      <c r="DR241" s="60">
        <v>0</v>
      </c>
      <c r="DS241" s="60">
        <v>0</v>
      </c>
      <c r="DT241" s="60">
        <v>1919160</v>
      </c>
      <c r="DU241" s="60">
        <v>2063040</v>
      </c>
      <c r="DV241" s="60">
        <v>2091840</v>
      </c>
      <c r="DW241" s="60">
        <v>2989239</v>
      </c>
      <c r="DX241" s="60">
        <v>8000000</v>
      </c>
      <c r="DY241" s="60">
        <v>7400000</v>
      </c>
      <c r="DZ241" s="60">
        <v>8000000</v>
      </c>
      <c r="EA241" s="60">
        <v>8600000</v>
      </c>
      <c r="EB241" s="60">
        <v>0</v>
      </c>
      <c r="EC241" s="60">
        <v>0</v>
      </c>
      <c r="ED241" s="60">
        <v>0</v>
      </c>
      <c r="EH241" s="2" t="s">
        <v>1478</v>
      </c>
    </row>
    <row r="242" spans="1:139" x14ac:dyDescent="0.2">
      <c r="A242" s="2" t="s">
        <v>781</v>
      </c>
      <c r="B242" s="2" t="s">
        <v>1484</v>
      </c>
      <c r="C242" s="2" t="s">
        <v>1484</v>
      </c>
      <c r="D242" s="2" t="s">
        <v>1484</v>
      </c>
      <c r="E242" s="2" t="s">
        <v>1484</v>
      </c>
      <c r="F242" s="2" t="s">
        <v>1484</v>
      </c>
      <c r="G242" s="2" t="s">
        <v>1484</v>
      </c>
      <c r="H242" s="2" t="s">
        <v>1484</v>
      </c>
      <c r="I242" s="2" t="s">
        <v>1484</v>
      </c>
      <c r="J242" s="2" t="s">
        <v>1484</v>
      </c>
      <c r="K242" s="2" t="s">
        <v>1484</v>
      </c>
      <c r="L242" s="2" t="s">
        <v>1484</v>
      </c>
      <c r="M242" s="2" t="s">
        <v>1484</v>
      </c>
      <c r="N242" s="2" t="s">
        <v>1484</v>
      </c>
      <c r="O242" s="2" t="s">
        <v>1484</v>
      </c>
      <c r="P242" s="2" t="s">
        <v>1484</v>
      </c>
      <c r="Q242" s="2" t="s">
        <v>1484</v>
      </c>
      <c r="R242" s="2" t="s">
        <v>1484</v>
      </c>
      <c r="S242" s="2" t="s">
        <v>1484</v>
      </c>
      <c r="T242" s="2" t="s">
        <v>1513</v>
      </c>
      <c r="U242" s="2" t="s">
        <v>1513</v>
      </c>
      <c r="V242" s="2" t="s">
        <v>1513</v>
      </c>
      <c r="W242" s="2" t="s">
        <v>1524</v>
      </c>
      <c r="X242" s="2" t="s">
        <v>1507</v>
      </c>
      <c r="Y242" s="2" t="s">
        <v>786</v>
      </c>
      <c r="Z242" s="2" t="s">
        <v>786</v>
      </c>
      <c r="AA242" s="2" t="s">
        <v>786</v>
      </c>
      <c r="AB242" s="2" t="s">
        <v>1525</v>
      </c>
      <c r="AC242" s="2" t="s">
        <v>1522</v>
      </c>
      <c r="AD242" s="2" t="s">
        <v>1484</v>
      </c>
      <c r="AE242" s="2" t="s">
        <v>1484</v>
      </c>
      <c r="AF242" s="2" t="s">
        <v>1484</v>
      </c>
      <c r="AG242" s="2" t="s">
        <v>1484</v>
      </c>
      <c r="AH242" s="2" t="s">
        <v>1484</v>
      </c>
      <c r="AI242" s="2" t="s">
        <v>1484</v>
      </c>
      <c r="AJ242" s="2" t="s">
        <v>1484</v>
      </c>
      <c r="AK242" s="2" t="s">
        <v>1484</v>
      </c>
      <c r="AL242" s="2" t="s">
        <v>1484</v>
      </c>
      <c r="AM242" s="2" t="s">
        <v>1484</v>
      </c>
      <c r="AN242" s="2" t="s">
        <v>1484</v>
      </c>
      <c r="AO242" s="2" t="s">
        <v>1484</v>
      </c>
      <c r="AP242" s="2" t="s">
        <v>1484</v>
      </c>
      <c r="AQ242" s="2" t="s">
        <v>1484</v>
      </c>
      <c r="AR242" s="2" t="s">
        <v>1484</v>
      </c>
      <c r="AS242" s="2" t="s">
        <v>1484</v>
      </c>
      <c r="AT242" s="2" t="s">
        <v>1484</v>
      </c>
      <c r="AU242" s="2" t="s">
        <v>1484</v>
      </c>
      <c r="AV242" s="2" t="s">
        <v>1484</v>
      </c>
      <c r="AW242" s="2" t="s">
        <v>1484</v>
      </c>
      <c r="AX242" s="2" t="s">
        <v>1484</v>
      </c>
      <c r="AY242" s="2" t="s">
        <v>1484</v>
      </c>
      <c r="AZ242" s="2">
        <v>1264</v>
      </c>
      <c r="BA242" s="2">
        <v>1016.8</v>
      </c>
      <c r="BB242" s="2">
        <v>736</v>
      </c>
      <c r="BC242" s="2">
        <v>1344</v>
      </c>
      <c r="BD242" s="2">
        <v>1303.5</v>
      </c>
      <c r="BE242" s="2">
        <v>979.6</v>
      </c>
      <c r="BF242" s="2">
        <v>1208.4000000000001</v>
      </c>
      <c r="BG242" s="2">
        <v>835.19999999999993</v>
      </c>
      <c r="BH242" s="2">
        <v>1287.3999999999999</v>
      </c>
      <c r="BI242" s="2">
        <v>676</v>
      </c>
      <c r="BJ242" s="2" t="s">
        <v>1484</v>
      </c>
      <c r="BK242" s="2" t="s">
        <v>1484</v>
      </c>
      <c r="BL242" s="2" t="s">
        <v>1484</v>
      </c>
      <c r="BM242" s="2" t="s">
        <v>1484</v>
      </c>
      <c r="BN242" s="2" t="s">
        <v>1484</v>
      </c>
      <c r="BO242" s="2" t="s">
        <v>1484</v>
      </c>
      <c r="BP242" s="2" t="s">
        <v>1484</v>
      </c>
      <c r="BQ242" s="2" t="s">
        <v>1484</v>
      </c>
      <c r="BR242" s="2" t="s">
        <v>1484</v>
      </c>
      <c r="BS242" s="2" t="s">
        <v>1484</v>
      </c>
      <c r="BT242" s="2" t="s">
        <v>1484</v>
      </c>
      <c r="BU242" s="2" t="s">
        <v>1484</v>
      </c>
      <c r="BV242" s="2" t="s">
        <v>1484</v>
      </c>
      <c r="BW242" s="2" t="s">
        <v>1484</v>
      </c>
      <c r="BX242" s="2" t="s">
        <v>1484</v>
      </c>
      <c r="BY242" s="2" t="s">
        <v>1484</v>
      </c>
      <c r="BZ242" s="2" t="s">
        <v>1484</v>
      </c>
      <c r="CA242" s="2" t="s">
        <v>1484</v>
      </c>
      <c r="CB242" s="2" t="s">
        <v>1484</v>
      </c>
      <c r="CC242" s="2" t="s">
        <v>1484</v>
      </c>
      <c r="CD242" s="2" t="s">
        <v>1484</v>
      </c>
      <c r="CE242" s="2" t="s">
        <v>1484</v>
      </c>
      <c r="CF242" s="2">
        <v>17.899999999999999</v>
      </c>
      <c r="CG242" s="2">
        <v>17.600000000000001</v>
      </c>
      <c r="CH242" s="2">
        <v>15.3</v>
      </c>
      <c r="CI242" s="2">
        <v>14.1</v>
      </c>
      <c r="CJ242" s="2">
        <v>17.3</v>
      </c>
      <c r="CK242" s="2">
        <v>15.2</v>
      </c>
      <c r="CL242" s="2">
        <v>19.5</v>
      </c>
      <c r="CM242" s="2">
        <v>17.100000000000001</v>
      </c>
      <c r="CN242" s="2">
        <v>17.600000000000001</v>
      </c>
      <c r="CO242" s="2">
        <v>13.7</v>
      </c>
      <c r="CP242" s="2" t="s">
        <v>1484</v>
      </c>
      <c r="CQ242" s="2" t="s">
        <v>1484</v>
      </c>
      <c r="CR242" s="2" t="s">
        <v>1484</v>
      </c>
      <c r="CS242" s="2" t="s">
        <v>1484</v>
      </c>
      <c r="CU242" s="2" t="str">
        <f>_xlfn.XLOOKUP($A242,TEAMS!$G$1:$G$844,TEAMS!$H$1:$H$844,"",0)</f>
        <v>C</v>
      </c>
      <c r="CV242" s="2" t="str">
        <f>_xlfn.XLOOKUP($CU242,DASHBOARD!$B$22:$B$27,DASHBOARD!$C$22:$C$27,"",0)</f>
        <v>CENTER</v>
      </c>
      <c r="CY242" s="60">
        <v>0</v>
      </c>
      <c r="CZ242" s="60">
        <v>0</v>
      </c>
      <c r="DA242" s="60">
        <v>0</v>
      </c>
      <c r="DB242" s="60">
        <v>0</v>
      </c>
      <c r="DC242" s="60">
        <v>0</v>
      </c>
      <c r="DD242" s="60">
        <v>0</v>
      </c>
      <c r="DE242" s="60">
        <v>0</v>
      </c>
      <c r="DF242" s="60">
        <v>0</v>
      </c>
      <c r="DG242" s="60">
        <v>0</v>
      </c>
      <c r="DH242" s="60">
        <v>0</v>
      </c>
      <c r="DI242" s="60">
        <v>0</v>
      </c>
      <c r="DJ242" s="60">
        <v>0</v>
      </c>
      <c r="DK242" s="60">
        <v>0</v>
      </c>
      <c r="DL242" s="60">
        <v>0</v>
      </c>
      <c r="DM242" s="60">
        <v>0</v>
      </c>
      <c r="DN242" s="60">
        <v>0</v>
      </c>
      <c r="DO242" s="60">
        <v>0</v>
      </c>
      <c r="DP242" s="60">
        <v>0</v>
      </c>
      <c r="DQ242" s="60">
        <v>1542600</v>
      </c>
      <c r="DR242" s="60">
        <v>1658280</v>
      </c>
      <c r="DS242" s="60">
        <v>1773960</v>
      </c>
      <c r="DT242" s="60">
        <v>2721255</v>
      </c>
      <c r="DU242" s="60">
        <v>4200000</v>
      </c>
      <c r="DV242" s="60">
        <v>3500000</v>
      </c>
      <c r="DW242" s="60">
        <v>3657500</v>
      </c>
      <c r="DX242" s="60">
        <v>3815000</v>
      </c>
      <c r="DY242" s="60">
        <v>1403611</v>
      </c>
      <c r="DZ242" s="60">
        <v>2116955</v>
      </c>
      <c r="EA242" s="60">
        <v>0</v>
      </c>
      <c r="EB242" s="60">
        <v>0</v>
      </c>
      <c r="EC242" s="60">
        <v>0</v>
      </c>
      <c r="ED242" s="60">
        <v>0</v>
      </c>
      <c r="EH242" s="2" t="s">
        <v>1271</v>
      </c>
    </row>
    <row r="243" spans="1:139" x14ac:dyDescent="0.2">
      <c r="A243" s="2" t="s">
        <v>736</v>
      </c>
      <c r="B243" s="2" t="s">
        <v>1484</v>
      </c>
      <c r="C243" s="2" t="s">
        <v>1484</v>
      </c>
      <c r="D243" s="2" t="s">
        <v>1484</v>
      </c>
      <c r="E243" s="2" t="s">
        <v>1484</v>
      </c>
      <c r="F243" s="2" t="s">
        <v>1484</v>
      </c>
      <c r="G243" s="2" t="s">
        <v>1484</v>
      </c>
      <c r="H243" s="2" t="s">
        <v>1484</v>
      </c>
      <c r="I243" s="2" t="s">
        <v>1484</v>
      </c>
      <c r="J243" s="2" t="s">
        <v>1484</v>
      </c>
      <c r="K243" s="2" t="s">
        <v>1484</v>
      </c>
      <c r="L243" s="2" t="s">
        <v>1484</v>
      </c>
      <c r="M243" s="2" t="s">
        <v>1484</v>
      </c>
      <c r="N243" s="2" t="s">
        <v>1484</v>
      </c>
      <c r="O243" s="2" t="s">
        <v>1525</v>
      </c>
      <c r="P243" s="2" t="s">
        <v>1523</v>
      </c>
      <c r="Q243" s="2" t="s">
        <v>1507</v>
      </c>
      <c r="R243" s="2" t="s">
        <v>786</v>
      </c>
      <c r="S243" s="2" t="s">
        <v>786</v>
      </c>
      <c r="T243" s="2" t="s">
        <v>1506</v>
      </c>
      <c r="U243" s="2" t="s">
        <v>1522</v>
      </c>
      <c r="V243" s="2" t="s">
        <v>837</v>
      </c>
      <c r="W243" s="2" t="s">
        <v>837</v>
      </c>
      <c r="X243" s="2" t="s">
        <v>1525</v>
      </c>
      <c r="Y243" s="2" t="s">
        <v>1525</v>
      </c>
      <c r="Z243" s="2" t="s">
        <v>1525</v>
      </c>
      <c r="AA243" s="2" t="s">
        <v>1524</v>
      </c>
      <c r="AB243" s="2" t="s">
        <v>1507</v>
      </c>
      <c r="AC243" s="2" t="s">
        <v>1484</v>
      </c>
      <c r="AD243" s="2" t="s">
        <v>1484</v>
      </c>
      <c r="AE243" s="2" t="s">
        <v>1484</v>
      </c>
      <c r="AF243" s="2" t="s">
        <v>1484</v>
      </c>
      <c r="AG243" s="2" t="s">
        <v>1484</v>
      </c>
      <c r="AH243" s="2" t="s">
        <v>1484</v>
      </c>
      <c r="AI243" s="2" t="s">
        <v>1484</v>
      </c>
      <c r="AJ243" s="2" t="s">
        <v>1484</v>
      </c>
      <c r="AK243" s="2" t="s">
        <v>1484</v>
      </c>
      <c r="AL243" s="2" t="s">
        <v>1484</v>
      </c>
      <c r="AM243" s="2" t="s">
        <v>1484</v>
      </c>
      <c r="AN243" s="2" t="s">
        <v>1484</v>
      </c>
      <c r="AO243" s="2" t="s">
        <v>1484</v>
      </c>
      <c r="AP243" s="2" t="s">
        <v>1484</v>
      </c>
      <c r="AQ243" s="2" t="s">
        <v>1484</v>
      </c>
      <c r="AR243" s="2" t="s">
        <v>1484</v>
      </c>
      <c r="AS243" s="2" t="s">
        <v>1484</v>
      </c>
      <c r="AT243" s="2" t="s">
        <v>1484</v>
      </c>
      <c r="AU243" s="2">
        <v>725.80000000000007</v>
      </c>
      <c r="AV243" s="2">
        <v>713.80000000000007</v>
      </c>
      <c r="AW243" s="2">
        <v>632.80000000000007</v>
      </c>
      <c r="AX243" s="2">
        <v>1816.3999999999999</v>
      </c>
      <c r="AY243" s="2">
        <v>1416.1999999999998</v>
      </c>
      <c r="AZ243" s="2">
        <v>2079</v>
      </c>
      <c r="BA243" s="2">
        <v>2097.9</v>
      </c>
      <c r="BB243" s="2">
        <v>1017.5999999999999</v>
      </c>
      <c r="BC243" s="2">
        <v>1442.6999999999998</v>
      </c>
      <c r="BD243" s="2">
        <v>2056</v>
      </c>
      <c r="BE243" s="2">
        <v>1732.5</v>
      </c>
      <c r="BF243" s="2">
        <v>2272.4</v>
      </c>
      <c r="BG243" s="2">
        <v>2188.8000000000002</v>
      </c>
      <c r="BH243" s="2">
        <v>1776</v>
      </c>
      <c r="BI243" s="2" t="s">
        <v>1484</v>
      </c>
      <c r="BJ243" s="2" t="s">
        <v>1484</v>
      </c>
      <c r="BK243" s="2" t="s">
        <v>1484</v>
      </c>
      <c r="BL243" s="2" t="s">
        <v>1484</v>
      </c>
      <c r="BM243" s="2" t="s">
        <v>1484</v>
      </c>
      <c r="BN243" s="2" t="s">
        <v>1484</v>
      </c>
      <c r="BO243" s="2" t="s">
        <v>1484</v>
      </c>
      <c r="BP243" s="2" t="s">
        <v>1484</v>
      </c>
      <c r="BQ243" s="2" t="s">
        <v>1484</v>
      </c>
      <c r="BR243" s="2" t="s">
        <v>1484</v>
      </c>
      <c r="BS243" s="2" t="s">
        <v>1484</v>
      </c>
      <c r="BT243" s="2" t="s">
        <v>1484</v>
      </c>
      <c r="BU243" s="2" t="s">
        <v>1484</v>
      </c>
      <c r="BV243" s="2" t="s">
        <v>1484</v>
      </c>
      <c r="BW243" s="2" t="s">
        <v>1484</v>
      </c>
      <c r="BX243" s="2" t="s">
        <v>1484</v>
      </c>
      <c r="BY243" s="2" t="s">
        <v>1484</v>
      </c>
      <c r="BZ243" s="2" t="s">
        <v>1484</v>
      </c>
      <c r="CA243" s="2">
        <v>10.6</v>
      </c>
      <c r="CB243" s="2">
        <v>9</v>
      </c>
      <c r="CC243" s="2">
        <v>10.7</v>
      </c>
      <c r="CD243" s="2">
        <v>14.7</v>
      </c>
      <c r="CE243" s="2">
        <v>12.9</v>
      </c>
      <c r="CF243" s="2">
        <v>12.6</v>
      </c>
      <c r="CG243" s="2">
        <v>13.6</v>
      </c>
      <c r="CH243" s="2">
        <v>14.6</v>
      </c>
      <c r="CI243" s="2">
        <v>15.5</v>
      </c>
      <c r="CJ243" s="2">
        <v>15.5</v>
      </c>
      <c r="CK243" s="2">
        <v>12</v>
      </c>
      <c r="CL243" s="2">
        <v>11.3</v>
      </c>
      <c r="CM243" s="2">
        <v>11.7</v>
      </c>
      <c r="CN243" s="2">
        <v>10.3</v>
      </c>
      <c r="CO243" s="2" t="s">
        <v>1484</v>
      </c>
      <c r="CP243" s="2" t="s">
        <v>1484</v>
      </c>
      <c r="CQ243" s="2" t="s">
        <v>1484</v>
      </c>
      <c r="CR243" s="2" t="s">
        <v>1484</v>
      </c>
      <c r="CS243" s="2" t="s">
        <v>1484</v>
      </c>
      <c r="CU243" s="2" t="str">
        <f>_xlfn.XLOOKUP($A243,TEAMS!$G$1:$G$844,TEAMS!$H$1:$H$844,"",0)</f>
        <v>SF</v>
      </c>
      <c r="CV243" s="2" t="str">
        <f>_xlfn.XLOOKUP($CU243,DASHBOARD!$B$22:$B$27,DASHBOARD!$C$22:$C$27,"",0)</f>
        <v>FORWARD</v>
      </c>
      <c r="CY243" s="60">
        <v>0</v>
      </c>
      <c r="CZ243" s="60">
        <v>0</v>
      </c>
      <c r="DA243" s="60">
        <v>0</v>
      </c>
      <c r="DB243" s="60">
        <v>0</v>
      </c>
      <c r="DC243" s="60">
        <v>0</v>
      </c>
      <c r="DD243" s="60">
        <v>0</v>
      </c>
      <c r="DE243" s="60">
        <v>0</v>
      </c>
      <c r="DF243" s="60">
        <v>0</v>
      </c>
      <c r="DG243" s="60">
        <v>0</v>
      </c>
      <c r="DH243" s="60">
        <v>0</v>
      </c>
      <c r="DI243" s="60">
        <v>0</v>
      </c>
      <c r="DJ243" s="60">
        <v>0</v>
      </c>
      <c r="DK243" s="60">
        <v>0</v>
      </c>
      <c r="DL243" s="60">
        <v>0</v>
      </c>
      <c r="DM243" s="60">
        <v>695046</v>
      </c>
      <c r="DN243" s="60">
        <v>552269</v>
      </c>
      <c r="DO243" s="60">
        <v>771331</v>
      </c>
      <c r="DP243" s="60">
        <v>3000000</v>
      </c>
      <c r="DQ243" s="60">
        <v>926678</v>
      </c>
      <c r="DR243" s="60">
        <v>1600000</v>
      </c>
      <c r="DS243" s="60">
        <v>1765000</v>
      </c>
      <c r="DT243" s="60">
        <v>1906200</v>
      </c>
      <c r="DU243" s="60">
        <v>1229255</v>
      </c>
      <c r="DV243" s="60">
        <v>3250000</v>
      </c>
      <c r="DW243" s="60">
        <v>3396250</v>
      </c>
      <c r="DX243" s="60">
        <v>3542500</v>
      </c>
      <c r="DY243" s="60">
        <v>6125000</v>
      </c>
      <c r="DZ243" s="60">
        <v>0</v>
      </c>
      <c r="EA243" s="60">
        <v>0</v>
      </c>
      <c r="EB243" s="60">
        <v>0</v>
      </c>
      <c r="EC243" s="60">
        <v>0</v>
      </c>
      <c r="ED243" s="60">
        <v>0</v>
      </c>
      <c r="EH243" s="2" t="s">
        <v>1271</v>
      </c>
    </row>
    <row r="244" spans="1:139" x14ac:dyDescent="0.2">
      <c r="A244" s="2" t="s">
        <v>795</v>
      </c>
      <c r="B244" s="2" t="s">
        <v>1484</v>
      </c>
      <c r="C244" s="2" t="s">
        <v>1484</v>
      </c>
      <c r="D244" s="2" t="s">
        <v>1484</v>
      </c>
      <c r="E244" s="2" t="s">
        <v>1484</v>
      </c>
      <c r="F244" s="2" t="s">
        <v>1484</v>
      </c>
      <c r="G244" s="2" t="s">
        <v>1484</v>
      </c>
      <c r="H244" s="2" t="s">
        <v>1484</v>
      </c>
      <c r="I244" s="2" t="s">
        <v>1484</v>
      </c>
      <c r="J244" s="2" t="s">
        <v>1484</v>
      </c>
      <c r="K244" s="2" t="s">
        <v>1484</v>
      </c>
      <c r="L244" s="2" t="s">
        <v>1484</v>
      </c>
      <c r="M244" s="2" t="s">
        <v>1484</v>
      </c>
      <c r="N244" s="2" t="s">
        <v>1484</v>
      </c>
      <c r="O244" s="2" t="s">
        <v>1484</v>
      </c>
      <c r="P244" s="2" t="s">
        <v>835</v>
      </c>
      <c r="Q244" s="2" t="s">
        <v>835</v>
      </c>
      <c r="R244" s="2" t="s">
        <v>787</v>
      </c>
      <c r="S244" s="2" t="s">
        <v>787</v>
      </c>
      <c r="T244" s="2" t="s">
        <v>787</v>
      </c>
      <c r="U244" s="2" t="s">
        <v>787</v>
      </c>
      <c r="V244" s="2" t="s">
        <v>787</v>
      </c>
      <c r="W244" s="2" t="s">
        <v>787</v>
      </c>
      <c r="X244" s="2" t="s">
        <v>787</v>
      </c>
      <c r="Y244" s="2" t="s">
        <v>787</v>
      </c>
      <c r="Z244" s="2" t="s">
        <v>787</v>
      </c>
      <c r="AA244" s="2" t="s">
        <v>787</v>
      </c>
      <c r="AB244" s="2" t="s">
        <v>1484</v>
      </c>
      <c r="AC244" s="2" t="s">
        <v>1484</v>
      </c>
      <c r="AD244" s="2" t="s">
        <v>1484</v>
      </c>
      <c r="AE244" s="2" t="s">
        <v>1484</v>
      </c>
      <c r="AF244" s="2" t="s">
        <v>1484</v>
      </c>
      <c r="AG244" s="2" t="s">
        <v>1484</v>
      </c>
      <c r="AH244" s="2" t="s">
        <v>1484</v>
      </c>
      <c r="AI244" s="2" t="s">
        <v>1484</v>
      </c>
      <c r="AJ244" s="2" t="s">
        <v>1484</v>
      </c>
      <c r="AK244" s="2" t="s">
        <v>1484</v>
      </c>
      <c r="AL244" s="2" t="s">
        <v>1484</v>
      </c>
      <c r="AM244" s="2" t="s">
        <v>1484</v>
      </c>
      <c r="AN244" s="2" t="s">
        <v>1484</v>
      </c>
      <c r="AO244" s="2" t="s">
        <v>1484</v>
      </c>
      <c r="AP244" s="2" t="s">
        <v>1484</v>
      </c>
      <c r="AQ244" s="2" t="s">
        <v>1484</v>
      </c>
      <c r="AR244" s="2" t="s">
        <v>1484</v>
      </c>
      <c r="AS244" s="2" t="s">
        <v>1484</v>
      </c>
      <c r="AT244" s="2" t="s">
        <v>1484</v>
      </c>
      <c r="AU244" s="2" t="s">
        <v>1484</v>
      </c>
      <c r="AV244" s="2">
        <v>1549.8</v>
      </c>
      <c r="AW244" s="2">
        <v>1708.1999999999998</v>
      </c>
      <c r="AX244" s="2">
        <v>655.19999999999993</v>
      </c>
      <c r="AY244" s="2">
        <v>850</v>
      </c>
      <c r="AZ244" s="2">
        <v>1927.8</v>
      </c>
      <c r="BA244" s="2">
        <v>1163.5</v>
      </c>
      <c r="BB244" s="2">
        <v>1432.2</v>
      </c>
      <c r="BC244" s="2">
        <v>1326</v>
      </c>
      <c r="BD244" s="2">
        <v>911.2</v>
      </c>
      <c r="BE244" s="2">
        <v>689.30000000000007</v>
      </c>
      <c r="BF244" s="2">
        <v>936</v>
      </c>
      <c r="BG244" s="2">
        <v>207</v>
      </c>
      <c r="BH244" s="2" t="s">
        <v>1484</v>
      </c>
      <c r="BI244" s="2" t="s">
        <v>1484</v>
      </c>
      <c r="BJ244" s="2" t="s">
        <v>1484</v>
      </c>
      <c r="BK244" s="2" t="s">
        <v>1484</v>
      </c>
      <c r="BL244" s="2" t="s">
        <v>1484</v>
      </c>
      <c r="BM244" s="2" t="s">
        <v>1484</v>
      </c>
      <c r="BN244" s="2" t="s">
        <v>1484</v>
      </c>
      <c r="BO244" s="2" t="s">
        <v>1484</v>
      </c>
      <c r="BP244" s="2" t="s">
        <v>1484</v>
      </c>
      <c r="BQ244" s="2" t="s">
        <v>1484</v>
      </c>
      <c r="BR244" s="2" t="s">
        <v>1484</v>
      </c>
      <c r="BS244" s="2" t="s">
        <v>1484</v>
      </c>
      <c r="BT244" s="2" t="s">
        <v>1484</v>
      </c>
      <c r="BU244" s="2" t="s">
        <v>1484</v>
      </c>
      <c r="BV244" s="2" t="s">
        <v>1484</v>
      </c>
      <c r="BW244" s="2" t="s">
        <v>1484</v>
      </c>
      <c r="BX244" s="2" t="s">
        <v>1484</v>
      </c>
      <c r="BY244" s="2" t="s">
        <v>1484</v>
      </c>
      <c r="BZ244" s="2" t="s">
        <v>1484</v>
      </c>
      <c r="CA244" s="2" t="s">
        <v>1484</v>
      </c>
      <c r="CB244" s="2">
        <v>14.7</v>
      </c>
      <c r="CC244" s="2">
        <v>13.7</v>
      </c>
      <c r="CD244" s="2">
        <v>16.399999999999999</v>
      </c>
      <c r="CE244" s="2">
        <v>12.4</v>
      </c>
      <c r="CF244" s="2">
        <v>15</v>
      </c>
      <c r="CG244" s="2">
        <v>14.9</v>
      </c>
      <c r="CH244" s="2">
        <v>13.5</v>
      </c>
      <c r="CI244" s="2">
        <v>13.2</v>
      </c>
      <c r="CJ244" s="2">
        <v>11.8</v>
      </c>
      <c r="CK244" s="2">
        <v>11.2</v>
      </c>
      <c r="CL244" s="2">
        <v>10.1</v>
      </c>
      <c r="CM244" s="2">
        <v>14.1</v>
      </c>
      <c r="CN244" s="2" t="s">
        <v>1484</v>
      </c>
      <c r="CO244" s="2" t="s">
        <v>1484</v>
      </c>
      <c r="CP244" s="2" t="s">
        <v>1484</v>
      </c>
      <c r="CQ244" s="2" t="s">
        <v>1484</v>
      </c>
      <c r="CR244" s="2" t="s">
        <v>1484</v>
      </c>
      <c r="CS244" s="2" t="s">
        <v>1484</v>
      </c>
      <c r="CU244" s="2" t="str">
        <f>_xlfn.XLOOKUP($A244,TEAMS!$G$1:$G$844,TEAMS!$H$1:$H$844,"",0)</f>
        <v>PF</v>
      </c>
      <c r="CV244" s="2" t="str">
        <f>_xlfn.XLOOKUP($CU244,DASHBOARD!$B$22:$B$27,DASHBOARD!$C$22:$C$27,"",0)</f>
        <v>FORWARD</v>
      </c>
      <c r="CY244" s="60">
        <v>0</v>
      </c>
      <c r="CZ244" s="60">
        <v>0</v>
      </c>
      <c r="DA244" s="60">
        <v>0</v>
      </c>
      <c r="DB244" s="60">
        <v>0</v>
      </c>
      <c r="DC244" s="60">
        <v>0</v>
      </c>
      <c r="DD244" s="60">
        <v>0</v>
      </c>
      <c r="DE244" s="60">
        <v>0</v>
      </c>
      <c r="DF244" s="60">
        <v>0</v>
      </c>
      <c r="DG244" s="60">
        <v>0</v>
      </c>
      <c r="DH244" s="60">
        <v>0</v>
      </c>
      <c r="DI244" s="60">
        <v>0</v>
      </c>
      <c r="DJ244" s="60">
        <v>0</v>
      </c>
      <c r="DK244" s="60">
        <v>0</v>
      </c>
      <c r="DL244" s="60">
        <v>0</v>
      </c>
      <c r="DM244" s="60">
        <v>385277</v>
      </c>
      <c r="DN244" s="60">
        <v>2000000</v>
      </c>
      <c r="DO244" s="60">
        <v>2000000</v>
      </c>
      <c r="DP244" s="60">
        <v>2678000</v>
      </c>
      <c r="DQ244" s="60">
        <v>2987000</v>
      </c>
      <c r="DR244" s="60">
        <v>3240380</v>
      </c>
      <c r="DS244" s="60">
        <v>3000000</v>
      </c>
      <c r="DT244" s="60">
        <v>3315000</v>
      </c>
      <c r="DU244" s="60">
        <v>3630000</v>
      </c>
      <c r="DV244" s="60">
        <v>3945000</v>
      </c>
      <c r="DW244" s="60">
        <v>1448490</v>
      </c>
      <c r="DX244" s="60">
        <v>1499187</v>
      </c>
      <c r="DY244" s="60">
        <v>0</v>
      </c>
      <c r="DZ244" s="60">
        <v>0</v>
      </c>
      <c r="EA244" s="60">
        <v>0</v>
      </c>
      <c r="EB244" s="60">
        <v>0</v>
      </c>
      <c r="EC244" s="60">
        <v>0</v>
      </c>
      <c r="ED244" s="60">
        <v>0</v>
      </c>
      <c r="EH244" s="2" t="s">
        <v>1271</v>
      </c>
    </row>
    <row r="245" spans="1:139" x14ac:dyDescent="0.2">
      <c r="A245" s="2" t="s">
        <v>1111</v>
      </c>
      <c r="B245" s="2" t="s">
        <v>1085</v>
      </c>
      <c r="C245" s="2" t="s">
        <v>1085</v>
      </c>
      <c r="D245" s="2" t="s">
        <v>1085</v>
      </c>
      <c r="E245" s="2" t="s">
        <v>1085</v>
      </c>
      <c r="F245" s="2" t="s">
        <v>1484</v>
      </c>
      <c r="G245" s="2" t="s">
        <v>1526</v>
      </c>
      <c r="H245" s="2" t="s">
        <v>1085</v>
      </c>
      <c r="I245" s="2" t="s">
        <v>1085</v>
      </c>
      <c r="J245" s="2" t="s">
        <v>1085</v>
      </c>
      <c r="K245" s="2" t="s">
        <v>1085</v>
      </c>
      <c r="L245" s="2" t="s">
        <v>1085</v>
      </c>
      <c r="M245" s="2" t="s">
        <v>1511</v>
      </c>
      <c r="N245" s="2" t="s">
        <v>1484</v>
      </c>
      <c r="O245" s="2" t="s">
        <v>1484</v>
      </c>
      <c r="P245" s="2" t="s">
        <v>1484</v>
      </c>
      <c r="Q245" s="2" t="s">
        <v>1484</v>
      </c>
      <c r="R245" s="2" t="s">
        <v>1484</v>
      </c>
      <c r="S245" s="2" t="s">
        <v>1484</v>
      </c>
      <c r="T245" s="2" t="s">
        <v>1484</v>
      </c>
      <c r="U245" s="2" t="s">
        <v>1484</v>
      </c>
      <c r="V245" s="2" t="s">
        <v>1484</v>
      </c>
      <c r="W245" s="2" t="s">
        <v>1484</v>
      </c>
      <c r="X245" s="2" t="s">
        <v>1484</v>
      </c>
      <c r="Y245" s="2" t="s">
        <v>1484</v>
      </c>
      <c r="Z245" s="2" t="s">
        <v>1484</v>
      </c>
      <c r="AA245" s="2" t="s">
        <v>1484</v>
      </c>
      <c r="AB245" s="2" t="s">
        <v>1484</v>
      </c>
      <c r="AC245" s="2" t="s">
        <v>1484</v>
      </c>
      <c r="AD245" s="2" t="s">
        <v>1484</v>
      </c>
      <c r="AE245" s="2" t="s">
        <v>1484</v>
      </c>
      <c r="AF245" s="2" t="s">
        <v>1484</v>
      </c>
      <c r="AG245" s="2" t="s">
        <v>1484</v>
      </c>
      <c r="AH245" s="2">
        <v>63</v>
      </c>
      <c r="AI245" s="2">
        <v>1280</v>
      </c>
      <c r="AJ245" s="2">
        <v>1358.8</v>
      </c>
      <c r="AK245" s="2">
        <v>728</v>
      </c>
      <c r="AL245" s="2" t="s">
        <v>1484</v>
      </c>
      <c r="AM245" s="2">
        <v>460</v>
      </c>
      <c r="AN245" s="2">
        <v>1022.4</v>
      </c>
      <c r="AO245" s="2">
        <v>1192.6000000000001</v>
      </c>
      <c r="AP245" s="2">
        <v>414.09999999999997</v>
      </c>
      <c r="AQ245" s="2">
        <v>1024.8</v>
      </c>
      <c r="AR245" s="2">
        <v>1000.3999999999999</v>
      </c>
      <c r="AS245" s="2">
        <v>350.3</v>
      </c>
      <c r="AT245" s="2" t="s">
        <v>1484</v>
      </c>
      <c r="AU245" s="2" t="s">
        <v>1484</v>
      </c>
      <c r="AV245" s="2" t="s">
        <v>1484</v>
      </c>
      <c r="AW245" s="2" t="s">
        <v>1484</v>
      </c>
      <c r="AX245" s="2" t="s">
        <v>1484</v>
      </c>
      <c r="AY245" s="2" t="s">
        <v>1484</v>
      </c>
      <c r="AZ245" s="2" t="s">
        <v>1484</v>
      </c>
      <c r="BA245" s="2" t="s">
        <v>1484</v>
      </c>
      <c r="BB245" s="2" t="s">
        <v>1484</v>
      </c>
      <c r="BC245" s="2" t="s">
        <v>1484</v>
      </c>
      <c r="BD245" s="2" t="s">
        <v>1484</v>
      </c>
      <c r="BE245" s="2" t="s">
        <v>1484</v>
      </c>
      <c r="BF245" s="2" t="s">
        <v>1484</v>
      </c>
      <c r="BG245" s="2" t="s">
        <v>1484</v>
      </c>
      <c r="BH245" s="2" t="s">
        <v>1484</v>
      </c>
      <c r="BI245" s="2" t="s">
        <v>1484</v>
      </c>
      <c r="BJ245" s="2" t="s">
        <v>1484</v>
      </c>
      <c r="BK245" s="2" t="s">
        <v>1484</v>
      </c>
      <c r="BL245" s="2" t="s">
        <v>1484</v>
      </c>
      <c r="BM245" s="2" t="s">
        <v>1484</v>
      </c>
      <c r="BN245" s="2">
        <v>17.2</v>
      </c>
      <c r="BO245" s="2">
        <v>12.6</v>
      </c>
      <c r="BP245" s="2">
        <v>13.6</v>
      </c>
      <c r="BQ245" s="2">
        <v>8.8000000000000007</v>
      </c>
      <c r="BR245" s="2" t="s">
        <v>1484</v>
      </c>
      <c r="BS245" s="2">
        <v>11.5</v>
      </c>
      <c r="BT245" s="2">
        <v>10.3</v>
      </c>
      <c r="BU245" s="2">
        <v>13.8</v>
      </c>
      <c r="BV245" s="2">
        <v>9.6</v>
      </c>
      <c r="BW245" s="2">
        <v>11.9</v>
      </c>
      <c r="BX245" s="2">
        <v>13</v>
      </c>
      <c r="BY245" s="2">
        <v>6.8</v>
      </c>
      <c r="BZ245" s="2" t="s">
        <v>1484</v>
      </c>
      <c r="CA245" s="2" t="s">
        <v>1484</v>
      </c>
      <c r="CB245" s="2" t="s">
        <v>1484</v>
      </c>
      <c r="CC245" s="2" t="s">
        <v>1484</v>
      </c>
      <c r="CD245" s="2" t="s">
        <v>1484</v>
      </c>
      <c r="CE245" s="2" t="s">
        <v>1484</v>
      </c>
      <c r="CF245" s="2" t="s">
        <v>1484</v>
      </c>
      <c r="CG245" s="2" t="s">
        <v>1484</v>
      </c>
      <c r="CH245" s="2" t="s">
        <v>1484</v>
      </c>
      <c r="CI245" s="2" t="s">
        <v>1484</v>
      </c>
      <c r="CJ245" s="2" t="s">
        <v>1484</v>
      </c>
      <c r="CK245" s="2" t="s">
        <v>1484</v>
      </c>
      <c r="CL245" s="2" t="s">
        <v>1484</v>
      </c>
      <c r="CM245" s="2" t="s">
        <v>1484</v>
      </c>
      <c r="CN245" s="2" t="s">
        <v>1484</v>
      </c>
      <c r="CO245" s="2" t="s">
        <v>1484</v>
      </c>
      <c r="CP245" s="2" t="s">
        <v>1484</v>
      </c>
      <c r="CQ245" s="2" t="s">
        <v>1484</v>
      </c>
      <c r="CR245" s="2" t="s">
        <v>1484</v>
      </c>
      <c r="CS245" s="2" t="s">
        <v>1484</v>
      </c>
      <c r="CU245" s="2" t="str">
        <f>_xlfn.XLOOKUP($A245,TEAMS!$G$1:$G$844,TEAMS!$H$1:$H$844,"",0)</f>
        <v>PF</v>
      </c>
      <c r="CV245" s="2" t="str">
        <f>_xlfn.XLOOKUP($CU245,DASHBOARD!$B$22:$B$27,DASHBOARD!$C$22:$C$27,"",0)</f>
        <v>FORWARD</v>
      </c>
      <c r="CY245" s="60">
        <v>120000</v>
      </c>
      <c r="CZ245" s="60">
        <v>275000</v>
      </c>
      <c r="DA245" s="60">
        <v>0</v>
      </c>
      <c r="DB245" s="60">
        <v>650000</v>
      </c>
      <c r="DC245" s="60">
        <v>0</v>
      </c>
      <c r="DD245" s="60">
        <v>225000</v>
      </c>
      <c r="DE245" s="60">
        <v>247500</v>
      </c>
      <c r="DF245" s="60">
        <v>0</v>
      </c>
      <c r="DG245" s="60">
        <v>0</v>
      </c>
      <c r="DH245" s="60">
        <v>1333333</v>
      </c>
      <c r="DI245" s="60">
        <v>2100000</v>
      </c>
      <c r="DJ245" s="60">
        <v>1300000</v>
      </c>
      <c r="DK245" s="60">
        <v>0</v>
      </c>
      <c r="DL245" s="60">
        <v>0</v>
      </c>
      <c r="DM245" s="60">
        <v>0</v>
      </c>
      <c r="DN245" s="60">
        <v>0</v>
      </c>
      <c r="DO245" s="60">
        <v>0</v>
      </c>
      <c r="DP245" s="60">
        <v>0</v>
      </c>
      <c r="DQ245" s="60">
        <v>0</v>
      </c>
      <c r="DR245" s="60">
        <v>0</v>
      </c>
      <c r="DS245" s="60">
        <v>0</v>
      </c>
      <c r="DT245" s="60">
        <v>0</v>
      </c>
      <c r="DU245" s="60">
        <v>0</v>
      </c>
      <c r="DV245" s="60">
        <v>0</v>
      </c>
      <c r="DW245" s="60">
        <v>0</v>
      </c>
      <c r="DX245" s="60">
        <v>0</v>
      </c>
      <c r="DY245" s="60">
        <v>0</v>
      </c>
      <c r="DZ245" s="60">
        <v>0</v>
      </c>
      <c r="EA245" s="60">
        <v>0</v>
      </c>
      <c r="EB245" s="60">
        <v>0</v>
      </c>
      <c r="EC245" s="60">
        <v>0</v>
      </c>
      <c r="ED245" s="60">
        <v>0</v>
      </c>
      <c r="EH245" s="2" t="s">
        <v>1480</v>
      </c>
    </row>
    <row r="246" spans="1:139" x14ac:dyDescent="0.2">
      <c r="A246" s="2" t="s">
        <v>1082</v>
      </c>
      <c r="B246" s="2" t="s">
        <v>1484</v>
      </c>
      <c r="C246" s="2" t="s">
        <v>1484</v>
      </c>
      <c r="D246" s="2" t="s">
        <v>1484</v>
      </c>
      <c r="E246" s="2" t="s">
        <v>1484</v>
      </c>
      <c r="F246" s="2" t="s">
        <v>1484</v>
      </c>
      <c r="G246" s="2" t="s">
        <v>1484</v>
      </c>
      <c r="H246" s="2" t="s">
        <v>1077</v>
      </c>
      <c r="I246" s="2" t="s">
        <v>1484</v>
      </c>
      <c r="J246" s="2" t="s">
        <v>1484</v>
      </c>
      <c r="K246" s="2" t="s">
        <v>1484</v>
      </c>
      <c r="L246" s="2" t="s">
        <v>1484</v>
      </c>
      <c r="M246" s="2" t="s">
        <v>1484</v>
      </c>
      <c r="N246" s="2" t="s">
        <v>1484</v>
      </c>
      <c r="O246" s="2" t="s">
        <v>1484</v>
      </c>
      <c r="P246" s="2" t="s">
        <v>1484</v>
      </c>
      <c r="Q246" s="2" t="s">
        <v>1484</v>
      </c>
      <c r="R246" s="2" t="s">
        <v>1484</v>
      </c>
      <c r="S246" s="2" t="s">
        <v>1484</v>
      </c>
      <c r="T246" s="2" t="s">
        <v>1484</v>
      </c>
      <c r="U246" s="2" t="s">
        <v>1484</v>
      </c>
      <c r="V246" s="2" t="s">
        <v>1484</v>
      </c>
      <c r="W246" s="2" t="s">
        <v>1484</v>
      </c>
      <c r="X246" s="2" t="s">
        <v>1484</v>
      </c>
      <c r="Y246" s="2" t="s">
        <v>1484</v>
      </c>
      <c r="Z246" s="2" t="s">
        <v>1484</v>
      </c>
      <c r="AA246" s="2" t="s">
        <v>1484</v>
      </c>
      <c r="AB246" s="2" t="s">
        <v>1484</v>
      </c>
      <c r="AC246" s="2" t="s">
        <v>1484</v>
      </c>
      <c r="AD246" s="2" t="s">
        <v>1484</v>
      </c>
      <c r="AE246" s="2" t="s">
        <v>1484</v>
      </c>
      <c r="AF246" s="2" t="s">
        <v>1484</v>
      </c>
      <c r="AG246" s="2" t="s">
        <v>1484</v>
      </c>
      <c r="AH246" s="2" t="s">
        <v>1484</v>
      </c>
      <c r="AI246" s="2" t="s">
        <v>1484</v>
      </c>
      <c r="AJ246" s="2" t="s">
        <v>1484</v>
      </c>
      <c r="AK246" s="2" t="s">
        <v>1484</v>
      </c>
      <c r="AL246" s="2" t="s">
        <v>1484</v>
      </c>
      <c r="AM246" s="2" t="s">
        <v>1484</v>
      </c>
      <c r="AN246" s="2">
        <v>12</v>
      </c>
      <c r="AO246" s="2" t="s">
        <v>1484</v>
      </c>
      <c r="AP246" s="2" t="s">
        <v>1484</v>
      </c>
      <c r="AQ246" s="2" t="s">
        <v>1484</v>
      </c>
      <c r="AR246" s="2" t="s">
        <v>1484</v>
      </c>
      <c r="AS246" s="2" t="s">
        <v>1484</v>
      </c>
      <c r="AT246" s="2" t="s">
        <v>1484</v>
      </c>
      <c r="AU246" s="2" t="s">
        <v>1484</v>
      </c>
      <c r="AV246" s="2" t="s">
        <v>1484</v>
      </c>
      <c r="AW246" s="2" t="s">
        <v>1484</v>
      </c>
      <c r="AX246" s="2" t="s">
        <v>1484</v>
      </c>
      <c r="AY246" s="2" t="s">
        <v>1484</v>
      </c>
      <c r="AZ246" s="2" t="s">
        <v>1484</v>
      </c>
      <c r="BA246" s="2" t="s">
        <v>1484</v>
      </c>
      <c r="BB246" s="2" t="s">
        <v>1484</v>
      </c>
      <c r="BC246" s="2" t="s">
        <v>1484</v>
      </c>
      <c r="BD246" s="2" t="s">
        <v>1484</v>
      </c>
      <c r="BE246" s="2" t="s">
        <v>1484</v>
      </c>
      <c r="BF246" s="2" t="s">
        <v>1484</v>
      </c>
      <c r="BG246" s="2" t="s">
        <v>1484</v>
      </c>
      <c r="BH246" s="2" t="s">
        <v>1484</v>
      </c>
      <c r="BI246" s="2" t="s">
        <v>1484</v>
      </c>
      <c r="BJ246" s="2" t="s">
        <v>1484</v>
      </c>
      <c r="BK246" s="2" t="s">
        <v>1484</v>
      </c>
      <c r="BL246" s="2" t="s">
        <v>1484</v>
      </c>
      <c r="BM246" s="2" t="s">
        <v>1484</v>
      </c>
      <c r="BN246" s="2" t="s">
        <v>1484</v>
      </c>
      <c r="BO246" s="2" t="s">
        <v>1484</v>
      </c>
      <c r="BP246" s="2" t="s">
        <v>1484</v>
      </c>
      <c r="BQ246" s="2" t="s">
        <v>1484</v>
      </c>
      <c r="BR246" s="2" t="s">
        <v>1484</v>
      </c>
      <c r="BS246" s="2" t="s">
        <v>1484</v>
      </c>
      <c r="BT246" s="2">
        <v>7</v>
      </c>
      <c r="BU246" s="2" t="s">
        <v>1484</v>
      </c>
      <c r="BV246" s="2" t="s">
        <v>1484</v>
      </c>
      <c r="BW246" s="2" t="s">
        <v>1484</v>
      </c>
      <c r="BX246" s="2" t="s">
        <v>1484</v>
      </c>
      <c r="BY246" s="2" t="s">
        <v>1484</v>
      </c>
      <c r="BZ246" s="2" t="s">
        <v>1484</v>
      </c>
      <c r="CA246" s="2" t="s">
        <v>1484</v>
      </c>
      <c r="CB246" s="2" t="s">
        <v>1484</v>
      </c>
      <c r="CC246" s="2" t="s">
        <v>1484</v>
      </c>
      <c r="CD246" s="2" t="s">
        <v>1484</v>
      </c>
      <c r="CE246" s="2" t="s">
        <v>1484</v>
      </c>
      <c r="CF246" s="2" t="s">
        <v>1484</v>
      </c>
      <c r="CG246" s="2" t="s">
        <v>1484</v>
      </c>
      <c r="CH246" s="2" t="s">
        <v>1484</v>
      </c>
      <c r="CI246" s="2" t="s">
        <v>1484</v>
      </c>
      <c r="CJ246" s="2" t="s">
        <v>1484</v>
      </c>
      <c r="CK246" s="2" t="s">
        <v>1484</v>
      </c>
      <c r="CL246" s="2" t="s">
        <v>1484</v>
      </c>
      <c r="CM246" s="2" t="s">
        <v>1484</v>
      </c>
      <c r="CN246" s="2" t="s">
        <v>1484</v>
      </c>
      <c r="CO246" s="2" t="s">
        <v>1484</v>
      </c>
      <c r="CP246" s="2" t="s">
        <v>1484</v>
      </c>
      <c r="CQ246" s="2" t="s">
        <v>1484</v>
      </c>
      <c r="CR246" s="2" t="s">
        <v>1484</v>
      </c>
      <c r="CS246" s="2" t="s">
        <v>1484</v>
      </c>
      <c r="CU246" s="2" t="str">
        <f>_xlfn.XLOOKUP($A246,TEAMS!$G$1:$G$844,TEAMS!$H$1:$H$844,"",0)</f>
        <v>SF</v>
      </c>
      <c r="CV246" s="2" t="str">
        <f>_xlfn.XLOOKUP($CU246,DASHBOARD!$B$22:$B$27,DASHBOARD!$C$22:$C$27,"",0)</f>
        <v>FORWARD</v>
      </c>
      <c r="CY246" s="60">
        <v>0</v>
      </c>
      <c r="CZ246" s="60">
        <v>0</v>
      </c>
      <c r="DA246" s="60">
        <v>0</v>
      </c>
      <c r="DB246" s="60">
        <v>0</v>
      </c>
      <c r="DC246" s="60">
        <v>0</v>
      </c>
      <c r="DD246" s="60">
        <v>0</v>
      </c>
      <c r="DE246" s="60">
        <v>0</v>
      </c>
      <c r="DF246" s="60">
        <v>0</v>
      </c>
      <c r="DG246" s="60">
        <v>0</v>
      </c>
      <c r="DH246" s="60">
        <v>0</v>
      </c>
      <c r="DI246" s="60">
        <v>0</v>
      </c>
      <c r="DJ246" s="60">
        <v>0</v>
      </c>
      <c r="DK246" s="60">
        <v>0</v>
      </c>
      <c r="DL246" s="60">
        <v>0</v>
      </c>
      <c r="DM246" s="60">
        <v>0</v>
      </c>
      <c r="DN246" s="60">
        <v>0</v>
      </c>
      <c r="DO246" s="60">
        <v>0</v>
      </c>
      <c r="DP246" s="60">
        <v>0</v>
      </c>
      <c r="DQ246" s="60">
        <v>0</v>
      </c>
      <c r="DR246" s="60">
        <v>0</v>
      </c>
      <c r="DS246" s="60">
        <v>0</v>
      </c>
      <c r="DT246" s="60">
        <v>0</v>
      </c>
      <c r="DU246" s="60">
        <v>0</v>
      </c>
      <c r="DV246" s="60">
        <v>0</v>
      </c>
      <c r="DW246" s="60">
        <v>0</v>
      </c>
      <c r="DX246" s="60">
        <v>0</v>
      </c>
      <c r="DY246" s="60">
        <v>0</v>
      </c>
      <c r="DZ246" s="60">
        <v>0</v>
      </c>
      <c r="EA246" s="60">
        <v>0</v>
      </c>
      <c r="EB246" s="60">
        <v>0</v>
      </c>
      <c r="EC246" s="60">
        <v>0</v>
      </c>
      <c r="ED246" s="60">
        <v>0</v>
      </c>
      <c r="EH246" s="2" t="s">
        <v>1480</v>
      </c>
    </row>
    <row r="247" spans="1:139" x14ac:dyDescent="0.2">
      <c r="A247" s="2" t="s">
        <v>944</v>
      </c>
      <c r="B247" s="2" t="s">
        <v>1484</v>
      </c>
      <c r="C247" s="2" t="s">
        <v>1484</v>
      </c>
      <c r="D247" s="2" t="s">
        <v>1484</v>
      </c>
      <c r="E247" s="2" t="s">
        <v>1484</v>
      </c>
      <c r="F247" s="2" t="s">
        <v>1484</v>
      </c>
      <c r="G247" s="2" t="s">
        <v>1484</v>
      </c>
      <c r="H247" s="2" t="s">
        <v>1484</v>
      </c>
      <c r="I247" s="2" t="s">
        <v>1484</v>
      </c>
      <c r="J247" s="2" t="s">
        <v>1484</v>
      </c>
      <c r="K247" s="2" t="s">
        <v>1484</v>
      </c>
      <c r="L247" s="2" t="s">
        <v>1484</v>
      </c>
      <c r="M247" s="2" t="s">
        <v>1484</v>
      </c>
      <c r="N247" s="2" t="s">
        <v>1484</v>
      </c>
      <c r="O247" s="2" t="s">
        <v>1484</v>
      </c>
      <c r="P247" s="2" t="s">
        <v>1484</v>
      </c>
      <c r="Q247" s="2" t="s">
        <v>1484</v>
      </c>
      <c r="R247" s="2" t="s">
        <v>1484</v>
      </c>
      <c r="S247" s="2" t="s">
        <v>1484</v>
      </c>
      <c r="T247" s="2" t="s">
        <v>1484</v>
      </c>
      <c r="U247" s="2" t="s">
        <v>1484</v>
      </c>
      <c r="V247" s="2" t="s">
        <v>1484</v>
      </c>
      <c r="W247" s="2" t="s">
        <v>1484</v>
      </c>
      <c r="X247" s="2" t="s">
        <v>1484</v>
      </c>
      <c r="Y247" s="2" t="s">
        <v>1484</v>
      </c>
      <c r="Z247" s="2" t="s">
        <v>1484</v>
      </c>
      <c r="AA247" s="2" t="s">
        <v>1484</v>
      </c>
      <c r="AB247" s="2" t="s">
        <v>1484</v>
      </c>
      <c r="AC247" s="2" t="s">
        <v>1484</v>
      </c>
      <c r="AD247" s="2" t="s">
        <v>1484</v>
      </c>
      <c r="AE247" s="2" t="s">
        <v>1484</v>
      </c>
      <c r="AF247" s="2" t="s">
        <v>1484</v>
      </c>
      <c r="AG247" s="2" t="s">
        <v>1484</v>
      </c>
      <c r="AH247" s="2" t="s">
        <v>1484</v>
      </c>
      <c r="AI247" s="2" t="s">
        <v>1484</v>
      </c>
      <c r="AJ247" s="2" t="s">
        <v>1484</v>
      </c>
      <c r="AK247" s="2" t="s">
        <v>1484</v>
      </c>
      <c r="AL247" s="2" t="s">
        <v>1484</v>
      </c>
      <c r="AM247" s="2" t="s">
        <v>1484</v>
      </c>
      <c r="AN247" s="2" t="s">
        <v>1484</v>
      </c>
      <c r="AO247" s="2" t="s">
        <v>1484</v>
      </c>
      <c r="AP247" s="2" t="s">
        <v>1484</v>
      </c>
      <c r="AQ247" s="2" t="s">
        <v>1484</v>
      </c>
      <c r="AR247" s="2" t="s">
        <v>1484</v>
      </c>
      <c r="AS247" s="2" t="s">
        <v>1484</v>
      </c>
      <c r="AT247" s="2" t="s">
        <v>1484</v>
      </c>
      <c r="AU247" s="2" t="s">
        <v>1484</v>
      </c>
      <c r="AV247" s="2" t="s">
        <v>1484</v>
      </c>
      <c r="AW247" s="2" t="s">
        <v>1484</v>
      </c>
      <c r="AX247" s="2" t="s">
        <v>1484</v>
      </c>
      <c r="AY247" s="2" t="s">
        <v>1484</v>
      </c>
      <c r="AZ247" s="2" t="s">
        <v>1484</v>
      </c>
      <c r="BA247" s="2" t="s">
        <v>1484</v>
      </c>
      <c r="BB247" s="2" t="s">
        <v>1484</v>
      </c>
      <c r="BC247" s="2" t="s">
        <v>1484</v>
      </c>
      <c r="BD247" s="2" t="s">
        <v>1484</v>
      </c>
      <c r="BE247" s="2" t="s">
        <v>1484</v>
      </c>
      <c r="BF247" s="2" t="s">
        <v>1484</v>
      </c>
      <c r="BG247" s="2" t="s">
        <v>1484</v>
      </c>
      <c r="BH247" s="2" t="s">
        <v>1484</v>
      </c>
      <c r="BI247" s="2" t="s">
        <v>1484</v>
      </c>
      <c r="BJ247" s="2" t="s">
        <v>1484</v>
      </c>
      <c r="BK247" s="2" t="s">
        <v>1484</v>
      </c>
      <c r="BL247" s="2" t="s">
        <v>1484</v>
      </c>
      <c r="BM247" s="2" t="s">
        <v>1484</v>
      </c>
      <c r="BN247" s="2" t="s">
        <v>1484</v>
      </c>
      <c r="BO247" s="2" t="s">
        <v>1484</v>
      </c>
      <c r="BP247" s="2" t="s">
        <v>1484</v>
      </c>
      <c r="BQ247" s="2" t="s">
        <v>1484</v>
      </c>
      <c r="BR247" s="2" t="s">
        <v>1484</v>
      </c>
      <c r="BS247" s="2" t="s">
        <v>1484</v>
      </c>
      <c r="BT247" s="2" t="s">
        <v>1484</v>
      </c>
      <c r="BU247" s="2" t="s">
        <v>1484</v>
      </c>
      <c r="BV247" s="2" t="s">
        <v>1484</v>
      </c>
      <c r="BW247" s="2" t="s">
        <v>1484</v>
      </c>
      <c r="BX247" s="2" t="s">
        <v>1484</v>
      </c>
      <c r="BY247" s="2" t="s">
        <v>1484</v>
      </c>
      <c r="BZ247" s="2" t="s">
        <v>1484</v>
      </c>
      <c r="CA247" s="2" t="s">
        <v>1484</v>
      </c>
      <c r="CB247" s="2" t="s">
        <v>1484</v>
      </c>
      <c r="CC247" s="2" t="s">
        <v>1484</v>
      </c>
      <c r="CD247" s="2" t="s">
        <v>1484</v>
      </c>
      <c r="CE247" s="2" t="s">
        <v>1484</v>
      </c>
      <c r="CF247" s="2" t="s">
        <v>1484</v>
      </c>
      <c r="CG247" s="2" t="s">
        <v>1484</v>
      </c>
      <c r="CH247" s="2" t="s">
        <v>1484</v>
      </c>
      <c r="CI247" s="2" t="s">
        <v>1484</v>
      </c>
      <c r="CJ247" s="2" t="s">
        <v>1484</v>
      </c>
      <c r="CK247" s="2" t="s">
        <v>1484</v>
      </c>
      <c r="CL247" s="2" t="s">
        <v>1484</v>
      </c>
      <c r="CM247" s="2" t="s">
        <v>1484</v>
      </c>
      <c r="CN247" s="2" t="s">
        <v>1484</v>
      </c>
      <c r="CO247" s="2" t="s">
        <v>1484</v>
      </c>
      <c r="CP247" s="2" t="s">
        <v>1484</v>
      </c>
      <c r="CQ247" s="2" t="s">
        <v>1484</v>
      </c>
      <c r="CR247" s="2" t="s">
        <v>1484</v>
      </c>
      <c r="CS247" s="2" t="s">
        <v>1484</v>
      </c>
      <c r="CU247" s="2" t="str">
        <f>_xlfn.XLOOKUP($A247,TEAMS!$G$1:$G$844,TEAMS!$H$1:$H$844,"",0)</f>
        <v>SG</v>
      </c>
      <c r="CV247" s="2" t="str">
        <f>_xlfn.XLOOKUP($CU247,DASHBOARD!$B$22:$B$27,DASHBOARD!$C$22:$C$27,"",0)</f>
        <v>GUARD</v>
      </c>
      <c r="CY247" s="60">
        <v>0</v>
      </c>
      <c r="CZ247" s="60">
        <v>0</v>
      </c>
      <c r="DA247" s="60">
        <v>0</v>
      </c>
      <c r="DB247" s="60">
        <v>0</v>
      </c>
      <c r="DC247" s="60">
        <v>0</v>
      </c>
      <c r="DD247" s="60">
        <v>0</v>
      </c>
      <c r="DE247" s="60">
        <v>0</v>
      </c>
      <c r="DF247" s="60">
        <v>0</v>
      </c>
      <c r="DG247" s="60">
        <v>0</v>
      </c>
      <c r="DH247" s="60">
        <v>0</v>
      </c>
      <c r="DI247" s="60">
        <v>0</v>
      </c>
      <c r="DJ247" s="60">
        <v>0</v>
      </c>
      <c r="DK247" s="60">
        <v>0</v>
      </c>
      <c r="DL247" s="60">
        <v>0</v>
      </c>
      <c r="DM247" s="60">
        <v>0</v>
      </c>
      <c r="DN247" s="60">
        <v>0</v>
      </c>
      <c r="DO247" s="60">
        <v>0</v>
      </c>
      <c r="DP247" s="60">
        <v>0</v>
      </c>
      <c r="DQ247" s="60">
        <v>0</v>
      </c>
      <c r="DR247" s="60">
        <v>0</v>
      </c>
      <c r="DS247" s="60">
        <v>0</v>
      </c>
      <c r="DT247" s="60">
        <v>0</v>
      </c>
      <c r="DU247" s="60">
        <v>0</v>
      </c>
      <c r="DV247" s="60">
        <v>0</v>
      </c>
      <c r="DW247" s="60">
        <v>0</v>
      </c>
      <c r="DX247" s="60">
        <v>0</v>
      </c>
      <c r="DY247" s="60">
        <v>0</v>
      </c>
      <c r="DZ247" s="60">
        <v>0</v>
      </c>
      <c r="EA247" s="60">
        <v>0</v>
      </c>
      <c r="EB247" s="60">
        <v>0</v>
      </c>
      <c r="EC247" s="60">
        <v>0</v>
      </c>
      <c r="ED247" s="60">
        <v>0</v>
      </c>
      <c r="EH247" s="2" t="s">
        <v>1484</v>
      </c>
    </row>
    <row r="248" spans="1:139" x14ac:dyDescent="0.2">
      <c r="A248" s="2" t="s">
        <v>748</v>
      </c>
      <c r="B248" s="2" t="s">
        <v>1484</v>
      </c>
      <c r="C248" s="2" t="s">
        <v>1484</v>
      </c>
      <c r="D248" s="2" t="s">
        <v>1484</v>
      </c>
      <c r="E248" s="2" t="s">
        <v>1484</v>
      </c>
      <c r="F248" s="2" t="s">
        <v>1484</v>
      </c>
      <c r="G248" s="2" t="s">
        <v>1484</v>
      </c>
      <c r="H248" s="2" t="s">
        <v>1484</v>
      </c>
      <c r="I248" s="2" t="s">
        <v>1484</v>
      </c>
      <c r="J248" s="2" t="s">
        <v>1484</v>
      </c>
      <c r="K248" s="2" t="s">
        <v>1484</v>
      </c>
      <c r="L248" s="2" t="s">
        <v>1484</v>
      </c>
      <c r="M248" s="2" t="s">
        <v>1484</v>
      </c>
      <c r="N248" s="2" t="s">
        <v>1484</v>
      </c>
      <c r="O248" s="2" t="s">
        <v>1484</v>
      </c>
      <c r="P248" s="2" t="s">
        <v>1484</v>
      </c>
      <c r="Q248" s="2" t="s">
        <v>1484</v>
      </c>
      <c r="R248" s="2" t="s">
        <v>1484</v>
      </c>
      <c r="S248" s="2" t="s">
        <v>1484</v>
      </c>
      <c r="T248" s="2" t="s">
        <v>1484</v>
      </c>
      <c r="U248" s="2" t="s">
        <v>1484</v>
      </c>
      <c r="V248" s="2" t="s">
        <v>1484</v>
      </c>
      <c r="W248" s="2" t="s">
        <v>1484</v>
      </c>
      <c r="X248" s="2" t="s">
        <v>1484</v>
      </c>
      <c r="Y248" s="2" t="s">
        <v>788</v>
      </c>
      <c r="Z248" s="2" t="s">
        <v>788</v>
      </c>
      <c r="AA248" s="2" t="s">
        <v>788</v>
      </c>
      <c r="AB248" s="2" t="s">
        <v>836</v>
      </c>
      <c r="AC248" s="2" t="s">
        <v>836</v>
      </c>
      <c r="AD248" s="2" t="s">
        <v>1507</v>
      </c>
      <c r="AE248" s="2" t="s">
        <v>1484</v>
      </c>
      <c r="AF248" s="2" t="s">
        <v>1484</v>
      </c>
      <c r="AG248" s="2" t="s">
        <v>1484</v>
      </c>
      <c r="AH248" s="2" t="s">
        <v>1484</v>
      </c>
      <c r="AI248" s="2" t="s">
        <v>1484</v>
      </c>
      <c r="AJ248" s="2" t="s">
        <v>1484</v>
      </c>
      <c r="AK248" s="2" t="s">
        <v>1484</v>
      </c>
      <c r="AL248" s="2" t="s">
        <v>1484</v>
      </c>
      <c r="AM248" s="2" t="s">
        <v>1484</v>
      </c>
      <c r="AN248" s="2" t="s">
        <v>1484</v>
      </c>
      <c r="AO248" s="2" t="s">
        <v>1484</v>
      </c>
      <c r="AP248" s="2" t="s">
        <v>1484</v>
      </c>
      <c r="AQ248" s="2" t="s">
        <v>1484</v>
      </c>
      <c r="AR248" s="2" t="s">
        <v>1484</v>
      </c>
      <c r="AS248" s="2" t="s">
        <v>1484</v>
      </c>
      <c r="AT248" s="2" t="s">
        <v>1484</v>
      </c>
      <c r="AU248" s="2" t="s">
        <v>1484</v>
      </c>
      <c r="AV248" s="2" t="s">
        <v>1484</v>
      </c>
      <c r="AW248" s="2" t="s">
        <v>1484</v>
      </c>
      <c r="AX248" s="2" t="s">
        <v>1484</v>
      </c>
      <c r="AY248" s="2" t="s">
        <v>1484</v>
      </c>
      <c r="AZ248" s="2" t="s">
        <v>1484</v>
      </c>
      <c r="BA248" s="2" t="s">
        <v>1484</v>
      </c>
      <c r="BB248" s="2" t="s">
        <v>1484</v>
      </c>
      <c r="BC248" s="2" t="s">
        <v>1484</v>
      </c>
      <c r="BD248" s="2" t="s">
        <v>1484</v>
      </c>
      <c r="BE248" s="2">
        <v>1274.3999999999999</v>
      </c>
      <c r="BF248" s="2">
        <v>1380.2</v>
      </c>
      <c r="BG248" s="2">
        <v>1869.6000000000001</v>
      </c>
      <c r="BH248" s="2">
        <v>1983.6000000000001</v>
      </c>
      <c r="BI248" s="2">
        <v>710.6</v>
      </c>
      <c r="BJ248" s="2">
        <v>811.19999999999993</v>
      </c>
      <c r="BK248" s="2" t="s">
        <v>1484</v>
      </c>
      <c r="BL248" s="2" t="s">
        <v>1484</v>
      </c>
      <c r="BM248" s="2" t="s">
        <v>1484</v>
      </c>
      <c r="BN248" s="2" t="s">
        <v>1484</v>
      </c>
      <c r="BO248" s="2" t="s">
        <v>1484</v>
      </c>
      <c r="BP248" s="2" t="s">
        <v>1484</v>
      </c>
      <c r="BQ248" s="2" t="s">
        <v>1484</v>
      </c>
      <c r="BR248" s="2" t="s">
        <v>1484</v>
      </c>
      <c r="BS248" s="2" t="s">
        <v>1484</v>
      </c>
      <c r="BT248" s="2" t="s">
        <v>1484</v>
      </c>
      <c r="BU248" s="2" t="s">
        <v>1484</v>
      </c>
      <c r="BV248" s="2" t="s">
        <v>1484</v>
      </c>
      <c r="BW248" s="2" t="s">
        <v>1484</v>
      </c>
      <c r="BX248" s="2" t="s">
        <v>1484</v>
      </c>
      <c r="BY248" s="2" t="s">
        <v>1484</v>
      </c>
      <c r="BZ248" s="2" t="s">
        <v>1484</v>
      </c>
      <c r="CA248" s="2" t="s">
        <v>1484</v>
      </c>
      <c r="CB248" s="2" t="s">
        <v>1484</v>
      </c>
      <c r="CC248" s="2" t="s">
        <v>1484</v>
      </c>
      <c r="CD248" s="2" t="s">
        <v>1484</v>
      </c>
      <c r="CE248" s="2" t="s">
        <v>1484</v>
      </c>
      <c r="CF248" s="2" t="s">
        <v>1484</v>
      </c>
      <c r="CG248" s="2" t="s">
        <v>1484</v>
      </c>
      <c r="CH248" s="2" t="s">
        <v>1484</v>
      </c>
      <c r="CI248" s="2" t="s">
        <v>1484</v>
      </c>
      <c r="CJ248" s="2" t="s">
        <v>1484</v>
      </c>
      <c r="CK248" s="2">
        <v>10.7</v>
      </c>
      <c r="CL248" s="2">
        <v>8.5</v>
      </c>
      <c r="CM248" s="2">
        <v>11.3</v>
      </c>
      <c r="CN248" s="2">
        <v>9.4</v>
      </c>
      <c r="CO248" s="2">
        <v>8.6</v>
      </c>
      <c r="CP248" s="2">
        <v>11.1</v>
      </c>
      <c r="CQ248" s="2" t="s">
        <v>1484</v>
      </c>
      <c r="CR248" s="2" t="s">
        <v>1484</v>
      </c>
      <c r="CS248" s="2" t="s">
        <v>1484</v>
      </c>
      <c r="CU248" s="2" t="str">
        <f>_xlfn.XLOOKUP($A248,TEAMS!$G$1:$G$844,TEAMS!$H$1:$H$844,"",0)</f>
        <v>PG</v>
      </c>
      <c r="CV248" s="2" t="str">
        <f>_xlfn.XLOOKUP($CU248,DASHBOARD!$B$22:$B$27,DASHBOARD!$C$22:$C$27,"",0)</f>
        <v>GUARD</v>
      </c>
      <c r="CY248" s="60">
        <v>0</v>
      </c>
      <c r="CZ248" s="60">
        <v>0</v>
      </c>
      <c r="DA248" s="60">
        <v>0</v>
      </c>
      <c r="DB248" s="60">
        <v>0</v>
      </c>
      <c r="DC248" s="60">
        <v>0</v>
      </c>
      <c r="DD248" s="60">
        <v>0</v>
      </c>
      <c r="DE248" s="60">
        <v>0</v>
      </c>
      <c r="DF248" s="60">
        <v>0</v>
      </c>
      <c r="DG248" s="60">
        <v>0</v>
      </c>
      <c r="DH248" s="60">
        <v>0</v>
      </c>
      <c r="DI248" s="60">
        <v>0</v>
      </c>
      <c r="DJ248" s="60">
        <v>0</v>
      </c>
      <c r="DK248" s="60">
        <v>0</v>
      </c>
      <c r="DL248" s="60">
        <v>0</v>
      </c>
      <c r="DM248" s="60">
        <v>0</v>
      </c>
      <c r="DN248" s="60">
        <v>0</v>
      </c>
      <c r="DO248" s="60">
        <v>0</v>
      </c>
      <c r="DP248" s="60">
        <v>0</v>
      </c>
      <c r="DQ248" s="60">
        <v>0</v>
      </c>
      <c r="DR248" s="60">
        <v>0</v>
      </c>
      <c r="DS248" s="60">
        <v>0</v>
      </c>
      <c r="DT248" s="60">
        <v>0</v>
      </c>
      <c r="DU248" s="60">
        <v>0</v>
      </c>
      <c r="DV248" s="60">
        <v>0</v>
      </c>
      <c r="DW248" s="60">
        <v>816482</v>
      </c>
      <c r="DX248" s="60">
        <v>1147280</v>
      </c>
      <c r="DY248" s="60">
        <v>9607500</v>
      </c>
      <c r="DZ248" s="60">
        <v>9607500</v>
      </c>
      <c r="EA248" s="60">
        <v>9607500</v>
      </c>
      <c r="EB248" s="60">
        <v>0</v>
      </c>
      <c r="EC248" s="60">
        <v>0</v>
      </c>
      <c r="ED248" s="60">
        <v>0</v>
      </c>
      <c r="EH248" s="2" t="s">
        <v>1481</v>
      </c>
    </row>
    <row r="249" spans="1:139" x14ac:dyDescent="0.2">
      <c r="A249" s="2" t="s">
        <v>982</v>
      </c>
      <c r="B249" s="2" t="s">
        <v>1484</v>
      </c>
      <c r="C249" s="2" t="s">
        <v>1484</v>
      </c>
      <c r="D249" s="2" t="s">
        <v>1484</v>
      </c>
      <c r="E249" s="2" t="s">
        <v>1484</v>
      </c>
      <c r="F249" s="2" t="s">
        <v>1484</v>
      </c>
      <c r="G249" s="2" t="s">
        <v>1484</v>
      </c>
      <c r="H249" s="2" t="s">
        <v>1484</v>
      </c>
      <c r="I249" s="2" t="s">
        <v>1484</v>
      </c>
      <c r="J249" s="2" t="s">
        <v>1484</v>
      </c>
      <c r="K249" s="2" t="s">
        <v>1484</v>
      </c>
      <c r="L249" s="2" t="s">
        <v>1484</v>
      </c>
      <c r="M249" s="2" t="s">
        <v>1484</v>
      </c>
      <c r="N249" s="2" t="s">
        <v>930</v>
      </c>
      <c r="O249" s="2" t="s">
        <v>930</v>
      </c>
      <c r="P249" s="2" t="s">
        <v>1527</v>
      </c>
      <c r="Q249" s="2" t="s">
        <v>1527</v>
      </c>
      <c r="R249" s="2" t="s">
        <v>1527</v>
      </c>
      <c r="S249" s="2" t="s">
        <v>1527</v>
      </c>
      <c r="T249" s="2" t="s">
        <v>1527</v>
      </c>
      <c r="U249" s="2" t="s">
        <v>1527</v>
      </c>
      <c r="V249" s="2" t="s">
        <v>1527</v>
      </c>
      <c r="W249" s="2" t="s">
        <v>1512</v>
      </c>
      <c r="X249" s="2" t="s">
        <v>1484</v>
      </c>
      <c r="Y249" s="2" t="s">
        <v>1484</v>
      </c>
      <c r="Z249" s="2" t="s">
        <v>1484</v>
      </c>
      <c r="AA249" s="2" t="s">
        <v>1484</v>
      </c>
      <c r="AB249" s="2" t="s">
        <v>1484</v>
      </c>
      <c r="AC249" s="2" t="s">
        <v>1484</v>
      </c>
      <c r="AD249" s="2" t="s">
        <v>1484</v>
      </c>
      <c r="AE249" s="2" t="s">
        <v>1484</v>
      </c>
      <c r="AF249" s="2" t="s">
        <v>1484</v>
      </c>
      <c r="AG249" s="2" t="s">
        <v>1484</v>
      </c>
      <c r="AH249" s="2" t="s">
        <v>1484</v>
      </c>
      <c r="AI249" s="2" t="s">
        <v>1484</v>
      </c>
      <c r="AJ249" s="2" t="s">
        <v>1484</v>
      </c>
      <c r="AK249" s="2" t="s">
        <v>1484</v>
      </c>
      <c r="AL249" s="2" t="s">
        <v>1484</v>
      </c>
      <c r="AM249" s="2" t="s">
        <v>1484</v>
      </c>
      <c r="AN249" s="2" t="s">
        <v>1484</v>
      </c>
      <c r="AO249" s="2" t="s">
        <v>1484</v>
      </c>
      <c r="AP249" s="2" t="s">
        <v>1484</v>
      </c>
      <c r="AQ249" s="2" t="s">
        <v>1484</v>
      </c>
      <c r="AR249" s="2" t="s">
        <v>1484</v>
      </c>
      <c r="AS249" s="2" t="s">
        <v>1484</v>
      </c>
      <c r="AT249" s="2">
        <v>1368</v>
      </c>
      <c r="AU249" s="2">
        <v>1583.3</v>
      </c>
      <c r="AV249" s="2">
        <v>2304.2000000000003</v>
      </c>
      <c r="AW249" s="2">
        <v>2943.7999999999997</v>
      </c>
      <c r="AX249" s="2">
        <v>2664</v>
      </c>
      <c r="AY249" s="2">
        <v>2390.4</v>
      </c>
      <c r="AZ249" s="2">
        <v>2412</v>
      </c>
      <c r="BA249" s="2">
        <v>2146.1999999999998</v>
      </c>
      <c r="BB249" s="2">
        <v>167.70000000000002</v>
      </c>
      <c r="BC249" s="2">
        <v>453.9</v>
      </c>
      <c r="BD249" s="2" t="s">
        <v>1484</v>
      </c>
      <c r="BE249" s="2" t="s">
        <v>1484</v>
      </c>
      <c r="BF249" s="2" t="s">
        <v>1484</v>
      </c>
      <c r="BG249" s="2" t="s">
        <v>1484</v>
      </c>
      <c r="BH249" s="2" t="s">
        <v>1484</v>
      </c>
      <c r="BI249" s="2" t="s">
        <v>1484</v>
      </c>
      <c r="BJ249" s="2" t="s">
        <v>1484</v>
      </c>
      <c r="BK249" s="2" t="s">
        <v>1484</v>
      </c>
      <c r="BL249" s="2" t="s">
        <v>1484</v>
      </c>
      <c r="BM249" s="2" t="s">
        <v>1484</v>
      </c>
      <c r="BN249" s="2" t="s">
        <v>1484</v>
      </c>
      <c r="BO249" s="2" t="s">
        <v>1484</v>
      </c>
      <c r="BP249" s="2" t="s">
        <v>1484</v>
      </c>
      <c r="BQ249" s="2" t="s">
        <v>1484</v>
      </c>
      <c r="BR249" s="2" t="s">
        <v>1484</v>
      </c>
      <c r="BS249" s="2" t="s">
        <v>1484</v>
      </c>
      <c r="BT249" s="2" t="s">
        <v>1484</v>
      </c>
      <c r="BU249" s="2" t="s">
        <v>1484</v>
      </c>
      <c r="BV249" s="2" t="s">
        <v>1484</v>
      </c>
      <c r="BW249" s="2" t="s">
        <v>1484</v>
      </c>
      <c r="BX249" s="2" t="s">
        <v>1484</v>
      </c>
      <c r="BY249" s="2" t="s">
        <v>1484</v>
      </c>
      <c r="BZ249" s="2">
        <v>14.8</v>
      </c>
      <c r="CA249" s="2">
        <v>18.3</v>
      </c>
      <c r="CB249" s="2">
        <v>18.899999999999999</v>
      </c>
      <c r="CC249" s="2">
        <v>19</v>
      </c>
      <c r="CD249" s="2">
        <v>18.100000000000001</v>
      </c>
      <c r="CE249" s="2">
        <v>15.2</v>
      </c>
      <c r="CF249" s="2">
        <v>17.5</v>
      </c>
      <c r="CG249" s="2">
        <v>15.6</v>
      </c>
      <c r="CH249" s="2">
        <v>12.6</v>
      </c>
      <c r="CI249" s="2">
        <v>8.4</v>
      </c>
      <c r="CJ249" s="2" t="s">
        <v>1484</v>
      </c>
      <c r="CK249" s="2" t="s">
        <v>1484</v>
      </c>
      <c r="CL249" s="2" t="s">
        <v>1484</v>
      </c>
      <c r="CM249" s="2" t="s">
        <v>1484</v>
      </c>
      <c r="CN249" s="2" t="s">
        <v>1484</v>
      </c>
      <c r="CO249" s="2" t="s">
        <v>1484</v>
      </c>
      <c r="CP249" s="2" t="s">
        <v>1484</v>
      </c>
      <c r="CQ249" s="2" t="s">
        <v>1484</v>
      </c>
      <c r="CR249" s="2" t="s">
        <v>1484</v>
      </c>
      <c r="CS249" s="2" t="s">
        <v>1484</v>
      </c>
      <c r="CU249" s="2" t="str">
        <f>_xlfn.XLOOKUP($A249,TEAMS!$G$1:$G$844,TEAMS!$H$1:$H$844,"",0)</f>
        <v>PF</v>
      </c>
      <c r="CV249" s="2" t="str">
        <f>_xlfn.XLOOKUP($CU249,DASHBOARD!$B$22:$B$27,DASHBOARD!$C$22:$C$27,"",0)</f>
        <v>FORWARD</v>
      </c>
      <c r="CY249" s="60">
        <v>0</v>
      </c>
      <c r="CZ249" s="60">
        <v>0</v>
      </c>
      <c r="DA249" s="60">
        <v>0</v>
      </c>
      <c r="DB249" s="60">
        <v>0</v>
      </c>
      <c r="DC249" s="60">
        <v>0</v>
      </c>
      <c r="DD249" s="60">
        <v>0</v>
      </c>
      <c r="DE249" s="60">
        <v>0</v>
      </c>
      <c r="DF249" s="60">
        <v>0</v>
      </c>
      <c r="DG249" s="60">
        <v>0</v>
      </c>
      <c r="DH249" s="60">
        <v>0</v>
      </c>
      <c r="DI249" s="60">
        <v>0</v>
      </c>
      <c r="DJ249" s="60">
        <v>0</v>
      </c>
      <c r="DK249" s="60">
        <v>1000000</v>
      </c>
      <c r="DL249" s="60">
        <v>1100000</v>
      </c>
      <c r="DM249" s="60">
        <v>7500000</v>
      </c>
      <c r="DN249" s="60">
        <v>8250000</v>
      </c>
      <c r="DO249" s="60">
        <v>0</v>
      </c>
      <c r="DP249" s="60">
        <v>8500000</v>
      </c>
      <c r="DQ249" s="60">
        <v>8500000</v>
      </c>
      <c r="DR249" s="60">
        <v>9000000</v>
      </c>
      <c r="DS249" s="60">
        <v>9945000</v>
      </c>
      <c r="DT249" s="60">
        <v>10890000</v>
      </c>
      <c r="DU249" s="60">
        <v>0</v>
      </c>
      <c r="DV249" s="60">
        <v>0</v>
      </c>
      <c r="DW249" s="60">
        <v>0</v>
      </c>
      <c r="DX249" s="60">
        <v>0</v>
      </c>
      <c r="DY249" s="60">
        <v>0</v>
      </c>
      <c r="DZ249" s="60">
        <v>0</v>
      </c>
      <c r="EA249" s="60">
        <v>0</v>
      </c>
      <c r="EB249" s="60">
        <v>0</v>
      </c>
      <c r="EC249" s="60">
        <v>0</v>
      </c>
      <c r="ED249" s="60">
        <v>0</v>
      </c>
      <c r="EH249" s="2" t="s">
        <v>1271</v>
      </c>
    </row>
    <row r="250" spans="1:139" x14ac:dyDescent="0.2">
      <c r="A250" s="2" t="s">
        <v>918</v>
      </c>
      <c r="B250" s="2" t="s">
        <v>1484</v>
      </c>
      <c r="C250" s="2" t="s">
        <v>1484</v>
      </c>
      <c r="D250" s="2" t="s">
        <v>1484</v>
      </c>
      <c r="E250" s="2" t="s">
        <v>1484</v>
      </c>
      <c r="F250" s="2" t="s">
        <v>1484</v>
      </c>
      <c r="G250" s="2" t="s">
        <v>1484</v>
      </c>
      <c r="H250" s="2" t="s">
        <v>1484</v>
      </c>
      <c r="I250" s="2" t="s">
        <v>1484</v>
      </c>
      <c r="J250" s="2" t="s">
        <v>1484</v>
      </c>
      <c r="K250" s="2" t="s">
        <v>1484</v>
      </c>
      <c r="L250" s="2" t="s">
        <v>1484</v>
      </c>
      <c r="M250" s="2" t="s">
        <v>1484</v>
      </c>
      <c r="N250" s="2" t="s">
        <v>1525</v>
      </c>
      <c r="O250" s="2" t="s">
        <v>1525</v>
      </c>
      <c r="P250" s="2" t="s">
        <v>1508</v>
      </c>
      <c r="Q250" s="2" t="s">
        <v>1508</v>
      </c>
      <c r="R250" s="2" t="s">
        <v>787</v>
      </c>
      <c r="S250" s="2" t="s">
        <v>1517</v>
      </c>
      <c r="T250" s="2" t="s">
        <v>1517</v>
      </c>
      <c r="U250" s="2" t="s">
        <v>1484</v>
      </c>
      <c r="V250" s="2" t="s">
        <v>1514</v>
      </c>
      <c r="W250" s="2" t="s">
        <v>1484</v>
      </c>
      <c r="X250" s="2" t="s">
        <v>1484</v>
      </c>
      <c r="Y250" s="2" t="s">
        <v>1510</v>
      </c>
      <c r="Z250" s="2" t="s">
        <v>1484</v>
      </c>
      <c r="AA250" s="2" t="s">
        <v>1484</v>
      </c>
      <c r="AB250" s="2" t="s">
        <v>1484</v>
      </c>
      <c r="AC250" s="2" t="s">
        <v>1484</v>
      </c>
      <c r="AD250" s="2" t="s">
        <v>1484</v>
      </c>
      <c r="AE250" s="2" t="s">
        <v>1484</v>
      </c>
      <c r="AF250" s="2" t="s">
        <v>1484</v>
      </c>
      <c r="AG250" s="2" t="s">
        <v>1484</v>
      </c>
      <c r="AH250" s="2" t="s">
        <v>1484</v>
      </c>
      <c r="AI250" s="2" t="s">
        <v>1484</v>
      </c>
      <c r="AJ250" s="2" t="s">
        <v>1484</v>
      </c>
      <c r="AK250" s="2" t="s">
        <v>1484</v>
      </c>
      <c r="AL250" s="2" t="s">
        <v>1484</v>
      </c>
      <c r="AM250" s="2" t="s">
        <v>1484</v>
      </c>
      <c r="AN250" s="2" t="s">
        <v>1484</v>
      </c>
      <c r="AO250" s="2" t="s">
        <v>1484</v>
      </c>
      <c r="AP250" s="2" t="s">
        <v>1484</v>
      </c>
      <c r="AQ250" s="2" t="s">
        <v>1484</v>
      </c>
      <c r="AR250" s="2" t="s">
        <v>1484</v>
      </c>
      <c r="AS250" s="2" t="s">
        <v>1484</v>
      </c>
      <c r="AT250" s="2">
        <v>800.80000000000007</v>
      </c>
      <c r="AU250" s="2">
        <v>508.2</v>
      </c>
      <c r="AV250" s="2">
        <v>1651.1</v>
      </c>
      <c r="AW250" s="2">
        <v>1345.2</v>
      </c>
      <c r="AX250" s="2">
        <v>309</v>
      </c>
      <c r="AY250" s="2">
        <v>618.80000000000007</v>
      </c>
      <c r="AZ250" s="2">
        <v>372</v>
      </c>
      <c r="BA250" s="2" t="s">
        <v>1484</v>
      </c>
      <c r="BB250" s="2">
        <v>366</v>
      </c>
      <c r="BC250" s="2" t="s">
        <v>1484</v>
      </c>
      <c r="BD250" s="2" t="s">
        <v>1484</v>
      </c>
      <c r="BE250" s="2">
        <v>27</v>
      </c>
      <c r="BF250" s="2" t="s">
        <v>1484</v>
      </c>
      <c r="BG250" s="2" t="s">
        <v>1484</v>
      </c>
      <c r="BH250" s="2" t="s">
        <v>1484</v>
      </c>
      <c r="BI250" s="2" t="s">
        <v>1484</v>
      </c>
      <c r="BJ250" s="2" t="s">
        <v>1484</v>
      </c>
      <c r="BK250" s="2" t="s">
        <v>1484</v>
      </c>
      <c r="BL250" s="2" t="s">
        <v>1484</v>
      </c>
      <c r="BM250" s="2" t="s">
        <v>1484</v>
      </c>
      <c r="BN250" s="2" t="s">
        <v>1484</v>
      </c>
      <c r="BO250" s="2" t="s">
        <v>1484</v>
      </c>
      <c r="BP250" s="2" t="s">
        <v>1484</v>
      </c>
      <c r="BQ250" s="2" t="s">
        <v>1484</v>
      </c>
      <c r="BR250" s="2" t="s">
        <v>1484</v>
      </c>
      <c r="BS250" s="2" t="s">
        <v>1484</v>
      </c>
      <c r="BT250" s="2" t="s">
        <v>1484</v>
      </c>
      <c r="BU250" s="2" t="s">
        <v>1484</v>
      </c>
      <c r="BV250" s="2" t="s">
        <v>1484</v>
      </c>
      <c r="BW250" s="2" t="s">
        <v>1484</v>
      </c>
      <c r="BX250" s="2" t="s">
        <v>1484</v>
      </c>
      <c r="BY250" s="2" t="s">
        <v>1484</v>
      </c>
      <c r="BZ250" s="2">
        <v>10.8</v>
      </c>
      <c r="CA250" s="2">
        <v>11.1</v>
      </c>
      <c r="CB250" s="2">
        <v>10.5</v>
      </c>
      <c r="CC250" s="2">
        <v>14.3</v>
      </c>
      <c r="CD250" s="2">
        <v>5.2</v>
      </c>
      <c r="CE250" s="2">
        <v>9</v>
      </c>
      <c r="CF250" s="2">
        <v>6</v>
      </c>
      <c r="CG250" s="2" t="s">
        <v>1484</v>
      </c>
      <c r="CH250" s="2">
        <v>8.3000000000000007</v>
      </c>
      <c r="CI250" s="2" t="s">
        <v>1484</v>
      </c>
      <c r="CJ250" s="2" t="s">
        <v>1484</v>
      </c>
      <c r="CK250" s="2">
        <v>3.9</v>
      </c>
      <c r="CL250" s="2" t="s">
        <v>1484</v>
      </c>
      <c r="CM250" s="2" t="s">
        <v>1484</v>
      </c>
      <c r="CN250" s="2" t="s">
        <v>1484</v>
      </c>
      <c r="CO250" s="2" t="s">
        <v>1484</v>
      </c>
      <c r="CP250" s="2" t="s">
        <v>1484</v>
      </c>
      <c r="CQ250" s="2" t="s">
        <v>1484</v>
      </c>
      <c r="CR250" s="2" t="s">
        <v>1484</v>
      </c>
      <c r="CS250" s="2" t="s">
        <v>1484</v>
      </c>
      <c r="CU250" s="2" t="str">
        <f>_xlfn.XLOOKUP($A250,TEAMS!$G$1:$G$844,TEAMS!$H$1:$H$844,"",0)</f>
        <v>C</v>
      </c>
      <c r="CV250" s="2" t="str">
        <f>_xlfn.XLOOKUP($CU250,DASHBOARD!$B$22:$B$27,DASHBOARD!$C$22:$C$27,"",0)</f>
        <v>CENTER</v>
      </c>
      <c r="CY250" s="60">
        <v>0</v>
      </c>
      <c r="CZ250" s="60">
        <v>0</v>
      </c>
      <c r="DA250" s="60">
        <v>0</v>
      </c>
      <c r="DB250" s="60">
        <v>0</v>
      </c>
      <c r="DC250" s="60">
        <v>0</v>
      </c>
      <c r="DD250" s="60">
        <v>0</v>
      </c>
      <c r="DE250" s="60">
        <v>0</v>
      </c>
      <c r="DF250" s="60">
        <v>0</v>
      </c>
      <c r="DG250" s="60">
        <v>0</v>
      </c>
      <c r="DH250" s="60">
        <v>0</v>
      </c>
      <c r="DI250" s="60">
        <v>0</v>
      </c>
      <c r="DJ250" s="60">
        <v>0</v>
      </c>
      <c r="DK250" s="60">
        <v>1490120</v>
      </c>
      <c r="DL250" s="60">
        <v>0</v>
      </c>
      <c r="DM250" s="60">
        <v>0</v>
      </c>
      <c r="DN250" s="60">
        <v>0</v>
      </c>
      <c r="DO250" s="60">
        <v>3303813</v>
      </c>
      <c r="DP250" s="60">
        <v>895341</v>
      </c>
      <c r="DQ250" s="60">
        <v>998398</v>
      </c>
      <c r="DR250" s="60">
        <v>0</v>
      </c>
      <c r="DS250" s="60">
        <v>1223166</v>
      </c>
      <c r="DT250" s="60">
        <v>0</v>
      </c>
      <c r="DU250" s="60">
        <v>0</v>
      </c>
      <c r="DV250" s="60">
        <v>0</v>
      </c>
      <c r="DW250" s="60">
        <v>0</v>
      </c>
      <c r="DX250" s="60">
        <v>0</v>
      </c>
      <c r="DY250" s="60">
        <v>0</v>
      </c>
      <c r="DZ250" s="60">
        <v>0</v>
      </c>
      <c r="EA250" s="60">
        <v>0</v>
      </c>
      <c r="EB250" s="60">
        <v>0</v>
      </c>
      <c r="EC250" s="60">
        <v>0</v>
      </c>
      <c r="ED250" s="60">
        <v>0</v>
      </c>
      <c r="EH250" s="2" t="s">
        <v>1271</v>
      </c>
    </row>
    <row r="251" spans="1:139" x14ac:dyDescent="0.2">
      <c r="A251" s="2" t="s">
        <v>991</v>
      </c>
      <c r="B251" s="2" t="s">
        <v>1484</v>
      </c>
      <c r="C251" s="2" t="s">
        <v>1484</v>
      </c>
      <c r="D251" s="2" t="s">
        <v>1484</v>
      </c>
      <c r="E251" s="2" t="s">
        <v>1484</v>
      </c>
      <c r="F251" s="2" t="s">
        <v>1484</v>
      </c>
      <c r="G251" s="2" t="s">
        <v>1484</v>
      </c>
      <c r="H251" s="2" t="s">
        <v>1484</v>
      </c>
      <c r="I251" s="2" t="s">
        <v>1484</v>
      </c>
      <c r="J251" s="2" t="s">
        <v>1484</v>
      </c>
      <c r="K251" s="2" t="s">
        <v>1484</v>
      </c>
      <c r="L251" s="2" t="s">
        <v>1484</v>
      </c>
      <c r="M251" s="2" t="s">
        <v>1514</v>
      </c>
      <c r="N251" s="2" t="s">
        <v>1484</v>
      </c>
      <c r="O251" s="2" t="s">
        <v>835</v>
      </c>
      <c r="P251" s="2" t="s">
        <v>1484</v>
      </c>
      <c r="Q251" s="2" t="s">
        <v>1484</v>
      </c>
      <c r="R251" s="2" t="s">
        <v>1484</v>
      </c>
      <c r="S251" s="2" t="s">
        <v>1484</v>
      </c>
      <c r="T251" s="2" t="s">
        <v>1484</v>
      </c>
      <c r="U251" s="2" t="s">
        <v>1484</v>
      </c>
      <c r="V251" s="2" t="s">
        <v>1484</v>
      </c>
      <c r="W251" s="2" t="s">
        <v>1484</v>
      </c>
      <c r="X251" s="2" t="s">
        <v>1484</v>
      </c>
      <c r="Y251" s="2" t="s">
        <v>1484</v>
      </c>
      <c r="Z251" s="2" t="s">
        <v>1484</v>
      </c>
      <c r="AA251" s="2" t="s">
        <v>1484</v>
      </c>
      <c r="AB251" s="2" t="s">
        <v>1484</v>
      </c>
      <c r="AC251" s="2" t="s">
        <v>1484</v>
      </c>
      <c r="AD251" s="2" t="s">
        <v>1484</v>
      </c>
      <c r="AE251" s="2" t="s">
        <v>1484</v>
      </c>
      <c r="AF251" s="2" t="s">
        <v>1484</v>
      </c>
      <c r="AG251" s="2" t="s">
        <v>1484</v>
      </c>
      <c r="AH251" s="2" t="s">
        <v>1484</v>
      </c>
      <c r="AI251" s="2" t="s">
        <v>1484</v>
      </c>
      <c r="AJ251" s="2" t="s">
        <v>1484</v>
      </c>
      <c r="AK251" s="2" t="s">
        <v>1484</v>
      </c>
      <c r="AL251" s="2" t="s">
        <v>1484</v>
      </c>
      <c r="AM251" s="2" t="s">
        <v>1484</v>
      </c>
      <c r="AN251" s="2" t="s">
        <v>1484</v>
      </c>
      <c r="AO251" s="2" t="s">
        <v>1484</v>
      </c>
      <c r="AP251" s="2" t="s">
        <v>1484</v>
      </c>
      <c r="AQ251" s="2" t="s">
        <v>1484</v>
      </c>
      <c r="AR251" s="2" t="s">
        <v>1484</v>
      </c>
      <c r="AS251" s="2">
        <v>407.7</v>
      </c>
      <c r="AT251" s="2" t="s">
        <v>1484</v>
      </c>
      <c r="AU251" s="2">
        <v>39.9</v>
      </c>
      <c r="AV251" s="2" t="s">
        <v>1484</v>
      </c>
      <c r="AW251" s="2" t="s">
        <v>1484</v>
      </c>
      <c r="AX251" s="2" t="s">
        <v>1484</v>
      </c>
      <c r="AY251" s="2" t="s">
        <v>1484</v>
      </c>
      <c r="AZ251" s="2" t="s">
        <v>1484</v>
      </c>
      <c r="BA251" s="2" t="s">
        <v>1484</v>
      </c>
      <c r="BB251" s="2" t="s">
        <v>1484</v>
      </c>
      <c r="BC251" s="2" t="s">
        <v>1484</v>
      </c>
      <c r="BD251" s="2" t="s">
        <v>1484</v>
      </c>
      <c r="BE251" s="2" t="s">
        <v>1484</v>
      </c>
      <c r="BF251" s="2" t="s">
        <v>1484</v>
      </c>
      <c r="BG251" s="2" t="s">
        <v>1484</v>
      </c>
      <c r="BH251" s="2" t="s">
        <v>1484</v>
      </c>
      <c r="BI251" s="2" t="s">
        <v>1484</v>
      </c>
      <c r="BJ251" s="2" t="s">
        <v>1484</v>
      </c>
      <c r="BK251" s="2" t="s">
        <v>1484</v>
      </c>
      <c r="BL251" s="2" t="s">
        <v>1484</v>
      </c>
      <c r="BM251" s="2" t="s">
        <v>1484</v>
      </c>
      <c r="BN251" s="2" t="s">
        <v>1484</v>
      </c>
      <c r="BO251" s="2" t="s">
        <v>1484</v>
      </c>
      <c r="BP251" s="2" t="s">
        <v>1484</v>
      </c>
      <c r="BQ251" s="2" t="s">
        <v>1484</v>
      </c>
      <c r="BR251" s="2" t="s">
        <v>1484</v>
      </c>
      <c r="BS251" s="2" t="s">
        <v>1484</v>
      </c>
      <c r="BT251" s="2" t="s">
        <v>1484</v>
      </c>
      <c r="BU251" s="2" t="s">
        <v>1484</v>
      </c>
      <c r="BV251" s="2" t="s">
        <v>1484</v>
      </c>
      <c r="BW251" s="2" t="s">
        <v>1484</v>
      </c>
      <c r="BX251" s="2" t="s">
        <v>1484</v>
      </c>
      <c r="BY251" s="2">
        <v>8</v>
      </c>
      <c r="BZ251" s="2" t="s">
        <v>1484</v>
      </c>
      <c r="CA251" s="2">
        <v>7.2</v>
      </c>
      <c r="CB251" s="2" t="s">
        <v>1484</v>
      </c>
      <c r="CC251" s="2" t="s">
        <v>1484</v>
      </c>
      <c r="CD251" s="2" t="s">
        <v>1484</v>
      </c>
      <c r="CE251" s="2" t="s">
        <v>1484</v>
      </c>
      <c r="CF251" s="2" t="s">
        <v>1484</v>
      </c>
      <c r="CG251" s="2" t="s">
        <v>1484</v>
      </c>
      <c r="CH251" s="2" t="s">
        <v>1484</v>
      </c>
      <c r="CI251" s="2" t="s">
        <v>1484</v>
      </c>
      <c r="CJ251" s="2" t="s">
        <v>1484</v>
      </c>
      <c r="CK251" s="2" t="s">
        <v>1484</v>
      </c>
      <c r="CL251" s="2" t="s">
        <v>1484</v>
      </c>
      <c r="CM251" s="2" t="s">
        <v>1484</v>
      </c>
      <c r="CN251" s="2" t="s">
        <v>1484</v>
      </c>
      <c r="CO251" s="2" t="s">
        <v>1484</v>
      </c>
      <c r="CP251" s="2" t="s">
        <v>1484</v>
      </c>
      <c r="CQ251" s="2" t="s">
        <v>1484</v>
      </c>
      <c r="CR251" s="2" t="s">
        <v>1484</v>
      </c>
      <c r="CS251" s="2" t="s">
        <v>1484</v>
      </c>
      <c r="CU251" s="2" t="str">
        <f>_xlfn.XLOOKUP($A251,TEAMS!$G$1:$G$844,TEAMS!$H$1:$H$844,"",0)</f>
        <v>C</v>
      </c>
      <c r="CV251" s="2" t="str">
        <f>_xlfn.XLOOKUP($CU251,DASHBOARD!$B$22:$B$27,DASHBOARD!$C$22:$C$27,"",0)</f>
        <v>CENTER</v>
      </c>
      <c r="CY251" s="60">
        <v>0</v>
      </c>
      <c r="CZ251" s="60">
        <v>0</v>
      </c>
      <c r="DA251" s="60">
        <v>0</v>
      </c>
      <c r="DB251" s="60">
        <v>0</v>
      </c>
      <c r="DC251" s="60">
        <v>0</v>
      </c>
      <c r="DD251" s="60">
        <v>0</v>
      </c>
      <c r="DE251" s="60">
        <v>0</v>
      </c>
      <c r="DF251" s="60">
        <v>0</v>
      </c>
      <c r="DG251" s="60">
        <v>0</v>
      </c>
      <c r="DH251" s="60">
        <v>0</v>
      </c>
      <c r="DI251" s="60">
        <v>0</v>
      </c>
      <c r="DJ251" s="60">
        <v>0</v>
      </c>
      <c r="DK251" s="60">
        <v>0</v>
      </c>
      <c r="DL251" s="60">
        <v>636679</v>
      </c>
      <c r="DM251" s="60">
        <v>0</v>
      </c>
      <c r="DN251" s="60">
        <v>0</v>
      </c>
      <c r="DO251" s="60">
        <v>0</v>
      </c>
      <c r="DP251" s="60">
        <v>0</v>
      </c>
      <c r="DQ251" s="60">
        <v>0</v>
      </c>
      <c r="DR251" s="60">
        <v>0</v>
      </c>
      <c r="DS251" s="60">
        <v>0</v>
      </c>
      <c r="DT251" s="60">
        <v>0</v>
      </c>
      <c r="DU251" s="60">
        <v>0</v>
      </c>
      <c r="DV251" s="60">
        <v>0</v>
      </c>
      <c r="DW251" s="60">
        <v>0</v>
      </c>
      <c r="DX251" s="60">
        <v>0</v>
      </c>
      <c r="DY251" s="60">
        <v>0</v>
      </c>
      <c r="DZ251" s="60">
        <v>0</v>
      </c>
      <c r="EA251" s="60">
        <v>0</v>
      </c>
      <c r="EB251" s="60">
        <v>0</v>
      </c>
      <c r="EC251" s="60">
        <v>0</v>
      </c>
      <c r="ED251" s="60">
        <v>0</v>
      </c>
      <c r="EH251" s="2" t="s">
        <v>1271</v>
      </c>
    </row>
    <row r="252" spans="1:139" x14ac:dyDescent="0.2">
      <c r="A252" s="2" t="s">
        <v>886</v>
      </c>
      <c r="B252" s="2" t="s">
        <v>1484</v>
      </c>
      <c r="C252" s="2" t="s">
        <v>1484</v>
      </c>
      <c r="D252" s="2" t="s">
        <v>1484</v>
      </c>
      <c r="E252" s="2" t="s">
        <v>1484</v>
      </c>
      <c r="F252" s="2" t="s">
        <v>1484</v>
      </c>
      <c r="G252" s="2" t="s">
        <v>1484</v>
      </c>
      <c r="H252" s="2" t="s">
        <v>1484</v>
      </c>
      <c r="I252" s="2" t="s">
        <v>1484</v>
      </c>
      <c r="J252" s="2" t="s">
        <v>1484</v>
      </c>
      <c r="K252" s="2" t="s">
        <v>1484</v>
      </c>
      <c r="L252" s="2" t="s">
        <v>1484</v>
      </c>
      <c r="M252" s="2" t="s">
        <v>1484</v>
      </c>
      <c r="N252" s="2" t="s">
        <v>1484</v>
      </c>
      <c r="O252" s="2" t="s">
        <v>1484</v>
      </c>
      <c r="P252" s="2" t="s">
        <v>1484</v>
      </c>
      <c r="Q252" s="2" t="s">
        <v>1484</v>
      </c>
      <c r="R252" s="2" t="s">
        <v>1484</v>
      </c>
      <c r="S252" s="2" t="s">
        <v>1484</v>
      </c>
      <c r="T252" s="2" t="s">
        <v>1484</v>
      </c>
      <c r="U252" s="2" t="s">
        <v>1484</v>
      </c>
      <c r="V252" s="2" t="s">
        <v>1484</v>
      </c>
      <c r="W252" s="2" t="s">
        <v>1484</v>
      </c>
      <c r="X252" s="2" t="s">
        <v>1484</v>
      </c>
      <c r="Y252" s="2" t="s">
        <v>1484</v>
      </c>
      <c r="Z252" s="2" t="s">
        <v>1484</v>
      </c>
      <c r="AA252" s="2" t="s">
        <v>1484</v>
      </c>
      <c r="AB252" s="2" t="s">
        <v>1484</v>
      </c>
      <c r="AC252" s="2" t="s">
        <v>1484</v>
      </c>
      <c r="AD252" s="2" t="s">
        <v>1484</v>
      </c>
      <c r="AE252" s="2" t="s">
        <v>1484</v>
      </c>
      <c r="AF252" s="2" t="s">
        <v>1484</v>
      </c>
      <c r="AG252" s="2" t="s">
        <v>1484</v>
      </c>
      <c r="AH252" s="2" t="s">
        <v>1484</v>
      </c>
      <c r="AI252" s="2" t="s">
        <v>1484</v>
      </c>
      <c r="AJ252" s="2" t="s">
        <v>1484</v>
      </c>
      <c r="AK252" s="2" t="s">
        <v>1484</v>
      </c>
      <c r="AL252" s="2" t="s">
        <v>1484</v>
      </c>
      <c r="AM252" s="2" t="s">
        <v>1484</v>
      </c>
      <c r="AN252" s="2" t="s">
        <v>1484</v>
      </c>
      <c r="AO252" s="2" t="s">
        <v>1484</v>
      </c>
      <c r="AP252" s="2" t="s">
        <v>1484</v>
      </c>
      <c r="AQ252" s="2" t="s">
        <v>1484</v>
      </c>
      <c r="AR252" s="2" t="s">
        <v>1484</v>
      </c>
      <c r="AS252" s="2" t="s">
        <v>1484</v>
      </c>
      <c r="AT252" s="2" t="s">
        <v>1484</v>
      </c>
      <c r="AU252" s="2" t="s">
        <v>1484</v>
      </c>
      <c r="AV252" s="2" t="s">
        <v>1484</v>
      </c>
      <c r="AW252" s="2" t="s">
        <v>1484</v>
      </c>
      <c r="AX252" s="2" t="s">
        <v>1484</v>
      </c>
      <c r="AY252" s="2" t="s">
        <v>1484</v>
      </c>
      <c r="AZ252" s="2" t="s">
        <v>1484</v>
      </c>
      <c r="BA252" s="2" t="s">
        <v>1484</v>
      </c>
      <c r="BB252" s="2" t="s">
        <v>1484</v>
      </c>
      <c r="BC252" s="2" t="s">
        <v>1484</v>
      </c>
      <c r="BD252" s="2" t="s">
        <v>1484</v>
      </c>
      <c r="BE252" s="2" t="s">
        <v>1484</v>
      </c>
      <c r="BF252" s="2" t="s">
        <v>1484</v>
      </c>
      <c r="BG252" s="2" t="s">
        <v>1484</v>
      </c>
      <c r="BH252" s="2" t="s">
        <v>1484</v>
      </c>
      <c r="BI252" s="2" t="s">
        <v>1484</v>
      </c>
      <c r="BJ252" s="2" t="s">
        <v>1484</v>
      </c>
      <c r="BK252" s="2" t="s">
        <v>1484</v>
      </c>
      <c r="BL252" s="2" t="s">
        <v>1484</v>
      </c>
      <c r="BM252" s="2" t="s">
        <v>1484</v>
      </c>
      <c r="BN252" s="2" t="s">
        <v>1484</v>
      </c>
      <c r="BO252" s="2" t="s">
        <v>1484</v>
      </c>
      <c r="BP252" s="2" t="s">
        <v>1484</v>
      </c>
      <c r="BQ252" s="2" t="s">
        <v>1484</v>
      </c>
      <c r="BR252" s="2" t="s">
        <v>1484</v>
      </c>
      <c r="BS252" s="2" t="s">
        <v>1484</v>
      </c>
      <c r="BT252" s="2" t="s">
        <v>1484</v>
      </c>
      <c r="BU252" s="2" t="s">
        <v>1484</v>
      </c>
      <c r="BV252" s="2" t="s">
        <v>1484</v>
      </c>
      <c r="BW252" s="2" t="s">
        <v>1484</v>
      </c>
      <c r="BX252" s="2" t="s">
        <v>1484</v>
      </c>
      <c r="BY252" s="2" t="s">
        <v>1484</v>
      </c>
      <c r="BZ252" s="2" t="s">
        <v>1484</v>
      </c>
      <c r="CA252" s="2" t="s">
        <v>1484</v>
      </c>
      <c r="CB252" s="2" t="s">
        <v>1484</v>
      </c>
      <c r="CC252" s="2" t="s">
        <v>1484</v>
      </c>
      <c r="CD252" s="2" t="s">
        <v>1484</v>
      </c>
      <c r="CE252" s="2" t="s">
        <v>1484</v>
      </c>
      <c r="CF252" s="2" t="s">
        <v>1484</v>
      </c>
      <c r="CG252" s="2" t="s">
        <v>1484</v>
      </c>
      <c r="CH252" s="2" t="s">
        <v>1484</v>
      </c>
      <c r="CI252" s="2" t="s">
        <v>1484</v>
      </c>
      <c r="CJ252" s="2" t="s">
        <v>1484</v>
      </c>
      <c r="CK252" s="2" t="s">
        <v>1484</v>
      </c>
      <c r="CL252" s="2" t="s">
        <v>1484</v>
      </c>
      <c r="CM252" s="2" t="s">
        <v>1484</v>
      </c>
      <c r="CN252" s="2" t="s">
        <v>1484</v>
      </c>
      <c r="CO252" s="2" t="s">
        <v>1484</v>
      </c>
      <c r="CP252" s="2" t="s">
        <v>1484</v>
      </c>
      <c r="CQ252" s="2" t="s">
        <v>1484</v>
      </c>
      <c r="CR252" s="2" t="s">
        <v>1484</v>
      </c>
      <c r="CS252" s="2" t="s">
        <v>1484</v>
      </c>
      <c r="CU252" s="2" t="str">
        <f>_xlfn.XLOOKUP($A252,TEAMS!$G$1:$G$844,TEAMS!$H$1:$H$844,"",0)</f>
        <v>SF</v>
      </c>
      <c r="CV252" s="2" t="str">
        <f>_xlfn.XLOOKUP($CU252,DASHBOARD!$B$22:$B$27,DASHBOARD!$C$22:$C$27,"",0)</f>
        <v>FORWARD</v>
      </c>
      <c r="CY252" s="60">
        <v>0</v>
      </c>
      <c r="CZ252" s="60">
        <v>0</v>
      </c>
      <c r="DA252" s="60">
        <v>0</v>
      </c>
      <c r="DB252" s="60">
        <v>0</v>
      </c>
      <c r="DC252" s="60">
        <v>0</v>
      </c>
      <c r="DD252" s="60">
        <v>0</v>
      </c>
      <c r="DE252" s="60">
        <v>0</v>
      </c>
      <c r="DF252" s="60">
        <v>0</v>
      </c>
      <c r="DG252" s="60">
        <v>0</v>
      </c>
      <c r="DH252" s="60">
        <v>0</v>
      </c>
      <c r="DI252" s="60">
        <v>0</v>
      </c>
      <c r="DJ252" s="60">
        <v>0</v>
      </c>
      <c r="DK252" s="60">
        <v>0</v>
      </c>
      <c r="DL252" s="60">
        <v>0</v>
      </c>
      <c r="DM252" s="60">
        <v>0</v>
      </c>
      <c r="DN252" s="60">
        <v>0</v>
      </c>
      <c r="DO252" s="60">
        <v>0</v>
      </c>
      <c r="DP252" s="60">
        <v>0</v>
      </c>
      <c r="DQ252" s="60">
        <v>0</v>
      </c>
      <c r="DR252" s="60">
        <v>0</v>
      </c>
      <c r="DS252" s="60">
        <v>0</v>
      </c>
      <c r="DT252" s="60">
        <v>0</v>
      </c>
      <c r="DU252" s="60">
        <v>0</v>
      </c>
      <c r="DV252" s="60">
        <v>0</v>
      </c>
      <c r="DW252" s="60">
        <v>0</v>
      </c>
      <c r="DX252" s="60">
        <v>0</v>
      </c>
      <c r="DY252" s="60">
        <v>0</v>
      </c>
      <c r="DZ252" s="60">
        <v>0</v>
      </c>
      <c r="EA252" s="60">
        <v>0</v>
      </c>
      <c r="EB252" s="60">
        <v>0</v>
      </c>
      <c r="EC252" s="60">
        <v>0</v>
      </c>
      <c r="ED252" s="60">
        <v>0</v>
      </c>
      <c r="EH252" s="2" t="s">
        <v>1484</v>
      </c>
    </row>
    <row r="253" spans="1:139" x14ac:dyDescent="0.2">
      <c r="A253" s="2" t="s">
        <v>936</v>
      </c>
      <c r="B253" s="2" t="s">
        <v>1484</v>
      </c>
      <c r="C253" s="2" t="s">
        <v>1484</v>
      </c>
      <c r="D253" s="2" t="s">
        <v>1484</v>
      </c>
      <c r="E253" s="2" t="s">
        <v>1484</v>
      </c>
      <c r="F253" s="2" t="s">
        <v>1484</v>
      </c>
      <c r="G253" s="2" t="s">
        <v>1484</v>
      </c>
      <c r="H253" s="2" t="s">
        <v>1484</v>
      </c>
      <c r="I253" s="2" t="s">
        <v>1484</v>
      </c>
      <c r="J253" s="2" t="s">
        <v>1522</v>
      </c>
      <c r="K253" s="2" t="s">
        <v>1522</v>
      </c>
      <c r="L253" s="2" t="s">
        <v>1522</v>
      </c>
      <c r="M253" s="2" t="s">
        <v>788</v>
      </c>
      <c r="N253" s="2" t="s">
        <v>1529</v>
      </c>
      <c r="O253" s="2" t="s">
        <v>1507</v>
      </c>
      <c r="P253" s="2" t="s">
        <v>814</v>
      </c>
      <c r="Q253" s="2" t="s">
        <v>814</v>
      </c>
      <c r="R253" s="2" t="s">
        <v>814</v>
      </c>
      <c r="S253" s="2" t="s">
        <v>1516</v>
      </c>
      <c r="T253" s="2" t="s">
        <v>1484</v>
      </c>
      <c r="U253" s="2" t="s">
        <v>1484</v>
      </c>
      <c r="V253" s="2" t="s">
        <v>1484</v>
      </c>
      <c r="W253" s="2" t="s">
        <v>1484</v>
      </c>
      <c r="X253" s="2" t="s">
        <v>1484</v>
      </c>
      <c r="Y253" s="2" t="s">
        <v>1484</v>
      </c>
      <c r="Z253" s="2" t="s">
        <v>1484</v>
      </c>
      <c r="AA253" s="2" t="s">
        <v>1484</v>
      </c>
      <c r="AB253" s="2" t="s">
        <v>1484</v>
      </c>
      <c r="AC253" s="2" t="s">
        <v>1484</v>
      </c>
      <c r="AD253" s="2" t="s">
        <v>1484</v>
      </c>
      <c r="AE253" s="2" t="s">
        <v>1484</v>
      </c>
      <c r="AF253" s="2" t="s">
        <v>1484</v>
      </c>
      <c r="AG253" s="2" t="s">
        <v>1484</v>
      </c>
      <c r="AH253" s="2" t="s">
        <v>1484</v>
      </c>
      <c r="AI253" s="2" t="s">
        <v>1484</v>
      </c>
      <c r="AJ253" s="2" t="s">
        <v>1484</v>
      </c>
      <c r="AK253" s="2" t="s">
        <v>1484</v>
      </c>
      <c r="AL253" s="2" t="s">
        <v>1484</v>
      </c>
      <c r="AM253" s="2" t="s">
        <v>1484</v>
      </c>
      <c r="AN253" s="2" t="s">
        <v>1484</v>
      </c>
      <c r="AO253" s="2" t="s">
        <v>1484</v>
      </c>
      <c r="AP253" s="2">
        <v>779.1</v>
      </c>
      <c r="AQ253" s="2">
        <v>1336.5</v>
      </c>
      <c r="AR253" s="2">
        <v>1401.3999999999999</v>
      </c>
      <c r="AS253" s="2">
        <v>705.6</v>
      </c>
      <c r="AT253" s="2">
        <v>1042.5</v>
      </c>
      <c r="AU253" s="2">
        <v>1029.6000000000001</v>
      </c>
      <c r="AV253" s="2">
        <v>1176</v>
      </c>
      <c r="AW253" s="2">
        <v>372</v>
      </c>
      <c r="AX253" s="2">
        <v>700</v>
      </c>
      <c r="AY253" s="2">
        <v>256.79999999999995</v>
      </c>
      <c r="AZ253" s="2" t="s">
        <v>1484</v>
      </c>
      <c r="BA253" s="2" t="s">
        <v>1484</v>
      </c>
      <c r="BB253" s="2" t="s">
        <v>1484</v>
      </c>
      <c r="BC253" s="2" t="s">
        <v>1484</v>
      </c>
      <c r="BD253" s="2" t="s">
        <v>1484</v>
      </c>
      <c r="BE253" s="2" t="s">
        <v>1484</v>
      </c>
      <c r="BF253" s="2" t="s">
        <v>1484</v>
      </c>
      <c r="BG253" s="2" t="s">
        <v>1484</v>
      </c>
      <c r="BH253" s="2" t="s">
        <v>1484</v>
      </c>
      <c r="BI253" s="2" t="s">
        <v>1484</v>
      </c>
      <c r="BJ253" s="2" t="s">
        <v>1484</v>
      </c>
      <c r="BK253" s="2" t="s">
        <v>1484</v>
      </c>
      <c r="BL253" s="2" t="s">
        <v>1484</v>
      </c>
      <c r="BM253" s="2" t="s">
        <v>1484</v>
      </c>
      <c r="BN253" s="2" t="s">
        <v>1484</v>
      </c>
      <c r="BO253" s="2" t="s">
        <v>1484</v>
      </c>
      <c r="BP253" s="2" t="s">
        <v>1484</v>
      </c>
      <c r="BQ253" s="2" t="s">
        <v>1484</v>
      </c>
      <c r="BR253" s="2" t="s">
        <v>1484</v>
      </c>
      <c r="BS253" s="2" t="s">
        <v>1484</v>
      </c>
      <c r="BT253" s="2" t="s">
        <v>1484</v>
      </c>
      <c r="BU253" s="2" t="s">
        <v>1484</v>
      </c>
      <c r="BV253" s="2">
        <v>13.7</v>
      </c>
      <c r="BW253" s="2">
        <v>13.3</v>
      </c>
      <c r="BX253" s="2">
        <v>9.9</v>
      </c>
      <c r="BY253" s="2">
        <v>8.8000000000000007</v>
      </c>
      <c r="BZ253" s="2">
        <v>8.9</v>
      </c>
      <c r="CA253" s="2">
        <v>12.4</v>
      </c>
      <c r="CB253" s="2">
        <v>9.6999999999999993</v>
      </c>
      <c r="CC253" s="2">
        <v>9.9</v>
      </c>
      <c r="CD253" s="2">
        <v>11</v>
      </c>
      <c r="CE253" s="2">
        <v>7.5</v>
      </c>
      <c r="CF253" s="2" t="s">
        <v>1484</v>
      </c>
      <c r="CG253" s="2" t="s">
        <v>1484</v>
      </c>
      <c r="CH253" s="2" t="s">
        <v>1484</v>
      </c>
      <c r="CI253" s="2" t="s">
        <v>1484</v>
      </c>
      <c r="CJ253" s="2" t="s">
        <v>1484</v>
      </c>
      <c r="CK253" s="2" t="s">
        <v>1484</v>
      </c>
      <c r="CL253" s="2" t="s">
        <v>1484</v>
      </c>
      <c r="CM253" s="2" t="s">
        <v>1484</v>
      </c>
      <c r="CN253" s="2" t="s">
        <v>1484</v>
      </c>
      <c r="CO253" s="2" t="s">
        <v>1484</v>
      </c>
      <c r="CP253" s="2" t="s">
        <v>1484</v>
      </c>
      <c r="CQ253" s="2" t="s">
        <v>1484</v>
      </c>
      <c r="CR253" s="2" t="s">
        <v>1484</v>
      </c>
      <c r="CS253" s="2" t="s">
        <v>1484</v>
      </c>
      <c r="CU253" s="2" t="str">
        <f>_xlfn.XLOOKUP($A253,TEAMS!$G$1:$G$844,TEAMS!$H$1:$H$844,"",0)</f>
        <v>C</v>
      </c>
      <c r="CV253" s="2" t="str">
        <f>_xlfn.XLOOKUP($CU253,DASHBOARD!$B$22:$B$27,DASHBOARD!$C$22:$C$27,"",0)</f>
        <v>CENTER</v>
      </c>
      <c r="CY253" s="60">
        <v>0</v>
      </c>
      <c r="CZ253" s="60">
        <v>0</v>
      </c>
      <c r="DA253" s="60">
        <v>0</v>
      </c>
      <c r="DB253" s="60">
        <v>0</v>
      </c>
      <c r="DC253" s="60">
        <v>0</v>
      </c>
      <c r="DD253" s="60">
        <v>0</v>
      </c>
      <c r="DE253" s="60">
        <v>0</v>
      </c>
      <c r="DF253" s="60">
        <v>0</v>
      </c>
      <c r="DG253" s="60">
        <v>1050000</v>
      </c>
      <c r="DH253" s="60">
        <v>0</v>
      </c>
      <c r="DI253" s="60">
        <v>1452000</v>
      </c>
      <c r="DJ253" s="60">
        <v>2000856</v>
      </c>
      <c r="DK253" s="60">
        <v>1400000</v>
      </c>
      <c r="DL253" s="60">
        <v>1540000</v>
      </c>
      <c r="DM253" s="60">
        <v>2400000</v>
      </c>
      <c r="DN253" s="60">
        <v>2640000</v>
      </c>
      <c r="DO253" s="60">
        <v>0</v>
      </c>
      <c r="DP253" s="60">
        <v>3120000</v>
      </c>
      <c r="DQ253" s="60">
        <v>0</v>
      </c>
      <c r="DR253" s="60">
        <v>0</v>
      </c>
      <c r="DS253" s="60">
        <v>0</v>
      </c>
      <c r="DT253" s="60">
        <v>0</v>
      </c>
      <c r="DU253" s="60">
        <v>0</v>
      </c>
      <c r="DV253" s="60">
        <v>0</v>
      </c>
      <c r="DW253" s="60">
        <v>0</v>
      </c>
      <c r="DX253" s="60">
        <v>0</v>
      </c>
      <c r="DY253" s="60">
        <v>0</v>
      </c>
      <c r="DZ253" s="60">
        <v>0</v>
      </c>
      <c r="EA253" s="60">
        <v>0</v>
      </c>
      <c r="EB253" s="60">
        <v>0</v>
      </c>
      <c r="EC253" s="60">
        <v>0</v>
      </c>
      <c r="ED253" s="60">
        <v>0</v>
      </c>
      <c r="EH253" s="2" t="s">
        <v>1271</v>
      </c>
    </row>
    <row r="254" spans="1:139" x14ac:dyDescent="0.2">
      <c r="A254" s="2" t="s">
        <v>920</v>
      </c>
      <c r="B254" s="2" t="s">
        <v>1484</v>
      </c>
      <c r="C254" s="2" t="s">
        <v>1484</v>
      </c>
      <c r="D254" s="2" t="s">
        <v>1484</v>
      </c>
      <c r="E254" s="2" t="s">
        <v>1484</v>
      </c>
      <c r="F254" s="2" t="s">
        <v>1484</v>
      </c>
      <c r="G254" s="2" t="s">
        <v>1506</v>
      </c>
      <c r="H254" s="2" t="s">
        <v>1507</v>
      </c>
      <c r="I254" s="2" t="s">
        <v>843</v>
      </c>
      <c r="J254" s="2" t="s">
        <v>843</v>
      </c>
      <c r="K254" s="2" t="s">
        <v>843</v>
      </c>
      <c r="L254" s="2" t="s">
        <v>843</v>
      </c>
      <c r="M254" s="2" t="s">
        <v>843</v>
      </c>
      <c r="N254" s="2" t="s">
        <v>843</v>
      </c>
      <c r="O254" s="2" t="s">
        <v>843</v>
      </c>
      <c r="P254" s="2" t="s">
        <v>843</v>
      </c>
      <c r="Q254" s="2" t="s">
        <v>787</v>
      </c>
      <c r="R254" s="2" t="s">
        <v>787</v>
      </c>
      <c r="S254" s="2" t="s">
        <v>787</v>
      </c>
      <c r="T254" s="2" t="s">
        <v>787</v>
      </c>
      <c r="U254" s="2" t="s">
        <v>1507</v>
      </c>
      <c r="V254" s="2" t="s">
        <v>1484</v>
      </c>
      <c r="W254" s="2" t="s">
        <v>1484</v>
      </c>
      <c r="X254" s="2" t="s">
        <v>1484</v>
      </c>
      <c r="Y254" s="2" t="s">
        <v>1484</v>
      </c>
      <c r="Z254" s="2" t="s">
        <v>1484</v>
      </c>
      <c r="AA254" s="2" t="s">
        <v>1484</v>
      </c>
      <c r="AB254" s="2" t="s">
        <v>1484</v>
      </c>
      <c r="AC254" s="2" t="s">
        <v>1484</v>
      </c>
      <c r="AD254" s="2" t="s">
        <v>1484</v>
      </c>
      <c r="AE254" s="2" t="s">
        <v>1484</v>
      </c>
      <c r="AF254" s="2" t="s">
        <v>1484</v>
      </c>
      <c r="AG254" s="2" t="s">
        <v>1484</v>
      </c>
      <c r="AH254" s="2" t="s">
        <v>1484</v>
      </c>
      <c r="AI254" s="2" t="s">
        <v>1484</v>
      </c>
      <c r="AJ254" s="2" t="s">
        <v>1484</v>
      </c>
      <c r="AK254" s="2" t="s">
        <v>1484</v>
      </c>
      <c r="AL254" s="2" t="s">
        <v>1484</v>
      </c>
      <c r="AM254" s="2">
        <v>3214.4</v>
      </c>
      <c r="AN254" s="2">
        <v>2788.8</v>
      </c>
      <c r="AO254" s="2">
        <v>3394.7999999999997</v>
      </c>
      <c r="AP254" s="2">
        <v>2050</v>
      </c>
      <c r="AQ254" s="2">
        <v>3460.4</v>
      </c>
      <c r="AR254" s="2">
        <v>3444</v>
      </c>
      <c r="AS254" s="2">
        <v>2753.1</v>
      </c>
      <c r="AT254" s="2">
        <v>2642.7</v>
      </c>
      <c r="AU254" s="2">
        <v>2779.2000000000003</v>
      </c>
      <c r="AV254" s="2">
        <v>2355.1999999999998</v>
      </c>
      <c r="AW254" s="2">
        <v>2040.5</v>
      </c>
      <c r="AX254" s="2">
        <v>1820.3999999999999</v>
      </c>
      <c r="AY254" s="2">
        <v>2205.7999999999997</v>
      </c>
      <c r="AZ254" s="2">
        <v>2332.8000000000002</v>
      </c>
      <c r="BA254" s="2">
        <v>708.4</v>
      </c>
      <c r="BB254" s="2" t="s">
        <v>1484</v>
      </c>
      <c r="BC254" s="2" t="s">
        <v>1484</v>
      </c>
      <c r="BD254" s="2" t="s">
        <v>1484</v>
      </c>
      <c r="BE254" s="2" t="s">
        <v>1484</v>
      </c>
      <c r="BF254" s="2" t="s">
        <v>1484</v>
      </c>
      <c r="BG254" s="2" t="s">
        <v>1484</v>
      </c>
      <c r="BH254" s="2" t="s">
        <v>1484</v>
      </c>
      <c r="BI254" s="2" t="s">
        <v>1484</v>
      </c>
      <c r="BJ254" s="2" t="s">
        <v>1484</v>
      </c>
      <c r="BK254" s="2" t="s">
        <v>1484</v>
      </c>
      <c r="BL254" s="2" t="s">
        <v>1484</v>
      </c>
      <c r="BM254" s="2" t="s">
        <v>1484</v>
      </c>
      <c r="BN254" s="2" t="s">
        <v>1484</v>
      </c>
      <c r="BO254" s="2" t="s">
        <v>1484</v>
      </c>
      <c r="BP254" s="2" t="s">
        <v>1484</v>
      </c>
      <c r="BQ254" s="2" t="s">
        <v>1484</v>
      </c>
      <c r="BR254" s="2" t="s">
        <v>1484</v>
      </c>
      <c r="BS254" s="2">
        <v>14</v>
      </c>
      <c r="BT254" s="2">
        <v>14.5</v>
      </c>
      <c r="BU254" s="2">
        <v>19.3</v>
      </c>
      <c r="BV254" s="2">
        <v>19.2</v>
      </c>
      <c r="BW254" s="2">
        <v>19.2</v>
      </c>
      <c r="BX254" s="2">
        <v>18.2</v>
      </c>
      <c r="BY254" s="2">
        <v>17.600000000000001</v>
      </c>
      <c r="BZ254" s="2">
        <v>17.600000000000001</v>
      </c>
      <c r="CA254" s="2">
        <v>17.8</v>
      </c>
      <c r="CB254" s="2">
        <v>14.3</v>
      </c>
      <c r="CC254" s="2">
        <v>12.7</v>
      </c>
      <c r="CD254" s="2">
        <v>13.7</v>
      </c>
      <c r="CE254" s="2">
        <v>11.4</v>
      </c>
      <c r="CF254" s="2">
        <v>11.4</v>
      </c>
      <c r="CG254" s="2">
        <v>9</v>
      </c>
      <c r="CH254" s="2" t="s">
        <v>1484</v>
      </c>
      <c r="CI254" s="2" t="s">
        <v>1484</v>
      </c>
      <c r="CJ254" s="2" t="s">
        <v>1484</v>
      </c>
      <c r="CK254" s="2" t="s">
        <v>1484</v>
      </c>
      <c r="CL254" s="2" t="s">
        <v>1484</v>
      </c>
      <c r="CM254" s="2" t="s">
        <v>1484</v>
      </c>
      <c r="CN254" s="2" t="s">
        <v>1484</v>
      </c>
      <c r="CO254" s="2" t="s">
        <v>1484</v>
      </c>
      <c r="CP254" s="2" t="s">
        <v>1484</v>
      </c>
      <c r="CQ254" s="2" t="s">
        <v>1484</v>
      </c>
      <c r="CR254" s="2" t="s">
        <v>1484</v>
      </c>
      <c r="CS254" s="2" t="s">
        <v>1484</v>
      </c>
      <c r="CU254" s="2" t="str">
        <f>_xlfn.XLOOKUP($A254,TEAMS!$G$1:$G$844,TEAMS!$H$1:$H$844,"",0)</f>
        <v>SF</v>
      </c>
      <c r="CV254" s="2" t="str">
        <f>_xlfn.XLOOKUP($CU254,DASHBOARD!$B$22:$B$27,DASHBOARD!$C$22:$C$27,"",0)</f>
        <v>FORWARD</v>
      </c>
      <c r="CY254" s="60">
        <v>0</v>
      </c>
      <c r="CZ254" s="60">
        <v>0</v>
      </c>
      <c r="DA254" s="60">
        <v>0</v>
      </c>
      <c r="DB254" s="60">
        <v>0</v>
      </c>
      <c r="DC254" s="60">
        <v>0</v>
      </c>
      <c r="DD254" s="60">
        <v>628000</v>
      </c>
      <c r="DE254" s="60">
        <v>723000</v>
      </c>
      <c r="DF254" s="60">
        <v>0</v>
      </c>
      <c r="DG254" s="60">
        <v>6000000</v>
      </c>
      <c r="DH254" s="60">
        <v>7200000</v>
      </c>
      <c r="DI254" s="60">
        <v>8400000</v>
      </c>
      <c r="DJ254" s="60">
        <v>10625000</v>
      </c>
      <c r="DK254" s="60">
        <v>11953125</v>
      </c>
      <c r="DL254" s="60">
        <v>0</v>
      </c>
      <c r="DM254" s="60">
        <v>14609375</v>
      </c>
      <c r="DN254" s="60">
        <v>15937500</v>
      </c>
      <c r="DO254" s="60">
        <v>2889000</v>
      </c>
      <c r="DP254" s="60">
        <v>18593750</v>
      </c>
      <c r="DQ254" s="60">
        <v>2500000</v>
      </c>
      <c r="DR254" s="60">
        <v>2500000</v>
      </c>
      <c r="DS254" s="60">
        <v>0</v>
      </c>
      <c r="DT254" s="60">
        <v>0</v>
      </c>
      <c r="DU254" s="60">
        <v>0</v>
      </c>
      <c r="DV254" s="60">
        <v>0</v>
      </c>
      <c r="DW254" s="60">
        <v>0</v>
      </c>
      <c r="DX254" s="60">
        <v>0</v>
      </c>
      <c r="DY254" s="60">
        <v>0</v>
      </c>
      <c r="DZ254" s="60">
        <v>0</v>
      </c>
      <c r="EA254" s="60">
        <v>0</v>
      </c>
      <c r="EB254" s="60">
        <v>0</v>
      </c>
      <c r="EC254" s="60">
        <v>0</v>
      </c>
      <c r="ED254" s="60">
        <v>0</v>
      </c>
      <c r="EH254" s="2" t="s">
        <v>1483</v>
      </c>
    </row>
    <row r="255" spans="1:139" x14ac:dyDescent="0.2">
      <c r="A255" s="2" t="s">
        <v>1062</v>
      </c>
      <c r="B255" s="2" t="s">
        <v>1077</v>
      </c>
      <c r="C255" s="2" t="s">
        <v>1077</v>
      </c>
      <c r="D255" s="2" t="s">
        <v>1077</v>
      </c>
      <c r="E255" s="2" t="s">
        <v>1484</v>
      </c>
      <c r="F255" s="2" t="s">
        <v>1077</v>
      </c>
      <c r="G255" s="2" t="s">
        <v>1077</v>
      </c>
      <c r="H255" s="2" t="s">
        <v>1077</v>
      </c>
      <c r="I255" s="2" t="s">
        <v>1077</v>
      </c>
      <c r="J255" s="2" t="s">
        <v>1484</v>
      </c>
      <c r="K255" s="2" t="s">
        <v>1484</v>
      </c>
      <c r="L255" s="2" t="s">
        <v>1484</v>
      </c>
      <c r="M255" s="2" t="s">
        <v>1521</v>
      </c>
      <c r="N255" s="2" t="s">
        <v>1521</v>
      </c>
      <c r="O255" s="2" t="s">
        <v>1484</v>
      </c>
      <c r="P255" s="2" t="s">
        <v>1484</v>
      </c>
      <c r="Q255" s="2" t="s">
        <v>1484</v>
      </c>
      <c r="R255" s="2" t="s">
        <v>1484</v>
      </c>
      <c r="S255" s="2" t="s">
        <v>1484</v>
      </c>
      <c r="T255" s="2" t="s">
        <v>1484</v>
      </c>
      <c r="U255" s="2" t="s">
        <v>1484</v>
      </c>
      <c r="V255" s="2" t="s">
        <v>1484</v>
      </c>
      <c r="W255" s="2" t="s">
        <v>1484</v>
      </c>
      <c r="X255" s="2" t="s">
        <v>1484</v>
      </c>
      <c r="Y255" s="2" t="s">
        <v>1484</v>
      </c>
      <c r="Z255" s="2" t="s">
        <v>1484</v>
      </c>
      <c r="AA255" s="2" t="s">
        <v>1484</v>
      </c>
      <c r="AB255" s="2" t="s">
        <v>1484</v>
      </c>
      <c r="AC255" s="2" t="s">
        <v>1484</v>
      </c>
      <c r="AD255" s="2" t="s">
        <v>1484</v>
      </c>
      <c r="AE255" s="2" t="s">
        <v>1484</v>
      </c>
      <c r="AF255" s="2" t="s">
        <v>1484</v>
      </c>
      <c r="AG255" s="2" t="s">
        <v>1484</v>
      </c>
      <c r="AH255" s="2">
        <v>3034</v>
      </c>
      <c r="AI255" s="2">
        <v>3104</v>
      </c>
      <c r="AJ255" s="2">
        <v>3065.3999999999996</v>
      </c>
      <c r="AK255" s="2" t="s">
        <v>1484</v>
      </c>
      <c r="AL255" s="2">
        <v>668.09999999999991</v>
      </c>
      <c r="AM255" s="2">
        <v>3091.4</v>
      </c>
      <c r="AN255" s="2">
        <v>3107.7999999999997</v>
      </c>
      <c r="AO255" s="2">
        <v>3181.6</v>
      </c>
      <c r="AP255" s="2" t="s">
        <v>1484</v>
      </c>
      <c r="AQ255" s="2" t="s">
        <v>1484</v>
      </c>
      <c r="AR255" s="2" t="s">
        <v>1484</v>
      </c>
      <c r="AS255" s="2">
        <v>2094</v>
      </c>
      <c r="AT255" s="2">
        <v>3034</v>
      </c>
      <c r="AU255" s="2" t="s">
        <v>1484</v>
      </c>
      <c r="AV255" s="2" t="s">
        <v>1484</v>
      </c>
      <c r="AW255" s="2" t="s">
        <v>1484</v>
      </c>
      <c r="AX255" s="2" t="s">
        <v>1484</v>
      </c>
      <c r="AY255" s="2" t="s">
        <v>1484</v>
      </c>
      <c r="AZ255" s="2" t="s">
        <v>1484</v>
      </c>
      <c r="BA255" s="2" t="s">
        <v>1484</v>
      </c>
      <c r="BB255" s="2" t="s">
        <v>1484</v>
      </c>
      <c r="BC255" s="2" t="s">
        <v>1484</v>
      </c>
      <c r="BD255" s="2" t="s">
        <v>1484</v>
      </c>
      <c r="BE255" s="2" t="s">
        <v>1484</v>
      </c>
      <c r="BF255" s="2" t="s">
        <v>1484</v>
      </c>
      <c r="BG255" s="2" t="s">
        <v>1484</v>
      </c>
      <c r="BH255" s="2" t="s">
        <v>1484</v>
      </c>
      <c r="BI255" s="2" t="s">
        <v>1484</v>
      </c>
      <c r="BJ255" s="2" t="s">
        <v>1484</v>
      </c>
      <c r="BK255" s="2" t="s">
        <v>1484</v>
      </c>
      <c r="BL255" s="2" t="s">
        <v>1484</v>
      </c>
      <c r="BM255" s="2" t="s">
        <v>1484</v>
      </c>
      <c r="BN255" s="2">
        <v>31.6</v>
      </c>
      <c r="BO255" s="2">
        <v>27.7</v>
      </c>
      <c r="BP255" s="2">
        <v>29.7</v>
      </c>
      <c r="BQ255" s="2" t="s">
        <v>1484</v>
      </c>
      <c r="BR255" s="2">
        <v>22.1</v>
      </c>
      <c r="BS255" s="2">
        <v>29.4</v>
      </c>
      <c r="BT255" s="2">
        <v>27.8</v>
      </c>
      <c r="BU255" s="2">
        <v>25.2</v>
      </c>
      <c r="BV255" s="2" t="s">
        <v>1484</v>
      </c>
      <c r="BW255" s="2" t="s">
        <v>1484</v>
      </c>
      <c r="BX255" s="2" t="s">
        <v>1484</v>
      </c>
      <c r="BY255" s="2">
        <v>20.7</v>
      </c>
      <c r="BZ255" s="2">
        <v>19.3</v>
      </c>
      <c r="CA255" s="2" t="s">
        <v>1484</v>
      </c>
      <c r="CB255" s="2" t="s">
        <v>1484</v>
      </c>
      <c r="CC255" s="2" t="s">
        <v>1484</v>
      </c>
      <c r="CD255" s="2" t="s">
        <v>1484</v>
      </c>
      <c r="CE255" s="2" t="s">
        <v>1484</v>
      </c>
      <c r="CF255" s="2" t="s">
        <v>1484</v>
      </c>
      <c r="CG255" s="2" t="s">
        <v>1484</v>
      </c>
      <c r="CH255" s="2" t="s">
        <v>1484</v>
      </c>
      <c r="CI255" s="2" t="s">
        <v>1484</v>
      </c>
      <c r="CJ255" s="2" t="s">
        <v>1484</v>
      </c>
      <c r="CK255" s="2" t="s">
        <v>1484</v>
      </c>
      <c r="CL255" s="2" t="s">
        <v>1484</v>
      </c>
      <c r="CM255" s="2" t="s">
        <v>1484</v>
      </c>
      <c r="CN255" s="2" t="s">
        <v>1484</v>
      </c>
      <c r="CO255" s="2" t="s">
        <v>1484</v>
      </c>
      <c r="CP255" s="2" t="s">
        <v>1484</v>
      </c>
      <c r="CQ255" s="2" t="s">
        <v>1484</v>
      </c>
      <c r="CR255" s="2" t="s">
        <v>1484</v>
      </c>
      <c r="CS255" s="2" t="s">
        <v>1484</v>
      </c>
      <c r="CU255" s="2" t="str">
        <f>_xlfn.XLOOKUP($A255,TEAMS!$G$1:$G$844,TEAMS!$H$1:$H$844,"",0)</f>
        <v>SG</v>
      </c>
      <c r="CV255" s="2" t="str">
        <f>_xlfn.XLOOKUP($CU255,DASHBOARD!$B$22:$B$27,DASHBOARD!$C$22:$C$27,"",0)</f>
        <v>GUARD</v>
      </c>
      <c r="CY255" s="60">
        <v>2500000</v>
      </c>
      <c r="CZ255" s="60">
        <v>3250000</v>
      </c>
      <c r="DA255" s="60">
        <v>4000000</v>
      </c>
      <c r="DB255" s="60">
        <v>0</v>
      </c>
      <c r="DC255" s="60">
        <v>0</v>
      </c>
      <c r="DD255" s="60">
        <v>3850000</v>
      </c>
      <c r="DE255" s="60">
        <v>30140000</v>
      </c>
      <c r="DF255" s="60">
        <v>33140000</v>
      </c>
      <c r="DG255" s="60">
        <v>0</v>
      </c>
      <c r="DH255" s="60">
        <v>0</v>
      </c>
      <c r="DI255" s="60">
        <v>0</v>
      </c>
      <c r="DJ255" s="60">
        <v>1000000</v>
      </c>
      <c r="DK255" s="60">
        <v>1030000</v>
      </c>
      <c r="DL255" s="60">
        <v>0</v>
      </c>
      <c r="DM255" s="60">
        <v>0</v>
      </c>
      <c r="DN255" s="60">
        <v>0</v>
      </c>
      <c r="DO255" s="60">
        <v>0</v>
      </c>
      <c r="DP255" s="60">
        <v>0</v>
      </c>
      <c r="DQ255" s="60">
        <v>0</v>
      </c>
      <c r="DR255" s="60">
        <v>0</v>
      </c>
      <c r="DS255" s="60">
        <v>0</v>
      </c>
      <c r="DT255" s="60">
        <v>0</v>
      </c>
      <c r="DU255" s="60">
        <v>0</v>
      </c>
      <c r="DV255" s="60">
        <v>0</v>
      </c>
      <c r="DW255" s="60">
        <v>0</v>
      </c>
      <c r="DX255" s="60">
        <v>0</v>
      </c>
      <c r="DY255" s="60">
        <v>0</v>
      </c>
      <c r="DZ255" s="60">
        <v>0</v>
      </c>
      <c r="EA255" s="60">
        <v>0</v>
      </c>
      <c r="EB255" s="60">
        <v>0</v>
      </c>
      <c r="EC255" s="60">
        <v>0</v>
      </c>
      <c r="ED255" s="60">
        <v>0</v>
      </c>
      <c r="EH255" s="2" t="s">
        <v>1486</v>
      </c>
      <c r="EI255" s="2" t="s">
        <v>1470</v>
      </c>
    </row>
    <row r="256" spans="1:139" x14ac:dyDescent="0.2">
      <c r="A256" s="2" t="s">
        <v>839</v>
      </c>
      <c r="B256" s="2" t="s">
        <v>1484</v>
      </c>
      <c r="C256" s="2" t="s">
        <v>1484</v>
      </c>
      <c r="D256" s="2" t="s">
        <v>1484</v>
      </c>
      <c r="E256" s="2" t="s">
        <v>1484</v>
      </c>
      <c r="F256" s="2" t="s">
        <v>1484</v>
      </c>
      <c r="G256" s="2" t="s">
        <v>1484</v>
      </c>
      <c r="H256" s="2" t="s">
        <v>1484</v>
      </c>
      <c r="I256" s="2" t="s">
        <v>1484</v>
      </c>
      <c r="J256" s="2" t="s">
        <v>1484</v>
      </c>
      <c r="K256" s="2" t="s">
        <v>1484</v>
      </c>
      <c r="L256" s="2" t="s">
        <v>1484</v>
      </c>
      <c r="M256" s="2" t="s">
        <v>1484</v>
      </c>
      <c r="N256" s="2" t="s">
        <v>1484</v>
      </c>
      <c r="O256" s="2" t="s">
        <v>1484</v>
      </c>
      <c r="P256" s="2" t="s">
        <v>1484</v>
      </c>
      <c r="Q256" s="2" t="s">
        <v>1484</v>
      </c>
      <c r="R256" s="2" t="s">
        <v>1484</v>
      </c>
      <c r="S256" s="2" t="s">
        <v>1484</v>
      </c>
      <c r="T256" s="2" t="s">
        <v>1484</v>
      </c>
      <c r="U256" s="2" t="s">
        <v>1484</v>
      </c>
      <c r="V256" s="2" t="s">
        <v>1484</v>
      </c>
      <c r="W256" s="2" t="s">
        <v>1507</v>
      </c>
      <c r="X256" s="2" t="s">
        <v>1484</v>
      </c>
      <c r="Y256" s="2" t="s">
        <v>1484</v>
      </c>
      <c r="Z256" s="2" t="s">
        <v>1484</v>
      </c>
      <c r="AA256" s="2" t="s">
        <v>1484</v>
      </c>
      <c r="AB256" s="2" t="s">
        <v>1484</v>
      </c>
      <c r="AC256" s="2" t="s">
        <v>1484</v>
      </c>
      <c r="AD256" s="2" t="s">
        <v>1484</v>
      </c>
      <c r="AE256" s="2" t="s">
        <v>1484</v>
      </c>
      <c r="AF256" s="2" t="s">
        <v>1484</v>
      </c>
      <c r="AG256" s="2" t="s">
        <v>1484</v>
      </c>
      <c r="AH256" s="2" t="s">
        <v>1484</v>
      </c>
      <c r="AI256" s="2" t="s">
        <v>1484</v>
      </c>
      <c r="AJ256" s="2" t="s">
        <v>1484</v>
      </c>
      <c r="AK256" s="2" t="s">
        <v>1484</v>
      </c>
      <c r="AL256" s="2" t="s">
        <v>1484</v>
      </c>
      <c r="AM256" s="2" t="s">
        <v>1484</v>
      </c>
      <c r="AN256" s="2" t="s">
        <v>1484</v>
      </c>
      <c r="AO256" s="2" t="s">
        <v>1484</v>
      </c>
      <c r="AP256" s="2" t="s">
        <v>1484</v>
      </c>
      <c r="AQ256" s="2" t="s">
        <v>1484</v>
      </c>
      <c r="AR256" s="2" t="s">
        <v>1484</v>
      </c>
      <c r="AS256" s="2" t="s">
        <v>1484</v>
      </c>
      <c r="AT256" s="2" t="s">
        <v>1484</v>
      </c>
      <c r="AU256" s="2" t="s">
        <v>1484</v>
      </c>
      <c r="AV256" s="2" t="s">
        <v>1484</v>
      </c>
      <c r="AW256" s="2" t="s">
        <v>1484</v>
      </c>
      <c r="AX256" s="2" t="s">
        <v>1484</v>
      </c>
      <c r="AY256" s="2" t="s">
        <v>1484</v>
      </c>
      <c r="AZ256" s="2" t="s">
        <v>1484</v>
      </c>
      <c r="BA256" s="2" t="s">
        <v>1484</v>
      </c>
      <c r="BB256" s="2" t="s">
        <v>1484</v>
      </c>
      <c r="BC256" s="2">
        <v>252.2</v>
      </c>
      <c r="BD256" s="2" t="s">
        <v>1484</v>
      </c>
      <c r="BE256" s="2" t="s">
        <v>1484</v>
      </c>
      <c r="BF256" s="2" t="s">
        <v>1484</v>
      </c>
      <c r="BG256" s="2" t="s">
        <v>1484</v>
      </c>
      <c r="BH256" s="2" t="s">
        <v>1484</v>
      </c>
      <c r="BI256" s="2" t="s">
        <v>1484</v>
      </c>
      <c r="BJ256" s="2" t="s">
        <v>1484</v>
      </c>
      <c r="BK256" s="2" t="s">
        <v>1484</v>
      </c>
      <c r="BL256" s="2" t="s">
        <v>1484</v>
      </c>
      <c r="BM256" s="2" t="s">
        <v>1484</v>
      </c>
      <c r="BN256" s="2" t="s">
        <v>1484</v>
      </c>
      <c r="BO256" s="2" t="s">
        <v>1484</v>
      </c>
      <c r="BP256" s="2" t="s">
        <v>1484</v>
      </c>
      <c r="BQ256" s="2" t="s">
        <v>1484</v>
      </c>
      <c r="BR256" s="2" t="s">
        <v>1484</v>
      </c>
      <c r="BS256" s="2" t="s">
        <v>1484</v>
      </c>
      <c r="BT256" s="2" t="s">
        <v>1484</v>
      </c>
      <c r="BU256" s="2" t="s">
        <v>1484</v>
      </c>
      <c r="BV256" s="2" t="s">
        <v>1484</v>
      </c>
      <c r="BW256" s="2" t="s">
        <v>1484</v>
      </c>
      <c r="BX256" s="2" t="s">
        <v>1484</v>
      </c>
      <c r="BY256" s="2" t="s">
        <v>1484</v>
      </c>
      <c r="BZ256" s="2" t="s">
        <v>1484</v>
      </c>
      <c r="CA256" s="2" t="s">
        <v>1484</v>
      </c>
      <c r="CB256" s="2" t="s">
        <v>1484</v>
      </c>
      <c r="CC256" s="2" t="s">
        <v>1484</v>
      </c>
      <c r="CD256" s="2" t="s">
        <v>1484</v>
      </c>
      <c r="CE256" s="2" t="s">
        <v>1484</v>
      </c>
      <c r="CF256" s="2" t="s">
        <v>1484</v>
      </c>
      <c r="CG256" s="2" t="s">
        <v>1484</v>
      </c>
      <c r="CH256" s="2" t="s">
        <v>1484</v>
      </c>
      <c r="CI256" s="2">
        <v>9.5</v>
      </c>
      <c r="CJ256" s="2" t="s">
        <v>1484</v>
      </c>
      <c r="CK256" s="2" t="s">
        <v>1484</v>
      </c>
      <c r="CL256" s="2" t="s">
        <v>1484</v>
      </c>
      <c r="CM256" s="2" t="s">
        <v>1484</v>
      </c>
      <c r="CN256" s="2" t="s">
        <v>1484</v>
      </c>
      <c r="CO256" s="2" t="s">
        <v>1484</v>
      </c>
      <c r="CP256" s="2" t="s">
        <v>1484</v>
      </c>
      <c r="CQ256" s="2" t="s">
        <v>1484</v>
      </c>
      <c r="CR256" s="2" t="s">
        <v>1484</v>
      </c>
      <c r="CS256" s="2" t="s">
        <v>1484</v>
      </c>
      <c r="CU256" s="2" t="str">
        <f>_xlfn.XLOOKUP($A256,TEAMS!$G$1:$G$844,TEAMS!$H$1:$H$844,"",0)</f>
        <v>PF</v>
      </c>
      <c r="CV256" s="2" t="str">
        <f>_xlfn.XLOOKUP($CU256,DASHBOARD!$B$22:$B$27,DASHBOARD!$C$22:$C$27,"",0)</f>
        <v>FORWARD</v>
      </c>
      <c r="CY256" s="60">
        <v>0</v>
      </c>
      <c r="CZ256" s="60">
        <v>0</v>
      </c>
      <c r="DA256" s="60">
        <v>0</v>
      </c>
      <c r="DB256" s="60">
        <v>0</v>
      </c>
      <c r="DC256" s="60">
        <v>0</v>
      </c>
      <c r="DD256" s="60">
        <v>0</v>
      </c>
      <c r="DE256" s="60">
        <v>0</v>
      </c>
      <c r="DF256" s="60">
        <v>0</v>
      </c>
      <c r="DG256" s="60">
        <v>0</v>
      </c>
      <c r="DH256" s="60">
        <v>0</v>
      </c>
      <c r="DI256" s="60">
        <v>0</v>
      </c>
      <c r="DJ256" s="60">
        <v>0</v>
      </c>
      <c r="DK256" s="60">
        <v>0</v>
      </c>
      <c r="DL256" s="60">
        <v>0</v>
      </c>
      <c r="DM256" s="60">
        <v>0</v>
      </c>
      <c r="DN256" s="60">
        <v>0</v>
      </c>
      <c r="DO256" s="60">
        <v>0</v>
      </c>
      <c r="DP256" s="60">
        <v>0</v>
      </c>
      <c r="DQ256" s="60">
        <v>0</v>
      </c>
      <c r="DR256" s="60">
        <v>0</v>
      </c>
      <c r="DS256" s="60">
        <v>0</v>
      </c>
      <c r="DT256" s="60">
        <v>248263</v>
      </c>
      <c r="DU256" s="60">
        <v>0</v>
      </c>
      <c r="DV256" s="60">
        <v>0</v>
      </c>
      <c r="DW256" s="60">
        <v>0</v>
      </c>
      <c r="DX256" s="60">
        <v>0</v>
      </c>
      <c r="DY256" s="60">
        <v>0</v>
      </c>
      <c r="DZ256" s="60">
        <v>0</v>
      </c>
      <c r="EA256" s="60">
        <v>0</v>
      </c>
      <c r="EB256" s="60">
        <v>0</v>
      </c>
      <c r="EC256" s="60">
        <v>0</v>
      </c>
      <c r="ED256" s="60">
        <v>0</v>
      </c>
      <c r="EH256" s="2" t="s">
        <v>1480</v>
      </c>
    </row>
    <row r="257" spans="1:165" x14ac:dyDescent="0.2">
      <c r="A257" s="2" t="s">
        <v>979</v>
      </c>
      <c r="B257" s="2" t="s">
        <v>1484</v>
      </c>
      <c r="C257" s="2" t="s">
        <v>1484</v>
      </c>
      <c r="D257" s="2" t="s">
        <v>1484</v>
      </c>
      <c r="E257" s="2" t="s">
        <v>1484</v>
      </c>
      <c r="F257" s="2" t="s">
        <v>1484</v>
      </c>
      <c r="G257" s="2" t="s">
        <v>1484</v>
      </c>
      <c r="H257" s="2" t="s">
        <v>1484</v>
      </c>
      <c r="I257" s="2" t="s">
        <v>1484</v>
      </c>
      <c r="J257" s="2" t="s">
        <v>1484</v>
      </c>
      <c r="K257" s="2" t="s">
        <v>1484</v>
      </c>
      <c r="L257" s="2" t="s">
        <v>1484</v>
      </c>
      <c r="M257" s="2" t="s">
        <v>814</v>
      </c>
      <c r="N257" s="2" t="s">
        <v>814</v>
      </c>
      <c r="O257" s="2" t="s">
        <v>1507</v>
      </c>
      <c r="P257" s="2" t="s">
        <v>1507</v>
      </c>
      <c r="Q257" s="2" t="s">
        <v>835</v>
      </c>
      <c r="R257" s="2" t="s">
        <v>1516</v>
      </c>
      <c r="S257" s="2" t="s">
        <v>1507</v>
      </c>
      <c r="T257" s="2" t="s">
        <v>1507</v>
      </c>
      <c r="U257" s="2" t="s">
        <v>1521</v>
      </c>
      <c r="V257" s="2" t="s">
        <v>1484</v>
      </c>
      <c r="W257" s="2" t="s">
        <v>1077</v>
      </c>
      <c r="X257" s="2" t="s">
        <v>843</v>
      </c>
      <c r="Y257" s="2" t="s">
        <v>1077</v>
      </c>
      <c r="Z257" s="2" t="s">
        <v>1484</v>
      </c>
      <c r="AA257" s="2" t="s">
        <v>1484</v>
      </c>
      <c r="AB257" s="2" t="s">
        <v>1484</v>
      </c>
      <c r="AC257" s="2" t="s">
        <v>1507</v>
      </c>
      <c r="AD257" s="2" t="s">
        <v>1484</v>
      </c>
      <c r="AE257" s="2" t="s">
        <v>1484</v>
      </c>
      <c r="AF257" s="2" t="s">
        <v>1484</v>
      </c>
      <c r="AG257" s="2" t="s">
        <v>1484</v>
      </c>
      <c r="AH257" s="2" t="s">
        <v>1484</v>
      </c>
      <c r="AI257" s="2" t="s">
        <v>1484</v>
      </c>
      <c r="AJ257" s="2" t="s">
        <v>1484</v>
      </c>
      <c r="AK257" s="2" t="s">
        <v>1484</v>
      </c>
      <c r="AL257" s="2" t="s">
        <v>1484</v>
      </c>
      <c r="AM257" s="2" t="s">
        <v>1484</v>
      </c>
      <c r="AN257" s="2" t="s">
        <v>1484</v>
      </c>
      <c r="AO257" s="2" t="s">
        <v>1484</v>
      </c>
      <c r="AP257" s="2" t="s">
        <v>1484</v>
      </c>
      <c r="AQ257" s="2" t="s">
        <v>1484</v>
      </c>
      <c r="AR257" s="2" t="s">
        <v>1484</v>
      </c>
      <c r="AS257" s="2">
        <v>118.5</v>
      </c>
      <c r="AT257" s="2">
        <v>1723.8000000000002</v>
      </c>
      <c r="AU257" s="2">
        <v>2195.1</v>
      </c>
      <c r="AV257" s="2">
        <v>1857.4</v>
      </c>
      <c r="AW257" s="2">
        <v>2923</v>
      </c>
      <c r="AX257" s="2">
        <v>2066.4</v>
      </c>
      <c r="AY257" s="2">
        <v>718.2</v>
      </c>
      <c r="AZ257" s="2">
        <v>1647</v>
      </c>
      <c r="BA257" s="2">
        <v>46</v>
      </c>
      <c r="BB257" s="2" t="s">
        <v>1484</v>
      </c>
      <c r="BC257" s="2">
        <v>119.9</v>
      </c>
      <c r="BD257" s="2">
        <v>864</v>
      </c>
      <c r="BE257" s="2">
        <v>77</v>
      </c>
      <c r="BF257" s="2" t="s">
        <v>1484</v>
      </c>
      <c r="BG257" s="2" t="s">
        <v>1484</v>
      </c>
      <c r="BH257" s="2" t="s">
        <v>1484</v>
      </c>
      <c r="BI257" s="2">
        <v>687.6</v>
      </c>
      <c r="BJ257" s="2" t="s">
        <v>1484</v>
      </c>
      <c r="BK257" s="2" t="s">
        <v>1484</v>
      </c>
      <c r="BL257" s="2" t="s">
        <v>1484</v>
      </c>
      <c r="BM257" s="2" t="s">
        <v>1484</v>
      </c>
      <c r="BN257" s="2" t="s">
        <v>1484</v>
      </c>
      <c r="BO257" s="2" t="s">
        <v>1484</v>
      </c>
      <c r="BP257" s="2" t="s">
        <v>1484</v>
      </c>
      <c r="BQ257" s="2" t="s">
        <v>1484</v>
      </c>
      <c r="BR257" s="2" t="s">
        <v>1484</v>
      </c>
      <c r="BS257" s="2" t="s">
        <v>1484</v>
      </c>
      <c r="BT257" s="2" t="s">
        <v>1484</v>
      </c>
      <c r="BU257" s="2" t="s">
        <v>1484</v>
      </c>
      <c r="BV257" s="2" t="s">
        <v>1484</v>
      </c>
      <c r="BW257" s="2" t="s">
        <v>1484</v>
      </c>
      <c r="BX257" s="2" t="s">
        <v>1484</v>
      </c>
      <c r="BY257" s="2">
        <v>9.4</v>
      </c>
      <c r="BZ257" s="2">
        <v>11.8</v>
      </c>
      <c r="CA257" s="2">
        <v>14.4</v>
      </c>
      <c r="CB257" s="2">
        <v>16.600000000000001</v>
      </c>
      <c r="CC257" s="2">
        <v>19.8</v>
      </c>
      <c r="CD257" s="2">
        <v>13.3</v>
      </c>
      <c r="CE257" s="2">
        <v>8.6</v>
      </c>
      <c r="CF257" s="2">
        <v>9.6999999999999993</v>
      </c>
      <c r="CG257" s="2">
        <v>5.5</v>
      </c>
      <c r="CH257" s="2" t="s">
        <v>1484</v>
      </c>
      <c r="CI257" s="2">
        <v>13.7</v>
      </c>
      <c r="CJ257" s="2">
        <v>9.5</v>
      </c>
      <c r="CK257" s="2">
        <v>1.5</v>
      </c>
      <c r="CL257" s="2" t="s">
        <v>1484</v>
      </c>
      <c r="CM257" s="2" t="s">
        <v>1484</v>
      </c>
      <c r="CN257" s="2" t="s">
        <v>1484</v>
      </c>
      <c r="CO257" s="2">
        <v>13.9</v>
      </c>
      <c r="CP257" s="2" t="s">
        <v>1484</v>
      </c>
      <c r="CQ257" s="2" t="s">
        <v>1484</v>
      </c>
      <c r="CR257" s="2" t="s">
        <v>1484</v>
      </c>
      <c r="CS257" s="2" t="s">
        <v>1484</v>
      </c>
      <c r="CU257" s="2" t="str">
        <f>_xlfn.XLOOKUP($A257,TEAMS!$G$1:$G$844,TEAMS!$H$1:$H$844,"",0)</f>
        <v>PG</v>
      </c>
      <c r="CV257" s="2" t="str">
        <f>_xlfn.XLOOKUP($CU257,DASHBOARD!$B$22:$B$27,DASHBOARD!$C$22:$C$27,"",0)</f>
        <v>GUARD</v>
      </c>
      <c r="CY257" s="60">
        <v>0</v>
      </c>
      <c r="CZ257" s="60">
        <v>0</v>
      </c>
      <c r="DA257" s="60">
        <v>0</v>
      </c>
      <c r="DB257" s="60">
        <v>0</v>
      </c>
      <c r="DC257" s="60">
        <v>0</v>
      </c>
      <c r="DD257" s="60">
        <v>0</v>
      </c>
      <c r="DE257" s="60">
        <v>0</v>
      </c>
      <c r="DF257" s="60">
        <v>0</v>
      </c>
      <c r="DG257" s="60">
        <v>0</v>
      </c>
      <c r="DH257" s="60">
        <v>0</v>
      </c>
      <c r="DI257" s="60">
        <v>0</v>
      </c>
      <c r="DJ257" s="60">
        <v>0</v>
      </c>
      <c r="DK257" s="60">
        <v>512435</v>
      </c>
      <c r="DL257" s="60">
        <v>638679</v>
      </c>
      <c r="DM257" s="60">
        <v>3100000</v>
      </c>
      <c r="DN257" s="60">
        <v>3410000</v>
      </c>
      <c r="DO257" s="60">
        <v>5215000</v>
      </c>
      <c r="DP257" s="60">
        <v>5632200</v>
      </c>
      <c r="DQ257" s="60">
        <v>6244093</v>
      </c>
      <c r="DR257" s="60">
        <v>6466600</v>
      </c>
      <c r="DS257" s="60">
        <v>0</v>
      </c>
      <c r="DT257" s="60">
        <v>277566</v>
      </c>
      <c r="DU257" s="60">
        <v>795401</v>
      </c>
      <c r="DV257" s="60">
        <v>0</v>
      </c>
      <c r="DW257" s="60">
        <v>0</v>
      </c>
      <c r="DX257" s="60">
        <v>0</v>
      </c>
      <c r="DY257" s="60">
        <v>0</v>
      </c>
      <c r="DZ257" s="60">
        <v>0</v>
      </c>
      <c r="EA257" s="60">
        <v>0</v>
      </c>
      <c r="EB257" s="60">
        <v>0</v>
      </c>
      <c r="EC257" s="60">
        <v>0</v>
      </c>
      <c r="ED257" s="60">
        <v>0</v>
      </c>
      <c r="EH257" s="2" t="s">
        <v>1480</v>
      </c>
    </row>
    <row r="258" spans="1:165" x14ac:dyDescent="0.2">
      <c r="A258" s="2" t="s">
        <v>831</v>
      </c>
      <c r="B258" s="2" t="s">
        <v>1484</v>
      </c>
      <c r="C258" s="2" t="s">
        <v>1484</v>
      </c>
      <c r="D258" s="2" t="s">
        <v>1484</v>
      </c>
      <c r="E258" s="2" t="s">
        <v>1484</v>
      </c>
      <c r="F258" s="2" t="s">
        <v>1484</v>
      </c>
      <c r="G258" s="2" t="s">
        <v>1484</v>
      </c>
      <c r="H258" s="2" t="s">
        <v>1484</v>
      </c>
      <c r="I258" s="2" t="s">
        <v>1484</v>
      </c>
      <c r="J258" s="2" t="s">
        <v>1484</v>
      </c>
      <c r="K258" s="2" t="s">
        <v>1484</v>
      </c>
      <c r="L258" s="2" t="s">
        <v>1522</v>
      </c>
      <c r="M258" s="2" t="s">
        <v>1522</v>
      </c>
      <c r="N258" s="2" t="s">
        <v>1507</v>
      </c>
      <c r="O258" s="2" t="s">
        <v>1524</v>
      </c>
      <c r="P258" s="2" t="s">
        <v>1524</v>
      </c>
      <c r="Q258" s="2" t="s">
        <v>1524</v>
      </c>
      <c r="R258" s="2" t="s">
        <v>1524</v>
      </c>
      <c r="S258" s="2" t="s">
        <v>1524</v>
      </c>
      <c r="T258" s="2" t="s">
        <v>1516</v>
      </c>
      <c r="U258" s="2" t="s">
        <v>1521</v>
      </c>
      <c r="V258" s="2" t="s">
        <v>814</v>
      </c>
      <c r="W258" s="2" t="s">
        <v>814</v>
      </c>
      <c r="X258" s="2" t="s">
        <v>814</v>
      </c>
      <c r="Y258" s="2" t="s">
        <v>1524</v>
      </c>
      <c r="Z258" s="2" t="s">
        <v>788</v>
      </c>
      <c r="AA258" s="2" t="s">
        <v>1514</v>
      </c>
      <c r="AB258" s="2" t="s">
        <v>1514</v>
      </c>
      <c r="AC258" s="2" t="s">
        <v>1484</v>
      </c>
      <c r="AD258" s="2" t="s">
        <v>1484</v>
      </c>
      <c r="AE258" s="2" t="s">
        <v>1484</v>
      </c>
      <c r="AF258" s="2" t="s">
        <v>1484</v>
      </c>
      <c r="AG258" s="2" t="s">
        <v>1484</v>
      </c>
      <c r="AH258" s="2" t="s">
        <v>1484</v>
      </c>
      <c r="AI258" s="2" t="s">
        <v>1484</v>
      </c>
      <c r="AJ258" s="2" t="s">
        <v>1484</v>
      </c>
      <c r="AK258" s="2" t="s">
        <v>1484</v>
      </c>
      <c r="AL258" s="2" t="s">
        <v>1484</v>
      </c>
      <c r="AM258" s="2" t="s">
        <v>1484</v>
      </c>
      <c r="AN258" s="2" t="s">
        <v>1484</v>
      </c>
      <c r="AO258" s="2" t="s">
        <v>1484</v>
      </c>
      <c r="AP258" s="2" t="s">
        <v>1484</v>
      </c>
      <c r="AQ258" s="2" t="s">
        <v>1484</v>
      </c>
      <c r="AR258" s="2">
        <v>2386.2000000000003</v>
      </c>
      <c r="AS258" s="2">
        <v>2123.1000000000004</v>
      </c>
      <c r="AT258" s="2">
        <v>2184</v>
      </c>
      <c r="AU258" s="2">
        <v>1768</v>
      </c>
      <c r="AV258" s="2">
        <v>2280</v>
      </c>
      <c r="AW258" s="2">
        <v>2264.4</v>
      </c>
      <c r="AX258" s="2">
        <v>2737</v>
      </c>
      <c r="AY258" s="2">
        <v>2471</v>
      </c>
      <c r="AZ258" s="2">
        <v>2357.8999999999996</v>
      </c>
      <c r="BA258" s="2">
        <v>1803.6</v>
      </c>
      <c r="BB258" s="2">
        <v>836.4</v>
      </c>
      <c r="BC258" s="2">
        <v>752.7</v>
      </c>
      <c r="BD258" s="2">
        <v>902.7</v>
      </c>
      <c r="BE258" s="2">
        <v>1705.6000000000001</v>
      </c>
      <c r="BF258" s="2">
        <v>702</v>
      </c>
      <c r="BG258" s="2">
        <v>371.3</v>
      </c>
      <c r="BH258" s="2">
        <v>152</v>
      </c>
      <c r="BI258" s="2" t="s">
        <v>1484</v>
      </c>
      <c r="BJ258" s="2" t="s">
        <v>1484</v>
      </c>
      <c r="BK258" s="2" t="s">
        <v>1484</v>
      </c>
      <c r="BL258" s="2" t="s">
        <v>1484</v>
      </c>
      <c r="BM258" s="2" t="s">
        <v>1484</v>
      </c>
      <c r="BN258" s="2" t="s">
        <v>1484</v>
      </c>
      <c r="BO258" s="2" t="s">
        <v>1484</v>
      </c>
      <c r="BP258" s="2" t="s">
        <v>1484</v>
      </c>
      <c r="BQ258" s="2" t="s">
        <v>1484</v>
      </c>
      <c r="BR258" s="2" t="s">
        <v>1484</v>
      </c>
      <c r="BS258" s="2" t="s">
        <v>1484</v>
      </c>
      <c r="BT258" s="2" t="s">
        <v>1484</v>
      </c>
      <c r="BU258" s="2" t="s">
        <v>1484</v>
      </c>
      <c r="BV258" s="2" t="s">
        <v>1484</v>
      </c>
      <c r="BW258" s="2" t="s">
        <v>1484</v>
      </c>
      <c r="BX258" s="2">
        <v>13.2</v>
      </c>
      <c r="BY258" s="2">
        <v>15</v>
      </c>
      <c r="BZ258" s="2">
        <v>14.7</v>
      </c>
      <c r="CA258" s="2">
        <v>14.9</v>
      </c>
      <c r="CB258" s="2">
        <v>16.7</v>
      </c>
      <c r="CC258" s="2">
        <v>17.2</v>
      </c>
      <c r="CD258" s="2">
        <v>16.399999999999999</v>
      </c>
      <c r="CE258" s="2">
        <v>16.100000000000001</v>
      </c>
      <c r="CF258" s="2">
        <v>13.8</v>
      </c>
      <c r="CG258" s="2">
        <v>13.9</v>
      </c>
      <c r="CH258" s="2">
        <v>9.6999999999999993</v>
      </c>
      <c r="CI258" s="2">
        <v>11.4</v>
      </c>
      <c r="CJ258" s="2">
        <v>13.5</v>
      </c>
      <c r="CK258" s="2">
        <v>12.5</v>
      </c>
      <c r="CL258" s="2">
        <v>4.5999999999999996</v>
      </c>
      <c r="CM258" s="2">
        <v>6.5</v>
      </c>
      <c r="CN258" s="2">
        <v>7.8</v>
      </c>
      <c r="CO258" s="2" t="s">
        <v>1484</v>
      </c>
      <c r="CP258" s="2" t="s">
        <v>1484</v>
      </c>
      <c r="CQ258" s="2" t="s">
        <v>1484</v>
      </c>
      <c r="CR258" s="2" t="s">
        <v>1484</v>
      </c>
      <c r="CS258" s="2" t="s">
        <v>1484</v>
      </c>
      <c r="CU258" s="2" t="str">
        <f>_xlfn.XLOOKUP($A258,TEAMS!$G$1:$G$844,TEAMS!$H$1:$H$844,"",0)</f>
        <v>SF</v>
      </c>
      <c r="CV258" s="2" t="str">
        <f>_xlfn.XLOOKUP($CU258,DASHBOARD!$B$22:$B$27,DASHBOARD!$C$22:$C$27,"",0)</f>
        <v>FORWARD</v>
      </c>
      <c r="CY258" s="60">
        <v>0</v>
      </c>
      <c r="CZ258" s="60">
        <v>0</v>
      </c>
      <c r="DA258" s="60">
        <v>0</v>
      </c>
      <c r="DB258" s="60">
        <v>0</v>
      </c>
      <c r="DC258" s="60">
        <v>0</v>
      </c>
      <c r="DD258" s="60">
        <v>0</v>
      </c>
      <c r="DE258" s="60">
        <v>0</v>
      </c>
      <c r="DF258" s="60">
        <v>0</v>
      </c>
      <c r="DG258" s="60">
        <v>0</v>
      </c>
      <c r="DH258" s="60">
        <v>0</v>
      </c>
      <c r="DI258" s="60">
        <v>2320080</v>
      </c>
      <c r="DJ258" s="60">
        <v>2494080</v>
      </c>
      <c r="DK258" s="60">
        <v>2668080</v>
      </c>
      <c r="DL258" s="60">
        <v>3380457</v>
      </c>
      <c r="DM258" s="60">
        <v>6000000</v>
      </c>
      <c r="DN258" s="60">
        <v>6750000</v>
      </c>
      <c r="DO258" s="60">
        <v>7623813</v>
      </c>
      <c r="DP258" s="60">
        <v>8376194</v>
      </c>
      <c r="DQ258" s="60">
        <v>9028575</v>
      </c>
      <c r="DR258" s="60">
        <v>9750000</v>
      </c>
      <c r="DS258" s="60">
        <v>0</v>
      </c>
      <c r="DT258" s="60">
        <v>5400000</v>
      </c>
      <c r="DU258" s="60">
        <v>5800000</v>
      </c>
      <c r="DV258" s="60">
        <v>1399507</v>
      </c>
      <c r="DW258" s="60">
        <v>6600000</v>
      </c>
      <c r="DX258" s="60">
        <v>2854940</v>
      </c>
      <c r="DY258" s="60">
        <v>3500000</v>
      </c>
      <c r="DZ258" s="60">
        <v>0</v>
      </c>
      <c r="EA258" s="60">
        <v>0</v>
      </c>
      <c r="EB258" s="60">
        <v>0</v>
      </c>
      <c r="EC258" s="60">
        <v>0</v>
      </c>
      <c r="ED258" s="60">
        <v>0</v>
      </c>
      <c r="EH258" s="2" t="s">
        <v>1479</v>
      </c>
    </row>
    <row r="259" spans="1:165" x14ac:dyDescent="0.2">
      <c r="A259" s="2" t="s">
        <v>1014</v>
      </c>
      <c r="B259" s="2" t="s">
        <v>1484</v>
      </c>
      <c r="C259" s="2" t="s">
        <v>1484</v>
      </c>
      <c r="D259" s="2" t="s">
        <v>1484</v>
      </c>
      <c r="E259" s="2" t="s">
        <v>1484</v>
      </c>
      <c r="F259" s="2" t="s">
        <v>1484</v>
      </c>
      <c r="G259" s="2" t="s">
        <v>1484</v>
      </c>
      <c r="H259" s="2" t="s">
        <v>1484</v>
      </c>
      <c r="I259" s="2" t="s">
        <v>1484</v>
      </c>
      <c r="J259" s="2" t="s">
        <v>1484</v>
      </c>
      <c r="K259" s="2" t="s">
        <v>1484</v>
      </c>
      <c r="L259" s="2" t="s">
        <v>837</v>
      </c>
      <c r="M259" s="2" t="s">
        <v>837</v>
      </c>
      <c r="N259" s="2" t="s">
        <v>1484</v>
      </c>
      <c r="O259" s="2" t="s">
        <v>1484</v>
      </c>
      <c r="P259" s="2" t="s">
        <v>1484</v>
      </c>
      <c r="Q259" s="2" t="s">
        <v>1484</v>
      </c>
      <c r="R259" s="2" t="s">
        <v>1484</v>
      </c>
      <c r="S259" s="2" t="s">
        <v>1484</v>
      </c>
      <c r="T259" s="2" t="s">
        <v>1484</v>
      </c>
      <c r="U259" s="2" t="s">
        <v>1484</v>
      </c>
      <c r="V259" s="2" t="s">
        <v>1484</v>
      </c>
      <c r="W259" s="2" t="s">
        <v>1484</v>
      </c>
      <c r="X259" s="2" t="s">
        <v>1484</v>
      </c>
      <c r="Y259" s="2" t="s">
        <v>1484</v>
      </c>
      <c r="Z259" s="2" t="s">
        <v>1484</v>
      </c>
      <c r="AA259" s="2" t="s">
        <v>1484</v>
      </c>
      <c r="AB259" s="2" t="s">
        <v>1484</v>
      </c>
      <c r="AC259" s="2" t="s">
        <v>1484</v>
      </c>
      <c r="AD259" s="2" t="s">
        <v>1484</v>
      </c>
      <c r="AE259" s="2" t="s">
        <v>1484</v>
      </c>
      <c r="AF259" s="2" t="s">
        <v>1484</v>
      </c>
      <c r="AG259" s="2" t="s">
        <v>1484</v>
      </c>
      <c r="AH259" s="2" t="s">
        <v>1484</v>
      </c>
      <c r="AI259" s="2" t="s">
        <v>1484</v>
      </c>
      <c r="AJ259" s="2" t="s">
        <v>1484</v>
      </c>
      <c r="AK259" s="2" t="s">
        <v>1484</v>
      </c>
      <c r="AL259" s="2" t="s">
        <v>1484</v>
      </c>
      <c r="AM259" s="2" t="s">
        <v>1484</v>
      </c>
      <c r="AN259" s="2" t="s">
        <v>1484</v>
      </c>
      <c r="AO259" s="2" t="s">
        <v>1484</v>
      </c>
      <c r="AP259" s="2" t="s">
        <v>1484</v>
      </c>
      <c r="AQ259" s="2" t="s">
        <v>1484</v>
      </c>
      <c r="AR259" s="2">
        <v>853.30000000000007</v>
      </c>
      <c r="AS259" s="2">
        <v>12</v>
      </c>
      <c r="AT259" s="2" t="s">
        <v>1484</v>
      </c>
      <c r="AU259" s="2" t="s">
        <v>1484</v>
      </c>
      <c r="AV259" s="2" t="s">
        <v>1484</v>
      </c>
      <c r="AW259" s="2" t="s">
        <v>1484</v>
      </c>
      <c r="AX259" s="2" t="s">
        <v>1484</v>
      </c>
      <c r="AY259" s="2" t="s">
        <v>1484</v>
      </c>
      <c r="AZ259" s="2" t="s">
        <v>1484</v>
      </c>
      <c r="BA259" s="2" t="s">
        <v>1484</v>
      </c>
      <c r="BB259" s="2" t="s">
        <v>1484</v>
      </c>
      <c r="BC259" s="2" t="s">
        <v>1484</v>
      </c>
      <c r="BD259" s="2" t="s">
        <v>1484</v>
      </c>
      <c r="BE259" s="2" t="s">
        <v>1484</v>
      </c>
      <c r="BF259" s="2" t="s">
        <v>1484</v>
      </c>
      <c r="BG259" s="2" t="s">
        <v>1484</v>
      </c>
      <c r="BH259" s="2" t="s">
        <v>1484</v>
      </c>
      <c r="BI259" s="2" t="s">
        <v>1484</v>
      </c>
      <c r="BJ259" s="2" t="s">
        <v>1484</v>
      </c>
      <c r="BK259" s="2" t="s">
        <v>1484</v>
      </c>
      <c r="BL259" s="2" t="s">
        <v>1484</v>
      </c>
      <c r="BM259" s="2" t="s">
        <v>1484</v>
      </c>
      <c r="BN259" s="2" t="s">
        <v>1484</v>
      </c>
      <c r="BO259" s="2" t="s">
        <v>1484</v>
      </c>
      <c r="BP259" s="2" t="s">
        <v>1484</v>
      </c>
      <c r="BQ259" s="2" t="s">
        <v>1484</v>
      </c>
      <c r="BR259" s="2" t="s">
        <v>1484</v>
      </c>
      <c r="BS259" s="2" t="s">
        <v>1484</v>
      </c>
      <c r="BT259" s="2" t="s">
        <v>1484</v>
      </c>
      <c r="BU259" s="2" t="s">
        <v>1484</v>
      </c>
      <c r="BV259" s="2" t="s">
        <v>1484</v>
      </c>
      <c r="BW259" s="2" t="s">
        <v>1484</v>
      </c>
      <c r="BX259" s="2">
        <v>11.2</v>
      </c>
      <c r="BY259" s="2">
        <v>31.3</v>
      </c>
      <c r="BZ259" s="2" t="s">
        <v>1484</v>
      </c>
      <c r="CA259" s="2" t="s">
        <v>1484</v>
      </c>
      <c r="CB259" s="2" t="s">
        <v>1484</v>
      </c>
      <c r="CC259" s="2" t="s">
        <v>1484</v>
      </c>
      <c r="CD259" s="2" t="s">
        <v>1484</v>
      </c>
      <c r="CE259" s="2" t="s">
        <v>1484</v>
      </c>
      <c r="CF259" s="2" t="s">
        <v>1484</v>
      </c>
      <c r="CG259" s="2" t="s">
        <v>1484</v>
      </c>
      <c r="CH259" s="2" t="s">
        <v>1484</v>
      </c>
      <c r="CI259" s="2" t="s">
        <v>1484</v>
      </c>
      <c r="CJ259" s="2" t="s">
        <v>1484</v>
      </c>
      <c r="CK259" s="2" t="s">
        <v>1484</v>
      </c>
      <c r="CL259" s="2" t="s">
        <v>1484</v>
      </c>
      <c r="CM259" s="2" t="s">
        <v>1484</v>
      </c>
      <c r="CN259" s="2" t="s">
        <v>1484</v>
      </c>
      <c r="CO259" s="2" t="s">
        <v>1484</v>
      </c>
      <c r="CP259" s="2" t="s">
        <v>1484</v>
      </c>
      <c r="CQ259" s="2" t="s">
        <v>1484</v>
      </c>
      <c r="CR259" s="2" t="s">
        <v>1484</v>
      </c>
      <c r="CS259" s="2" t="s">
        <v>1484</v>
      </c>
      <c r="CU259" s="2" t="str">
        <f>_xlfn.XLOOKUP($A259,TEAMS!$G$1:$G$844,TEAMS!$H$1:$H$844,"",0)</f>
        <v>PG</v>
      </c>
      <c r="CV259" s="2" t="str">
        <f>_xlfn.XLOOKUP($CU259,DASHBOARD!$B$22:$B$27,DASHBOARD!$C$22:$C$27,"",0)</f>
        <v>GUARD</v>
      </c>
      <c r="CY259" s="60">
        <v>0</v>
      </c>
      <c r="CZ259" s="60">
        <v>0</v>
      </c>
      <c r="DA259" s="60">
        <v>0</v>
      </c>
      <c r="DB259" s="60">
        <v>0</v>
      </c>
      <c r="DC259" s="60">
        <v>0</v>
      </c>
      <c r="DD259" s="60">
        <v>0</v>
      </c>
      <c r="DE259" s="60">
        <v>0</v>
      </c>
      <c r="DF259" s="60">
        <v>0</v>
      </c>
      <c r="DG259" s="60">
        <v>0</v>
      </c>
      <c r="DH259" s="60">
        <v>0</v>
      </c>
      <c r="DI259" s="60">
        <v>316969</v>
      </c>
      <c r="DJ259" s="60">
        <v>28405</v>
      </c>
      <c r="DK259" s="60">
        <v>0</v>
      </c>
      <c r="DL259" s="60">
        <v>0</v>
      </c>
      <c r="DM259" s="60">
        <v>0</v>
      </c>
      <c r="DN259" s="60">
        <v>0</v>
      </c>
      <c r="DO259" s="60">
        <v>0</v>
      </c>
      <c r="DP259" s="60">
        <v>0</v>
      </c>
      <c r="DQ259" s="60">
        <v>0</v>
      </c>
      <c r="DR259" s="60">
        <v>0</v>
      </c>
      <c r="DS259" s="60">
        <v>0</v>
      </c>
      <c r="DT259" s="60">
        <v>0</v>
      </c>
      <c r="DU259" s="60">
        <v>0</v>
      </c>
      <c r="DV259" s="60">
        <v>0</v>
      </c>
      <c r="DW259" s="60">
        <v>0</v>
      </c>
      <c r="DX259" s="60">
        <v>0</v>
      </c>
      <c r="DY259" s="60">
        <v>0</v>
      </c>
      <c r="DZ259" s="60">
        <v>0</v>
      </c>
      <c r="EA259" s="60">
        <v>0</v>
      </c>
      <c r="EB259" s="60">
        <v>0</v>
      </c>
      <c r="EC259" s="60">
        <v>0</v>
      </c>
      <c r="ED259" s="60">
        <v>0</v>
      </c>
      <c r="EH259" s="2" t="s">
        <v>1481</v>
      </c>
    </row>
    <row r="260" spans="1:165" x14ac:dyDescent="0.2">
      <c r="A260" s="2" t="s">
        <v>963</v>
      </c>
      <c r="B260" s="2" t="s">
        <v>1484</v>
      </c>
      <c r="C260" s="2" t="s">
        <v>1484</v>
      </c>
      <c r="D260" s="2" t="s">
        <v>1484</v>
      </c>
      <c r="E260" s="2" t="s">
        <v>1484</v>
      </c>
      <c r="F260" s="2" t="s">
        <v>1484</v>
      </c>
      <c r="G260" s="2" t="s">
        <v>1484</v>
      </c>
      <c r="H260" s="2" t="s">
        <v>1484</v>
      </c>
      <c r="I260" s="2" t="s">
        <v>1484</v>
      </c>
      <c r="J260" s="2" t="s">
        <v>1484</v>
      </c>
      <c r="K260" s="2" t="s">
        <v>1484</v>
      </c>
      <c r="L260" s="2" t="s">
        <v>1484</v>
      </c>
      <c r="M260" s="2" t="s">
        <v>1484</v>
      </c>
      <c r="N260" s="2" t="s">
        <v>1507</v>
      </c>
      <c r="O260" s="2" t="s">
        <v>1085</v>
      </c>
      <c r="P260" s="2" t="s">
        <v>787</v>
      </c>
      <c r="Q260" s="2" t="s">
        <v>1507</v>
      </c>
      <c r="R260" s="2" t="s">
        <v>1520</v>
      </c>
      <c r="S260" s="2" t="s">
        <v>1507</v>
      </c>
      <c r="T260" s="2" t="s">
        <v>1484</v>
      </c>
      <c r="U260" s="2" t="s">
        <v>1531</v>
      </c>
      <c r="V260" s="2" t="s">
        <v>1484</v>
      </c>
      <c r="W260" s="2" t="s">
        <v>1484</v>
      </c>
      <c r="X260" s="2" t="s">
        <v>1484</v>
      </c>
      <c r="Y260" s="2" t="s">
        <v>1484</v>
      </c>
      <c r="Z260" s="2" t="s">
        <v>1484</v>
      </c>
      <c r="AA260" s="2" t="s">
        <v>1484</v>
      </c>
      <c r="AB260" s="2" t="s">
        <v>1484</v>
      </c>
      <c r="AC260" s="2" t="s">
        <v>1484</v>
      </c>
      <c r="AD260" s="2" t="s">
        <v>1484</v>
      </c>
      <c r="AE260" s="2" t="s">
        <v>1484</v>
      </c>
      <c r="AF260" s="2" t="s">
        <v>1484</v>
      </c>
      <c r="AG260" s="2" t="s">
        <v>1484</v>
      </c>
      <c r="AH260" s="2" t="s">
        <v>1484</v>
      </c>
      <c r="AI260" s="2" t="s">
        <v>1484</v>
      </c>
      <c r="AJ260" s="2" t="s">
        <v>1484</v>
      </c>
      <c r="AK260" s="2" t="s">
        <v>1484</v>
      </c>
      <c r="AL260" s="2" t="s">
        <v>1484</v>
      </c>
      <c r="AM260" s="2" t="s">
        <v>1484</v>
      </c>
      <c r="AN260" s="2" t="s">
        <v>1484</v>
      </c>
      <c r="AO260" s="2" t="s">
        <v>1484</v>
      </c>
      <c r="AP260" s="2" t="s">
        <v>1484</v>
      </c>
      <c r="AQ260" s="2" t="s">
        <v>1484</v>
      </c>
      <c r="AR260" s="2" t="s">
        <v>1484</v>
      </c>
      <c r="AS260" s="2" t="s">
        <v>1484</v>
      </c>
      <c r="AT260" s="2">
        <v>690</v>
      </c>
      <c r="AU260" s="2">
        <v>145.6</v>
      </c>
      <c r="AV260" s="2">
        <v>278.39999999999998</v>
      </c>
      <c r="AW260" s="2">
        <v>347.8</v>
      </c>
      <c r="AX260" s="2">
        <v>535.80000000000007</v>
      </c>
      <c r="AY260" s="2">
        <v>187.5</v>
      </c>
      <c r="AZ260" s="2" t="s">
        <v>1484</v>
      </c>
      <c r="BA260" s="2">
        <v>59.2</v>
      </c>
      <c r="BB260" s="2" t="s">
        <v>1484</v>
      </c>
      <c r="BC260" s="2" t="s">
        <v>1484</v>
      </c>
      <c r="BD260" s="2" t="s">
        <v>1484</v>
      </c>
      <c r="BE260" s="2" t="s">
        <v>1484</v>
      </c>
      <c r="BF260" s="2" t="s">
        <v>1484</v>
      </c>
      <c r="BG260" s="2" t="s">
        <v>1484</v>
      </c>
      <c r="BH260" s="2" t="s">
        <v>1484</v>
      </c>
      <c r="BI260" s="2" t="s">
        <v>1484</v>
      </c>
      <c r="BJ260" s="2" t="s">
        <v>1484</v>
      </c>
      <c r="BK260" s="2" t="s">
        <v>1484</v>
      </c>
      <c r="BL260" s="2" t="s">
        <v>1484</v>
      </c>
      <c r="BM260" s="2" t="s">
        <v>1484</v>
      </c>
      <c r="BN260" s="2" t="s">
        <v>1484</v>
      </c>
      <c r="BO260" s="2" t="s">
        <v>1484</v>
      </c>
      <c r="BP260" s="2" t="s">
        <v>1484</v>
      </c>
      <c r="BQ260" s="2" t="s">
        <v>1484</v>
      </c>
      <c r="BR260" s="2" t="s">
        <v>1484</v>
      </c>
      <c r="BS260" s="2" t="s">
        <v>1484</v>
      </c>
      <c r="BT260" s="2" t="s">
        <v>1484</v>
      </c>
      <c r="BU260" s="2" t="s">
        <v>1484</v>
      </c>
      <c r="BV260" s="2" t="s">
        <v>1484</v>
      </c>
      <c r="BW260" s="2" t="s">
        <v>1484</v>
      </c>
      <c r="BX260" s="2" t="s">
        <v>1484</v>
      </c>
      <c r="BY260" s="2" t="s">
        <v>1484</v>
      </c>
      <c r="BZ260" s="2">
        <v>9.3000000000000007</v>
      </c>
      <c r="CA260" s="2">
        <v>14.4</v>
      </c>
      <c r="CB260" s="2">
        <v>11</v>
      </c>
      <c r="CC260" s="2">
        <v>5.8</v>
      </c>
      <c r="CD260" s="2">
        <v>12.7</v>
      </c>
      <c r="CE260" s="2">
        <v>8.6</v>
      </c>
      <c r="CF260" s="2" t="s">
        <v>1484</v>
      </c>
      <c r="CG260" s="2">
        <v>5.9</v>
      </c>
      <c r="CH260" s="2" t="s">
        <v>1484</v>
      </c>
      <c r="CI260" s="2" t="s">
        <v>1484</v>
      </c>
      <c r="CJ260" s="2" t="s">
        <v>1484</v>
      </c>
      <c r="CK260" s="2" t="s">
        <v>1484</v>
      </c>
      <c r="CL260" s="2" t="s">
        <v>1484</v>
      </c>
      <c r="CM260" s="2" t="s">
        <v>1484</v>
      </c>
      <c r="CN260" s="2" t="s">
        <v>1484</v>
      </c>
      <c r="CO260" s="2" t="s">
        <v>1484</v>
      </c>
      <c r="CP260" s="2" t="s">
        <v>1484</v>
      </c>
      <c r="CQ260" s="2" t="s">
        <v>1484</v>
      </c>
      <c r="CR260" s="2" t="s">
        <v>1484</v>
      </c>
      <c r="CS260" s="2" t="s">
        <v>1484</v>
      </c>
      <c r="CU260" s="2" t="str">
        <f>_xlfn.XLOOKUP($A260,TEAMS!$G$1:$G$844,TEAMS!$H$1:$H$844,"",0)</f>
        <v>PG</v>
      </c>
      <c r="CV260" s="2" t="str">
        <f>_xlfn.XLOOKUP($CU260,DASHBOARD!$B$22:$B$27,DASHBOARD!$C$22:$C$27,"",0)</f>
        <v>GUARD</v>
      </c>
      <c r="CY260" s="60">
        <v>0</v>
      </c>
      <c r="CZ260" s="60">
        <v>0</v>
      </c>
      <c r="DA260" s="60">
        <v>0</v>
      </c>
      <c r="DB260" s="60">
        <v>0</v>
      </c>
      <c r="DC260" s="60">
        <v>0</v>
      </c>
      <c r="DD260" s="60">
        <v>0</v>
      </c>
      <c r="DE260" s="60">
        <v>0</v>
      </c>
      <c r="DF260" s="60">
        <v>0</v>
      </c>
      <c r="DG260" s="60">
        <v>0</v>
      </c>
      <c r="DH260" s="60">
        <v>0</v>
      </c>
      <c r="DI260" s="60">
        <v>0</v>
      </c>
      <c r="DJ260" s="60">
        <v>0</v>
      </c>
      <c r="DK260" s="60">
        <v>55402</v>
      </c>
      <c r="DL260" s="60">
        <v>638679</v>
      </c>
      <c r="DM260" s="60">
        <v>720046</v>
      </c>
      <c r="DN260" s="60">
        <v>745248</v>
      </c>
      <c r="DO260" s="60">
        <v>798112</v>
      </c>
      <c r="DP260" s="60">
        <v>162281</v>
      </c>
      <c r="DQ260" s="60">
        <v>0</v>
      </c>
      <c r="DR260" s="60">
        <v>175908</v>
      </c>
      <c r="DS260" s="60">
        <v>0</v>
      </c>
      <c r="DT260" s="60">
        <v>0</v>
      </c>
      <c r="DU260" s="60">
        <v>0</v>
      </c>
      <c r="DV260" s="60">
        <v>0</v>
      </c>
      <c r="DW260" s="60">
        <v>0</v>
      </c>
      <c r="DX260" s="60">
        <v>0</v>
      </c>
      <c r="DY260" s="60">
        <v>0</v>
      </c>
      <c r="DZ260" s="60">
        <v>0</v>
      </c>
      <c r="EA260" s="60">
        <v>0</v>
      </c>
      <c r="EB260" s="60">
        <v>0</v>
      </c>
      <c r="EC260" s="60">
        <v>0</v>
      </c>
      <c r="ED260" s="60">
        <v>0</v>
      </c>
      <c r="EF260" s="1"/>
      <c r="EG260" s="1"/>
      <c r="EH260" s="2" t="s">
        <v>1481</v>
      </c>
      <c r="EI260" s="1"/>
      <c r="EJ260" s="1"/>
      <c r="EK260" s="1"/>
      <c r="EL260" s="1"/>
      <c r="EM260" s="1"/>
      <c r="EN260" s="1"/>
      <c r="EO260" s="54"/>
      <c r="EP260" s="1"/>
      <c r="EQ260" s="1"/>
      <c r="ER260" s="1"/>
      <c r="ES260" s="1"/>
      <c r="ET260" s="1"/>
      <c r="EU260" s="1"/>
      <c r="EV260" s="1"/>
      <c r="EW260" s="54"/>
      <c r="EX260" s="54"/>
      <c r="EY260" s="54"/>
      <c r="EZ260" s="1"/>
      <c r="FA260" s="1"/>
      <c r="FB260" s="54"/>
      <c r="FC260" s="54"/>
      <c r="FD260" s="54"/>
      <c r="FE260" s="54"/>
      <c r="FF260" s="54"/>
      <c r="FG260" s="54"/>
      <c r="FH260" s="54"/>
      <c r="FI260" s="1"/>
    </row>
    <row r="261" spans="1:165" x14ac:dyDescent="0.2">
      <c r="A261" s="2" t="s">
        <v>1016</v>
      </c>
      <c r="B261" s="2" t="s">
        <v>786</v>
      </c>
      <c r="C261" s="2" t="s">
        <v>1523</v>
      </c>
      <c r="D261" s="2" t="s">
        <v>1523</v>
      </c>
      <c r="E261" s="2" t="s">
        <v>1523</v>
      </c>
      <c r="F261" s="2" t="s">
        <v>1523</v>
      </c>
      <c r="G261" s="2" t="s">
        <v>1523</v>
      </c>
      <c r="H261" s="2" t="s">
        <v>1523</v>
      </c>
      <c r="I261" s="2" t="s">
        <v>1523</v>
      </c>
      <c r="J261" s="2" t="s">
        <v>1521</v>
      </c>
      <c r="K261" s="2" t="s">
        <v>1521</v>
      </c>
      <c r="L261" s="2" t="s">
        <v>1521</v>
      </c>
      <c r="M261" s="2" t="s">
        <v>837</v>
      </c>
      <c r="N261" s="2" t="s">
        <v>1484</v>
      </c>
      <c r="O261" s="2" t="s">
        <v>1484</v>
      </c>
      <c r="P261" s="2" t="s">
        <v>1484</v>
      </c>
      <c r="Q261" s="2" t="s">
        <v>1484</v>
      </c>
      <c r="R261" s="2" t="s">
        <v>1484</v>
      </c>
      <c r="S261" s="2" t="s">
        <v>1484</v>
      </c>
      <c r="T261" s="2" t="s">
        <v>1484</v>
      </c>
      <c r="U261" s="2" t="s">
        <v>1484</v>
      </c>
      <c r="V261" s="2" t="s">
        <v>1484</v>
      </c>
      <c r="W261" s="2" t="s">
        <v>1484</v>
      </c>
      <c r="X261" s="2" t="s">
        <v>1484</v>
      </c>
      <c r="Y261" s="2" t="s">
        <v>1484</v>
      </c>
      <c r="Z261" s="2" t="s">
        <v>1484</v>
      </c>
      <c r="AA261" s="2" t="s">
        <v>1484</v>
      </c>
      <c r="AB261" s="2" t="s">
        <v>1484</v>
      </c>
      <c r="AC261" s="2" t="s">
        <v>1484</v>
      </c>
      <c r="AD261" s="2" t="s">
        <v>1484</v>
      </c>
      <c r="AE261" s="2" t="s">
        <v>1484</v>
      </c>
      <c r="AF261" s="2" t="s">
        <v>1484</v>
      </c>
      <c r="AG261" s="2" t="s">
        <v>1484</v>
      </c>
      <c r="AH261" s="2">
        <v>3026.1</v>
      </c>
      <c r="AI261" s="2">
        <v>3096</v>
      </c>
      <c r="AJ261" s="2">
        <v>1728</v>
      </c>
      <c r="AK261" s="2">
        <v>2893.8</v>
      </c>
      <c r="AL261" s="2">
        <v>3173.4</v>
      </c>
      <c r="AM261" s="2">
        <v>2948.4</v>
      </c>
      <c r="AN261" s="2">
        <v>3126.6</v>
      </c>
      <c r="AO261" s="2">
        <v>2569</v>
      </c>
      <c r="AP261" s="2">
        <v>1910.0000000000002</v>
      </c>
      <c r="AQ261" s="2">
        <v>2397.6</v>
      </c>
      <c r="AR261" s="2">
        <v>1217.3</v>
      </c>
      <c r="AS261" s="2">
        <v>710.4</v>
      </c>
      <c r="AT261" s="2" t="s">
        <v>1484</v>
      </c>
      <c r="AU261" s="2" t="s">
        <v>1484</v>
      </c>
      <c r="AV261" s="2" t="s">
        <v>1484</v>
      </c>
      <c r="AW261" s="2" t="s">
        <v>1484</v>
      </c>
      <c r="AX261" s="2" t="s">
        <v>1484</v>
      </c>
      <c r="AY261" s="2" t="s">
        <v>1484</v>
      </c>
      <c r="AZ261" s="2" t="s">
        <v>1484</v>
      </c>
      <c r="BA261" s="2" t="s">
        <v>1484</v>
      </c>
      <c r="BB261" s="2" t="s">
        <v>1484</v>
      </c>
      <c r="BC261" s="2" t="s">
        <v>1484</v>
      </c>
      <c r="BD261" s="2" t="s">
        <v>1484</v>
      </c>
      <c r="BE261" s="2" t="s">
        <v>1484</v>
      </c>
      <c r="BF261" s="2" t="s">
        <v>1484</v>
      </c>
      <c r="BG261" s="2" t="s">
        <v>1484</v>
      </c>
      <c r="BH261" s="2" t="s">
        <v>1484</v>
      </c>
      <c r="BI261" s="2" t="s">
        <v>1484</v>
      </c>
      <c r="BJ261" s="2" t="s">
        <v>1484</v>
      </c>
      <c r="BK261" s="2" t="s">
        <v>1484</v>
      </c>
      <c r="BL261" s="2" t="s">
        <v>1484</v>
      </c>
      <c r="BM261" s="2" t="s">
        <v>1484</v>
      </c>
      <c r="BN261" s="2">
        <v>17.8</v>
      </c>
      <c r="BO261" s="2">
        <v>16.3</v>
      </c>
      <c r="BP261" s="2">
        <v>15.6</v>
      </c>
      <c r="BQ261" s="2">
        <v>17.7</v>
      </c>
      <c r="BR261" s="2">
        <v>17.2</v>
      </c>
      <c r="BS261" s="2">
        <v>19.2</v>
      </c>
      <c r="BT261" s="2">
        <v>21.6</v>
      </c>
      <c r="BU261" s="2">
        <v>20.399999999999999</v>
      </c>
      <c r="BV261" s="2">
        <v>15.5</v>
      </c>
      <c r="BW261" s="2">
        <v>16.5</v>
      </c>
      <c r="BX261" s="2">
        <v>14.9</v>
      </c>
      <c r="BY261" s="2">
        <v>10.7</v>
      </c>
      <c r="BZ261" s="2" t="s">
        <v>1484</v>
      </c>
      <c r="CA261" s="2" t="s">
        <v>1484</v>
      </c>
      <c r="CB261" s="2" t="s">
        <v>1484</v>
      </c>
      <c r="CC261" s="2" t="s">
        <v>1484</v>
      </c>
      <c r="CD261" s="2" t="s">
        <v>1484</v>
      </c>
      <c r="CE261" s="2" t="s">
        <v>1484</v>
      </c>
      <c r="CF261" s="2" t="s">
        <v>1484</v>
      </c>
      <c r="CG261" s="2" t="s">
        <v>1484</v>
      </c>
      <c r="CH261" s="2" t="s">
        <v>1484</v>
      </c>
      <c r="CI261" s="2" t="s">
        <v>1484</v>
      </c>
      <c r="CJ261" s="2" t="s">
        <v>1484</v>
      </c>
      <c r="CK261" s="2" t="s">
        <v>1484</v>
      </c>
      <c r="CL261" s="2" t="s">
        <v>1484</v>
      </c>
      <c r="CM261" s="2" t="s">
        <v>1484</v>
      </c>
      <c r="CN261" s="2" t="s">
        <v>1484</v>
      </c>
      <c r="CO261" s="2" t="s">
        <v>1484</v>
      </c>
      <c r="CP261" s="2" t="s">
        <v>1484</v>
      </c>
      <c r="CQ261" s="2" t="s">
        <v>1484</v>
      </c>
      <c r="CR261" s="2" t="s">
        <v>1484</v>
      </c>
      <c r="CS261" s="2" t="s">
        <v>1484</v>
      </c>
      <c r="CU261" s="2" t="str">
        <f>_xlfn.XLOOKUP($A261,TEAMS!$G$1:$G$844,TEAMS!$H$1:$H$844,"",0)</f>
        <v>SG</v>
      </c>
      <c r="CV261" s="2" t="str">
        <f>_xlfn.XLOOKUP($CU261,DASHBOARD!$B$22:$B$27,DASHBOARD!$C$22:$C$27,"",0)</f>
        <v>GUARD</v>
      </c>
      <c r="CY261" s="60">
        <v>850000</v>
      </c>
      <c r="CZ261" s="60">
        <v>950000</v>
      </c>
      <c r="DA261" s="60">
        <v>1036000</v>
      </c>
      <c r="DB261" s="60">
        <v>2500000</v>
      </c>
      <c r="DC261" s="60">
        <v>3000000</v>
      </c>
      <c r="DD261" s="60">
        <v>3500000</v>
      </c>
      <c r="DE261" s="60">
        <v>3575000</v>
      </c>
      <c r="DF261" s="60">
        <v>3000000</v>
      </c>
      <c r="DG261" s="60">
        <v>2500000</v>
      </c>
      <c r="DH261" s="60">
        <v>10000000</v>
      </c>
      <c r="DI261" s="60">
        <v>10000000</v>
      </c>
      <c r="DJ261" s="60">
        <v>10000000</v>
      </c>
      <c r="DK261" s="60">
        <v>0</v>
      </c>
      <c r="DL261" s="60">
        <v>0</v>
      </c>
      <c r="DM261" s="60">
        <v>0</v>
      </c>
      <c r="DN261" s="60">
        <v>0</v>
      </c>
      <c r="DO261" s="60">
        <v>0</v>
      </c>
      <c r="DP261" s="60">
        <v>0</v>
      </c>
      <c r="DQ261" s="60">
        <v>0</v>
      </c>
      <c r="DR261" s="60">
        <v>0</v>
      </c>
      <c r="DS261" s="60">
        <v>0</v>
      </c>
      <c r="DT261" s="60">
        <v>0</v>
      </c>
      <c r="DU261" s="60">
        <v>0</v>
      </c>
      <c r="DV261" s="60">
        <v>0</v>
      </c>
      <c r="DW261" s="60">
        <v>0</v>
      </c>
      <c r="DX261" s="60">
        <v>0</v>
      </c>
      <c r="DY261" s="60">
        <v>0</v>
      </c>
      <c r="DZ261" s="60">
        <v>0</v>
      </c>
      <c r="EA261" s="60">
        <v>0</v>
      </c>
      <c r="EB261" s="60">
        <v>0</v>
      </c>
      <c r="EC261" s="60">
        <v>0</v>
      </c>
      <c r="ED261" s="60">
        <v>0</v>
      </c>
      <c r="EH261" s="2" t="s">
        <v>1486</v>
      </c>
    </row>
    <row r="262" spans="1:165" x14ac:dyDescent="0.2">
      <c r="A262" s="2" t="s">
        <v>768</v>
      </c>
      <c r="B262" s="2" t="s">
        <v>1484</v>
      </c>
      <c r="C262" s="2" t="s">
        <v>1484</v>
      </c>
      <c r="D262" s="2" t="s">
        <v>1484</v>
      </c>
      <c r="E262" s="2" t="s">
        <v>1484</v>
      </c>
      <c r="F262" s="2" t="s">
        <v>1484</v>
      </c>
      <c r="G262" s="2" t="s">
        <v>1484</v>
      </c>
      <c r="H262" s="2" t="s">
        <v>1484</v>
      </c>
      <c r="I262" s="2" t="s">
        <v>1484</v>
      </c>
      <c r="J262" s="2" t="s">
        <v>1484</v>
      </c>
      <c r="K262" s="2" t="s">
        <v>1484</v>
      </c>
      <c r="L262" s="2" t="s">
        <v>1484</v>
      </c>
      <c r="M262" s="2" t="s">
        <v>1484</v>
      </c>
      <c r="N262" s="2" t="s">
        <v>1484</v>
      </c>
      <c r="O262" s="2" t="s">
        <v>1527</v>
      </c>
      <c r="P262" s="2" t="s">
        <v>836</v>
      </c>
      <c r="Q262" s="2" t="s">
        <v>836</v>
      </c>
      <c r="R262" s="2" t="s">
        <v>836</v>
      </c>
      <c r="S262" s="2" t="s">
        <v>836</v>
      </c>
      <c r="T262" s="2" t="s">
        <v>788</v>
      </c>
      <c r="U262" s="2" t="s">
        <v>788</v>
      </c>
      <c r="V262" s="2" t="s">
        <v>1507</v>
      </c>
      <c r="W262" s="2" t="s">
        <v>1525</v>
      </c>
      <c r="X262" s="2" t="s">
        <v>1527</v>
      </c>
      <c r="Y262" s="2" t="s">
        <v>1519</v>
      </c>
      <c r="Z262" s="2" t="s">
        <v>1507</v>
      </c>
      <c r="AA262" s="2" t="s">
        <v>788</v>
      </c>
      <c r="AB262" s="2" t="s">
        <v>1484</v>
      </c>
      <c r="AC262" s="2" t="s">
        <v>1484</v>
      </c>
      <c r="AD262" s="2" t="s">
        <v>1484</v>
      </c>
      <c r="AE262" s="2" t="s">
        <v>1484</v>
      </c>
      <c r="AF262" s="2" t="s">
        <v>1484</v>
      </c>
      <c r="AG262" s="2" t="s">
        <v>1484</v>
      </c>
      <c r="AH262" s="2" t="s">
        <v>1484</v>
      </c>
      <c r="AI262" s="2" t="s">
        <v>1484</v>
      </c>
      <c r="AJ262" s="2" t="s">
        <v>1484</v>
      </c>
      <c r="AK262" s="2" t="s">
        <v>1484</v>
      </c>
      <c r="AL262" s="2" t="s">
        <v>1484</v>
      </c>
      <c r="AM262" s="2" t="s">
        <v>1484</v>
      </c>
      <c r="AN262" s="2" t="s">
        <v>1484</v>
      </c>
      <c r="AO262" s="2" t="s">
        <v>1484</v>
      </c>
      <c r="AP262" s="2" t="s">
        <v>1484</v>
      </c>
      <c r="AQ262" s="2" t="s">
        <v>1484</v>
      </c>
      <c r="AR262" s="2" t="s">
        <v>1484</v>
      </c>
      <c r="AS262" s="2" t="s">
        <v>1484</v>
      </c>
      <c r="AT262" s="2" t="s">
        <v>1484</v>
      </c>
      <c r="AU262" s="2">
        <v>769.5</v>
      </c>
      <c r="AV262" s="2">
        <v>2256</v>
      </c>
      <c r="AW262" s="2">
        <v>1531.1999999999998</v>
      </c>
      <c r="AX262" s="2">
        <v>2475.1999999999998</v>
      </c>
      <c r="AY262" s="2">
        <v>2409</v>
      </c>
      <c r="AZ262" s="2">
        <v>2835</v>
      </c>
      <c r="BA262" s="2">
        <v>2359.8000000000002</v>
      </c>
      <c r="BB262" s="2">
        <v>1786.4</v>
      </c>
      <c r="BC262" s="2">
        <v>1471.6000000000001</v>
      </c>
      <c r="BD262" s="2">
        <v>1416.8</v>
      </c>
      <c r="BE262" s="2">
        <v>1835.2</v>
      </c>
      <c r="BF262" s="2">
        <v>1978.8000000000002</v>
      </c>
      <c r="BG262" s="2">
        <v>746.19999999999993</v>
      </c>
      <c r="BH262" s="2" t="s">
        <v>1484</v>
      </c>
      <c r="BI262" s="2" t="s">
        <v>1484</v>
      </c>
      <c r="BJ262" s="2" t="s">
        <v>1484</v>
      </c>
      <c r="BK262" s="2" t="s">
        <v>1484</v>
      </c>
      <c r="BL262" s="2" t="s">
        <v>1484</v>
      </c>
      <c r="BM262" s="2" t="s">
        <v>1484</v>
      </c>
      <c r="BN262" s="2" t="s">
        <v>1484</v>
      </c>
      <c r="BO262" s="2" t="s">
        <v>1484</v>
      </c>
      <c r="BP262" s="2" t="s">
        <v>1484</v>
      </c>
      <c r="BQ262" s="2" t="s">
        <v>1484</v>
      </c>
      <c r="BR262" s="2" t="s">
        <v>1484</v>
      </c>
      <c r="BS262" s="2" t="s">
        <v>1484</v>
      </c>
      <c r="BT262" s="2" t="s">
        <v>1484</v>
      </c>
      <c r="BU262" s="2" t="s">
        <v>1484</v>
      </c>
      <c r="BV262" s="2" t="s">
        <v>1484</v>
      </c>
      <c r="BW262" s="2" t="s">
        <v>1484</v>
      </c>
      <c r="BX262" s="2" t="s">
        <v>1484</v>
      </c>
      <c r="BY262" s="2" t="s">
        <v>1484</v>
      </c>
      <c r="BZ262" s="2" t="s">
        <v>1484</v>
      </c>
      <c r="CA262" s="2">
        <v>9.4</v>
      </c>
      <c r="CB262" s="2">
        <v>14.1</v>
      </c>
      <c r="CC262" s="2">
        <v>15</v>
      </c>
      <c r="CD262" s="2">
        <v>16.3</v>
      </c>
      <c r="CE262" s="2">
        <v>17</v>
      </c>
      <c r="CF262" s="2">
        <v>17.2</v>
      </c>
      <c r="CG262" s="2">
        <v>16.100000000000001</v>
      </c>
      <c r="CH262" s="2">
        <v>13.9</v>
      </c>
      <c r="CI262" s="2">
        <v>15</v>
      </c>
      <c r="CJ262" s="2">
        <v>14.4</v>
      </c>
      <c r="CK262" s="2">
        <v>11.8</v>
      </c>
      <c r="CL262" s="2">
        <v>15.4</v>
      </c>
      <c r="CM262" s="2">
        <v>12.4</v>
      </c>
      <c r="CN262" s="2" t="s">
        <v>1484</v>
      </c>
      <c r="CO262" s="2" t="s">
        <v>1484</v>
      </c>
      <c r="CP262" s="2" t="s">
        <v>1484</v>
      </c>
      <c r="CQ262" s="2" t="s">
        <v>1484</v>
      </c>
      <c r="CR262" s="2" t="s">
        <v>1484</v>
      </c>
      <c r="CS262" s="2" t="s">
        <v>1484</v>
      </c>
      <c r="CU262" s="2" t="str">
        <f>_xlfn.XLOOKUP($A262,TEAMS!$G$1:$G$844,TEAMS!$H$1:$H$844,"",0)</f>
        <v>PG</v>
      </c>
      <c r="CV262" s="2" t="str">
        <f>_xlfn.XLOOKUP($CU262,DASHBOARD!$B$22:$B$27,DASHBOARD!$C$22:$C$27,"",0)</f>
        <v>GUARD</v>
      </c>
      <c r="CY262" s="60">
        <v>0</v>
      </c>
      <c r="CZ262" s="60">
        <v>0</v>
      </c>
      <c r="DA262" s="60">
        <v>0</v>
      </c>
      <c r="DB262" s="60">
        <v>0</v>
      </c>
      <c r="DC262" s="60">
        <v>0</v>
      </c>
      <c r="DD262" s="60">
        <v>0</v>
      </c>
      <c r="DE262" s="60">
        <v>0</v>
      </c>
      <c r="DF262" s="60">
        <v>0</v>
      </c>
      <c r="DG262" s="60">
        <v>0</v>
      </c>
      <c r="DH262" s="60">
        <v>0</v>
      </c>
      <c r="DI262" s="60">
        <v>0</v>
      </c>
      <c r="DJ262" s="60">
        <v>0</v>
      </c>
      <c r="DK262" s="60">
        <v>0</v>
      </c>
      <c r="DL262" s="60">
        <v>366931</v>
      </c>
      <c r="DM262" s="60">
        <v>1600000</v>
      </c>
      <c r="DN262" s="60">
        <v>1760000</v>
      </c>
      <c r="DO262" s="60">
        <v>1920000</v>
      </c>
      <c r="DP262" s="60">
        <v>7750000</v>
      </c>
      <c r="DQ262" s="60">
        <v>8353000</v>
      </c>
      <c r="DR262" s="60">
        <v>8860000</v>
      </c>
      <c r="DS262" s="60">
        <v>9300000</v>
      </c>
      <c r="DT262" s="60">
        <v>8500000</v>
      </c>
      <c r="DU262" s="60">
        <v>8500000</v>
      </c>
      <c r="DV262" s="60">
        <v>2652000</v>
      </c>
      <c r="DW262" s="60">
        <v>0</v>
      </c>
      <c r="DX262" s="60">
        <v>2100000</v>
      </c>
      <c r="DY262" s="60">
        <v>0</v>
      </c>
      <c r="DZ262" s="60">
        <v>0</v>
      </c>
      <c r="EA262" s="60">
        <v>0</v>
      </c>
      <c r="EB262" s="60">
        <v>0</v>
      </c>
      <c r="EC262" s="60">
        <v>0</v>
      </c>
      <c r="ED262" s="60">
        <v>0</v>
      </c>
      <c r="EF262" s="1"/>
      <c r="EG262" s="1"/>
      <c r="EH262" s="2" t="s">
        <v>1480</v>
      </c>
      <c r="EI262" s="1"/>
      <c r="EJ262" s="1"/>
      <c r="EK262" s="1"/>
      <c r="EL262" s="1"/>
      <c r="EM262" s="1"/>
      <c r="EN262" s="1"/>
      <c r="EO262" s="54"/>
      <c r="EP262" s="1"/>
      <c r="EQ262" s="1"/>
      <c r="ER262" s="1"/>
      <c r="ES262" s="1"/>
      <c r="ET262" s="1"/>
      <c r="EU262" s="1"/>
      <c r="EV262" s="1"/>
      <c r="EW262" s="54"/>
      <c r="EX262" s="54"/>
      <c r="EY262" s="54"/>
      <c r="EZ262" s="1"/>
      <c r="FA262" s="1"/>
      <c r="FB262" s="54"/>
      <c r="FC262" s="54"/>
      <c r="FD262" s="54"/>
      <c r="FE262" s="54"/>
      <c r="FF262" s="54"/>
      <c r="FG262" s="54"/>
      <c r="FH262" s="54"/>
      <c r="FI262" s="1"/>
    </row>
    <row r="263" spans="1:165" x14ac:dyDescent="0.2">
      <c r="A263" s="2" t="s">
        <v>578</v>
      </c>
      <c r="B263" s="2" t="s">
        <v>1484</v>
      </c>
      <c r="C263" s="2" t="s">
        <v>1484</v>
      </c>
      <c r="D263" s="2" t="s">
        <v>1484</v>
      </c>
      <c r="E263" s="2" t="s">
        <v>1484</v>
      </c>
      <c r="F263" s="2" t="s">
        <v>1484</v>
      </c>
      <c r="G263" s="2" t="s">
        <v>1484</v>
      </c>
      <c r="H263" s="2" t="s">
        <v>1484</v>
      </c>
      <c r="I263" s="2" t="s">
        <v>1484</v>
      </c>
      <c r="J263" s="2" t="s">
        <v>1484</v>
      </c>
      <c r="K263" s="2" t="s">
        <v>1484</v>
      </c>
      <c r="L263" s="2" t="s">
        <v>1484</v>
      </c>
      <c r="M263" s="2" t="s">
        <v>1484</v>
      </c>
      <c r="N263" s="2" t="s">
        <v>1484</v>
      </c>
      <c r="O263" s="2" t="s">
        <v>1484</v>
      </c>
      <c r="P263" s="2" t="s">
        <v>1484</v>
      </c>
      <c r="Q263" s="2" t="s">
        <v>1484</v>
      </c>
      <c r="R263" s="2" t="s">
        <v>1484</v>
      </c>
      <c r="S263" s="2" t="s">
        <v>1484</v>
      </c>
      <c r="T263" s="2" t="s">
        <v>1484</v>
      </c>
      <c r="U263" s="2" t="s">
        <v>1484</v>
      </c>
      <c r="V263" s="2" t="s">
        <v>1484</v>
      </c>
      <c r="W263" s="2" t="s">
        <v>1484</v>
      </c>
      <c r="X263" s="2" t="s">
        <v>1484</v>
      </c>
      <c r="Y263" s="2" t="s">
        <v>1484</v>
      </c>
      <c r="Z263" s="2" t="s">
        <v>1484</v>
      </c>
      <c r="AA263" s="2" t="s">
        <v>1484</v>
      </c>
      <c r="AB263" s="2" t="s">
        <v>1484</v>
      </c>
      <c r="AC263" s="2" t="s">
        <v>1484</v>
      </c>
      <c r="AD263" s="2" t="s">
        <v>1484</v>
      </c>
      <c r="AE263" s="2" t="s">
        <v>1484</v>
      </c>
      <c r="AF263" s="2" t="s">
        <v>1484</v>
      </c>
      <c r="AG263" s="2" t="s">
        <v>1484</v>
      </c>
      <c r="AH263" s="2" t="s">
        <v>1484</v>
      </c>
      <c r="AI263" s="2" t="s">
        <v>1484</v>
      </c>
      <c r="AJ263" s="2" t="s">
        <v>1484</v>
      </c>
      <c r="AK263" s="2" t="s">
        <v>1484</v>
      </c>
      <c r="AL263" s="2" t="s">
        <v>1484</v>
      </c>
      <c r="AM263" s="2" t="s">
        <v>1484</v>
      </c>
      <c r="AN263" s="2" t="s">
        <v>1484</v>
      </c>
      <c r="AO263" s="2" t="s">
        <v>1484</v>
      </c>
      <c r="AP263" s="2" t="s">
        <v>1484</v>
      </c>
      <c r="AQ263" s="2" t="s">
        <v>1484</v>
      </c>
      <c r="AR263" s="2" t="s">
        <v>1484</v>
      </c>
      <c r="AS263" s="2" t="s">
        <v>1484</v>
      </c>
      <c r="AT263" s="2" t="s">
        <v>1484</v>
      </c>
      <c r="AU263" s="2" t="s">
        <v>1484</v>
      </c>
      <c r="AV263" s="2" t="s">
        <v>1484</v>
      </c>
      <c r="AW263" s="2" t="s">
        <v>1484</v>
      </c>
      <c r="AX263" s="2" t="s">
        <v>1484</v>
      </c>
      <c r="AY263" s="2" t="s">
        <v>1484</v>
      </c>
      <c r="AZ263" s="2" t="s">
        <v>1484</v>
      </c>
      <c r="BA263" s="2" t="s">
        <v>1484</v>
      </c>
      <c r="BB263" s="2" t="s">
        <v>1484</v>
      </c>
      <c r="BC263" s="2" t="s">
        <v>1484</v>
      </c>
      <c r="BD263" s="2" t="s">
        <v>1484</v>
      </c>
      <c r="BE263" s="2" t="s">
        <v>1484</v>
      </c>
      <c r="BF263" s="2" t="s">
        <v>1484</v>
      </c>
      <c r="BG263" s="2" t="s">
        <v>1484</v>
      </c>
      <c r="BH263" s="2" t="s">
        <v>1484</v>
      </c>
      <c r="BI263" s="2" t="s">
        <v>1484</v>
      </c>
      <c r="BJ263" s="2" t="s">
        <v>1484</v>
      </c>
      <c r="BK263" s="2" t="s">
        <v>1484</v>
      </c>
      <c r="BL263" s="2" t="s">
        <v>1484</v>
      </c>
      <c r="BM263" s="2" t="s">
        <v>1484</v>
      </c>
      <c r="BN263" s="2" t="s">
        <v>1484</v>
      </c>
      <c r="BO263" s="2" t="s">
        <v>1484</v>
      </c>
      <c r="BP263" s="2" t="s">
        <v>1484</v>
      </c>
      <c r="BQ263" s="2" t="s">
        <v>1484</v>
      </c>
      <c r="BR263" s="2" t="s">
        <v>1484</v>
      </c>
      <c r="BS263" s="2" t="s">
        <v>1484</v>
      </c>
      <c r="BT263" s="2" t="s">
        <v>1484</v>
      </c>
      <c r="BU263" s="2" t="s">
        <v>1484</v>
      </c>
      <c r="BV263" s="2" t="s">
        <v>1484</v>
      </c>
      <c r="BW263" s="2" t="s">
        <v>1484</v>
      </c>
      <c r="BX263" s="2" t="s">
        <v>1484</v>
      </c>
      <c r="BY263" s="2" t="s">
        <v>1484</v>
      </c>
      <c r="BZ263" s="2" t="s">
        <v>1484</v>
      </c>
      <c r="CA263" s="2" t="s">
        <v>1484</v>
      </c>
      <c r="CB263" s="2" t="s">
        <v>1484</v>
      </c>
      <c r="CC263" s="2" t="s">
        <v>1484</v>
      </c>
      <c r="CD263" s="2" t="s">
        <v>1484</v>
      </c>
      <c r="CE263" s="2" t="s">
        <v>1484</v>
      </c>
      <c r="CF263" s="2" t="s">
        <v>1484</v>
      </c>
      <c r="CG263" s="2" t="s">
        <v>1484</v>
      </c>
      <c r="CH263" s="2" t="s">
        <v>1484</v>
      </c>
      <c r="CI263" s="2" t="s">
        <v>1484</v>
      </c>
      <c r="CJ263" s="2" t="s">
        <v>1484</v>
      </c>
      <c r="CK263" s="2" t="s">
        <v>1484</v>
      </c>
      <c r="CL263" s="2" t="s">
        <v>1484</v>
      </c>
      <c r="CM263" s="2" t="s">
        <v>1484</v>
      </c>
      <c r="CN263" s="2" t="s">
        <v>1484</v>
      </c>
      <c r="CO263" s="2" t="s">
        <v>1484</v>
      </c>
      <c r="CP263" s="2" t="s">
        <v>1484</v>
      </c>
      <c r="CQ263" s="2" t="s">
        <v>1484</v>
      </c>
      <c r="CR263" s="2" t="s">
        <v>1484</v>
      </c>
      <c r="CS263" s="2" t="s">
        <v>1484</v>
      </c>
      <c r="CU263" s="2" t="str">
        <f>_xlfn.XLOOKUP($A263,TEAMS!$G$1:$G$844,TEAMS!$H$1:$H$844,"",0)</f>
        <v>SG</v>
      </c>
      <c r="CV263" s="2" t="str">
        <f>_xlfn.XLOOKUP($CU263,DASHBOARD!$B$22:$B$27,DASHBOARD!$C$22:$C$27,"",0)</f>
        <v>GUARD</v>
      </c>
      <c r="CY263" s="60">
        <v>0</v>
      </c>
      <c r="CZ263" s="60">
        <v>0</v>
      </c>
      <c r="DA263" s="60">
        <v>0</v>
      </c>
      <c r="DB263" s="60">
        <v>0</v>
      </c>
      <c r="DC263" s="60">
        <v>0</v>
      </c>
      <c r="DD263" s="60">
        <v>0</v>
      </c>
      <c r="DE263" s="60">
        <v>0</v>
      </c>
      <c r="DF263" s="60">
        <v>0</v>
      </c>
      <c r="DG263" s="60">
        <v>0</v>
      </c>
      <c r="DH263" s="60">
        <v>0</v>
      </c>
      <c r="DI263" s="60">
        <v>0</v>
      </c>
      <c r="DJ263" s="60">
        <v>0</v>
      </c>
      <c r="DK263" s="60">
        <v>0</v>
      </c>
      <c r="DL263" s="60">
        <v>0</v>
      </c>
      <c r="DM263" s="60">
        <v>0</v>
      </c>
      <c r="DN263" s="60">
        <v>0</v>
      </c>
      <c r="DO263" s="60">
        <v>0</v>
      </c>
      <c r="DP263" s="60">
        <v>0</v>
      </c>
      <c r="DQ263" s="60">
        <v>0</v>
      </c>
      <c r="DR263" s="60">
        <v>0</v>
      </c>
      <c r="DS263" s="60">
        <v>0</v>
      </c>
      <c r="DT263" s="60">
        <v>0</v>
      </c>
      <c r="DU263" s="60">
        <v>0</v>
      </c>
      <c r="DV263" s="60">
        <v>0</v>
      </c>
      <c r="DW263" s="60">
        <v>0</v>
      </c>
      <c r="DX263" s="60">
        <v>0</v>
      </c>
      <c r="DY263" s="60">
        <v>0</v>
      </c>
      <c r="DZ263" s="60">
        <v>0</v>
      </c>
      <c r="EA263" s="60">
        <v>0</v>
      </c>
      <c r="EB263" s="60">
        <v>0</v>
      </c>
      <c r="EC263" s="60">
        <v>0</v>
      </c>
      <c r="ED263" s="60">
        <v>0</v>
      </c>
      <c r="EH263" s="2" t="s">
        <v>1484</v>
      </c>
    </row>
    <row r="264" spans="1:165" x14ac:dyDescent="0.2">
      <c r="A264" s="2" t="s">
        <v>798</v>
      </c>
      <c r="B264" s="2" t="s">
        <v>1484</v>
      </c>
      <c r="C264" s="2" t="s">
        <v>1484</v>
      </c>
      <c r="D264" s="2" t="s">
        <v>1484</v>
      </c>
      <c r="E264" s="2" t="s">
        <v>1484</v>
      </c>
      <c r="F264" s="2" t="s">
        <v>1484</v>
      </c>
      <c r="G264" s="2" t="s">
        <v>1484</v>
      </c>
      <c r="H264" s="2" t="s">
        <v>1484</v>
      </c>
      <c r="I264" s="2" t="s">
        <v>1484</v>
      </c>
      <c r="J264" s="2" t="s">
        <v>1484</v>
      </c>
      <c r="K264" s="2" t="s">
        <v>1484</v>
      </c>
      <c r="L264" s="2" t="s">
        <v>1484</v>
      </c>
      <c r="M264" s="2" t="s">
        <v>1484</v>
      </c>
      <c r="N264" s="2" t="s">
        <v>1484</v>
      </c>
      <c r="O264" s="2" t="s">
        <v>1484</v>
      </c>
      <c r="P264" s="2" t="s">
        <v>1484</v>
      </c>
      <c r="Q264" s="2" t="s">
        <v>1484</v>
      </c>
      <c r="R264" s="2" t="s">
        <v>1484</v>
      </c>
      <c r="S264" s="2" t="s">
        <v>1484</v>
      </c>
      <c r="T264" s="2" t="s">
        <v>1484</v>
      </c>
      <c r="U264" s="2" t="s">
        <v>1484</v>
      </c>
      <c r="V264" s="2" t="s">
        <v>1484</v>
      </c>
      <c r="W264" s="2" t="s">
        <v>1484</v>
      </c>
      <c r="X264" s="2" t="s">
        <v>1484</v>
      </c>
      <c r="Y264" s="2" t="s">
        <v>1484</v>
      </c>
      <c r="Z264" s="2" t="s">
        <v>1484</v>
      </c>
      <c r="AA264" s="2" t="s">
        <v>1484</v>
      </c>
      <c r="AB264" s="2" t="s">
        <v>1484</v>
      </c>
      <c r="AC264" s="2" t="s">
        <v>1484</v>
      </c>
      <c r="AD264" s="2" t="s">
        <v>1484</v>
      </c>
      <c r="AE264" s="2" t="s">
        <v>1484</v>
      </c>
      <c r="AF264" s="2" t="s">
        <v>1484</v>
      </c>
      <c r="AG264" s="2" t="s">
        <v>1484</v>
      </c>
      <c r="AH264" s="2" t="s">
        <v>1484</v>
      </c>
      <c r="AI264" s="2" t="s">
        <v>1484</v>
      </c>
      <c r="AJ264" s="2" t="s">
        <v>1484</v>
      </c>
      <c r="AK264" s="2" t="s">
        <v>1484</v>
      </c>
      <c r="AL264" s="2" t="s">
        <v>1484</v>
      </c>
      <c r="AM264" s="2" t="s">
        <v>1484</v>
      </c>
      <c r="AN264" s="2" t="s">
        <v>1484</v>
      </c>
      <c r="AO264" s="2" t="s">
        <v>1484</v>
      </c>
      <c r="AP264" s="2" t="s">
        <v>1484</v>
      </c>
      <c r="AQ264" s="2" t="s">
        <v>1484</v>
      </c>
      <c r="AR264" s="2" t="s">
        <v>1484</v>
      </c>
      <c r="AS264" s="2" t="s">
        <v>1484</v>
      </c>
      <c r="AT264" s="2" t="s">
        <v>1484</v>
      </c>
      <c r="AU264" s="2" t="s">
        <v>1484</v>
      </c>
      <c r="AV264" s="2" t="s">
        <v>1484</v>
      </c>
      <c r="AW264" s="2" t="s">
        <v>1484</v>
      </c>
      <c r="AX264" s="2" t="s">
        <v>1484</v>
      </c>
      <c r="AY264" s="2" t="s">
        <v>1484</v>
      </c>
      <c r="AZ264" s="2" t="s">
        <v>1484</v>
      </c>
      <c r="BA264" s="2" t="s">
        <v>1484</v>
      </c>
      <c r="BB264" s="2" t="s">
        <v>1484</v>
      </c>
      <c r="BC264" s="2" t="s">
        <v>1484</v>
      </c>
      <c r="BD264" s="2" t="s">
        <v>1484</v>
      </c>
      <c r="BE264" s="2" t="s">
        <v>1484</v>
      </c>
      <c r="BF264" s="2" t="s">
        <v>1484</v>
      </c>
      <c r="BG264" s="2" t="s">
        <v>1484</v>
      </c>
      <c r="BH264" s="2" t="s">
        <v>1484</v>
      </c>
      <c r="BI264" s="2" t="s">
        <v>1484</v>
      </c>
      <c r="BJ264" s="2" t="s">
        <v>1484</v>
      </c>
      <c r="BK264" s="2" t="s">
        <v>1484</v>
      </c>
      <c r="BL264" s="2" t="s">
        <v>1484</v>
      </c>
      <c r="BM264" s="2" t="s">
        <v>1484</v>
      </c>
      <c r="BN264" s="2" t="s">
        <v>1484</v>
      </c>
      <c r="BO264" s="2" t="s">
        <v>1484</v>
      </c>
      <c r="BP264" s="2" t="s">
        <v>1484</v>
      </c>
      <c r="BQ264" s="2" t="s">
        <v>1484</v>
      </c>
      <c r="BR264" s="2" t="s">
        <v>1484</v>
      </c>
      <c r="BS264" s="2" t="s">
        <v>1484</v>
      </c>
      <c r="BT264" s="2" t="s">
        <v>1484</v>
      </c>
      <c r="BU264" s="2" t="s">
        <v>1484</v>
      </c>
      <c r="BV264" s="2" t="s">
        <v>1484</v>
      </c>
      <c r="BW264" s="2" t="s">
        <v>1484</v>
      </c>
      <c r="BX264" s="2" t="s">
        <v>1484</v>
      </c>
      <c r="BY264" s="2" t="s">
        <v>1484</v>
      </c>
      <c r="BZ264" s="2" t="s">
        <v>1484</v>
      </c>
      <c r="CA264" s="2" t="s">
        <v>1484</v>
      </c>
      <c r="CB264" s="2" t="s">
        <v>1484</v>
      </c>
      <c r="CC264" s="2" t="s">
        <v>1484</v>
      </c>
      <c r="CD264" s="2" t="s">
        <v>1484</v>
      </c>
      <c r="CE264" s="2" t="s">
        <v>1484</v>
      </c>
      <c r="CF264" s="2" t="s">
        <v>1484</v>
      </c>
      <c r="CG264" s="2" t="s">
        <v>1484</v>
      </c>
      <c r="CH264" s="2" t="s">
        <v>1484</v>
      </c>
      <c r="CI264" s="2" t="s">
        <v>1484</v>
      </c>
      <c r="CJ264" s="2" t="s">
        <v>1484</v>
      </c>
      <c r="CK264" s="2" t="s">
        <v>1484</v>
      </c>
      <c r="CL264" s="2" t="s">
        <v>1484</v>
      </c>
      <c r="CM264" s="2" t="s">
        <v>1484</v>
      </c>
      <c r="CN264" s="2" t="s">
        <v>1484</v>
      </c>
      <c r="CO264" s="2" t="s">
        <v>1484</v>
      </c>
      <c r="CP264" s="2" t="s">
        <v>1484</v>
      </c>
      <c r="CQ264" s="2" t="s">
        <v>1484</v>
      </c>
      <c r="CR264" s="2" t="s">
        <v>1484</v>
      </c>
      <c r="CS264" s="2" t="s">
        <v>1484</v>
      </c>
      <c r="CU264" s="2" t="str">
        <f>_xlfn.XLOOKUP($A264,TEAMS!$G$1:$G$844,TEAMS!$H$1:$H$844,"",0)</f>
        <v>SF</v>
      </c>
      <c r="CV264" s="2" t="str">
        <f>_xlfn.XLOOKUP($CU264,DASHBOARD!$B$22:$B$27,DASHBOARD!$C$22:$C$27,"",0)</f>
        <v>FORWARD</v>
      </c>
      <c r="CY264" s="60">
        <v>0</v>
      </c>
      <c r="CZ264" s="60">
        <v>0</v>
      </c>
      <c r="DA264" s="60">
        <v>0</v>
      </c>
      <c r="DB264" s="60">
        <v>0</v>
      </c>
      <c r="DC264" s="60">
        <v>0</v>
      </c>
      <c r="DD264" s="60">
        <v>0</v>
      </c>
      <c r="DE264" s="60">
        <v>0</v>
      </c>
      <c r="DF264" s="60">
        <v>0</v>
      </c>
      <c r="DG264" s="60">
        <v>0</v>
      </c>
      <c r="DH264" s="60">
        <v>0</v>
      </c>
      <c r="DI264" s="60">
        <v>0</v>
      </c>
      <c r="DJ264" s="60">
        <v>0</v>
      </c>
      <c r="DK264" s="60">
        <v>0</v>
      </c>
      <c r="DL264" s="60">
        <v>0</v>
      </c>
      <c r="DM264" s="60">
        <v>0</v>
      </c>
      <c r="DN264" s="60">
        <v>0</v>
      </c>
      <c r="DO264" s="60">
        <v>0</v>
      </c>
      <c r="DP264" s="60">
        <v>0</v>
      </c>
      <c r="DQ264" s="60">
        <v>0</v>
      </c>
      <c r="DR264" s="60">
        <v>0</v>
      </c>
      <c r="DS264" s="60">
        <v>0</v>
      </c>
      <c r="DT264" s="60">
        <v>0</v>
      </c>
      <c r="DU264" s="60">
        <v>0</v>
      </c>
      <c r="DV264" s="60">
        <v>0</v>
      </c>
      <c r="DW264" s="60">
        <v>0</v>
      </c>
      <c r="DX264" s="60">
        <v>0</v>
      </c>
      <c r="DY264" s="60">
        <v>0</v>
      </c>
      <c r="DZ264" s="60">
        <v>0</v>
      </c>
      <c r="EA264" s="60">
        <v>0</v>
      </c>
      <c r="EB264" s="60">
        <v>0</v>
      </c>
      <c r="EC264" s="60">
        <v>0</v>
      </c>
      <c r="ED264" s="60">
        <v>0</v>
      </c>
      <c r="EH264" s="2" t="s">
        <v>1484</v>
      </c>
    </row>
    <row r="265" spans="1:165" x14ac:dyDescent="0.2">
      <c r="A265" s="2" t="s">
        <v>958</v>
      </c>
      <c r="B265" s="2" t="s">
        <v>1484</v>
      </c>
      <c r="C265" s="2" t="s">
        <v>1484</v>
      </c>
      <c r="D265" s="2" t="s">
        <v>1484</v>
      </c>
      <c r="E265" s="2" t="s">
        <v>1484</v>
      </c>
      <c r="F265" s="2" t="s">
        <v>1484</v>
      </c>
      <c r="G265" s="2" t="s">
        <v>1484</v>
      </c>
      <c r="H265" s="2" t="s">
        <v>1484</v>
      </c>
      <c r="I265" s="2" t="s">
        <v>1484</v>
      </c>
      <c r="J265" s="2" t="s">
        <v>1513</v>
      </c>
      <c r="K265" s="2" t="s">
        <v>1513</v>
      </c>
      <c r="L265" s="2" t="s">
        <v>1507</v>
      </c>
      <c r="M265" s="2" t="s">
        <v>1526</v>
      </c>
      <c r="N265" s="2" t="s">
        <v>1526</v>
      </c>
      <c r="O265" s="2" t="s">
        <v>1507</v>
      </c>
      <c r="P265" s="2" t="s">
        <v>1507</v>
      </c>
      <c r="Q265" s="2" t="s">
        <v>787</v>
      </c>
      <c r="R265" s="2" t="s">
        <v>930</v>
      </c>
      <c r="S265" s="2" t="s">
        <v>1507</v>
      </c>
      <c r="T265" s="2" t="s">
        <v>1508</v>
      </c>
      <c r="U265" s="2" t="s">
        <v>1508</v>
      </c>
      <c r="V265" s="2" t="s">
        <v>1507</v>
      </c>
      <c r="W265" s="2" t="s">
        <v>1531</v>
      </c>
      <c r="X265" s="2" t="s">
        <v>1077</v>
      </c>
      <c r="Y265" s="2" t="s">
        <v>1077</v>
      </c>
      <c r="Z265" s="2" t="s">
        <v>1077</v>
      </c>
      <c r="AA265" s="2" t="s">
        <v>1531</v>
      </c>
      <c r="AB265" s="2" t="s">
        <v>1484</v>
      </c>
      <c r="AC265" s="2" t="s">
        <v>1484</v>
      </c>
      <c r="AD265" s="2" t="s">
        <v>1484</v>
      </c>
      <c r="AE265" s="2" t="s">
        <v>1484</v>
      </c>
      <c r="AF265" s="2" t="s">
        <v>1484</v>
      </c>
      <c r="AG265" s="2" t="s">
        <v>1484</v>
      </c>
      <c r="AH265" s="2" t="s">
        <v>1484</v>
      </c>
      <c r="AI265" s="2" t="s">
        <v>1484</v>
      </c>
      <c r="AJ265" s="2" t="s">
        <v>1484</v>
      </c>
      <c r="AK265" s="2" t="s">
        <v>1484</v>
      </c>
      <c r="AL265" s="2" t="s">
        <v>1484</v>
      </c>
      <c r="AM265" s="2" t="s">
        <v>1484</v>
      </c>
      <c r="AN265" s="2" t="s">
        <v>1484</v>
      </c>
      <c r="AO265" s="2" t="s">
        <v>1484</v>
      </c>
      <c r="AP265" s="2">
        <v>122.2</v>
      </c>
      <c r="AQ265" s="2">
        <v>190.4</v>
      </c>
      <c r="AR265" s="2">
        <v>910.59999999999991</v>
      </c>
      <c r="AS265" s="2">
        <v>2164.7999999999997</v>
      </c>
      <c r="AT265" s="2">
        <v>444.5</v>
      </c>
      <c r="AU265" s="2">
        <v>1608</v>
      </c>
      <c r="AV265" s="2">
        <v>1932.7</v>
      </c>
      <c r="AW265" s="2">
        <v>1392</v>
      </c>
      <c r="AX265" s="2">
        <v>775.19999999999993</v>
      </c>
      <c r="AY265" s="2">
        <v>1648.2</v>
      </c>
      <c r="AZ265" s="2">
        <v>339.29999999999995</v>
      </c>
      <c r="BA265" s="2">
        <v>986</v>
      </c>
      <c r="BB265" s="2">
        <v>1282.5</v>
      </c>
      <c r="BC265" s="2">
        <v>693</v>
      </c>
      <c r="BD265" s="2">
        <v>693</v>
      </c>
      <c r="BE265" s="2">
        <v>560</v>
      </c>
      <c r="BF265" s="2">
        <v>128.79999999999998</v>
      </c>
      <c r="BG265" s="2">
        <v>19</v>
      </c>
      <c r="BH265" s="2" t="s">
        <v>1484</v>
      </c>
      <c r="BI265" s="2" t="s">
        <v>1484</v>
      </c>
      <c r="BJ265" s="2" t="s">
        <v>1484</v>
      </c>
      <c r="BK265" s="2" t="s">
        <v>1484</v>
      </c>
      <c r="BL265" s="2" t="s">
        <v>1484</v>
      </c>
      <c r="BM265" s="2" t="s">
        <v>1484</v>
      </c>
      <c r="BN265" s="2" t="s">
        <v>1484</v>
      </c>
      <c r="BO265" s="2" t="s">
        <v>1484</v>
      </c>
      <c r="BP265" s="2" t="s">
        <v>1484</v>
      </c>
      <c r="BQ265" s="2" t="s">
        <v>1484</v>
      </c>
      <c r="BR265" s="2" t="s">
        <v>1484</v>
      </c>
      <c r="BS265" s="2" t="s">
        <v>1484</v>
      </c>
      <c r="BT265" s="2" t="s">
        <v>1484</v>
      </c>
      <c r="BU265" s="2" t="s">
        <v>1484</v>
      </c>
      <c r="BV265" s="2">
        <v>10</v>
      </c>
      <c r="BW265" s="2">
        <v>7</v>
      </c>
      <c r="BX265" s="2">
        <v>19.2</v>
      </c>
      <c r="BY265" s="2">
        <v>14</v>
      </c>
      <c r="BZ265" s="2">
        <v>12.4</v>
      </c>
      <c r="CA265" s="2">
        <v>16.100000000000001</v>
      </c>
      <c r="CB265" s="2">
        <v>16.399999999999999</v>
      </c>
      <c r="CC265" s="2">
        <v>15</v>
      </c>
      <c r="CD265" s="2">
        <v>16.5</v>
      </c>
      <c r="CE265" s="2">
        <v>15.8</v>
      </c>
      <c r="CF265" s="2">
        <v>7.7</v>
      </c>
      <c r="CG265" s="2">
        <v>19.600000000000001</v>
      </c>
      <c r="CH265" s="2">
        <v>15.9</v>
      </c>
      <c r="CI265" s="2">
        <v>11</v>
      </c>
      <c r="CJ265" s="2">
        <v>10.8</v>
      </c>
      <c r="CK265" s="2">
        <v>10.1</v>
      </c>
      <c r="CL265" s="2">
        <v>8.6999999999999993</v>
      </c>
      <c r="CM265" s="2">
        <v>6</v>
      </c>
      <c r="CN265" s="2" t="s">
        <v>1484</v>
      </c>
      <c r="CO265" s="2" t="s">
        <v>1484</v>
      </c>
      <c r="CP265" s="2" t="s">
        <v>1484</v>
      </c>
      <c r="CQ265" s="2" t="s">
        <v>1484</v>
      </c>
      <c r="CR265" s="2" t="s">
        <v>1484</v>
      </c>
      <c r="CS265" s="2" t="s">
        <v>1484</v>
      </c>
      <c r="CU265" s="2" t="str">
        <f>_xlfn.XLOOKUP($A265,TEAMS!$G$1:$G$844,TEAMS!$H$1:$H$844,"",0)</f>
        <v>C</v>
      </c>
      <c r="CV265" s="2" t="str">
        <f>_xlfn.XLOOKUP($CU265,DASHBOARD!$B$22:$B$27,DASHBOARD!$C$22:$C$27,"",0)</f>
        <v>CENTER</v>
      </c>
      <c r="CY265" s="60">
        <v>0</v>
      </c>
      <c r="CZ265" s="60">
        <v>0</v>
      </c>
      <c r="DA265" s="60">
        <v>0</v>
      </c>
      <c r="DB265" s="60">
        <v>0</v>
      </c>
      <c r="DC265" s="60">
        <v>0</v>
      </c>
      <c r="DD265" s="60">
        <v>0</v>
      </c>
      <c r="DE265" s="60">
        <v>0</v>
      </c>
      <c r="DF265" s="60">
        <v>0</v>
      </c>
      <c r="DG265" s="60">
        <v>535000</v>
      </c>
      <c r="DH265" s="60">
        <v>690960</v>
      </c>
      <c r="DI265" s="60">
        <v>0</v>
      </c>
      <c r="DJ265" s="60">
        <v>4500000</v>
      </c>
      <c r="DK265" s="60">
        <v>4750000</v>
      </c>
      <c r="DL265" s="60">
        <v>5000000</v>
      </c>
      <c r="DM265" s="60">
        <v>5250000</v>
      </c>
      <c r="DN265" s="60">
        <v>0</v>
      </c>
      <c r="DO265" s="60">
        <v>5215000</v>
      </c>
      <c r="DP265" s="60">
        <v>0</v>
      </c>
      <c r="DQ265" s="60">
        <v>0</v>
      </c>
      <c r="DR265" s="60">
        <v>0</v>
      </c>
      <c r="DS265" s="60">
        <v>6883800</v>
      </c>
      <c r="DT265" s="60">
        <v>3750000</v>
      </c>
      <c r="DU265" s="60">
        <v>1352181</v>
      </c>
      <c r="DV265" s="60">
        <v>1399507</v>
      </c>
      <c r="DW265" s="60">
        <v>0</v>
      </c>
      <c r="DX265" s="60">
        <v>352750</v>
      </c>
      <c r="DY265" s="60">
        <v>0</v>
      </c>
      <c r="DZ265" s="60">
        <v>0</v>
      </c>
      <c r="EA265" s="60">
        <v>0</v>
      </c>
      <c r="EB265" s="60">
        <v>0</v>
      </c>
      <c r="EC265" s="60">
        <v>0</v>
      </c>
      <c r="ED265" s="60">
        <v>0</v>
      </c>
      <c r="EH265" s="2" t="s">
        <v>1480</v>
      </c>
    </row>
    <row r="266" spans="1:165" x14ac:dyDescent="0.2">
      <c r="A266" s="2" t="s">
        <v>551</v>
      </c>
      <c r="B266" s="2" t="s">
        <v>1484</v>
      </c>
      <c r="C266" s="2" t="s">
        <v>1484</v>
      </c>
      <c r="D266" s="2" t="s">
        <v>1484</v>
      </c>
      <c r="E266" s="2" t="s">
        <v>1484</v>
      </c>
      <c r="F266" s="2" t="s">
        <v>1484</v>
      </c>
      <c r="G266" s="2" t="s">
        <v>1484</v>
      </c>
      <c r="H266" s="2" t="s">
        <v>1484</v>
      </c>
      <c r="I266" s="2" t="s">
        <v>1484</v>
      </c>
      <c r="J266" s="2" t="s">
        <v>1484</v>
      </c>
      <c r="K266" s="2" t="s">
        <v>1484</v>
      </c>
      <c r="L266" s="2" t="s">
        <v>1484</v>
      </c>
      <c r="M266" s="2" t="s">
        <v>1484</v>
      </c>
      <c r="N266" s="2" t="s">
        <v>1484</v>
      </c>
      <c r="O266" s="2" t="s">
        <v>1484</v>
      </c>
      <c r="P266" s="2" t="s">
        <v>1484</v>
      </c>
      <c r="Q266" s="2" t="s">
        <v>1484</v>
      </c>
      <c r="R266" s="2" t="s">
        <v>1484</v>
      </c>
      <c r="S266" s="2" t="s">
        <v>1484</v>
      </c>
      <c r="T266" s="2" t="s">
        <v>1484</v>
      </c>
      <c r="U266" s="2" t="s">
        <v>1484</v>
      </c>
      <c r="V266" s="2" t="s">
        <v>1484</v>
      </c>
      <c r="W266" s="2" t="s">
        <v>1484</v>
      </c>
      <c r="X266" s="2" t="s">
        <v>1484</v>
      </c>
      <c r="Y266" s="2" t="s">
        <v>1484</v>
      </c>
      <c r="Z266" s="2" t="s">
        <v>1484</v>
      </c>
      <c r="AA266" s="2" t="s">
        <v>1516</v>
      </c>
      <c r="AB266" s="2" t="s">
        <v>1516</v>
      </c>
      <c r="AC266" s="2" t="s">
        <v>1516</v>
      </c>
      <c r="AD266" s="2" t="s">
        <v>1523</v>
      </c>
      <c r="AE266" s="2" t="s">
        <v>1484</v>
      </c>
      <c r="AF266" s="2" t="s">
        <v>1484</v>
      </c>
      <c r="AG266" s="2" t="s">
        <v>1484</v>
      </c>
      <c r="AH266" s="2" t="s">
        <v>1484</v>
      </c>
      <c r="AI266" s="2" t="s">
        <v>1484</v>
      </c>
      <c r="AJ266" s="2" t="s">
        <v>1484</v>
      </c>
      <c r="AK266" s="2" t="s">
        <v>1484</v>
      </c>
      <c r="AL266" s="2" t="s">
        <v>1484</v>
      </c>
      <c r="AM266" s="2" t="s">
        <v>1484</v>
      </c>
      <c r="AN266" s="2" t="s">
        <v>1484</v>
      </c>
      <c r="AO266" s="2" t="s">
        <v>1484</v>
      </c>
      <c r="AP266" s="2" t="s">
        <v>1484</v>
      </c>
      <c r="AQ266" s="2" t="s">
        <v>1484</v>
      </c>
      <c r="AR266" s="2" t="s">
        <v>1484</v>
      </c>
      <c r="AS266" s="2" t="s">
        <v>1484</v>
      </c>
      <c r="AT266" s="2" t="s">
        <v>1484</v>
      </c>
      <c r="AU266" s="2" t="s">
        <v>1484</v>
      </c>
      <c r="AV266" s="2" t="s">
        <v>1484</v>
      </c>
      <c r="AW266" s="2" t="s">
        <v>1484</v>
      </c>
      <c r="AX266" s="2" t="s">
        <v>1484</v>
      </c>
      <c r="AY266" s="2" t="s">
        <v>1484</v>
      </c>
      <c r="AZ266" s="2" t="s">
        <v>1484</v>
      </c>
      <c r="BA266" s="2" t="s">
        <v>1484</v>
      </c>
      <c r="BB266" s="2" t="s">
        <v>1484</v>
      </c>
      <c r="BC266" s="2" t="s">
        <v>1484</v>
      </c>
      <c r="BD266" s="2" t="s">
        <v>1484</v>
      </c>
      <c r="BE266" s="2" t="s">
        <v>1484</v>
      </c>
      <c r="BF266" s="2" t="s">
        <v>1484</v>
      </c>
      <c r="BG266" s="2">
        <v>1074</v>
      </c>
      <c r="BH266" s="2">
        <v>1189.5</v>
      </c>
      <c r="BI266" s="2">
        <v>1373.5</v>
      </c>
      <c r="BJ266" s="2">
        <v>1786.3999999999999</v>
      </c>
      <c r="BK266" s="2" t="s">
        <v>1484</v>
      </c>
      <c r="BL266" s="2" t="s">
        <v>1484</v>
      </c>
      <c r="BM266" s="2" t="s">
        <v>1484</v>
      </c>
      <c r="BN266" s="2" t="s">
        <v>1484</v>
      </c>
      <c r="BO266" s="2" t="s">
        <v>1484</v>
      </c>
      <c r="BP266" s="2" t="s">
        <v>1484</v>
      </c>
      <c r="BQ266" s="2" t="s">
        <v>1484</v>
      </c>
      <c r="BR266" s="2" t="s">
        <v>1484</v>
      </c>
      <c r="BS266" s="2" t="s">
        <v>1484</v>
      </c>
      <c r="BT266" s="2" t="s">
        <v>1484</v>
      </c>
      <c r="BU266" s="2" t="s">
        <v>1484</v>
      </c>
      <c r="BV266" s="2" t="s">
        <v>1484</v>
      </c>
      <c r="BW266" s="2" t="s">
        <v>1484</v>
      </c>
      <c r="BX266" s="2" t="s">
        <v>1484</v>
      </c>
      <c r="BY266" s="2" t="s">
        <v>1484</v>
      </c>
      <c r="BZ266" s="2" t="s">
        <v>1484</v>
      </c>
      <c r="CA266" s="2" t="s">
        <v>1484</v>
      </c>
      <c r="CB266" s="2" t="s">
        <v>1484</v>
      </c>
      <c r="CC266" s="2" t="s">
        <v>1484</v>
      </c>
      <c r="CD266" s="2" t="s">
        <v>1484</v>
      </c>
      <c r="CE266" s="2" t="s">
        <v>1484</v>
      </c>
      <c r="CF266" s="2" t="s">
        <v>1484</v>
      </c>
      <c r="CG266" s="2" t="s">
        <v>1484</v>
      </c>
      <c r="CH266" s="2" t="s">
        <v>1484</v>
      </c>
      <c r="CI266" s="2" t="s">
        <v>1484</v>
      </c>
      <c r="CJ266" s="2" t="s">
        <v>1484</v>
      </c>
      <c r="CK266" s="2" t="s">
        <v>1484</v>
      </c>
      <c r="CL266" s="2" t="s">
        <v>1484</v>
      </c>
      <c r="CM266" s="2">
        <v>11.2</v>
      </c>
      <c r="CN266" s="2">
        <v>11</v>
      </c>
      <c r="CO266" s="2">
        <v>12.6</v>
      </c>
      <c r="CP266" s="2">
        <v>15.4</v>
      </c>
      <c r="CQ266" s="2" t="s">
        <v>1484</v>
      </c>
      <c r="CR266" s="2" t="s">
        <v>1484</v>
      </c>
      <c r="CS266" s="2" t="s">
        <v>1484</v>
      </c>
      <c r="CU266" s="2" t="str">
        <f>_xlfn.XLOOKUP($A266,TEAMS!$G$1:$G$844,TEAMS!$H$1:$H$844,"",0)</f>
        <v>C</v>
      </c>
      <c r="CV266" s="2" t="str">
        <f>_xlfn.XLOOKUP($CU266,DASHBOARD!$B$22:$B$27,DASHBOARD!$C$22:$C$27,"",0)</f>
        <v>CENTER</v>
      </c>
      <c r="CY266" s="60">
        <v>0</v>
      </c>
      <c r="CZ266" s="60">
        <v>0</v>
      </c>
      <c r="DA266" s="60">
        <v>0</v>
      </c>
      <c r="DB266" s="60">
        <v>0</v>
      </c>
      <c r="DC266" s="60">
        <v>0</v>
      </c>
      <c r="DD266" s="60">
        <v>0</v>
      </c>
      <c r="DE266" s="60">
        <v>0</v>
      </c>
      <c r="DF266" s="60">
        <v>0</v>
      </c>
      <c r="DG266" s="60">
        <v>0</v>
      </c>
      <c r="DH266" s="60">
        <v>0</v>
      </c>
      <c r="DI266" s="60">
        <v>0</v>
      </c>
      <c r="DJ266" s="60">
        <v>0</v>
      </c>
      <c r="DK266" s="60">
        <v>0</v>
      </c>
      <c r="DL266" s="60">
        <v>0</v>
      </c>
      <c r="DM266" s="60">
        <v>0</v>
      </c>
      <c r="DN266" s="60">
        <v>0</v>
      </c>
      <c r="DO266" s="60">
        <v>0</v>
      </c>
      <c r="DP266" s="60">
        <v>0</v>
      </c>
      <c r="DQ266" s="60">
        <v>0</v>
      </c>
      <c r="DR266" s="60">
        <v>0</v>
      </c>
      <c r="DS266" s="60">
        <v>0</v>
      </c>
      <c r="DT266" s="60">
        <v>0</v>
      </c>
      <c r="DU266" s="60">
        <v>0</v>
      </c>
      <c r="DV266" s="60">
        <v>0</v>
      </c>
      <c r="DW266" s="60">
        <v>0</v>
      </c>
      <c r="DX266" s="60">
        <v>4000000</v>
      </c>
      <c r="DY266" s="60">
        <v>3800000</v>
      </c>
      <c r="DZ266" s="60">
        <v>3949999</v>
      </c>
      <c r="EA266" s="60">
        <v>6500000</v>
      </c>
      <c r="EB266" s="60">
        <v>0</v>
      </c>
      <c r="EC266" s="60">
        <v>0</v>
      </c>
      <c r="ED266" s="60">
        <v>0</v>
      </c>
      <c r="EH266" s="2" t="s">
        <v>1481</v>
      </c>
    </row>
    <row r="267" spans="1:165" x14ac:dyDescent="0.2">
      <c r="A267" s="2" t="s">
        <v>733</v>
      </c>
      <c r="B267" s="2" t="s">
        <v>1484</v>
      </c>
      <c r="C267" s="2" t="s">
        <v>1484</v>
      </c>
      <c r="D267" s="2" t="s">
        <v>1484</v>
      </c>
      <c r="E267" s="2" t="s">
        <v>1484</v>
      </c>
      <c r="F267" s="2" t="s">
        <v>1484</v>
      </c>
      <c r="G267" s="2" t="s">
        <v>1484</v>
      </c>
      <c r="H267" s="2" t="s">
        <v>1484</v>
      </c>
      <c r="I267" s="2" t="s">
        <v>1484</v>
      </c>
      <c r="J267" s="2" t="s">
        <v>1484</v>
      </c>
      <c r="K267" s="2" t="s">
        <v>1484</v>
      </c>
      <c r="L267" s="2" t="s">
        <v>1484</v>
      </c>
      <c r="M267" s="2" t="s">
        <v>1484</v>
      </c>
      <c r="N267" s="2" t="s">
        <v>1484</v>
      </c>
      <c r="O267" s="2" t="s">
        <v>1484</v>
      </c>
      <c r="P267" s="2" t="s">
        <v>1484</v>
      </c>
      <c r="Q267" s="2" t="s">
        <v>1484</v>
      </c>
      <c r="R267" s="2" t="s">
        <v>1484</v>
      </c>
      <c r="S267" s="2" t="s">
        <v>1521</v>
      </c>
      <c r="T267" s="2" t="s">
        <v>1521</v>
      </c>
      <c r="U267" s="2" t="s">
        <v>1521</v>
      </c>
      <c r="V267" s="2" t="s">
        <v>1521</v>
      </c>
      <c r="W267" s="2" t="s">
        <v>1507</v>
      </c>
      <c r="X267" s="2" t="s">
        <v>1513</v>
      </c>
      <c r="Y267" s="2" t="s">
        <v>837</v>
      </c>
      <c r="Z267" s="2" t="s">
        <v>837</v>
      </c>
      <c r="AA267" s="2" t="s">
        <v>837</v>
      </c>
      <c r="AB267" s="2" t="s">
        <v>837</v>
      </c>
      <c r="AC267" s="2" t="s">
        <v>786</v>
      </c>
      <c r="AD267" s="2" t="s">
        <v>1514</v>
      </c>
      <c r="AE267" s="2" t="s">
        <v>1484</v>
      </c>
      <c r="AF267" s="2" t="s">
        <v>1484</v>
      </c>
      <c r="AG267" s="2" t="s">
        <v>1484</v>
      </c>
      <c r="AH267" s="2" t="s">
        <v>1484</v>
      </c>
      <c r="AI267" s="2" t="s">
        <v>1484</v>
      </c>
      <c r="AJ267" s="2" t="s">
        <v>1484</v>
      </c>
      <c r="AK267" s="2" t="s">
        <v>1484</v>
      </c>
      <c r="AL267" s="2" t="s">
        <v>1484</v>
      </c>
      <c r="AM267" s="2" t="s">
        <v>1484</v>
      </c>
      <c r="AN267" s="2" t="s">
        <v>1484</v>
      </c>
      <c r="AO267" s="2" t="s">
        <v>1484</v>
      </c>
      <c r="AP267" s="2" t="s">
        <v>1484</v>
      </c>
      <c r="AQ267" s="2" t="s">
        <v>1484</v>
      </c>
      <c r="AR267" s="2" t="s">
        <v>1484</v>
      </c>
      <c r="AS267" s="2" t="s">
        <v>1484</v>
      </c>
      <c r="AT267" s="2" t="s">
        <v>1484</v>
      </c>
      <c r="AU267" s="2" t="s">
        <v>1484</v>
      </c>
      <c r="AV267" s="2" t="s">
        <v>1484</v>
      </c>
      <c r="AW267" s="2" t="s">
        <v>1484</v>
      </c>
      <c r="AX267" s="2" t="s">
        <v>1484</v>
      </c>
      <c r="AY267" s="2">
        <v>1155</v>
      </c>
      <c r="AZ267" s="2">
        <v>1836.8</v>
      </c>
      <c r="BA267" s="2">
        <v>1420.8</v>
      </c>
      <c r="BB267" s="2">
        <v>2035.2</v>
      </c>
      <c r="BC267" s="2">
        <v>1729.8</v>
      </c>
      <c r="BD267" s="2">
        <v>1410.1</v>
      </c>
      <c r="BE267" s="2">
        <v>1811.2</v>
      </c>
      <c r="BF267" s="2">
        <v>999.6</v>
      </c>
      <c r="BG267" s="2">
        <v>1031.4000000000001</v>
      </c>
      <c r="BH267" s="2">
        <v>1554</v>
      </c>
      <c r="BI267" s="2">
        <v>1392</v>
      </c>
      <c r="BJ267" s="2">
        <v>37.200000000000003</v>
      </c>
      <c r="BK267" s="2" t="s">
        <v>1484</v>
      </c>
      <c r="BL267" s="2" t="s">
        <v>1484</v>
      </c>
      <c r="BM267" s="2" t="s">
        <v>1484</v>
      </c>
      <c r="BN267" s="2" t="s">
        <v>1484</v>
      </c>
      <c r="BO267" s="2" t="s">
        <v>1484</v>
      </c>
      <c r="BP267" s="2" t="s">
        <v>1484</v>
      </c>
      <c r="BQ267" s="2" t="s">
        <v>1484</v>
      </c>
      <c r="BR267" s="2" t="s">
        <v>1484</v>
      </c>
      <c r="BS267" s="2" t="s">
        <v>1484</v>
      </c>
      <c r="BT267" s="2" t="s">
        <v>1484</v>
      </c>
      <c r="BU267" s="2" t="s">
        <v>1484</v>
      </c>
      <c r="BV267" s="2" t="s">
        <v>1484</v>
      </c>
      <c r="BW267" s="2" t="s">
        <v>1484</v>
      </c>
      <c r="BX267" s="2" t="s">
        <v>1484</v>
      </c>
      <c r="BY267" s="2" t="s">
        <v>1484</v>
      </c>
      <c r="BZ267" s="2" t="s">
        <v>1484</v>
      </c>
      <c r="CA267" s="2" t="s">
        <v>1484</v>
      </c>
      <c r="CB267" s="2" t="s">
        <v>1484</v>
      </c>
      <c r="CC267" s="2" t="s">
        <v>1484</v>
      </c>
      <c r="CD267" s="2" t="s">
        <v>1484</v>
      </c>
      <c r="CE267" s="2">
        <v>11.6</v>
      </c>
      <c r="CF267" s="2">
        <v>13.1</v>
      </c>
      <c r="CG267" s="2">
        <v>10.7</v>
      </c>
      <c r="CH267" s="2">
        <v>14.5</v>
      </c>
      <c r="CI267" s="2">
        <v>12.9</v>
      </c>
      <c r="CJ267" s="2">
        <v>13.3</v>
      </c>
      <c r="CK267" s="2">
        <v>16</v>
      </c>
      <c r="CL267" s="2">
        <v>14.2</v>
      </c>
      <c r="CM267" s="2">
        <v>9.1</v>
      </c>
      <c r="CN267" s="2">
        <v>14.1</v>
      </c>
      <c r="CO267" s="2">
        <v>10</v>
      </c>
      <c r="CP267" s="2">
        <v>2.2999999999999998</v>
      </c>
      <c r="CQ267" s="2" t="s">
        <v>1484</v>
      </c>
      <c r="CR267" s="2" t="s">
        <v>1484</v>
      </c>
      <c r="CS267" s="2" t="s">
        <v>1484</v>
      </c>
      <c r="CU267" s="2" t="str">
        <f>_xlfn.XLOOKUP($A267,TEAMS!$G$1:$G$844,TEAMS!$H$1:$H$844,"",0)</f>
        <v>SG</v>
      </c>
      <c r="CV267" s="2" t="str">
        <f>_xlfn.XLOOKUP($CU267,DASHBOARD!$B$22:$B$27,DASHBOARD!$C$22:$C$27,"",0)</f>
        <v>GUARD</v>
      </c>
      <c r="CY267" s="60">
        <v>0</v>
      </c>
      <c r="CZ267" s="60">
        <v>0</v>
      </c>
      <c r="DA267" s="60">
        <v>0</v>
      </c>
      <c r="DB267" s="60">
        <v>0</v>
      </c>
      <c r="DC267" s="60">
        <v>0</v>
      </c>
      <c r="DD267" s="60">
        <v>0</v>
      </c>
      <c r="DE267" s="60">
        <v>0</v>
      </c>
      <c r="DF267" s="60">
        <v>0</v>
      </c>
      <c r="DG267" s="60">
        <v>0</v>
      </c>
      <c r="DH267" s="60">
        <v>0</v>
      </c>
      <c r="DI267" s="60">
        <v>0</v>
      </c>
      <c r="DJ267" s="60">
        <v>0</v>
      </c>
      <c r="DK267" s="60">
        <v>0</v>
      </c>
      <c r="DL267" s="60">
        <v>0</v>
      </c>
      <c r="DM267" s="60">
        <v>0</v>
      </c>
      <c r="DN267" s="60">
        <v>0</v>
      </c>
      <c r="DO267" s="60">
        <v>0</v>
      </c>
      <c r="DP267" s="60">
        <v>1491240</v>
      </c>
      <c r="DQ267" s="60">
        <v>1602960</v>
      </c>
      <c r="DR267" s="60">
        <v>1714800</v>
      </c>
      <c r="DS267" s="60">
        <v>2630503</v>
      </c>
      <c r="DT267" s="60">
        <v>3695857</v>
      </c>
      <c r="DU267" s="60">
        <v>5600000</v>
      </c>
      <c r="DV267" s="60">
        <v>1106942</v>
      </c>
      <c r="DW267" s="60">
        <v>4994420</v>
      </c>
      <c r="DX267" s="60">
        <v>5219169</v>
      </c>
      <c r="DY267" s="60">
        <v>5443918</v>
      </c>
      <c r="DZ267" s="60">
        <v>5192000</v>
      </c>
      <c r="EA267" s="60">
        <v>311070</v>
      </c>
      <c r="EB267" s="60">
        <v>0</v>
      </c>
      <c r="EC267" s="60">
        <v>0</v>
      </c>
      <c r="ED267" s="60">
        <v>0</v>
      </c>
      <c r="EH267" s="2" t="s">
        <v>1481</v>
      </c>
    </row>
    <row r="268" spans="1:165" x14ac:dyDescent="0.2">
      <c r="A268" s="2" t="s">
        <v>711</v>
      </c>
      <c r="B268" s="2" t="s">
        <v>1484</v>
      </c>
      <c r="C268" s="2" t="s">
        <v>1484</v>
      </c>
      <c r="D268" s="2" t="s">
        <v>1484</v>
      </c>
      <c r="E268" s="2" t="s">
        <v>1484</v>
      </c>
      <c r="F268" s="2" t="s">
        <v>1484</v>
      </c>
      <c r="G268" s="2" t="s">
        <v>1484</v>
      </c>
      <c r="H268" s="2" t="s">
        <v>1484</v>
      </c>
      <c r="I268" s="2" t="s">
        <v>1484</v>
      </c>
      <c r="J268" s="2" t="s">
        <v>1484</v>
      </c>
      <c r="K268" s="2" t="s">
        <v>1484</v>
      </c>
      <c r="L268" s="2" t="s">
        <v>1484</v>
      </c>
      <c r="M268" s="2" t="s">
        <v>1484</v>
      </c>
      <c r="N268" s="2" t="s">
        <v>1484</v>
      </c>
      <c r="O268" s="2" t="s">
        <v>1484</v>
      </c>
      <c r="P268" s="2" t="s">
        <v>1484</v>
      </c>
      <c r="Q268" s="2" t="s">
        <v>1484</v>
      </c>
      <c r="R268" s="2" t="s">
        <v>1484</v>
      </c>
      <c r="S268" s="2" t="s">
        <v>1484</v>
      </c>
      <c r="T268" s="2" t="s">
        <v>1484</v>
      </c>
      <c r="U268" s="2" t="s">
        <v>1484</v>
      </c>
      <c r="V268" s="2" t="s">
        <v>1484</v>
      </c>
      <c r="W268" s="2" t="s">
        <v>1484</v>
      </c>
      <c r="X268" s="2" t="s">
        <v>1484</v>
      </c>
      <c r="Y268" s="2" t="s">
        <v>1484</v>
      </c>
      <c r="Z268" s="2" t="s">
        <v>1484</v>
      </c>
      <c r="AA268" s="2" t="s">
        <v>835</v>
      </c>
      <c r="AB268" s="2" t="s">
        <v>835</v>
      </c>
      <c r="AC268" s="2" t="s">
        <v>835</v>
      </c>
      <c r="AD268" s="2" t="s">
        <v>835</v>
      </c>
      <c r="AE268" s="2" t="s">
        <v>1484</v>
      </c>
      <c r="AF268" s="2" t="s">
        <v>1484</v>
      </c>
      <c r="AG268" s="2" t="s">
        <v>1484</v>
      </c>
      <c r="AH268" s="2" t="s">
        <v>1484</v>
      </c>
      <c r="AI268" s="2" t="s">
        <v>1484</v>
      </c>
      <c r="AJ268" s="2" t="s">
        <v>1484</v>
      </c>
      <c r="AK268" s="2" t="s">
        <v>1484</v>
      </c>
      <c r="AL268" s="2" t="s">
        <v>1484</v>
      </c>
      <c r="AM268" s="2" t="s">
        <v>1484</v>
      </c>
      <c r="AN268" s="2" t="s">
        <v>1484</v>
      </c>
      <c r="AO268" s="2" t="s">
        <v>1484</v>
      </c>
      <c r="AP268" s="2" t="s">
        <v>1484</v>
      </c>
      <c r="AQ268" s="2" t="s">
        <v>1484</v>
      </c>
      <c r="AR268" s="2" t="s">
        <v>1484</v>
      </c>
      <c r="AS268" s="2" t="s">
        <v>1484</v>
      </c>
      <c r="AT268" s="2" t="s">
        <v>1484</v>
      </c>
      <c r="AU268" s="2" t="s">
        <v>1484</v>
      </c>
      <c r="AV268" s="2" t="s">
        <v>1484</v>
      </c>
      <c r="AW268" s="2" t="s">
        <v>1484</v>
      </c>
      <c r="AX268" s="2" t="s">
        <v>1484</v>
      </c>
      <c r="AY268" s="2" t="s">
        <v>1484</v>
      </c>
      <c r="AZ268" s="2" t="s">
        <v>1484</v>
      </c>
      <c r="BA268" s="2" t="s">
        <v>1484</v>
      </c>
      <c r="BB268" s="2" t="s">
        <v>1484</v>
      </c>
      <c r="BC268" s="2" t="s">
        <v>1484</v>
      </c>
      <c r="BD268" s="2" t="s">
        <v>1484</v>
      </c>
      <c r="BE268" s="2" t="s">
        <v>1484</v>
      </c>
      <c r="BF268" s="2" t="s">
        <v>1484</v>
      </c>
      <c r="BG268" s="2">
        <v>725.2</v>
      </c>
      <c r="BH268" s="2">
        <v>1368</v>
      </c>
      <c r="BI268" s="2">
        <v>1064</v>
      </c>
      <c r="BJ268" s="2">
        <v>1128</v>
      </c>
      <c r="BK268" s="2" t="s">
        <v>1484</v>
      </c>
      <c r="BL268" s="2" t="s">
        <v>1484</v>
      </c>
      <c r="BM268" s="2" t="s">
        <v>1484</v>
      </c>
      <c r="BN268" s="2" t="s">
        <v>1484</v>
      </c>
      <c r="BO268" s="2" t="s">
        <v>1484</v>
      </c>
      <c r="BP268" s="2" t="s">
        <v>1484</v>
      </c>
      <c r="BQ268" s="2" t="s">
        <v>1484</v>
      </c>
      <c r="BR268" s="2" t="s">
        <v>1484</v>
      </c>
      <c r="BS268" s="2" t="s">
        <v>1484</v>
      </c>
      <c r="BT268" s="2" t="s">
        <v>1484</v>
      </c>
      <c r="BU268" s="2" t="s">
        <v>1484</v>
      </c>
      <c r="BV268" s="2" t="s">
        <v>1484</v>
      </c>
      <c r="BW268" s="2" t="s">
        <v>1484</v>
      </c>
      <c r="BX268" s="2" t="s">
        <v>1484</v>
      </c>
      <c r="BY268" s="2" t="s">
        <v>1484</v>
      </c>
      <c r="BZ268" s="2" t="s">
        <v>1484</v>
      </c>
      <c r="CA268" s="2" t="s">
        <v>1484</v>
      </c>
      <c r="CB268" s="2" t="s">
        <v>1484</v>
      </c>
      <c r="CC268" s="2" t="s">
        <v>1484</v>
      </c>
      <c r="CD268" s="2" t="s">
        <v>1484</v>
      </c>
      <c r="CE268" s="2" t="s">
        <v>1484</v>
      </c>
      <c r="CF268" s="2" t="s">
        <v>1484</v>
      </c>
      <c r="CG268" s="2" t="s">
        <v>1484</v>
      </c>
      <c r="CH268" s="2" t="s">
        <v>1484</v>
      </c>
      <c r="CI268" s="2" t="s">
        <v>1484</v>
      </c>
      <c r="CJ268" s="2" t="s">
        <v>1484</v>
      </c>
      <c r="CK268" s="2" t="s">
        <v>1484</v>
      </c>
      <c r="CL268" s="2" t="s">
        <v>1484</v>
      </c>
      <c r="CM268" s="2">
        <v>13.3</v>
      </c>
      <c r="CN268" s="2">
        <v>14</v>
      </c>
      <c r="CO268" s="2">
        <v>8.5</v>
      </c>
      <c r="CP268" s="2">
        <v>13.3</v>
      </c>
      <c r="CQ268" s="2" t="s">
        <v>1484</v>
      </c>
      <c r="CR268" s="2" t="s">
        <v>1484</v>
      </c>
      <c r="CS268" s="2" t="s">
        <v>1484</v>
      </c>
      <c r="CU268" s="2" t="str">
        <f>_xlfn.XLOOKUP($A268,TEAMS!$G$1:$G$844,TEAMS!$H$1:$H$844,"",0)</f>
        <v>SG</v>
      </c>
      <c r="CV268" s="2" t="str">
        <f>_xlfn.XLOOKUP($CU268,DASHBOARD!$B$22:$B$27,DASHBOARD!$C$22:$C$27,"",0)</f>
        <v>GUARD</v>
      </c>
      <c r="CY268" s="60">
        <v>0</v>
      </c>
      <c r="CZ268" s="60">
        <v>0</v>
      </c>
      <c r="DA268" s="60">
        <v>0</v>
      </c>
      <c r="DB268" s="60">
        <v>0</v>
      </c>
      <c r="DC268" s="60">
        <v>0</v>
      </c>
      <c r="DD268" s="60">
        <v>0</v>
      </c>
      <c r="DE268" s="60">
        <v>0</v>
      </c>
      <c r="DF268" s="60">
        <v>0</v>
      </c>
      <c r="DG268" s="60">
        <v>0</v>
      </c>
      <c r="DH268" s="60">
        <v>0</v>
      </c>
      <c r="DI268" s="60">
        <v>0</v>
      </c>
      <c r="DJ268" s="60">
        <v>0</v>
      </c>
      <c r="DK268" s="60">
        <v>0</v>
      </c>
      <c r="DL268" s="60">
        <v>0</v>
      </c>
      <c r="DM268" s="60">
        <v>0</v>
      </c>
      <c r="DN268" s="60">
        <v>0</v>
      </c>
      <c r="DO268" s="60">
        <v>0</v>
      </c>
      <c r="DP268" s="60">
        <v>0</v>
      </c>
      <c r="DQ268" s="60">
        <v>0</v>
      </c>
      <c r="DR268" s="60">
        <v>0</v>
      </c>
      <c r="DS268" s="60">
        <v>0</v>
      </c>
      <c r="DT268" s="60">
        <v>0</v>
      </c>
      <c r="DU268" s="60">
        <v>0</v>
      </c>
      <c r="DV268" s="60">
        <v>0</v>
      </c>
      <c r="DW268" s="60">
        <v>0</v>
      </c>
      <c r="DX268" s="60">
        <v>650000</v>
      </c>
      <c r="DY268" s="60">
        <v>874636</v>
      </c>
      <c r="DZ268" s="60">
        <v>1471382</v>
      </c>
      <c r="EA268" s="60">
        <v>9367200</v>
      </c>
      <c r="EB268" s="60">
        <v>0</v>
      </c>
      <c r="EC268" s="60">
        <v>0</v>
      </c>
      <c r="ED268" s="60">
        <v>0</v>
      </c>
      <c r="EH268" s="2" t="s">
        <v>1481</v>
      </c>
    </row>
    <row r="269" spans="1:165" x14ac:dyDescent="0.2">
      <c r="A269" s="2" t="s">
        <v>823</v>
      </c>
      <c r="B269" s="2" t="s">
        <v>1484</v>
      </c>
      <c r="C269" s="2" t="s">
        <v>1484</v>
      </c>
      <c r="D269" s="2" t="s">
        <v>1484</v>
      </c>
      <c r="E269" s="2" t="s">
        <v>1484</v>
      </c>
      <c r="F269" s="2" t="s">
        <v>1484</v>
      </c>
      <c r="G269" s="2" t="s">
        <v>1484</v>
      </c>
      <c r="H269" s="2" t="s">
        <v>1484</v>
      </c>
      <c r="I269" s="2" t="s">
        <v>1484</v>
      </c>
      <c r="J269" s="2" t="s">
        <v>1484</v>
      </c>
      <c r="K269" s="2" t="s">
        <v>1484</v>
      </c>
      <c r="L269" s="2" t="s">
        <v>1484</v>
      </c>
      <c r="M269" s="2" t="s">
        <v>1484</v>
      </c>
      <c r="N269" s="2" t="s">
        <v>1484</v>
      </c>
      <c r="O269" s="2" t="s">
        <v>1484</v>
      </c>
      <c r="P269" s="2" t="s">
        <v>1484</v>
      </c>
      <c r="Q269" s="2" t="s">
        <v>1484</v>
      </c>
      <c r="R269" s="2" t="s">
        <v>1484</v>
      </c>
      <c r="S269" s="2" t="s">
        <v>1484</v>
      </c>
      <c r="T269" s="2" t="s">
        <v>1484</v>
      </c>
      <c r="U269" s="2" t="s">
        <v>1484</v>
      </c>
      <c r="V269" s="2" t="s">
        <v>1484</v>
      </c>
      <c r="W269" s="2" t="s">
        <v>814</v>
      </c>
      <c r="X269" s="2" t="s">
        <v>814</v>
      </c>
      <c r="Y269" s="2" t="s">
        <v>814</v>
      </c>
      <c r="Z269" s="2" t="s">
        <v>1507</v>
      </c>
      <c r="AA269" s="2" t="s">
        <v>1510</v>
      </c>
      <c r="AB269" s="2" t="s">
        <v>1531</v>
      </c>
      <c r="AC269" s="2" t="s">
        <v>1484</v>
      </c>
      <c r="AD269" s="2" t="s">
        <v>1484</v>
      </c>
      <c r="AE269" s="2" t="s">
        <v>1484</v>
      </c>
      <c r="AF269" s="2" t="s">
        <v>1484</v>
      </c>
      <c r="AG269" s="2" t="s">
        <v>1484</v>
      </c>
      <c r="AH269" s="2" t="s">
        <v>1484</v>
      </c>
      <c r="AI269" s="2" t="s">
        <v>1484</v>
      </c>
      <c r="AJ269" s="2" t="s">
        <v>1484</v>
      </c>
      <c r="AK269" s="2" t="s">
        <v>1484</v>
      </c>
      <c r="AL269" s="2" t="s">
        <v>1484</v>
      </c>
      <c r="AM269" s="2" t="s">
        <v>1484</v>
      </c>
      <c r="AN269" s="2" t="s">
        <v>1484</v>
      </c>
      <c r="AO269" s="2" t="s">
        <v>1484</v>
      </c>
      <c r="AP269" s="2" t="s">
        <v>1484</v>
      </c>
      <c r="AQ269" s="2" t="s">
        <v>1484</v>
      </c>
      <c r="AR269" s="2" t="s">
        <v>1484</v>
      </c>
      <c r="AS269" s="2" t="s">
        <v>1484</v>
      </c>
      <c r="AT269" s="2" t="s">
        <v>1484</v>
      </c>
      <c r="AU269" s="2" t="s">
        <v>1484</v>
      </c>
      <c r="AV269" s="2" t="s">
        <v>1484</v>
      </c>
      <c r="AW269" s="2" t="s">
        <v>1484</v>
      </c>
      <c r="AX269" s="2" t="s">
        <v>1484</v>
      </c>
      <c r="AY269" s="2" t="s">
        <v>1484</v>
      </c>
      <c r="AZ269" s="2" t="s">
        <v>1484</v>
      </c>
      <c r="BA269" s="2" t="s">
        <v>1484</v>
      </c>
      <c r="BB269" s="2" t="s">
        <v>1484</v>
      </c>
      <c r="BC269" s="2">
        <v>1261</v>
      </c>
      <c r="BD269" s="2">
        <v>1592</v>
      </c>
      <c r="BE269" s="2">
        <v>2017.2</v>
      </c>
      <c r="BF269" s="2">
        <v>1830</v>
      </c>
      <c r="BG269" s="2">
        <v>1197</v>
      </c>
      <c r="BH269" s="2">
        <v>124.8</v>
      </c>
      <c r="BI269" s="2" t="s">
        <v>1484</v>
      </c>
      <c r="BJ269" s="2" t="s">
        <v>1484</v>
      </c>
      <c r="BK269" s="2" t="s">
        <v>1484</v>
      </c>
      <c r="BL269" s="2" t="s">
        <v>1484</v>
      </c>
      <c r="BM269" s="2" t="s">
        <v>1484</v>
      </c>
      <c r="BN269" s="2" t="s">
        <v>1484</v>
      </c>
      <c r="BO269" s="2" t="s">
        <v>1484</v>
      </c>
      <c r="BP269" s="2" t="s">
        <v>1484</v>
      </c>
      <c r="BQ269" s="2" t="s">
        <v>1484</v>
      </c>
      <c r="BR269" s="2" t="s">
        <v>1484</v>
      </c>
      <c r="BS269" s="2" t="s">
        <v>1484</v>
      </c>
      <c r="BT269" s="2" t="s">
        <v>1484</v>
      </c>
      <c r="BU269" s="2" t="s">
        <v>1484</v>
      </c>
      <c r="BV269" s="2" t="s">
        <v>1484</v>
      </c>
      <c r="BW269" s="2" t="s">
        <v>1484</v>
      </c>
      <c r="BX269" s="2" t="s">
        <v>1484</v>
      </c>
      <c r="BY269" s="2" t="s">
        <v>1484</v>
      </c>
      <c r="BZ269" s="2" t="s">
        <v>1484</v>
      </c>
      <c r="CA269" s="2" t="s">
        <v>1484</v>
      </c>
      <c r="CB269" s="2" t="s">
        <v>1484</v>
      </c>
      <c r="CC269" s="2" t="s">
        <v>1484</v>
      </c>
      <c r="CD269" s="2" t="s">
        <v>1484</v>
      </c>
      <c r="CE269" s="2" t="s">
        <v>1484</v>
      </c>
      <c r="CF269" s="2" t="s">
        <v>1484</v>
      </c>
      <c r="CG269" s="2" t="s">
        <v>1484</v>
      </c>
      <c r="CH269" s="2" t="s">
        <v>1484</v>
      </c>
      <c r="CI269" s="2">
        <v>7.9</v>
      </c>
      <c r="CJ269" s="2">
        <v>7.9</v>
      </c>
      <c r="CK269" s="2">
        <v>8.8000000000000007</v>
      </c>
      <c r="CL269" s="2">
        <v>10.9</v>
      </c>
      <c r="CM269" s="2">
        <v>10.8</v>
      </c>
      <c r="CN269" s="2">
        <v>5.4</v>
      </c>
      <c r="CO269" s="2" t="s">
        <v>1484</v>
      </c>
      <c r="CP269" s="2" t="s">
        <v>1484</v>
      </c>
      <c r="CQ269" s="2" t="s">
        <v>1484</v>
      </c>
      <c r="CR269" s="2" t="s">
        <v>1484</v>
      </c>
      <c r="CS269" s="2" t="s">
        <v>1484</v>
      </c>
      <c r="CU269" s="2" t="str">
        <f>_xlfn.XLOOKUP($A269,TEAMS!$G$1:$G$844,TEAMS!$H$1:$H$844,"",0)</f>
        <v>PG</v>
      </c>
      <c r="CV269" s="2" t="str">
        <f>_xlfn.XLOOKUP($CU269,DASHBOARD!$B$22:$B$27,DASHBOARD!$C$22:$C$27,"",0)</f>
        <v>GUARD</v>
      </c>
      <c r="CY269" s="60">
        <v>0</v>
      </c>
      <c r="CZ269" s="60">
        <v>0</v>
      </c>
      <c r="DA269" s="60">
        <v>0</v>
      </c>
      <c r="DB269" s="60">
        <v>0</v>
      </c>
      <c r="DC269" s="60">
        <v>0</v>
      </c>
      <c r="DD269" s="60">
        <v>0</v>
      </c>
      <c r="DE269" s="60">
        <v>0</v>
      </c>
      <c r="DF269" s="60">
        <v>0</v>
      </c>
      <c r="DG269" s="60">
        <v>0</v>
      </c>
      <c r="DH269" s="60">
        <v>0</v>
      </c>
      <c r="DI269" s="60">
        <v>0</v>
      </c>
      <c r="DJ269" s="60">
        <v>0</v>
      </c>
      <c r="DK269" s="60">
        <v>0</v>
      </c>
      <c r="DL269" s="60">
        <v>0</v>
      </c>
      <c r="DM269" s="60">
        <v>0</v>
      </c>
      <c r="DN269" s="60">
        <v>0</v>
      </c>
      <c r="DO269" s="60">
        <v>0</v>
      </c>
      <c r="DP269" s="60">
        <v>0</v>
      </c>
      <c r="DQ269" s="60">
        <v>0</v>
      </c>
      <c r="DR269" s="60">
        <v>0</v>
      </c>
      <c r="DS269" s="60">
        <v>0</v>
      </c>
      <c r="DT269" s="60">
        <v>1035960</v>
      </c>
      <c r="DU269" s="60">
        <v>1082520</v>
      </c>
      <c r="DV269" s="60">
        <v>1129200</v>
      </c>
      <c r="DW269" s="60">
        <v>2038206</v>
      </c>
      <c r="DX269" s="60">
        <v>3036927</v>
      </c>
      <c r="DY269" s="60">
        <v>247991</v>
      </c>
      <c r="DZ269" s="60">
        <v>0</v>
      </c>
      <c r="EA269" s="60">
        <v>0</v>
      </c>
      <c r="EB269" s="60">
        <v>0</v>
      </c>
      <c r="EC269" s="60">
        <v>0</v>
      </c>
      <c r="ED269" s="60">
        <v>0</v>
      </c>
      <c r="EH269" s="2" t="s">
        <v>1481</v>
      </c>
    </row>
    <row r="270" spans="1:165" x14ac:dyDescent="0.2">
      <c r="A270" s="2" t="s">
        <v>684</v>
      </c>
      <c r="B270" s="2" t="s">
        <v>1484</v>
      </c>
      <c r="C270" s="2" t="s">
        <v>1484</v>
      </c>
      <c r="D270" s="2" t="s">
        <v>1484</v>
      </c>
      <c r="E270" s="2" t="s">
        <v>1484</v>
      </c>
      <c r="F270" s="2" t="s">
        <v>1484</v>
      </c>
      <c r="G270" s="2" t="s">
        <v>1484</v>
      </c>
      <c r="H270" s="2" t="s">
        <v>1484</v>
      </c>
      <c r="I270" s="2" t="s">
        <v>1484</v>
      </c>
      <c r="J270" s="2" t="s">
        <v>1484</v>
      </c>
      <c r="K270" s="2" t="s">
        <v>1484</v>
      </c>
      <c r="L270" s="2" t="s">
        <v>1484</v>
      </c>
      <c r="M270" s="2" t="s">
        <v>1484</v>
      </c>
      <c r="N270" s="2" t="s">
        <v>1484</v>
      </c>
      <c r="O270" s="2" t="s">
        <v>1484</v>
      </c>
      <c r="P270" s="2" t="s">
        <v>1484</v>
      </c>
      <c r="Q270" s="2" t="s">
        <v>1484</v>
      </c>
      <c r="R270" s="2" t="s">
        <v>1484</v>
      </c>
      <c r="S270" s="2" t="s">
        <v>1484</v>
      </c>
      <c r="T270" s="2" t="s">
        <v>1484</v>
      </c>
      <c r="U270" s="2" t="s">
        <v>1484</v>
      </c>
      <c r="V270" s="2" t="s">
        <v>1484</v>
      </c>
      <c r="W270" s="2" t="s">
        <v>1484</v>
      </c>
      <c r="X270" s="2" t="s">
        <v>1484</v>
      </c>
      <c r="Y270" s="2" t="s">
        <v>1484</v>
      </c>
      <c r="Z270" s="2" t="s">
        <v>1484</v>
      </c>
      <c r="AA270" s="2" t="s">
        <v>1484</v>
      </c>
      <c r="AB270" s="2" t="s">
        <v>1484</v>
      </c>
      <c r="AC270" s="2" t="s">
        <v>835</v>
      </c>
      <c r="AD270" s="2" t="s">
        <v>835</v>
      </c>
      <c r="AE270" s="2" t="s">
        <v>1484</v>
      </c>
      <c r="AF270" s="2" t="s">
        <v>1484</v>
      </c>
      <c r="AG270" s="2" t="s">
        <v>1484</v>
      </c>
      <c r="AH270" s="2" t="s">
        <v>1484</v>
      </c>
      <c r="AI270" s="2" t="s">
        <v>1484</v>
      </c>
      <c r="AJ270" s="2" t="s">
        <v>1484</v>
      </c>
      <c r="AK270" s="2" t="s">
        <v>1484</v>
      </c>
      <c r="AL270" s="2" t="s">
        <v>1484</v>
      </c>
      <c r="AM270" s="2" t="s">
        <v>1484</v>
      </c>
      <c r="AN270" s="2" t="s">
        <v>1484</v>
      </c>
      <c r="AO270" s="2" t="s">
        <v>1484</v>
      </c>
      <c r="AP270" s="2" t="s">
        <v>1484</v>
      </c>
      <c r="AQ270" s="2" t="s">
        <v>1484</v>
      </c>
      <c r="AR270" s="2" t="s">
        <v>1484</v>
      </c>
      <c r="AS270" s="2" t="s">
        <v>1484</v>
      </c>
      <c r="AT270" s="2" t="s">
        <v>1484</v>
      </c>
      <c r="AU270" s="2" t="s">
        <v>1484</v>
      </c>
      <c r="AV270" s="2" t="s">
        <v>1484</v>
      </c>
      <c r="AW270" s="2" t="s">
        <v>1484</v>
      </c>
      <c r="AX270" s="2" t="s">
        <v>1484</v>
      </c>
      <c r="AY270" s="2" t="s">
        <v>1484</v>
      </c>
      <c r="AZ270" s="2" t="s">
        <v>1484</v>
      </c>
      <c r="BA270" s="2" t="s">
        <v>1484</v>
      </c>
      <c r="BB270" s="2" t="s">
        <v>1484</v>
      </c>
      <c r="BC270" s="2" t="s">
        <v>1484</v>
      </c>
      <c r="BD270" s="2" t="s">
        <v>1484</v>
      </c>
      <c r="BE270" s="2" t="s">
        <v>1484</v>
      </c>
      <c r="BF270" s="2" t="s">
        <v>1484</v>
      </c>
      <c r="BG270" s="2" t="s">
        <v>1484</v>
      </c>
      <c r="BH270" s="2" t="s">
        <v>1484</v>
      </c>
      <c r="BI270" s="2">
        <v>1480</v>
      </c>
      <c r="BJ270" s="2">
        <v>1353.3999999999999</v>
      </c>
      <c r="BK270" s="2" t="s">
        <v>1484</v>
      </c>
      <c r="BL270" s="2" t="s">
        <v>1484</v>
      </c>
      <c r="BM270" s="2" t="s">
        <v>1484</v>
      </c>
      <c r="BN270" s="2" t="s">
        <v>1484</v>
      </c>
      <c r="BO270" s="2" t="s">
        <v>1484</v>
      </c>
      <c r="BP270" s="2" t="s">
        <v>1484</v>
      </c>
      <c r="BQ270" s="2" t="s">
        <v>1484</v>
      </c>
      <c r="BR270" s="2" t="s">
        <v>1484</v>
      </c>
      <c r="BS270" s="2" t="s">
        <v>1484</v>
      </c>
      <c r="BT270" s="2" t="s">
        <v>1484</v>
      </c>
      <c r="BU270" s="2" t="s">
        <v>1484</v>
      </c>
      <c r="BV270" s="2" t="s">
        <v>1484</v>
      </c>
      <c r="BW270" s="2" t="s">
        <v>1484</v>
      </c>
      <c r="BX270" s="2" t="s">
        <v>1484</v>
      </c>
      <c r="BY270" s="2" t="s">
        <v>1484</v>
      </c>
      <c r="BZ270" s="2" t="s">
        <v>1484</v>
      </c>
      <c r="CA270" s="2" t="s">
        <v>1484</v>
      </c>
      <c r="CB270" s="2" t="s">
        <v>1484</v>
      </c>
      <c r="CC270" s="2" t="s">
        <v>1484</v>
      </c>
      <c r="CD270" s="2" t="s">
        <v>1484</v>
      </c>
      <c r="CE270" s="2" t="s">
        <v>1484</v>
      </c>
      <c r="CF270" s="2" t="s">
        <v>1484</v>
      </c>
      <c r="CG270" s="2" t="s">
        <v>1484</v>
      </c>
      <c r="CH270" s="2" t="s">
        <v>1484</v>
      </c>
      <c r="CI270" s="2" t="s">
        <v>1484</v>
      </c>
      <c r="CJ270" s="2" t="s">
        <v>1484</v>
      </c>
      <c r="CK270" s="2" t="s">
        <v>1484</v>
      </c>
      <c r="CL270" s="2" t="s">
        <v>1484</v>
      </c>
      <c r="CM270" s="2" t="s">
        <v>1484</v>
      </c>
      <c r="CN270" s="2" t="s">
        <v>1484</v>
      </c>
      <c r="CO270" s="2">
        <v>10</v>
      </c>
      <c r="CP270" s="2">
        <v>9.8000000000000007</v>
      </c>
      <c r="CQ270" s="2" t="s">
        <v>1484</v>
      </c>
      <c r="CR270" s="2" t="s">
        <v>1484</v>
      </c>
      <c r="CS270" s="2" t="s">
        <v>1484</v>
      </c>
      <c r="CU270" s="2" t="str">
        <f>_xlfn.XLOOKUP($A270,TEAMS!$G$1:$G$844,TEAMS!$H$1:$H$844,"",0)</f>
        <v>SF</v>
      </c>
      <c r="CV270" s="2" t="str">
        <f>_xlfn.XLOOKUP($CU270,DASHBOARD!$B$22:$B$27,DASHBOARD!$C$22:$C$27,"",0)</f>
        <v>FORWARD</v>
      </c>
      <c r="CY270" s="60">
        <v>0</v>
      </c>
      <c r="CZ270" s="60">
        <v>0</v>
      </c>
      <c r="DA270" s="60">
        <v>0</v>
      </c>
      <c r="DB270" s="60">
        <v>0</v>
      </c>
      <c r="DC270" s="60">
        <v>0</v>
      </c>
      <c r="DD270" s="60">
        <v>0</v>
      </c>
      <c r="DE270" s="60">
        <v>0</v>
      </c>
      <c r="DF270" s="60">
        <v>0</v>
      </c>
      <c r="DG270" s="60">
        <v>0</v>
      </c>
      <c r="DH270" s="60">
        <v>0</v>
      </c>
      <c r="DI270" s="60">
        <v>0</v>
      </c>
      <c r="DJ270" s="60">
        <v>0</v>
      </c>
      <c r="DK270" s="60">
        <v>0</v>
      </c>
      <c r="DL270" s="60">
        <v>0</v>
      </c>
      <c r="DM270" s="60">
        <v>0</v>
      </c>
      <c r="DN270" s="60">
        <v>0</v>
      </c>
      <c r="DO270" s="60">
        <v>0</v>
      </c>
      <c r="DP270" s="60">
        <v>0</v>
      </c>
      <c r="DQ270" s="60">
        <v>0</v>
      </c>
      <c r="DR270" s="60">
        <v>0</v>
      </c>
      <c r="DS270" s="60">
        <v>0</v>
      </c>
      <c r="DT270" s="60">
        <v>0</v>
      </c>
      <c r="DU270" s="60">
        <v>0</v>
      </c>
      <c r="DV270" s="60">
        <v>0</v>
      </c>
      <c r="DW270" s="60">
        <v>0</v>
      </c>
      <c r="DX270" s="60">
        <v>0</v>
      </c>
      <c r="DY270" s="60">
        <v>0</v>
      </c>
      <c r="DZ270" s="60">
        <v>1645200</v>
      </c>
      <c r="EA270" s="60">
        <v>1952760</v>
      </c>
      <c r="EB270" s="60">
        <v>0</v>
      </c>
      <c r="EC270" s="60">
        <v>0</v>
      </c>
      <c r="ED270" s="60">
        <v>0</v>
      </c>
      <c r="EH270" s="2" t="s">
        <v>1481</v>
      </c>
    </row>
    <row r="271" spans="1:165" x14ac:dyDescent="0.2">
      <c r="A271" s="2" t="s">
        <v>777</v>
      </c>
      <c r="B271" s="2" t="s">
        <v>1484</v>
      </c>
      <c r="C271" s="2" t="s">
        <v>1484</v>
      </c>
      <c r="D271" s="2" t="s">
        <v>1484</v>
      </c>
      <c r="E271" s="2" t="s">
        <v>1484</v>
      </c>
      <c r="F271" s="2" t="s">
        <v>1484</v>
      </c>
      <c r="G271" s="2" t="s">
        <v>1484</v>
      </c>
      <c r="H271" s="2" t="s">
        <v>1484</v>
      </c>
      <c r="I271" s="2" t="s">
        <v>1484</v>
      </c>
      <c r="J271" s="2" t="s">
        <v>1484</v>
      </c>
      <c r="K271" s="2" t="s">
        <v>1484</v>
      </c>
      <c r="L271" s="2" t="s">
        <v>1484</v>
      </c>
      <c r="M271" s="2" t="s">
        <v>1484</v>
      </c>
      <c r="N271" s="2" t="s">
        <v>1484</v>
      </c>
      <c r="O271" s="2" t="s">
        <v>1484</v>
      </c>
      <c r="P271" s="2" t="s">
        <v>1484</v>
      </c>
      <c r="Q271" s="2" t="s">
        <v>1484</v>
      </c>
      <c r="R271" s="2" t="s">
        <v>1484</v>
      </c>
      <c r="S271" s="2" t="s">
        <v>1484</v>
      </c>
      <c r="T271" s="2" t="s">
        <v>1484</v>
      </c>
      <c r="U271" s="2" t="s">
        <v>1484</v>
      </c>
      <c r="V271" s="2" t="s">
        <v>1484</v>
      </c>
      <c r="W271" s="2" t="s">
        <v>1484</v>
      </c>
      <c r="X271" s="2" t="s">
        <v>1484</v>
      </c>
      <c r="Y271" s="2" t="s">
        <v>786</v>
      </c>
      <c r="Z271" s="2" t="s">
        <v>786</v>
      </c>
      <c r="AA271" s="2" t="s">
        <v>1484</v>
      </c>
      <c r="AB271" s="2" t="s">
        <v>1484</v>
      </c>
      <c r="AC271" s="2" t="s">
        <v>1484</v>
      </c>
      <c r="AD271" s="2" t="s">
        <v>1484</v>
      </c>
      <c r="AE271" s="2" t="s">
        <v>1484</v>
      </c>
      <c r="AF271" s="2" t="s">
        <v>1484</v>
      </c>
      <c r="AG271" s="2" t="s">
        <v>1484</v>
      </c>
      <c r="AH271" s="2" t="s">
        <v>1484</v>
      </c>
      <c r="AI271" s="2" t="s">
        <v>1484</v>
      </c>
      <c r="AJ271" s="2" t="s">
        <v>1484</v>
      </c>
      <c r="AK271" s="2" t="s">
        <v>1484</v>
      </c>
      <c r="AL271" s="2" t="s">
        <v>1484</v>
      </c>
      <c r="AM271" s="2" t="s">
        <v>1484</v>
      </c>
      <c r="AN271" s="2" t="s">
        <v>1484</v>
      </c>
      <c r="AO271" s="2" t="s">
        <v>1484</v>
      </c>
      <c r="AP271" s="2" t="s">
        <v>1484</v>
      </c>
      <c r="AQ271" s="2" t="s">
        <v>1484</v>
      </c>
      <c r="AR271" s="2" t="s">
        <v>1484</v>
      </c>
      <c r="AS271" s="2" t="s">
        <v>1484</v>
      </c>
      <c r="AT271" s="2" t="s">
        <v>1484</v>
      </c>
      <c r="AU271" s="2" t="s">
        <v>1484</v>
      </c>
      <c r="AV271" s="2" t="s">
        <v>1484</v>
      </c>
      <c r="AW271" s="2" t="s">
        <v>1484</v>
      </c>
      <c r="AX271" s="2" t="s">
        <v>1484</v>
      </c>
      <c r="AY271" s="2" t="s">
        <v>1484</v>
      </c>
      <c r="AZ271" s="2" t="s">
        <v>1484</v>
      </c>
      <c r="BA271" s="2" t="s">
        <v>1484</v>
      </c>
      <c r="BB271" s="2" t="s">
        <v>1484</v>
      </c>
      <c r="BC271" s="2" t="s">
        <v>1484</v>
      </c>
      <c r="BD271" s="2" t="s">
        <v>1484</v>
      </c>
      <c r="BE271" s="2">
        <v>92.4</v>
      </c>
      <c r="BF271" s="2">
        <v>72</v>
      </c>
      <c r="BG271" s="2" t="s">
        <v>1484</v>
      </c>
      <c r="BH271" s="2" t="s">
        <v>1484</v>
      </c>
      <c r="BI271" s="2" t="s">
        <v>1484</v>
      </c>
      <c r="BJ271" s="2" t="s">
        <v>1484</v>
      </c>
      <c r="BK271" s="2" t="s">
        <v>1484</v>
      </c>
      <c r="BL271" s="2" t="s">
        <v>1484</v>
      </c>
      <c r="BM271" s="2" t="s">
        <v>1484</v>
      </c>
      <c r="BN271" s="2" t="s">
        <v>1484</v>
      </c>
      <c r="BO271" s="2" t="s">
        <v>1484</v>
      </c>
      <c r="BP271" s="2" t="s">
        <v>1484</v>
      </c>
      <c r="BQ271" s="2" t="s">
        <v>1484</v>
      </c>
      <c r="BR271" s="2" t="s">
        <v>1484</v>
      </c>
      <c r="BS271" s="2" t="s">
        <v>1484</v>
      </c>
      <c r="BT271" s="2" t="s">
        <v>1484</v>
      </c>
      <c r="BU271" s="2" t="s">
        <v>1484</v>
      </c>
      <c r="BV271" s="2" t="s">
        <v>1484</v>
      </c>
      <c r="BW271" s="2" t="s">
        <v>1484</v>
      </c>
      <c r="BX271" s="2" t="s">
        <v>1484</v>
      </c>
      <c r="BY271" s="2" t="s">
        <v>1484</v>
      </c>
      <c r="BZ271" s="2" t="s">
        <v>1484</v>
      </c>
      <c r="CA271" s="2" t="s">
        <v>1484</v>
      </c>
      <c r="CB271" s="2" t="s">
        <v>1484</v>
      </c>
      <c r="CC271" s="2" t="s">
        <v>1484</v>
      </c>
      <c r="CD271" s="2" t="s">
        <v>1484</v>
      </c>
      <c r="CE271" s="2" t="s">
        <v>1484</v>
      </c>
      <c r="CF271" s="2" t="s">
        <v>1484</v>
      </c>
      <c r="CG271" s="2" t="s">
        <v>1484</v>
      </c>
      <c r="CH271" s="2" t="s">
        <v>1484</v>
      </c>
      <c r="CI271" s="2" t="s">
        <v>1484</v>
      </c>
      <c r="CJ271" s="2" t="s">
        <v>1484</v>
      </c>
      <c r="CK271" s="2">
        <v>3.4</v>
      </c>
      <c r="CL271" s="2">
        <v>12.9</v>
      </c>
      <c r="CM271" s="2" t="s">
        <v>1484</v>
      </c>
      <c r="CN271" s="2" t="s">
        <v>1484</v>
      </c>
      <c r="CO271" s="2" t="s">
        <v>1484</v>
      </c>
      <c r="CP271" s="2" t="s">
        <v>1484</v>
      </c>
      <c r="CQ271" s="2" t="s">
        <v>1484</v>
      </c>
      <c r="CR271" s="2" t="s">
        <v>1484</v>
      </c>
      <c r="CS271" s="2" t="s">
        <v>1484</v>
      </c>
      <c r="CU271" s="2" t="str">
        <f>_xlfn.XLOOKUP($A271,TEAMS!$G$1:$G$844,TEAMS!$H$1:$H$844,"",0)</f>
        <v>C</v>
      </c>
      <c r="CV271" s="2" t="str">
        <f>_xlfn.XLOOKUP($CU271,DASHBOARD!$B$22:$B$27,DASHBOARD!$C$22:$C$27,"",0)</f>
        <v>CENTER</v>
      </c>
      <c r="CY271" s="60">
        <v>0</v>
      </c>
      <c r="CZ271" s="60">
        <v>0</v>
      </c>
      <c r="DA271" s="60">
        <v>0</v>
      </c>
      <c r="DB271" s="60">
        <v>0</v>
      </c>
      <c r="DC271" s="60">
        <v>0</v>
      </c>
      <c r="DD271" s="60">
        <v>0</v>
      </c>
      <c r="DE271" s="60">
        <v>0</v>
      </c>
      <c r="DF271" s="60">
        <v>0</v>
      </c>
      <c r="DG271" s="60">
        <v>0</v>
      </c>
      <c r="DH271" s="60">
        <v>0</v>
      </c>
      <c r="DI271" s="60">
        <v>0</v>
      </c>
      <c r="DJ271" s="60">
        <v>0</v>
      </c>
      <c r="DK271" s="60">
        <v>0</v>
      </c>
      <c r="DL271" s="60">
        <v>0</v>
      </c>
      <c r="DM271" s="60">
        <v>0</v>
      </c>
      <c r="DN271" s="60">
        <v>0</v>
      </c>
      <c r="DO271" s="60">
        <v>0</v>
      </c>
      <c r="DP271" s="60">
        <v>0</v>
      </c>
      <c r="DQ271" s="60">
        <v>0</v>
      </c>
      <c r="DR271" s="60">
        <v>0</v>
      </c>
      <c r="DS271" s="60">
        <v>0</v>
      </c>
      <c r="DT271" s="60">
        <v>0</v>
      </c>
      <c r="DU271" s="60">
        <v>0</v>
      </c>
      <c r="DV271" s="60">
        <v>0</v>
      </c>
      <c r="DW271" s="60">
        <v>816482</v>
      </c>
      <c r="DX271" s="60">
        <v>0</v>
      </c>
      <c r="DY271" s="60">
        <v>0</v>
      </c>
      <c r="DZ271" s="60">
        <v>0</v>
      </c>
      <c r="EA271" s="60">
        <v>0</v>
      </c>
      <c r="EB271" s="60">
        <v>0</v>
      </c>
      <c r="EC271" s="60">
        <v>0</v>
      </c>
      <c r="ED271" s="60">
        <v>0</v>
      </c>
      <c r="EH271" s="2" t="s">
        <v>1480</v>
      </c>
    </row>
    <row r="272" spans="1:165" x14ac:dyDescent="0.2">
      <c r="A272" s="2" t="s">
        <v>724</v>
      </c>
      <c r="B272" s="2" t="s">
        <v>1484</v>
      </c>
      <c r="C272" s="2" t="s">
        <v>1484</v>
      </c>
      <c r="D272" s="2" t="s">
        <v>1484</v>
      </c>
      <c r="E272" s="2" t="s">
        <v>1484</v>
      </c>
      <c r="F272" s="2" t="s">
        <v>1484</v>
      </c>
      <c r="G272" s="2" t="s">
        <v>1484</v>
      </c>
      <c r="H272" s="2" t="s">
        <v>1484</v>
      </c>
      <c r="I272" s="2" t="s">
        <v>1484</v>
      </c>
      <c r="J272" s="2" t="s">
        <v>1484</v>
      </c>
      <c r="K272" s="2" t="s">
        <v>1484</v>
      </c>
      <c r="L272" s="2" t="s">
        <v>1484</v>
      </c>
      <c r="M272" s="2" t="s">
        <v>1484</v>
      </c>
      <c r="N272" s="2" t="s">
        <v>1484</v>
      </c>
      <c r="O272" s="2" t="s">
        <v>1484</v>
      </c>
      <c r="P272" s="2" t="s">
        <v>1484</v>
      </c>
      <c r="Q272" s="2" t="s">
        <v>1484</v>
      </c>
      <c r="R272" s="2" t="s">
        <v>1484</v>
      </c>
      <c r="S272" s="2" t="s">
        <v>1484</v>
      </c>
      <c r="T272" s="2" t="s">
        <v>1484</v>
      </c>
      <c r="U272" s="2" t="s">
        <v>1523</v>
      </c>
      <c r="V272" s="2" t="s">
        <v>1523</v>
      </c>
      <c r="W272" s="2" t="s">
        <v>788</v>
      </c>
      <c r="X272" s="2" t="s">
        <v>788</v>
      </c>
      <c r="Y272" s="2" t="s">
        <v>1085</v>
      </c>
      <c r="Z272" s="2" t="s">
        <v>1523</v>
      </c>
      <c r="AA272" s="2" t="s">
        <v>1523</v>
      </c>
      <c r="AB272" s="2" t="s">
        <v>1507</v>
      </c>
      <c r="AC272" s="2" t="s">
        <v>786</v>
      </c>
      <c r="AD272" s="2" t="s">
        <v>1524</v>
      </c>
      <c r="AE272" s="2" t="s">
        <v>1484</v>
      </c>
      <c r="AF272" s="2" t="s">
        <v>1484</v>
      </c>
      <c r="AG272" s="2" t="s">
        <v>1484</v>
      </c>
      <c r="AH272" s="2" t="s">
        <v>1484</v>
      </c>
      <c r="AI272" s="2" t="s">
        <v>1484</v>
      </c>
      <c r="AJ272" s="2" t="s">
        <v>1484</v>
      </c>
      <c r="AK272" s="2" t="s">
        <v>1484</v>
      </c>
      <c r="AL272" s="2" t="s">
        <v>1484</v>
      </c>
      <c r="AM272" s="2" t="s">
        <v>1484</v>
      </c>
      <c r="AN272" s="2" t="s">
        <v>1484</v>
      </c>
      <c r="AO272" s="2" t="s">
        <v>1484</v>
      </c>
      <c r="AP272" s="2" t="s">
        <v>1484</v>
      </c>
      <c r="AQ272" s="2" t="s">
        <v>1484</v>
      </c>
      <c r="AR272" s="2" t="s">
        <v>1484</v>
      </c>
      <c r="AS272" s="2" t="s">
        <v>1484</v>
      </c>
      <c r="AT272" s="2" t="s">
        <v>1484</v>
      </c>
      <c r="AU272" s="2" t="s">
        <v>1484</v>
      </c>
      <c r="AV272" s="2" t="s">
        <v>1484</v>
      </c>
      <c r="AW272" s="2" t="s">
        <v>1484</v>
      </c>
      <c r="AX272" s="2" t="s">
        <v>1484</v>
      </c>
      <c r="AY272" s="2" t="s">
        <v>1484</v>
      </c>
      <c r="AZ272" s="2" t="s">
        <v>1484</v>
      </c>
      <c r="BA272" s="2">
        <v>1932.7</v>
      </c>
      <c r="BB272" s="2">
        <v>1704</v>
      </c>
      <c r="BC272" s="2">
        <v>1339</v>
      </c>
      <c r="BD272" s="2">
        <v>503.09999999999997</v>
      </c>
      <c r="BE272" s="2">
        <v>1285.1000000000001</v>
      </c>
      <c r="BF272" s="2">
        <v>1413.7</v>
      </c>
      <c r="BG272" s="2">
        <v>1876.8</v>
      </c>
      <c r="BH272" s="2">
        <v>644.4</v>
      </c>
      <c r="BI272" s="2">
        <v>742</v>
      </c>
      <c r="BJ272" s="2">
        <v>518.4</v>
      </c>
      <c r="BK272" s="2" t="s">
        <v>1484</v>
      </c>
      <c r="BL272" s="2" t="s">
        <v>1484</v>
      </c>
      <c r="BM272" s="2" t="s">
        <v>1484</v>
      </c>
      <c r="BN272" s="2" t="s">
        <v>1484</v>
      </c>
      <c r="BO272" s="2" t="s">
        <v>1484</v>
      </c>
      <c r="BP272" s="2" t="s">
        <v>1484</v>
      </c>
      <c r="BQ272" s="2" t="s">
        <v>1484</v>
      </c>
      <c r="BR272" s="2" t="s">
        <v>1484</v>
      </c>
      <c r="BS272" s="2" t="s">
        <v>1484</v>
      </c>
      <c r="BT272" s="2" t="s">
        <v>1484</v>
      </c>
      <c r="BU272" s="2" t="s">
        <v>1484</v>
      </c>
      <c r="BV272" s="2" t="s">
        <v>1484</v>
      </c>
      <c r="BW272" s="2" t="s">
        <v>1484</v>
      </c>
      <c r="BX272" s="2" t="s">
        <v>1484</v>
      </c>
      <c r="BY272" s="2" t="s">
        <v>1484</v>
      </c>
      <c r="BZ272" s="2" t="s">
        <v>1484</v>
      </c>
      <c r="CA272" s="2" t="s">
        <v>1484</v>
      </c>
      <c r="CB272" s="2" t="s">
        <v>1484</v>
      </c>
      <c r="CC272" s="2" t="s">
        <v>1484</v>
      </c>
      <c r="CD272" s="2" t="s">
        <v>1484</v>
      </c>
      <c r="CE272" s="2" t="s">
        <v>1484</v>
      </c>
      <c r="CF272" s="2" t="s">
        <v>1484</v>
      </c>
      <c r="CG272" s="2">
        <v>13</v>
      </c>
      <c r="CH272" s="2">
        <v>11.7</v>
      </c>
      <c r="CI272" s="2">
        <v>11.2</v>
      </c>
      <c r="CJ272" s="2">
        <v>12.9</v>
      </c>
      <c r="CK272" s="2">
        <v>12.9</v>
      </c>
      <c r="CL272" s="2">
        <v>14.4</v>
      </c>
      <c r="CM272" s="2">
        <v>13.9</v>
      </c>
      <c r="CN272" s="2">
        <v>9.9</v>
      </c>
      <c r="CO272" s="2">
        <v>15.5</v>
      </c>
      <c r="CP272" s="2">
        <v>15.7</v>
      </c>
      <c r="CQ272" s="2" t="s">
        <v>1484</v>
      </c>
      <c r="CR272" s="2" t="s">
        <v>1484</v>
      </c>
      <c r="CS272" s="2" t="s">
        <v>1484</v>
      </c>
      <c r="CU272" s="2" t="str">
        <f>_xlfn.XLOOKUP($A272,TEAMS!$G$1:$G$844,TEAMS!$H$1:$H$844,"",0)</f>
        <v>SF</v>
      </c>
      <c r="CV272" s="2" t="str">
        <f>_xlfn.XLOOKUP($CU272,DASHBOARD!$B$22:$B$27,DASHBOARD!$C$22:$C$27,"",0)</f>
        <v>FORWARD</v>
      </c>
      <c r="CY272" s="60">
        <v>0</v>
      </c>
      <c r="CZ272" s="60">
        <v>0</v>
      </c>
      <c r="DA272" s="60">
        <v>0</v>
      </c>
      <c r="DB272" s="60">
        <v>0</v>
      </c>
      <c r="DC272" s="60">
        <v>0</v>
      </c>
      <c r="DD272" s="60">
        <v>0</v>
      </c>
      <c r="DE272" s="60">
        <v>0</v>
      </c>
      <c r="DF272" s="60">
        <v>0</v>
      </c>
      <c r="DG272" s="60">
        <v>0</v>
      </c>
      <c r="DH272" s="60">
        <v>0</v>
      </c>
      <c r="DI272" s="60">
        <v>0</v>
      </c>
      <c r="DJ272" s="60">
        <v>0</v>
      </c>
      <c r="DK272" s="60">
        <v>0</v>
      </c>
      <c r="DL272" s="60">
        <v>0</v>
      </c>
      <c r="DM272" s="60">
        <v>0</v>
      </c>
      <c r="DN272" s="60">
        <v>0</v>
      </c>
      <c r="DO272" s="60">
        <v>0</v>
      </c>
      <c r="DP272" s="60">
        <v>0</v>
      </c>
      <c r="DQ272" s="60">
        <v>0</v>
      </c>
      <c r="DR272" s="60">
        <v>1167000</v>
      </c>
      <c r="DS272" s="60">
        <v>1254480</v>
      </c>
      <c r="DT272" s="60">
        <v>1341960</v>
      </c>
      <c r="DU272" s="60">
        <v>2277306</v>
      </c>
      <c r="DV272" s="60">
        <v>947907</v>
      </c>
      <c r="DW272" s="60">
        <v>1063384</v>
      </c>
      <c r="DX272" s="60">
        <v>3000000</v>
      </c>
      <c r="DY272" s="60">
        <v>3000000</v>
      </c>
      <c r="DZ272" s="60">
        <v>2106470</v>
      </c>
      <c r="EA272" s="60">
        <v>2176260</v>
      </c>
      <c r="EB272" s="60">
        <v>0</v>
      </c>
      <c r="EC272" s="60">
        <v>0</v>
      </c>
      <c r="ED272" s="60">
        <v>0</v>
      </c>
      <c r="EH272" s="2" t="s">
        <v>1481</v>
      </c>
    </row>
    <row r="273" spans="1:165" x14ac:dyDescent="0.2">
      <c r="A273" s="2" t="s">
        <v>805</v>
      </c>
      <c r="B273" s="2" t="s">
        <v>1484</v>
      </c>
      <c r="C273" s="2" t="s">
        <v>1484</v>
      </c>
      <c r="D273" s="2" t="s">
        <v>1484</v>
      </c>
      <c r="E273" s="2" t="s">
        <v>1484</v>
      </c>
      <c r="F273" s="2" t="s">
        <v>1484</v>
      </c>
      <c r="G273" s="2" t="s">
        <v>1484</v>
      </c>
      <c r="H273" s="2" t="s">
        <v>1484</v>
      </c>
      <c r="I273" s="2" t="s">
        <v>1484</v>
      </c>
      <c r="J273" s="2" t="s">
        <v>1484</v>
      </c>
      <c r="K273" s="2" t="s">
        <v>1484</v>
      </c>
      <c r="L273" s="2" t="s">
        <v>1484</v>
      </c>
      <c r="M273" s="2" t="s">
        <v>1484</v>
      </c>
      <c r="N273" s="2" t="s">
        <v>1484</v>
      </c>
      <c r="O273" s="2" t="s">
        <v>1484</v>
      </c>
      <c r="P273" s="2" t="s">
        <v>1484</v>
      </c>
      <c r="Q273" s="2" t="s">
        <v>1484</v>
      </c>
      <c r="R273" s="2" t="s">
        <v>1484</v>
      </c>
      <c r="S273" s="2" t="s">
        <v>1484</v>
      </c>
      <c r="T273" s="2" t="s">
        <v>1484</v>
      </c>
      <c r="U273" s="2" t="s">
        <v>1527</v>
      </c>
      <c r="V273" s="2" t="s">
        <v>1507</v>
      </c>
      <c r="W273" s="2" t="s">
        <v>1484</v>
      </c>
      <c r="X273" s="2" t="s">
        <v>1484</v>
      </c>
      <c r="Y273" s="2" t="s">
        <v>1507</v>
      </c>
      <c r="Z273" s="2" t="s">
        <v>1484</v>
      </c>
      <c r="AA273" s="2" t="s">
        <v>1484</v>
      </c>
      <c r="AB273" s="2" t="s">
        <v>1484</v>
      </c>
      <c r="AC273" s="2" t="s">
        <v>1484</v>
      </c>
      <c r="AD273" s="2" t="s">
        <v>1484</v>
      </c>
      <c r="AE273" s="2" t="s">
        <v>1484</v>
      </c>
      <c r="AF273" s="2" t="s">
        <v>1484</v>
      </c>
      <c r="AG273" s="2" t="s">
        <v>1484</v>
      </c>
      <c r="AH273" s="2" t="s">
        <v>1484</v>
      </c>
      <c r="AI273" s="2" t="s">
        <v>1484</v>
      </c>
      <c r="AJ273" s="2" t="s">
        <v>1484</v>
      </c>
      <c r="AK273" s="2" t="s">
        <v>1484</v>
      </c>
      <c r="AL273" s="2" t="s">
        <v>1484</v>
      </c>
      <c r="AM273" s="2" t="s">
        <v>1484</v>
      </c>
      <c r="AN273" s="2" t="s">
        <v>1484</v>
      </c>
      <c r="AO273" s="2" t="s">
        <v>1484</v>
      </c>
      <c r="AP273" s="2" t="s">
        <v>1484</v>
      </c>
      <c r="AQ273" s="2" t="s">
        <v>1484</v>
      </c>
      <c r="AR273" s="2" t="s">
        <v>1484</v>
      </c>
      <c r="AS273" s="2" t="s">
        <v>1484</v>
      </c>
      <c r="AT273" s="2" t="s">
        <v>1484</v>
      </c>
      <c r="AU273" s="2" t="s">
        <v>1484</v>
      </c>
      <c r="AV273" s="2" t="s">
        <v>1484</v>
      </c>
      <c r="AW273" s="2" t="s">
        <v>1484</v>
      </c>
      <c r="AX273" s="2" t="s">
        <v>1484</v>
      </c>
      <c r="AY273" s="2" t="s">
        <v>1484</v>
      </c>
      <c r="AZ273" s="2" t="s">
        <v>1484</v>
      </c>
      <c r="BA273" s="2">
        <v>72.8</v>
      </c>
      <c r="BB273" s="2">
        <v>321.29999999999995</v>
      </c>
      <c r="BC273" s="2" t="s">
        <v>1484</v>
      </c>
      <c r="BD273" s="2" t="s">
        <v>1484</v>
      </c>
      <c r="BE273" s="2">
        <v>46.8</v>
      </c>
      <c r="BF273" s="2" t="s">
        <v>1484</v>
      </c>
      <c r="BG273" s="2" t="s">
        <v>1484</v>
      </c>
      <c r="BH273" s="2" t="s">
        <v>1484</v>
      </c>
      <c r="BI273" s="2" t="s">
        <v>1484</v>
      </c>
      <c r="BJ273" s="2" t="s">
        <v>1484</v>
      </c>
      <c r="BK273" s="2" t="s">
        <v>1484</v>
      </c>
      <c r="BL273" s="2" t="s">
        <v>1484</v>
      </c>
      <c r="BM273" s="2" t="s">
        <v>1484</v>
      </c>
      <c r="BN273" s="2" t="s">
        <v>1484</v>
      </c>
      <c r="BO273" s="2" t="s">
        <v>1484</v>
      </c>
      <c r="BP273" s="2" t="s">
        <v>1484</v>
      </c>
      <c r="BQ273" s="2" t="s">
        <v>1484</v>
      </c>
      <c r="BR273" s="2" t="s">
        <v>1484</v>
      </c>
      <c r="BS273" s="2" t="s">
        <v>1484</v>
      </c>
      <c r="BT273" s="2" t="s">
        <v>1484</v>
      </c>
      <c r="BU273" s="2" t="s">
        <v>1484</v>
      </c>
      <c r="BV273" s="2" t="s">
        <v>1484</v>
      </c>
      <c r="BW273" s="2" t="s">
        <v>1484</v>
      </c>
      <c r="BX273" s="2" t="s">
        <v>1484</v>
      </c>
      <c r="BY273" s="2" t="s">
        <v>1484</v>
      </c>
      <c r="BZ273" s="2" t="s">
        <v>1484</v>
      </c>
      <c r="CA273" s="2" t="s">
        <v>1484</v>
      </c>
      <c r="CB273" s="2" t="s">
        <v>1484</v>
      </c>
      <c r="CC273" s="2" t="s">
        <v>1484</v>
      </c>
      <c r="CD273" s="2" t="s">
        <v>1484</v>
      </c>
      <c r="CE273" s="2" t="s">
        <v>1484</v>
      </c>
      <c r="CF273" s="2" t="s">
        <v>1484</v>
      </c>
      <c r="CG273" s="2">
        <v>13.6</v>
      </c>
      <c r="CH273" s="2">
        <v>13.3</v>
      </c>
      <c r="CI273" s="2" t="s">
        <v>1484</v>
      </c>
      <c r="CJ273" s="2" t="s">
        <v>1484</v>
      </c>
      <c r="CK273" s="2">
        <v>6.9</v>
      </c>
      <c r="CL273" s="2" t="s">
        <v>1484</v>
      </c>
      <c r="CM273" s="2" t="s">
        <v>1484</v>
      </c>
      <c r="CN273" s="2" t="s">
        <v>1484</v>
      </c>
      <c r="CO273" s="2" t="s">
        <v>1484</v>
      </c>
      <c r="CP273" s="2" t="s">
        <v>1484</v>
      </c>
      <c r="CQ273" s="2" t="s">
        <v>1484</v>
      </c>
      <c r="CR273" s="2" t="s">
        <v>1484</v>
      </c>
      <c r="CS273" s="2" t="s">
        <v>1484</v>
      </c>
      <c r="CU273" s="2" t="str">
        <f>_xlfn.XLOOKUP($A273,TEAMS!$G$1:$G$844,TEAMS!$H$1:$H$844,"",0)</f>
        <v>SG</v>
      </c>
      <c r="CV273" s="2" t="str">
        <f>_xlfn.XLOOKUP($CU273,DASHBOARD!$B$22:$B$27,DASHBOARD!$C$22:$C$27,"",0)</f>
        <v>GUARD</v>
      </c>
      <c r="CY273" s="60">
        <v>0</v>
      </c>
      <c r="CZ273" s="60">
        <v>0</v>
      </c>
      <c r="DA273" s="60">
        <v>0</v>
      </c>
      <c r="DB273" s="60">
        <v>0</v>
      </c>
      <c r="DC273" s="60">
        <v>0</v>
      </c>
      <c r="DD273" s="60">
        <v>0</v>
      </c>
      <c r="DE273" s="60">
        <v>0</v>
      </c>
      <c r="DF273" s="60">
        <v>0</v>
      </c>
      <c r="DG273" s="60">
        <v>0</v>
      </c>
      <c r="DH273" s="60">
        <v>0</v>
      </c>
      <c r="DI273" s="60">
        <v>0</v>
      </c>
      <c r="DJ273" s="60">
        <v>0</v>
      </c>
      <c r="DK273" s="60">
        <v>0</v>
      </c>
      <c r="DL273" s="60">
        <v>0</v>
      </c>
      <c r="DM273" s="60">
        <v>0</v>
      </c>
      <c r="DN273" s="60">
        <v>0</v>
      </c>
      <c r="DO273" s="60">
        <v>0</v>
      </c>
      <c r="DP273" s="60">
        <v>0</v>
      </c>
      <c r="DQ273" s="60">
        <v>0</v>
      </c>
      <c r="DR273" s="60">
        <v>0</v>
      </c>
      <c r="DS273" s="60">
        <v>0</v>
      </c>
      <c r="DT273" s="60">
        <v>0</v>
      </c>
      <c r="DU273" s="60">
        <v>0</v>
      </c>
      <c r="DV273" s="60">
        <v>0</v>
      </c>
      <c r="DW273" s="60">
        <v>0</v>
      </c>
      <c r="DX273" s="60">
        <v>0</v>
      </c>
      <c r="DY273" s="60">
        <v>0</v>
      </c>
      <c r="DZ273" s="60">
        <v>0</v>
      </c>
      <c r="EA273" s="60">
        <v>0</v>
      </c>
      <c r="EB273" s="60">
        <v>0</v>
      </c>
      <c r="EC273" s="60">
        <v>0</v>
      </c>
      <c r="ED273" s="60">
        <v>0</v>
      </c>
      <c r="EH273" s="2" t="s">
        <v>1480</v>
      </c>
    </row>
    <row r="274" spans="1:165" x14ac:dyDescent="0.2">
      <c r="A274" s="2" t="s">
        <v>1105</v>
      </c>
      <c r="B274" s="2" t="s">
        <v>1085</v>
      </c>
      <c r="C274" s="2" t="s">
        <v>1085</v>
      </c>
      <c r="D274" s="2" t="s">
        <v>1085</v>
      </c>
      <c r="E274" s="2" t="s">
        <v>1085</v>
      </c>
      <c r="F274" s="2" t="s">
        <v>1507</v>
      </c>
      <c r="G274" s="2" t="s">
        <v>930</v>
      </c>
      <c r="H274" s="2" t="s">
        <v>930</v>
      </c>
      <c r="I274" s="2" t="s">
        <v>1507</v>
      </c>
      <c r="J274" s="2" t="s">
        <v>1521</v>
      </c>
      <c r="K274" s="2" t="s">
        <v>814</v>
      </c>
      <c r="L274" s="2" t="s">
        <v>1511</v>
      </c>
      <c r="M274" s="2" t="s">
        <v>1484</v>
      </c>
      <c r="N274" s="2" t="s">
        <v>1484</v>
      </c>
      <c r="O274" s="2" t="s">
        <v>1484</v>
      </c>
      <c r="P274" s="2" t="s">
        <v>1484</v>
      </c>
      <c r="Q274" s="2" t="s">
        <v>1484</v>
      </c>
      <c r="R274" s="2" t="s">
        <v>1484</v>
      </c>
      <c r="S274" s="2" t="s">
        <v>1484</v>
      </c>
      <c r="T274" s="2" t="s">
        <v>1484</v>
      </c>
      <c r="U274" s="2" t="s">
        <v>1484</v>
      </c>
      <c r="V274" s="2" t="s">
        <v>1484</v>
      </c>
      <c r="W274" s="2" t="s">
        <v>1484</v>
      </c>
      <c r="X274" s="2" t="s">
        <v>1484</v>
      </c>
      <c r="Y274" s="2" t="s">
        <v>1484</v>
      </c>
      <c r="Z274" s="2" t="s">
        <v>1484</v>
      </c>
      <c r="AA274" s="2" t="s">
        <v>1484</v>
      </c>
      <c r="AB274" s="2" t="s">
        <v>1484</v>
      </c>
      <c r="AC274" s="2" t="s">
        <v>1484</v>
      </c>
      <c r="AD274" s="2" t="s">
        <v>1484</v>
      </c>
      <c r="AE274" s="2" t="s">
        <v>1484</v>
      </c>
      <c r="AF274" s="2" t="s">
        <v>1484</v>
      </c>
      <c r="AG274" s="2" t="s">
        <v>1484</v>
      </c>
      <c r="AH274" s="2">
        <v>3042.2000000000003</v>
      </c>
      <c r="AI274" s="2">
        <v>3058.6</v>
      </c>
      <c r="AJ274" s="2">
        <v>2354.4</v>
      </c>
      <c r="AK274" s="2">
        <v>2911</v>
      </c>
      <c r="AL274" s="2">
        <v>2093</v>
      </c>
      <c r="AM274" s="2">
        <v>2837.2000000000003</v>
      </c>
      <c r="AN274" s="2">
        <v>2662.3</v>
      </c>
      <c r="AO274" s="2">
        <v>2197.7999999999997</v>
      </c>
      <c r="AP274" s="2">
        <v>1538.6</v>
      </c>
      <c r="AQ274" s="2">
        <v>775.19999999999993</v>
      </c>
      <c r="AR274" s="2">
        <v>646.79999999999995</v>
      </c>
      <c r="AS274" s="2" t="s">
        <v>1484</v>
      </c>
      <c r="AT274" s="2" t="s">
        <v>1484</v>
      </c>
      <c r="AU274" s="2" t="s">
        <v>1484</v>
      </c>
      <c r="AV274" s="2" t="s">
        <v>1484</v>
      </c>
      <c r="AW274" s="2" t="s">
        <v>1484</v>
      </c>
      <c r="AX274" s="2" t="s">
        <v>1484</v>
      </c>
      <c r="AY274" s="2" t="s">
        <v>1484</v>
      </c>
      <c r="AZ274" s="2" t="s">
        <v>1484</v>
      </c>
      <c r="BA274" s="2" t="s">
        <v>1484</v>
      </c>
      <c r="BB274" s="2" t="s">
        <v>1484</v>
      </c>
      <c r="BC274" s="2" t="s">
        <v>1484</v>
      </c>
      <c r="BD274" s="2" t="s">
        <v>1484</v>
      </c>
      <c r="BE274" s="2" t="s">
        <v>1484</v>
      </c>
      <c r="BF274" s="2" t="s">
        <v>1484</v>
      </c>
      <c r="BG274" s="2" t="s">
        <v>1484</v>
      </c>
      <c r="BH274" s="2" t="s">
        <v>1484</v>
      </c>
      <c r="BI274" s="2" t="s">
        <v>1484</v>
      </c>
      <c r="BJ274" s="2" t="s">
        <v>1484</v>
      </c>
      <c r="BK274" s="2" t="s">
        <v>1484</v>
      </c>
      <c r="BL274" s="2" t="s">
        <v>1484</v>
      </c>
      <c r="BM274" s="2" t="s">
        <v>1484</v>
      </c>
      <c r="BN274" s="2">
        <v>17.2</v>
      </c>
      <c r="BO274" s="2">
        <v>17.2</v>
      </c>
      <c r="BP274" s="2">
        <v>14.6</v>
      </c>
      <c r="BQ274" s="2">
        <v>16.100000000000001</v>
      </c>
      <c r="BR274" s="2">
        <v>16.399999999999999</v>
      </c>
      <c r="BS274" s="2">
        <v>15.7</v>
      </c>
      <c r="BT274" s="2">
        <v>16.100000000000001</v>
      </c>
      <c r="BU274" s="2">
        <v>13.4</v>
      </c>
      <c r="BV274" s="2">
        <v>15</v>
      </c>
      <c r="BW274" s="2">
        <v>11.1</v>
      </c>
      <c r="BX274" s="2">
        <v>7.6</v>
      </c>
      <c r="BY274" s="2" t="s">
        <v>1484</v>
      </c>
      <c r="BZ274" s="2" t="s">
        <v>1484</v>
      </c>
      <c r="CA274" s="2" t="s">
        <v>1484</v>
      </c>
      <c r="CB274" s="2" t="s">
        <v>1484</v>
      </c>
      <c r="CC274" s="2" t="s">
        <v>1484</v>
      </c>
      <c r="CD274" s="2" t="s">
        <v>1484</v>
      </c>
      <c r="CE274" s="2" t="s">
        <v>1484</v>
      </c>
      <c r="CF274" s="2" t="s">
        <v>1484</v>
      </c>
      <c r="CG274" s="2" t="s">
        <v>1484</v>
      </c>
      <c r="CH274" s="2" t="s">
        <v>1484</v>
      </c>
      <c r="CI274" s="2" t="s">
        <v>1484</v>
      </c>
      <c r="CJ274" s="2" t="s">
        <v>1484</v>
      </c>
      <c r="CK274" s="2" t="s">
        <v>1484</v>
      </c>
      <c r="CL274" s="2" t="s">
        <v>1484</v>
      </c>
      <c r="CM274" s="2" t="s">
        <v>1484</v>
      </c>
      <c r="CN274" s="2" t="s">
        <v>1484</v>
      </c>
      <c r="CO274" s="2" t="s">
        <v>1484</v>
      </c>
      <c r="CP274" s="2" t="s">
        <v>1484</v>
      </c>
      <c r="CQ274" s="2" t="s">
        <v>1484</v>
      </c>
      <c r="CR274" s="2" t="s">
        <v>1484</v>
      </c>
      <c r="CS274" s="2" t="s">
        <v>1484</v>
      </c>
      <c r="CU274" s="2" t="str">
        <f>_xlfn.XLOOKUP($A274,TEAMS!$G$1:$G$844,TEAMS!$H$1:$H$844,"",0)</f>
        <v>PF</v>
      </c>
      <c r="CV274" s="2" t="str">
        <f>_xlfn.XLOOKUP($CU274,DASHBOARD!$B$22:$B$27,DASHBOARD!$C$22:$C$27,"",0)</f>
        <v>FORWARD</v>
      </c>
      <c r="CY274" s="60">
        <v>1760000</v>
      </c>
      <c r="CZ274" s="60">
        <v>1786000</v>
      </c>
      <c r="DA274" s="60">
        <v>0</v>
      </c>
      <c r="DB274" s="60">
        <v>2418000</v>
      </c>
      <c r="DC274" s="60">
        <v>2578400</v>
      </c>
      <c r="DD274" s="60">
        <v>0</v>
      </c>
      <c r="DE274" s="60">
        <v>7000000</v>
      </c>
      <c r="DF274" s="60">
        <v>5700000</v>
      </c>
      <c r="DG274" s="60">
        <v>4400000</v>
      </c>
      <c r="DH274" s="60">
        <v>0</v>
      </c>
      <c r="DI274" s="60">
        <v>2200000</v>
      </c>
      <c r="DJ274" s="60">
        <v>0</v>
      </c>
      <c r="DK274" s="60">
        <v>0</v>
      </c>
      <c r="DL274" s="60">
        <v>0</v>
      </c>
      <c r="DM274" s="60">
        <v>0</v>
      </c>
      <c r="DN274" s="60">
        <v>0</v>
      </c>
      <c r="DO274" s="60">
        <v>0</v>
      </c>
      <c r="DP274" s="60">
        <v>0</v>
      </c>
      <c r="DQ274" s="60">
        <v>0</v>
      </c>
      <c r="DR274" s="60">
        <v>0</v>
      </c>
      <c r="DS274" s="60">
        <v>0</v>
      </c>
      <c r="DT274" s="60">
        <v>0</v>
      </c>
      <c r="DU274" s="60">
        <v>0</v>
      </c>
      <c r="DV274" s="60">
        <v>0</v>
      </c>
      <c r="DW274" s="60">
        <v>0</v>
      </c>
      <c r="DX274" s="60">
        <v>0</v>
      </c>
      <c r="DY274" s="60">
        <v>0</v>
      </c>
      <c r="DZ274" s="60">
        <v>0</v>
      </c>
      <c r="EA274" s="60">
        <v>0</v>
      </c>
      <c r="EB274" s="60">
        <v>0</v>
      </c>
      <c r="EC274" s="60">
        <v>0</v>
      </c>
      <c r="ED274" s="60">
        <v>0</v>
      </c>
      <c r="EH274" s="2" t="s">
        <v>1483</v>
      </c>
    </row>
    <row r="275" spans="1:165" x14ac:dyDescent="0.2">
      <c r="A275" s="2" t="s">
        <v>581</v>
      </c>
      <c r="B275" s="2" t="s">
        <v>1484</v>
      </c>
      <c r="C275" s="2" t="s">
        <v>1484</v>
      </c>
      <c r="D275" s="2" t="s">
        <v>1484</v>
      </c>
      <c r="E275" s="2" t="s">
        <v>1484</v>
      </c>
      <c r="F275" s="2" t="s">
        <v>1484</v>
      </c>
      <c r="G275" s="2" t="s">
        <v>1484</v>
      </c>
      <c r="H275" s="2" t="s">
        <v>1484</v>
      </c>
      <c r="I275" s="2" t="s">
        <v>1484</v>
      </c>
      <c r="J275" s="2" t="s">
        <v>1484</v>
      </c>
      <c r="K275" s="2" t="s">
        <v>1484</v>
      </c>
      <c r="L275" s="2" t="s">
        <v>1484</v>
      </c>
      <c r="M275" s="2" t="s">
        <v>1484</v>
      </c>
      <c r="N275" s="2" t="s">
        <v>1484</v>
      </c>
      <c r="O275" s="2" t="s">
        <v>1484</v>
      </c>
      <c r="P275" s="2" t="s">
        <v>1484</v>
      </c>
      <c r="Q275" s="2" t="s">
        <v>1484</v>
      </c>
      <c r="R275" s="2" t="s">
        <v>1484</v>
      </c>
      <c r="S275" s="2" t="s">
        <v>1484</v>
      </c>
      <c r="T275" s="2" t="s">
        <v>1484</v>
      </c>
      <c r="U275" s="2" t="s">
        <v>1484</v>
      </c>
      <c r="V275" s="2" t="s">
        <v>1484</v>
      </c>
      <c r="W275" s="2" t="s">
        <v>1484</v>
      </c>
      <c r="X275" s="2" t="s">
        <v>1484</v>
      </c>
      <c r="Y275" s="2" t="s">
        <v>1521</v>
      </c>
      <c r="Z275" s="2" t="s">
        <v>1521</v>
      </c>
      <c r="AA275" s="2" t="s">
        <v>1521</v>
      </c>
      <c r="AB275" s="2" t="s">
        <v>1521</v>
      </c>
      <c r="AC275" s="2" t="s">
        <v>1521</v>
      </c>
      <c r="AD275" s="2" t="s">
        <v>1507</v>
      </c>
      <c r="AE275" s="2" t="s">
        <v>1484</v>
      </c>
      <c r="AF275" s="2" t="s">
        <v>1484</v>
      </c>
      <c r="AG275" s="2" t="s">
        <v>1484</v>
      </c>
      <c r="AH275" s="2" t="s">
        <v>1484</v>
      </c>
      <c r="AI275" s="2" t="s">
        <v>1484</v>
      </c>
      <c r="AJ275" s="2" t="s">
        <v>1484</v>
      </c>
      <c r="AK275" s="2" t="s">
        <v>1484</v>
      </c>
      <c r="AL275" s="2" t="s">
        <v>1484</v>
      </c>
      <c r="AM275" s="2" t="s">
        <v>1484</v>
      </c>
      <c r="AN275" s="2" t="s">
        <v>1484</v>
      </c>
      <c r="AO275" s="2" t="s">
        <v>1484</v>
      </c>
      <c r="AP275" s="2" t="s">
        <v>1484</v>
      </c>
      <c r="AQ275" s="2" t="s">
        <v>1484</v>
      </c>
      <c r="AR275" s="2" t="s">
        <v>1484</v>
      </c>
      <c r="AS275" s="2" t="s">
        <v>1484</v>
      </c>
      <c r="AT275" s="2" t="s">
        <v>1484</v>
      </c>
      <c r="AU275" s="2" t="s">
        <v>1484</v>
      </c>
      <c r="AV275" s="2" t="s">
        <v>1484</v>
      </c>
      <c r="AW275" s="2" t="s">
        <v>1484</v>
      </c>
      <c r="AX275" s="2" t="s">
        <v>1484</v>
      </c>
      <c r="AY275" s="2" t="s">
        <v>1484</v>
      </c>
      <c r="AZ275" s="2" t="s">
        <v>1484</v>
      </c>
      <c r="BA275" s="2" t="s">
        <v>1484</v>
      </c>
      <c r="BB275" s="2" t="s">
        <v>1484</v>
      </c>
      <c r="BC275" s="2" t="s">
        <v>1484</v>
      </c>
      <c r="BD275" s="2" t="s">
        <v>1484</v>
      </c>
      <c r="BE275" s="2">
        <v>318.2</v>
      </c>
      <c r="BF275" s="2">
        <v>1435.6</v>
      </c>
      <c r="BG275" s="2">
        <v>2272.5</v>
      </c>
      <c r="BH275" s="2">
        <v>2608</v>
      </c>
      <c r="BI275" s="2">
        <v>2433.2000000000003</v>
      </c>
      <c r="BJ275" s="2">
        <v>1685.6000000000001</v>
      </c>
      <c r="BK275" s="2" t="s">
        <v>1484</v>
      </c>
      <c r="BL275" s="2" t="s">
        <v>1484</v>
      </c>
      <c r="BM275" s="2" t="s">
        <v>1484</v>
      </c>
      <c r="BN275" s="2" t="s">
        <v>1484</v>
      </c>
      <c r="BO275" s="2" t="s">
        <v>1484</v>
      </c>
      <c r="BP275" s="2" t="s">
        <v>1484</v>
      </c>
      <c r="BQ275" s="2" t="s">
        <v>1484</v>
      </c>
      <c r="BR275" s="2" t="s">
        <v>1484</v>
      </c>
      <c r="BS275" s="2" t="s">
        <v>1484</v>
      </c>
      <c r="BT275" s="2" t="s">
        <v>1484</v>
      </c>
      <c r="BU275" s="2" t="s">
        <v>1484</v>
      </c>
      <c r="BV275" s="2" t="s">
        <v>1484</v>
      </c>
      <c r="BW275" s="2" t="s">
        <v>1484</v>
      </c>
      <c r="BX275" s="2" t="s">
        <v>1484</v>
      </c>
      <c r="BY275" s="2" t="s">
        <v>1484</v>
      </c>
      <c r="BZ275" s="2" t="s">
        <v>1484</v>
      </c>
      <c r="CA275" s="2" t="s">
        <v>1484</v>
      </c>
      <c r="CB275" s="2" t="s">
        <v>1484</v>
      </c>
      <c r="CC275" s="2" t="s">
        <v>1484</v>
      </c>
      <c r="CD275" s="2" t="s">
        <v>1484</v>
      </c>
      <c r="CE275" s="2" t="s">
        <v>1484</v>
      </c>
      <c r="CF275" s="2" t="s">
        <v>1484</v>
      </c>
      <c r="CG275" s="2" t="s">
        <v>1484</v>
      </c>
      <c r="CH275" s="2" t="s">
        <v>1484</v>
      </c>
      <c r="CI275" s="2" t="s">
        <v>1484</v>
      </c>
      <c r="CJ275" s="2" t="s">
        <v>1484</v>
      </c>
      <c r="CK275" s="2">
        <v>6</v>
      </c>
      <c r="CL275" s="2">
        <v>11.6</v>
      </c>
      <c r="CM275" s="2">
        <v>14.5</v>
      </c>
      <c r="CN275" s="2">
        <v>17.3</v>
      </c>
      <c r="CO275" s="2">
        <v>18.3</v>
      </c>
      <c r="CP275" s="2">
        <v>15.9</v>
      </c>
      <c r="CQ275" s="2" t="s">
        <v>1484</v>
      </c>
      <c r="CR275" s="2" t="s">
        <v>1484</v>
      </c>
      <c r="CS275" s="2" t="s">
        <v>1484</v>
      </c>
      <c r="CU275" s="2" t="str">
        <f>_xlfn.XLOOKUP($A275,TEAMS!$G$1:$G$844,TEAMS!$H$1:$H$844,"",0)</f>
        <v>PF</v>
      </c>
      <c r="CV275" s="2" t="str">
        <f>_xlfn.XLOOKUP($CU275,DASHBOARD!$B$22:$B$27,DASHBOARD!$C$22:$C$27,"",0)</f>
        <v>FORWARD</v>
      </c>
      <c r="CY275" s="60">
        <v>0</v>
      </c>
      <c r="CZ275" s="60">
        <v>0</v>
      </c>
      <c r="DA275" s="60">
        <v>0</v>
      </c>
      <c r="DB275" s="60">
        <v>0</v>
      </c>
      <c r="DC275" s="60">
        <v>0</v>
      </c>
      <c r="DD275" s="60">
        <v>0</v>
      </c>
      <c r="DE275" s="60">
        <v>0</v>
      </c>
      <c r="DF275" s="60">
        <v>0</v>
      </c>
      <c r="DG275" s="60">
        <v>0</v>
      </c>
      <c r="DH275" s="60">
        <v>0</v>
      </c>
      <c r="DI275" s="60">
        <v>0</v>
      </c>
      <c r="DJ275" s="60">
        <v>0</v>
      </c>
      <c r="DK275" s="60">
        <v>0</v>
      </c>
      <c r="DL275" s="60">
        <v>0</v>
      </c>
      <c r="DM275" s="60">
        <v>0</v>
      </c>
      <c r="DN275" s="60">
        <v>0</v>
      </c>
      <c r="DO275" s="60">
        <v>0</v>
      </c>
      <c r="DP275" s="60">
        <v>0</v>
      </c>
      <c r="DQ275" s="60">
        <v>0</v>
      </c>
      <c r="DR275" s="60">
        <v>0</v>
      </c>
      <c r="DS275" s="60">
        <v>0</v>
      </c>
      <c r="DT275" s="60">
        <v>0</v>
      </c>
      <c r="DU275" s="60">
        <v>0</v>
      </c>
      <c r="DV275" s="60">
        <v>4278000</v>
      </c>
      <c r="DW275" s="60">
        <v>4470480</v>
      </c>
      <c r="DX275" s="60">
        <v>4662960</v>
      </c>
      <c r="DY275" s="60">
        <v>5893981</v>
      </c>
      <c r="DZ275" s="60">
        <v>24773250</v>
      </c>
      <c r="EA275" s="60">
        <v>26011913</v>
      </c>
      <c r="EB275" s="60">
        <v>0</v>
      </c>
      <c r="EC275" s="60">
        <v>0</v>
      </c>
      <c r="ED275" s="60">
        <v>0</v>
      </c>
      <c r="EH275" s="2" t="s">
        <v>1480</v>
      </c>
    </row>
    <row r="276" spans="1:165" x14ac:dyDescent="0.2">
      <c r="A276" s="2" t="s">
        <v>896</v>
      </c>
      <c r="B276" s="2" t="s">
        <v>1484</v>
      </c>
      <c r="C276" s="2" t="s">
        <v>1484</v>
      </c>
      <c r="D276" s="2" t="s">
        <v>1484</v>
      </c>
      <c r="E276" s="2" t="s">
        <v>1512</v>
      </c>
      <c r="F276" s="2" t="s">
        <v>1512</v>
      </c>
      <c r="G276" s="2" t="s">
        <v>1512</v>
      </c>
      <c r="H276" s="2" t="s">
        <v>814</v>
      </c>
      <c r="I276" s="2" t="s">
        <v>814</v>
      </c>
      <c r="J276" s="2" t="s">
        <v>814</v>
      </c>
      <c r="K276" s="2" t="s">
        <v>814</v>
      </c>
      <c r="L276" s="2" t="s">
        <v>1511</v>
      </c>
      <c r="M276" s="2" t="s">
        <v>1511</v>
      </c>
      <c r="N276" s="2" t="s">
        <v>1517</v>
      </c>
      <c r="O276" s="2" t="s">
        <v>1517</v>
      </c>
      <c r="P276" s="2" t="s">
        <v>1517</v>
      </c>
      <c r="Q276" s="2" t="s">
        <v>1530</v>
      </c>
      <c r="R276" s="2" t="s">
        <v>1077</v>
      </c>
      <c r="S276" s="2" t="s">
        <v>844</v>
      </c>
      <c r="T276" s="2" t="s">
        <v>1484</v>
      </c>
      <c r="U276" s="2" t="s">
        <v>1484</v>
      </c>
      <c r="V276" s="2" t="s">
        <v>1484</v>
      </c>
      <c r="W276" s="2" t="s">
        <v>1484</v>
      </c>
      <c r="X276" s="2" t="s">
        <v>1484</v>
      </c>
      <c r="Y276" s="2" t="s">
        <v>1484</v>
      </c>
      <c r="Z276" s="2" t="s">
        <v>1484</v>
      </c>
      <c r="AA276" s="2" t="s">
        <v>1484</v>
      </c>
      <c r="AB276" s="2" t="s">
        <v>1484</v>
      </c>
      <c r="AC276" s="2" t="s">
        <v>1484</v>
      </c>
      <c r="AD276" s="2" t="s">
        <v>1484</v>
      </c>
      <c r="AE276" s="2" t="s">
        <v>1484</v>
      </c>
      <c r="AF276" s="2" t="s">
        <v>1484</v>
      </c>
      <c r="AG276" s="2" t="s">
        <v>1484</v>
      </c>
      <c r="AH276" s="2" t="s">
        <v>1484</v>
      </c>
      <c r="AI276" s="2" t="s">
        <v>1484</v>
      </c>
      <c r="AJ276" s="2" t="s">
        <v>1484</v>
      </c>
      <c r="AK276" s="2">
        <v>1951.3</v>
      </c>
      <c r="AL276" s="2">
        <v>2464</v>
      </c>
      <c r="AM276" s="2">
        <v>2940.2999999999997</v>
      </c>
      <c r="AN276" s="2">
        <v>2592</v>
      </c>
      <c r="AO276" s="2">
        <v>2360.6</v>
      </c>
      <c r="AP276" s="2">
        <v>1610.0000000000002</v>
      </c>
      <c r="AQ276" s="2">
        <v>2304</v>
      </c>
      <c r="AR276" s="2">
        <v>2808</v>
      </c>
      <c r="AS276" s="2">
        <v>2560</v>
      </c>
      <c r="AT276" s="2">
        <v>2605.1999999999998</v>
      </c>
      <c r="AU276" s="2">
        <v>2752</v>
      </c>
      <c r="AV276" s="2">
        <v>2820.7999999999997</v>
      </c>
      <c r="AW276" s="2">
        <v>2377.5</v>
      </c>
      <c r="AX276" s="2">
        <v>1454.3999999999999</v>
      </c>
      <c r="AY276" s="2">
        <v>208.79999999999998</v>
      </c>
      <c r="AZ276" s="2" t="s">
        <v>1484</v>
      </c>
      <c r="BA276" s="2" t="s">
        <v>1484</v>
      </c>
      <c r="BB276" s="2" t="s">
        <v>1484</v>
      </c>
      <c r="BC276" s="2" t="s">
        <v>1484</v>
      </c>
      <c r="BD276" s="2" t="s">
        <v>1484</v>
      </c>
      <c r="BE276" s="2" t="s">
        <v>1484</v>
      </c>
      <c r="BF276" s="2" t="s">
        <v>1484</v>
      </c>
      <c r="BG276" s="2" t="s">
        <v>1484</v>
      </c>
      <c r="BH276" s="2" t="s">
        <v>1484</v>
      </c>
      <c r="BI276" s="2" t="s">
        <v>1484</v>
      </c>
      <c r="BJ276" s="2" t="s">
        <v>1484</v>
      </c>
      <c r="BK276" s="2" t="s">
        <v>1484</v>
      </c>
      <c r="BL276" s="2" t="s">
        <v>1484</v>
      </c>
      <c r="BM276" s="2" t="s">
        <v>1484</v>
      </c>
      <c r="BN276" s="2" t="s">
        <v>1484</v>
      </c>
      <c r="BO276" s="2" t="s">
        <v>1484</v>
      </c>
      <c r="BP276" s="2" t="s">
        <v>1484</v>
      </c>
      <c r="BQ276" s="2">
        <v>12.2</v>
      </c>
      <c r="BR276" s="2">
        <v>12.1</v>
      </c>
      <c r="BS276" s="2">
        <v>12.6</v>
      </c>
      <c r="BT276" s="2">
        <v>13.8</v>
      </c>
      <c r="BU276" s="2">
        <v>15</v>
      </c>
      <c r="BV276" s="2">
        <v>15.8</v>
      </c>
      <c r="BW276" s="2">
        <v>15.3</v>
      </c>
      <c r="BX276" s="2">
        <v>13.3</v>
      </c>
      <c r="BY276" s="2">
        <v>15.1</v>
      </c>
      <c r="BZ276" s="2">
        <v>17.600000000000001</v>
      </c>
      <c r="CA276" s="2">
        <v>15.7</v>
      </c>
      <c r="CB276" s="2">
        <v>15.5</v>
      </c>
      <c r="CC276" s="2">
        <v>12.7</v>
      </c>
      <c r="CD276" s="2">
        <v>9.6999999999999993</v>
      </c>
      <c r="CE276" s="2">
        <v>10.199999999999999</v>
      </c>
      <c r="CF276" s="2" t="s">
        <v>1484</v>
      </c>
      <c r="CG276" s="2" t="s">
        <v>1484</v>
      </c>
      <c r="CH276" s="2" t="s">
        <v>1484</v>
      </c>
      <c r="CI276" s="2" t="s">
        <v>1484</v>
      </c>
      <c r="CJ276" s="2" t="s">
        <v>1484</v>
      </c>
      <c r="CK276" s="2" t="s">
        <v>1484</v>
      </c>
      <c r="CL276" s="2" t="s">
        <v>1484</v>
      </c>
      <c r="CM276" s="2" t="s">
        <v>1484</v>
      </c>
      <c r="CN276" s="2" t="s">
        <v>1484</v>
      </c>
      <c r="CO276" s="2" t="s">
        <v>1484</v>
      </c>
      <c r="CP276" s="2" t="s">
        <v>1484</v>
      </c>
      <c r="CQ276" s="2" t="s">
        <v>1484</v>
      </c>
      <c r="CR276" s="2" t="s">
        <v>1484</v>
      </c>
      <c r="CS276" s="2" t="s">
        <v>1484</v>
      </c>
      <c r="CU276" s="2" t="str">
        <f>_xlfn.XLOOKUP($A276,TEAMS!$G$1:$G$844,TEAMS!$H$1:$H$844,"",0)</f>
        <v>PF</v>
      </c>
      <c r="CV276" s="2" t="str">
        <f>_xlfn.XLOOKUP($CU276,DASHBOARD!$B$22:$B$27,DASHBOARD!$C$22:$C$27,"",0)</f>
        <v>FORWARD</v>
      </c>
      <c r="CY276" s="60">
        <v>0</v>
      </c>
      <c r="CZ276" s="60">
        <v>0</v>
      </c>
      <c r="DA276" s="60">
        <v>0</v>
      </c>
      <c r="DB276" s="60">
        <v>600000</v>
      </c>
      <c r="DC276" s="60">
        <v>0</v>
      </c>
      <c r="DD276" s="60">
        <v>960000</v>
      </c>
      <c r="DE276" s="60">
        <v>2000000</v>
      </c>
      <c r="DF276" s="60">
        <v>0</v>
      </c>
      <c r="DG276" s="60">
        <v>4480000</v>
      </c>
      <c r="DH276" s="60">
        <v>0</v>
      </c>
      <c r="DI276" s="60">
        <v>5740000</v>
      </c>
      <c r="DJ276" s="60">
        <v>6404800</v>
      </c>
      <c r="DK276" s="60">
        <v>7044800</v>
      </c>
      <c r="DL276" s="60">
        <v>8000000</v>
      </c>
      <c r="DM276" s="60">
        <v>8000000</v>
      </c>
      <c r="DN276" s="60">
        <v>8000000</v>
      </c>
      <c r="DO276" s="60">
        <v>8560000</v>
      </c>
      <c r="DP276" s="60">
        <v>0</v>
      </c>
      <c r="DQ276" s="60">
        <v>0</v>
      </c>
      <c r="DR276" s="60">
        <v>0</v>
      </c>
      <c r="DS276" s="60">
        <v>0</v>
      </c>
      <c r="DT276" s="60">
        <v>0</v>
      </c>
      <c r="DU276" s="60">
        <v>0</v>
      </c>
      <c r="DV276" s="60">
        <v>0</v>
      </c>
      <c r="DW276" s="60">
        <v>0</v>
      </c>
      <c r="DX276" s="60">
        <v>0</v>
      </c>
      <c r="DY276" s="60">
        <v>0</v>
      </c>
      <c r="DZ276" s="60">
        <v>0</v>
      </c>
      <c r="EA276" s="60">
        <v>0</v>
      </c>
      <c r="EB276" s="60">
        <v>0</v>
      </c>
      <c r="EC276" s="60">
        <v>0</v>
      </c>
      <c r="ED276" s="60">
        <v>0</v>
      </c>
      <c r="EH276" s="2" t="s">
        <v>1478</v>
      </c>
    </row>
    <row r="277" spans="1:165" x14ac:dyDescent="0.2">
      <c r="A277" s="2" t="s">
        <v>614</v>
      </c>
      <c r="B277" s="2" t="s">
        <v>1484</v>
      </c>
      <c r="C277" s="2" t="s">
        <v>1484</v>
      </c>
      <c r="D277" s="2" t="s">
        <v>1484</v>
      </c>
      <c r="E277" s="2" t="s">
        <v>1484</v>
      </c>
      <c r="F277" s="2" t="s">
        <v>1484</v>
      </c>
      <c r="G277" s="2" t="s">
        <v>1484</v>
      </c>
      <c r="H277" s="2" t="s">
        <v>1484</v>
      </c>
      <c r="I277" s="2" t="s">
        <v>1484</v>
      </c>
      <c r="J277" s="2" t="s">
        <v>1484</v>
      </c>
      <c r="K277" s="2" t="s">
        <v>1484</v>
      </c>
      <c r="L277" s="2" t="s">
        <v>1484</v>
      </c>
      <c r="M277" s="2" t="s">
        <v>1484</v>
      </c>
      <c r="N277" s="2" t="s">
        <v>1484</v>
      </c>
      <c r="O277" s="2" t="s">
        <v>1484</v>
      </c>
      <c r="P277" s="2" t="s">
        <v>1484</v>
      </c>
      <c r="Q277" s="2" t="s">
        <v>1484</v>
      </c>
      <c r="R277" s="2" t="s">
        <v>835</v>
      </c>
      <c r="S277" s="2" t="s">
        <v>1484</v>
      </c>
      <c r="T277" s="2" t="s">
        <v>1484</v>
      </c>
      <c r="U277" s="2" t="s">
        <v>1484</v>
      </c>
      <c r="V277" s="2" t="s">
        <v>1484</v>
      </c>
      <c r="W277" s="2" t="s">
        <v>1484</v>
      </c>
      <c r="X277" s="2" t="s">
        <v>1506</v>
      </c>
      <c r="Y277" s="2" t="s">
        <v>1506</v>
      </c>
      <c r="Z277" s="2" t="s">
        <v>1506</v>
      </c>
      <c r="AA277" s="2" t="s">
        <v>1506</v>
      </c>
      <c r="AB277" s="2" t="s">
        <v>1507</v>
      </c>
      <c r="AC277" s="2" t="s">
        <v>1085</v>
      </c>
      <c r="AD277" s="2" t="s">
        <v>1085</v>
      </c>
      <c r="AE277" s="2" t="s">
        <v>1484</v>
      </c>
      <c r="AF277" s="2" t="s">
        <v>1484</v>
      </c>
      <c r="AG277" s="2" t="s">
        <v>1484</v>
      </c>
      <c r="AH277" s="2" t="s">
        <v>1484</v>
      </c>
      <c r="AI277" s="2" t="s">
        <v>1484</v>
      </c>
      <c r="AJ277" s="2" t="s">
        <v>1484</v>
      </c>
      <c r="AK277" s="2" t="s">
        <v>1484</v>
      </c>
      <c r="AL277" s="2" t="s">
        <v>1484</v>
      </c>
      <c r="AM277" s="2" t="s">
        <v>1484</v>
      </c>
      <c r="AN277" s="2" t="s">
        <v>1484</v>
      </c>
      <c r="AO277" s="2" t="s">
        <v>1484</v>
      </c>
      <c r="AP277" s="2" t="s">
        <v>1484</v>
      </c>
      <c r="AQ277" s="2" t="s">
        <v>1484</v>
      </c>
      <c r="AR277" s="2" t="s">
        <v>1484</v>
      </c>
      <c r="AS277" s="2" t="s">
        <v>1484</v>
      </c>
      <c r="AT277" s="2" t="s">
        <v>1484</v>
      </c>
      <c r="AU277" s="2" t="s">
        <v>1484</v>
      </c>
      <c r="AV277" s="2" t="s">
        <v>1484</v>
      </c>
      <c r="AW277" s="2" t="s">
        <v>1484</v>
      </c>
      <c r="AX277" s="2">
        <v>83.300000000000011</v>
      </c>
      <c r="AY277" s="2" t="s">
        <v>1484</v>
      </c>
      <c r="AZ277" s="2" t="s">
        <v>1484</v>
      </c>
      <c r="BA277" s="2" t="s">
        <v>1484</v>
      </c>
      <c r="BB277" s="2" t="s">
        <v>1484</v>
      </c>
      <c r="BC277" s="2" t="s">
        <v>1484</v>
      </c>
      <c r="BD277" s="2">
        <v>1911.8</v>
      </c>
      <c r="BE277" s="2">
        <v>2486.6999999999998</v>
      </c>
      <c r="BF277" s="2">
        <v>2386.8000000000002</v>
      </c>
      <c r="BG277" s="2">
        <v>2542</v>
      </c>
      <c r="BH277" s="2">
        <v>2235.6</v>
      </c>
      <c r="BI277" s="2">
        <v>2279.6</v>
      </c>
      <c r="BJ277" s="2">
        <v>2804.4</v>
      </c>
      <c r="BK277" s="2" t="s">
        <v>1484</v>
      </c>
      <c r="BL277" s="2" t="s">
        <v>1484</v>
      </c>
      <c r="BM277" s="2" t="s">
        <v>1484</v>
      </c>
      <c r="BN277" s="2" t="s">
        <v>1484</v>
      </c>
      <c r="BO277" s="2" t="s">
        <v>1484</v>
      </c>
      <c r="BP277" s="2" t="s">
        <v>1484</v>
      </c>
      <c r="BQ277" s="2" t="s">
        <v>1484</v>
      </c>
      <c r="BR277" s="2" t="s">
        <v>1484</v>
      </c>
      <c r="BS277" s="2" t="s">
        <v>1484</v>
      </c>
      <c r="BT277" s="2" t="s">
        <v>1484</v>
      </c>
      <c r="BU277" s="2" t="s">
        <v>1484</v>
      </c>
      <c r="BV277" s="2" t="s">
        <v>1484</v>
      </c>
      <c r="BW277" s="2" t="s">
        <v>1484</v>
      </c>
      <c r="BX277" s="2" t="s">
        <v>1484</v>
      </c>
      <c r="BY277" s="2" t="s">
        <v>1484</v>
      </c>
      <c r="BZ277" s="2" t="s">
        <v>1484</v>
      </c>
      <c r="CA277" s="2" t="s">
        <v>1484</v>
      </c>
      <c r="CB277" s="2" t="s">
        <v>1484</v>
      </c>
      <c r="CC277" s="2" t="s">
        <v>1484</v>
      </c>
      <c r="CD277" s="2">
        <v>12.8</v>
      </c>
      <c r="CE277" s="2" t="s">
        <v>1484</v>
      </c>
      <c r="CF277" s="2" t="s">
        <v>1484</v>
      </c>
      <c r="CG277" s="2" t="s">
        <v>1484</v>
      </c>
      <c r="CH277" s="2" t="s">
        <v>1484</v>
      </c>
      <c r="CI277" s="2" t="s">
        <v>1484</v>
      </c>
      <c r="CJ277" s="2">
        <v>11.6</v>
      </c>
      <c r="CK277" s="2">
        <v>13.3</v>
      </c>
      <c r="CL277" s="2">
        <v>12.5</v>
      </c>
      <c r="CM277" s="2">
        <v>10.8</v>
      </c>
      <c r="CN277" s="2">
        <v>10.5</v>
      </c>
      <c r="CO277" s="2">
        <v>8.3000000000000007</v>
      </c>
      <c r="CP277" s="2">
        <v>9.1999999999999993</v>
      </c>
      <c r="CQ277" s="2" t="s">
        <v>1484</v>
      </c>
      <c r="CR277" s="2" t="s">
        <v>1484</v>
      </c>
      <c r="CS277" s="2" t="s">
        <v>1484</v>
      </c>
      <c r="CU277" s="2" t="str">
        <f>_xlfn.XLOOKUP($A277,TEAMS!$G$1:$G$844,TEAMS!$H$1:$H$844,"",0)</f>
        <v>PF</v>
      </c>
      <c r="CV277" s="2" t="str">
        <f>_xlfn.XLOOKUP($CU277,DASHBOARD!$B$22:$B$27,DASHBOARD!$C$22:$C$27,"",0)</f>
        <v>FORWARD</v>
      </c>
      <c r="CY277" s="60">
        <v>0</v>
      </c>
      <c r="CZ277" s="60">
        <v>0</v>
      </c>
      <c r="DA277" s="60">
        <v>0</v>
      </c>
      <c r="DB277" s="60">
        <v>0</v>
      </c>
      <c r="DC277" s="60">
        <v>0</v>
      </c>
      <c r="DD277" s="60">
        <v>0</v>
      </c>
      <c r="DE277" s="60">
        <v>0</v>
      </c>
      <c r="DF277" s="60">
        <v>0</v>
      </c>
      <c r="DG277" s="60">
        <v>0</v>
      </c>
      <c r="DH277" s="60">
        <v>0</v>
      </c>
      <c r="DI277" s="60">
        <v>0</v>
      </c>
      <c r="DJ277" s="60">
        <v>0</v>
      </c>
      <c r="DK277" s="60">
        <v>0</v>
      </c>
      <c r="DL277" s="60">
        <v>0</v>
      </c>
      <c r="DM277" s="60">
        <v>0</v>
      </c>
      <c r="DN277" s="60">
        <v>0</v>
      </c>
      <c r="DO277" s="60">
        <v>412718</v>
      </c>
      <c r="DP277" s="60">
        <v>0</v>
      </c>
      <c r="DQ277" s="60">
        <v>0</v>
      </c>
      <c r="DR277" s="60">
        <v>0</v>
      </c>
      <c r="DS277" s="60">
        <v>0</v>
      </c>
      <c r="DT277" s="60">
        <v>0</v>
      </c>
      <c r="DU277" s="60">
        <v>762195</v>
      </c>
      <c r="DV277" s="60">
        <v>884293</v>
      </c>
      <c r="DW277" s="60">
        <v>5700000</v>
      </c>
      <c r="DX277" s="60">
        <v>5500000</v>
      </c>
      <c r="DY277" s="60">
        <v>5300000</v>
      </c>
      <c r="DZ277" s="60">
        <v>7590035</v>
      </c>
      <c r="EA277" s="60">
        <v>7969537</v>
      </c>
      <c r="EB277" s="60">
        <v>0</v>
      </c>
      <c r="EC277" s="60">
        <v>0</v>
      </c>
      <c r="ED277" s="60">
        <v>0</v>
      </c>
      <c r="EH277" s="2" t="s">
        <v>1480</v>
      </c>
    </row>
    <row r="278" spans="1:165" x14ac:dyDescent="0.2">
      <c r="A278" s="2" t="s">
        <v>713</v>
      </c>
      <c r="B278" s="2" t="s">
        <v>1484</v>
      </c>
      <c r="C278" s="2" t="s">
        <v>1484</v>
      </c>
      <c r="D278" s="2" t="s">
        <v>1484</v>
      </c>
      <c r="E278" s="2" t="s">
        <v>1484</v>
      </c>
      <c r="F278" s="2" t="s">
        <v>1484</v>
      </c>
      <c r="G278" s="2" t="s">
        <v>1484</v>
      </c>
      <c r="H278" s="2" t="s">
        <v>1484</v>
      </c>
      <c r="I278" s="2" t="s">
        <v>1484</v>
      </c>
      <c r="J278" s="2" t="s">
        <v>1484</v>
      </c>
      <c r="K278" s="2" t="s">
        <v>1484</v>
      </c>
      <c r="L278" s="2" t="s">
        <v>1484</v>
      </c>
      <c r="M278" s="2" t="s">
        <v>1484</v>
      </c>
      <c r="N278" s="2" t="s">
        <v>1484</v>
      </c>
      <c r="O278" s="2" t="s">
        <v>1484</v>
      </c>
      <c r="P278" s="2" t="s">
        <v>1484</v>
      </c>
      <c r="Q278" s="2" t="s">
        <v>1484</v>
      </c>
      <c r="R278" s="2" t="s">
        <v>1484</v>
      </c>
      <c r="S278" s="2" t="s">
        <v>1484</v>
      </c>
      <c r="T278" s="2" t="s">
        <v>1484</v>
      </c>
      <c r="U278" s="2" t="s">
        <v>1484</v>
      </c>
      <c r="V278" s="2" t="s">
        <v>1484</v>
      </c>
      <c r="W278" s="2" t="s">
        <v>1484</v>
      </c>
      <c r="X278" s="2" t="s">
        <v>1484</v>
      </c>
      <c r="Y278" s="2" t="s">
        <v>1484</v>
      </c>
      <c r="Z278" s="2" t="s">
        <v>1484</v>
      </c>
      <c r="AA278" s="2" t="s">
        <v>1484</v>
      </c>
      <c r="AB278" s="2" t="s">
        <v>835</v>
      </c>
      <c r="AC278" s="2" t="s">
        <v>835</v>
      </c>
      <c r="AD278" s="2" t="s">
        <v>835</v>
      </c>
      <c r="AE278" s="2" t="s">
        <v>1484</v>
      </c>
      <c r="AF278" s="2" t="s">
        <v>1484</v>
      </c>
      <c r="AG278" s="2" t="s">
        <v>1484</v>
      </c>
      <c r="AH278" s="2" t="s">
        <v>1484</v>
      </c>
      <c r="AI278" s="2" t="s">
        <v>1484</v>
      </c>
      <c r="AJ278" s="2" t="s">
        <v>1484</v>
      </c>
      <c r="AK278" s="2" t="s">
        <v>1484</v>
      </c>
      <c r="AL278" s="2" t="s">
        <v>1484</v>
      </c>
      <c r="AM278" s="2" t="s">
        <v>1484</v>
      </c>
      <c r="AN278" s="2" t="s">
        <v>1484</v>
      </c>
      <c r="AO278" s="2" t="s">
        <v>1484</v>
      </c>
      <c r="AP278" s="2" t="s">
        <v>1484</v>
      </c>
      <c r="AQ278" s="2" t="s">
        <v>1484</v>
      </c>
      <c r="AR278" s="2" t="s">
        <v>1484</v>
      </c>
      <c r="AS278" s="2" t="s">
        <v>1484</v>
      </c>
      <c r="AT278" s="2" t="s">
        <v>1484</v>
      </c>
      <c r="AU278" s="2" t="s">
        <v>1484</v>
      </c>
      <c r="AV278" s="2" t="s">
        <v>1484</v>
      </c>
      <c r="AW278" s="2" t="s">
        <v>1484</v>
      </c>
      <c r="AX278" s="2" t="s">
        <v>1484</v>
      </c>
      <c r="AY278" s="2" t="s">
        <v>1484</v>
      </c>
      <c r="AZ278" s="2" t="s">
        <v>1484</v>
      </c>
      <c r="BA278" s="2" t="s">
        <v>1484</v>
      </c>
      <c r="BB278" s="2" t="s">
        <v>1484</v>
      </c>
      <c r="BC278" s="2" t="s">
        <v>1484</v>
      </c>
      <c r="BD278" s="2" t="s">
        <v>1484</v>
      </c>
      <c r="BE278" s="2" t="s">
        <v>1484</v>
      </c>
      <c r="BF278" s="2" t="s">
        <v>1484</v>
      </c>
      <c r="BG278" s="2" t="s">
        <v>1484</v>
      </c>
      <c r="BH278" s="2">
        <v>858</v>
      </c>
      <c r="BI278" s="2">
        <v>1676.7</v>
      </c>
      <c r="BJ278" s="2">
        <v>2552</v>
      </c>
      <c r="BK278" s="2" t="s">
        <v>1484</v>
      </c>
      <c r="BL278" s="2" t="s">
        <v>1484</v>
      </c>
      <c r="BM278" s="2" t="s">
        <v>1484</v>
      </c>
      <c r="BN278" s="2" t="s">
        <v>1484</v>
      </c>
      <c r="BO278" s="2" t="s">
        <v>1484</v>
      </c>
      <c r="BP278" s="2" t="s">
        <v>1484</v>
      </c>
      <c r="BQ278" s="2" t="s">
        <v>1484</v>
      </c>
      <c r="BR278" s="2" t="s">
        <v>1484</v>
      </c>
      <c r="BS278" s="2" t="s">
        <v>1484</v>
      </c>
      <c r="BT278" s="2" t="s">
        <v>1484</v>
      </c>
      <c r="BU278" s="2" t="s">
        <v>1484</v>
      </c>
      <c r="BV278" s="2" t="s">
        <v>1484</v>
      </c>
      <c r="BW278" s="2" t="s">
        <v>1484</v>
      </c>
      <c r="BX278" s="2" t="s">
        <v>1484</v>
      </c>
      <c r="BY278" s="2" t="s">
        <v>1484</v>
      </c>
      <c r="BZ278" s="2" t="s">
        <v>1484</v>
      </c>
      <c r="CA278" s="2" t="s">
        <v>1484</v>
      </c>
      <c r="CB278" s="2" t="s">
        <v>1484</v>
      </c>
      <c r="CC278" s="2" t="s">
        <v>1484</v>
      </c>
      <c r="CD278" s="2" t="s">
        <v>1484</v>
      </c>
      <c r="CE278" s="2" t="s">
        <v>1484</v>
      </c>
      <c r="CF278" s="2" t="s">
        <v>1484</v>
      </c>
      <c r="CG278" s="2" t="s">
        <v>1484</v>
      </c>
      <c r="CH278" s="2" t="s">
        <v>1484</v>
      </c>
      <c r="CI278" s="2" t="s">
        <v>1484</v>
      </c>
      <c r="CJ278" s="2" t="s">
        <v>1484</v>
      </c>
      <c r="CK278" s="2" t="s">
        <v>1484</v>
      </c>
      <c r="CL278" s="2" t="s">
        <v>1484</v>
      </c>
      <c r="CM278" s="2" t="s">
        <v>1484</v>
      </c>
      <c r="CN278" s="2">
        <v>11.5</v>
      </c>
      <c r="CO278" s="2">
        <v>14.5</v>
      </c>
      <c r="CP278" s="2">
        <v>18.7</v>
      </c>
      <c r="CQ278" s="2" t="s">
        <v>1484</v>
      </c>
      <c r="CR278" s="2" t="s">
        <v>1484</v>
      </c>
      <c r="CS278" s="2" t="s">
        <v>1484</v>
      </c>
      <c r="CU278" s="2" t="str">
        <f>_xlfn.XLOOKUP($A278,TEAMS!$G$1:$G$844,TEAMS!$H$1:$H$844,"",0)</f>
        <v>PF</v>
      </c>
      <c r="CV278" s="2" t="str">
        <f>_xlfn.XLOOKUP($CU278,DASHBOARD!$B$22:$B$27,DASHBOARD!$C$22:$C$27,"",0)</f>
        <v>FORWARD</v>
      </c>
      <c r="CY278" s="60">
        <v>0</v>
      </c>
      <c r="CZ278" s="60">
        <v>0</v>
      </c>
      <c r="DA278" s="60">
        <v>0</v>
      </c>
      <c r="DB278" s="60">
        <v>0</v>
      </c>
      <c r="DC278" s="60">
        <v>0</v>
      </c>
      <c r="DD278" s="60">
        <v>0</v>
      </c>
      <c r="DE278" s="60">
        <v>0</v>
      </c>
      <c r="DF278" s="60">
        <v>0</v>
      </c>
      <c r="DG278" s="60">
        <v>0</v>
      </c>
      <c r="DH278" s="60">
        <v>0</v>
      </c>
      <c r="DI278" s="60">
        <v>0</v>
      </c>
      <c r="DJ278" s="60">
        <v>0</v>
      </c>
      <c r="DK278" s="60">
        <v>0</v>
      </c>
      <c r="DL278" s="60">
        <v>0</v>
      </c>
      <c r="DM278" s="60">
        <v>0</v>
      </c>
      <c r="DN278" s="60">
        <v>0</v>
      </c>
      <c r="DO278" s="60">
        <v>0</v>
      </c>
      <c r="DP278" s="60">
        <v>0</v>
      </c>
      <c r="DQ278" s="60">
        <v>0</v>
      </c>
      <c r="DR278" s="60">
        <v>0</v>
      </c>
      <c r="DS278" s="60">
        <v>0</v>
      </c>
      <c r="DT278" s="60">
        <v>0</v>
      </c>
      <c r="DU278" s="60">
        <v>0</v>
      </c>
      <c r="DV278" s="60">
        <v>0</v>
      </c>
      <c r="DW278" s="60">
        <v>0</v>
      </c>
      <c r="DX278" s="60">
        <v>0</v>
      </c>
      <c r="DY278" s="60">
        <v>1196040</v>
      </c>
      <c r="DZ278" s="60">
        <v>1312611</v>
      </c>
      <c r="EA278" s="60">
        <v>1544951</v>
      </c>
      <c r="EB278" s="60">
        <v>0</v>
      </c>
      <c r="EC278" s="60">
        <v>0</v>
      </c>
      <c r="ED278" s="60">
        <v>0</v>
      </c>
      <c r="EH278" s="2" t="s">
        <v>1271</v>
      </c>
    </row>
    <row r="279" spans="1:165" x14ac:dyDescent="0.2">
      <c r="A279" s="2" t="s">
        <v>612</v>
      </c>
      <c r="B279" s="2" t="s">
        <v>1484</v>
      </c>
      <c r="C279" s="2" t="s">
        <v>1484</v>
      </c>
      <c r="D279" s="2" t="s">
        <v>1484</v>
      </c>
      <c r="E279" s="2" t="s">
        <v>1484</v>
      </c>
      <c r="F279" s="2" t="s">
        <v>1484</v>
      </c>
      <c r="G279" s="2" t="s">
        <v>1484</v>
      </c>
      <c r="H279" s="2" t="s">
        <v>1484</v>
      </c>
      <c r="I279" s="2" t="s">
        <v>1484</v>
      </c>
      <c r="J279" s="2" t="s">
        <v>1484</v>
      </c>
      <c r="K279" s="2" t="s">
        <v>1484</v>
      </c>
      <c r="L279" s="2" t="s">
        <v>1484</v>
      </c>
      <c r="M279" s="2" t="s">
        <v>1484</v>
      </c>
      <c r="N279" s="2" t="s">
        <v>1484</v>
      </c>
      <c r="O279" s="2" t="s">
        <v>1484</v>
      </c>
      <c r="P279" s="2" t="s">
        <v>1484</v>
      </c>
      <c r="Q279" s="2" t="s">
        <v>1484</v>
      </c>
      <c r="R279" s="2" t="s">
        <v>1484</v>
      </c>
      <c r="S279" s="2" t="s">
        <v>1484</v>
      </c>
      <c r="T279" s="2" t="s">
        <v>1484</v>
      </c>
      <c r="U279" s="2" t="s">
        <v>1484</v>
      </c>
      <c r="V279" s="2" t="s">
        <v>1484</v>
      </c>
      <c r="W279" s="2" t="s">
        <v>1484</v>
      </c>
      <c r="X279" s="2" t="s">
        <v>1484</v>
      </c>
      <c r="Y279" s="2" t="s">
        <v>1484</v>
      </c>
      <c r="Z279" s="2" t="s">
        <v>1484</v>
      </c>
      <c r="AA279" s="2" t="s">
        <v>1519</v>
      </c>
      <c r="AB279" s="2" t="s">
        <v>1519</v>
      </c>
      <c r="AC279" s="2" t="s">
        <v>1519</v>
      </c>
      <c r="AD279" s="2" t="s">
        <v>836</v>
      </c>
      <c r="AE279" s="2" t="s">
        <v>1484</v>
      </c>
      <c r="AF279" s="2" t="s">
        <v>1484</v>
      </c>
      <c r="AG279" s="2" t="s">
        <v>1484</v>
      </c>
      <c r="AH279" s="2" t="s">
        <v>1484</v>
      </c>
      <c r="AI279" s="2" t="s">
        <v>1484</v>
      </c>
      <c r="AJ279" s="2" t="s">
        <v>1484</v>
      </c>
      <c r="AK279" s="2" t="s">
        <v>1484</v>
      </c>
      <c r="AL279" s="2" t="s">
        <v>1484</v>
      </c>
      <c r="AM279" s="2" t="s">
        <v>1484</v>
      </c>
      <c r="AN279" s="2" t="s">
        <v>1484</v>
      </c>
      <c r="AO279" s="2" t="s">
        <v>1484</v>
      </c>
      <c r="AP279" s="2" t="s">
        <v>1484</v>
      </c>
      <c r="AQ279" s="2" t="s">
        <v>1484</v>
      </c>
      <c r="AR279" s="2" t="s">
        <v>1484</v>
      </c>
      <c r="AS279" s="2" t="s">
        <v>1484</v>
      </c>
      <c r="AT279" s="2" t="s">
        <v>1484</v>
      </c>
      <c r="AU279" s="2" t="s">
        <v>1484</v>
      </c>
      <c r="AV279" s="2" t="s">
        <v>1484</v>
      </c>
      <c r="AW279" s="2" t="s">
        <v>1484</v>
      </c>
      <c r="AX279" s="2" t="s">
        <v>1484</v>
      </c>
      <c r="AY279" s="2" t="s">
        <v>1484</v>
      </c>
      <c r="AZ279" s="2" t="s">
        <v>1484</v>
      </c>
      <c r="BA279" s="2" t="s">
        <v>1484</v>
      </c>
      <c r="BB279" s="2" t="s">
        <v>1484</v>
      </c>
      <c r="BC279" s="2" t="s">
        <v>1484</v>
      </c>
      <c r="BD279" s="2" t="s">
        <v>1484</v>
      </c>
      <c r="BE279" s="2" t="s">
        <v>1484</v>
      </c>
      <c r="BF279" s="2" t="s">
        <v>1484</v>
      </c>
      <c r="BG279" s="2">
        <v>142.80000000000001</v>
      </c>
      <c r="BH279" s="2">
        <v>315.89999999999998</v>
      </c>
      <c r="BI279" s="2">
        <v>1484.2</v>
      </c>
      <c r="BJ279" s="2">
        <v>1262.7</v>
      </c>
      <c r="BK279" s="2" t="s">
        <v>1484</v>
      </c>
      <c r="BL279" s="2" t="s">
        <v>1484</v>
      </c>
      <c r="BM279" s="2" t="s">
        <v>1484</v>
      </c>
      <c r="BN279" s="2" t="s">
        <v>1484</v>
      </c>
      <c r="BO279" s="2" t="s">
        <v>1484</v>
      </c>
      <c r="BP279" s="2" t="s">
        <v>1484</v>
      </c>
      <c r="BQ279" s="2" t="s">
        <v>1484</v>
      </c>
      <c r="BR279" s="2" t="s">
        <v>1484</v>
      </c>
      <c r="BS279" s="2" t="s">
        <v>1484</v>
      </c>
      <c r="BT279" s="2" t="s">
        <v>1484</v>
      </c>
      <c r="BU279" s="2" t="s">
        <v>1484</v>
      </c>
      <c r="BV279" s="2" t="s">
        <v>1484</v>
      </c>
      <c r="BW279" s="2" t="s">
        <v>1484</v>
      </c>
      <c r="BX279" s="2" t="s">
        <v>1484</v>
      </c>
      <c r="BY279" s="2" t="s">
        <v>1484</v>
      </c>
      <c r="BZ279" s="2" t="s">
        <v>1484</v>
      </c>
      <c r="CA279" s="2" t="s">
        <v>1484</v>
      </c>
      <c r="CB279" s="2" t="s">
        <v>1484</v>
      </c>
      <c r="CC279" s="2" t="s">
        <v>1484</v>
      </c>
      <c r="CD279" s="2" t="s">
        <v>1484</v>
      </c>
      <c r="CE279" s="2" t="s">
        <v>1484</v>
      </c>
      <c r="CF279" s="2" t="s">
        <v>1484</v>
      </c>
      <c r="CG279" s="2" t="s">
        <v>1484</v>
      </c>
      <c r="CH279" s="2" t="s">
        <v>1484</v>
      </c>
      <c r="CI279" s="2" t="s">
        <v>1484</v>
      </c>
      <c r="CJ279" s="2" t="s">
        <v>1484</v>
      </c>
      <c r="CK279" s="2" t="s">
        <v>1484</v>
      </c>
      <c r="CL279" s="2" t="s">
        <v>1484</v>
      </c>
      <c r="CM279" s="2">
        <v>4.5999999999999996</v>
      </c>
      <c r="CN279" s="2">
        <v>11.8</v>
      </c>
      <c r="CO279" s="2">
        <v>9.3000000000000007</v>
      </c>
      <c r="CP279" s="2">
        <v>13.6</v>
      </c>
      <c r="CQ279" s="2" t="s">
        <v>1484</v>
      </c>
      <c r="CR279" s="2" t="s">
        <v>1484</v>
      </c>
      <c r="CS279" s="2" t="s">
        <v>1484</v>
      </c>
      <c r="CU279" s="2" t="str">
        <f>_xlfn.XLOOKUP($A279,TEAMS!$G$1:$G$844,TEAMS!$H$1:$H$844,"",0)</f>
        <v>SG</v>
      </c>
      <c r="CV279" s="2" t="str">
        <f>_xlfn.XLOOKUP($CU279,DASHBOARD!$B$22:$B$27,DASHBOARD!$C$22:$C$27,"",0)</f>
        <v>GUARD</v>
      </c>
      <c r="CY279" s="60">
        <v>0</v>
      </c>
      <c r="CZ279" s="60">
        <v>0</v>
      </c>
      <c r="DA279" s="60">
        <v>0</v>
      </c>
      <c r="DB279" s="60">
        <v>0</v>
      </c>
      <c r="DC279" s="60">
        <v>0</v>
      </c>
      <c r="DD279" s="60">
        <v>0</v>
      </c>
      <c r="DE279" s="60">
        <v>0</v>
      </c>
      <c r="DF279" s="60">
        <v>0</v>
      </c>
      <c r="DG279" s="60">
        <v>0</v>
      </c>
      <c r="DH279" s="60">
        <v>0</v>
      </c>
      <c r="DI279" s="60">
        <v>0</v>
      </c>
      <c r="DJ279" s="60">
        <v>0</v>
      </c>
      <c r="DK279" s="60">
        <v>0</v>
      </c>
      <c r="DL279" s="60">
        <v>0</v>
      </c>
      <c r="DM279" s="60">
        <v>0</v>
      </c>
      <c r="DN279" s="60">
        <v>0</v>
      </c>
      <c r="DO279" s="60">
        <v>0</v>
      </c>
      <c r="DP279" s="60">
        <v>0</v>
      </c>
      <c r="DQ279" s="60">
        <v>0</v>
      </c>
      <c r="DR279" s="60">
        <v>0</v>
      </c>
      <c r="DS279" s="60">
        <v>0</v>
      </c>
      <c r="DT279" s="60">
        <v>0</v>
      </c>
      <c r="DU279" s="60">
        <v>0</v>
      </c>
      <c r="DV279" s="60">
        <v>0</v>
      </c>
      <c r="DW279" s="60">
        <v>0</v>
      </c>
      <c r="DX279" s="60">
        <v>525093</v>
      </c>
      <c r="DY279" s="60">
        <v>874636</v>
      </c>
      <c r="DZ279" s="60">
        <v>1471382</v>
      </c>
      <c r="EA279" s="60">
        <v>1641000</v>
      </c>
      <c r="EB279" s="60">
        <v>0</v>
      </c>
      <c r="EC279" s="60">
        <v>0</v>
      </c>
      <c r="ED279" s="60">
        <v>0</v>
      </c>
      <c r="EH279" s="2" t="s">
        <v>1480</v>
      </c>
    </row>
    <row r="280" spans="1:165" x14ac:dyDescent="0.2">
      <c r="A280" s="2" t="s">
        <v>703</v>
      </c>
      <c r="B280" s="2" t="s">
        <v>1484</v>
      </c>
      <c r="C280" s="2" t="s">
        <v>1484</v>
      </c>
      <c r="D280" s="2" t="s">
        <v>1484</v>
      </c>
      <c r="E280" s="2" t="s">
        <v>1484</v>
      </c>
      <c r="F280" s="2" t="s">
        <v>1484</v>
      </c>
      <c r="G280" s="2" t="s">
        <v>1484</v>
      </c>
      <c r="H280" s="2" t="s">
        <v>1484</v>
      </c>
      <c r="I280" s="2" t="s">
        <v>1484</v>
      </c>
      <c r="J280" s="2" t="s">
        <v>1484</v>
      </c>
      <c r="K280" s="2" t="s">
        <v>1484</v>
      </c>
      <c r="L280" s="2" t="s">
        <v>1484</v>
      </c>
      <c r="M280" s="2" t="s">
        <v>1484</v>
      </c>
      <c r="N280" s="2" t="s">
        <v>1484</v>
      </c>
      <c r="O280" s="2" t="s">
        <v>1484</v>
      </c>
      <c r="P280" s="2" t="s">
        <v>1484</v>
      </c>
      <c r="Q280" s="2" t="s">
        <v>1484</v>
      </c>
      <c r="R280" s="2" t="s">
        <v>1484</v>
      </c>
      <c r="S280" s="2" t="s">
        <v>1484</v>
      </c>
      <c r="T280" s="2" t="s">
        <v>1484</v>
      </c>
      <c r="U280" s="2" t="s">
        <v>1484</v>
      </c>
      <c r="V280" s="2" t="s">
        <v>1484</v>
      </c>
      <c r="W280" s="2" t="s">
        <v>1484</v>
      </c>
      <c r="X280" s="2" t="s">
        <v>1484</v>
      </c>
      <c r="Y280" s="2" t="s">
        <v>1484</v>
      </c>
      <c r="Z280" s="2" t="s">
        <v>1484</v>
      </c>
      <c r="AA280" s="2" t="s">
        <v>1484</v>
      </c>
      <c r="AB280" s="2" t="s">
        <v>786</v>
      </c>
      <c r="AC280" s="2" t="s">
        <v>786</v>
      </c>
      <c r="AD280" s="2" t="s">
        <v>1507</v>
      </c>
      <c r="AE280" s="2" t="s">
        <v>1484</v>
      </c>
      <c r="AF280" s="2" t="s">
        <v>1484</v>
      </c>
      <c r="AG280" s="2" t="s">
        <v>1484</v>
      </c>
      <c r="AH280" s="2" t="s">
        <v>1484</v>
      </c>
      <c r="AI280" s="2" t="s">
        <v>1484</v>
      </c>
      <c r="AJ280" s="2" t="s">
        <v>1484</v>
      </c>
      <c r="AK280" s="2" t="s">
        <v>1484</v>
      </c>
      <c r="AL280" s="2" t="s">
        <v>1484</v>
      </c>
      <c r="AM280" s="2" t="s">
        <v>1484</v>
      </c>
      <c r="AN280" s="2" t="s">
        <v>1484</v>
      </c>
      <c r="AO280" s="2" t="s">
        <v>1484</v>
      </c>
      <c r="AP280" s="2" t="s">
        <v>1484</v>
      </c>
      <c r="AQ280" s="2" t="s">
        <v>1484</v>
      </c>
      <c r="AR280" s="2" t="s">
        <v>1484</v>
      </c>
      <c r="AS280" s="2" t="s">
        <v>1484</v>
      </c>
      <c r="AT280" s="2" t="s">
        <v>1484</v>
      </c>
      <c r="AU280" s="2" t="s">
        <v>1484</v>
      </c>
      <c r="AV280" s="2" t="s">
        <v>1484</v>
      </c>
      <c r="AW280" s="2" t="s">
        <v>1484</v>
      </c>
      <c r="AX280" s="2" t="s">
        <v>1484</v>
      </c>
      <c r="AY280" s="2" t="s">
        <v>1484</v>
      </c>
      <c r="AZ280" s="2" t="s">
        <v>1484</v>
      </c>
      <c r="BA280" s="2" t="s">
        <v>1484</v>
      </c>
      <c r="BB280" s="2" t="s">
        <v>1484</v>
      </c>
      <c r="BC280" s="2" t="s">
        <v>1484</v>
      </c>
      <c r="BD280" s="2" t="s">
        <v>1484</v>
      </c>
      <c r="BE280" s="2" t="s">
        <v>1484</v>
      </c>
      <c r="BF280" s="2" t="s">
        <v>1484</v>
      </c>
      <c r="BG280" s="2" t="s">
        <v>1484</v>
      </c>
      <c r="BH280" s="2">
        <v>1072.0999999999999</v>
      </c>
      <c r="BI280" s="2">
        <v>963.3</v>
      </c>
      <c r="BJ280" s="2">
        <v>397.29999999999995</v>
      </c>
      <c r="BK280" s="2" t="s">
        <v>1484</v>
      </c>
      <c r="BL280" s="2" t="s">
        <v>1484</v>
      </c>
      <c r="BM280" s="2" t="s">
        <v>1484</v>
      </c>
      <c r="BN280" s="2" t="s">
        <v>1484</v>
      </c>
      <c r="BO280" s="2" t="s">
        <v>1484</v>
      </c>
      <c r="BP280" s="2" t="s">
        <v>1484</v>
      </c>
      <c r="BQ280" s="2" t="s">
        <v>1484</v>
      </c>
      <c r="BR280" s="2" t="s">
        <v>1484</v>
      </c>
      <c r="BS280" s="2" t="s">
        <v>1484</v>
      </c>
      <c r="BT280" s="2" t="s">
        <v>1484</v>
      </c>
      <c r="BU280" s="2" t="s">
        <v>1484</v>
      </c>
      <c r="BV280" s="2" t="s">
        <v>1484</v>
      </c>
      <c r="BW280" s="2" t="s">
        <v>1484</v>
      </c>
      <c r="BX280" s="2" t="s">
        <v>1484</v>
      </c>
      <c r="BY280" s="2" t="s">
        <v>1484</v>
      </c>
      <c r="BZ280" s="2" t="s">
        <v>1484</v>
      </c>
      <c r="CA280" s="2" t="s">
        <v>1484</v>
      </c>
      <c r="CB280" s="2" t="s">
        <v>1484</v>
      </c>
      <c r="CC280" s="2" t="s">
        <v>1484</v>
      </c>
      <c r="CD280" s="2" t="s">
        <v>1484</v>
      </c>
      <c r="CE280" s="2" t="s">
        <v>1484</v>
      </c>
      <c r="CF280" s="2" t="s">
        <v>1484</v>
      </c>
      <c r="CG280" s="2" t="s">
        <v>1484</v>
      </c>
      <c r="CH280" s="2" t="s">
        <v>1484</v>
      </c>
      <c r="CI280" s="2" t="s">
        <v>1484</v>
      </c>
      <c r="CJ280" s="2" t="s">
        <v>1484</v>
      </c>
      <c r="CK280" s="2" t="s">
        <v>1484</v>
      </c>
      <c r="CL280" s="2" t="s">
        <v>1484</v>
      </c>
      <c r="CM280" s="2" t="s">
        <v>1484</v>
      </c>
      <c r="CN280" s="2">
        <v>8.6</v>
      </c>
      <c r="CO280" s="2">
        <v>7.4</v>
      </c>
      <c r="CP280" s="2">
        <v>7.5</v>
      </c>
      <c r="CQ280" s="2" t="s">
        <v>1484</v>
      </c>
      <c r="CR280" s="2" t="s">
        <v>1484</v>
      </c>
      <c r="CS280" s="2" t="s">
        <v>1484</v>
      </c>
      <c r="CU280" s="2" t="str">
        <f>_xlfn.XLOOKUP($A280,TEAMS!$G$1:$G$844,TEAMS!$H$1:$H$844,"",0)</f>
        <v>SG</v>
      </c>
      <c r="CV280" s="2" t="str">
        <f>_xlfn.XLOOKUP($CU280,DASHBOARD!$B$22:$B$27,DASHBOARD!$C$22:$C$27,"",0)</f>
        <v>GUARD</v>
      </c>
      <c r="CY280" s="60">
        <v>0</v>
      </c>
      <c r="CZ280" s="60">
        <v>0</v>
      </c>
      <c r="DA280" s="60">
        <v>0</v>
      </c>
      <c r="DB280" s="60">
        <v>0</v>
      </c>
      <c r="DC280" s="60">
        <v>0</v>
      </c>
      <c r="DD280" s="60">
        <v>0</v>
      </c>
      <c r="DE280" s="60">
        <v>0</v>
      </c>
      <c r="DF280" s="60">
        <v>0</v>
      </c>
      <c r="DG280" s="60">
        <v>0</v>
      </c>
      <c r="DH280" s="60">
        <v>0</v>
      </c>
      <c r="DI280" s="60">
        <v>0</v>
      </c>
      <c r="DJ280" s="60">
        <v>0</v>
      </c>
      <c r="DK280" s="60">
        <v>0</v>
      </c>
      <c r="DL280" s="60">
        <v>0</v>
      </c>
      <c r="DM280" s="60">
        <v>0</v>
      </c>
      <c r="DN280" s="60">
        <v>0</v>
      </c>
      <c r="DO280" s="60">
        <v>0</v>
      </c>
      <c r="DP280" s="60">
        <v>0</v>
      </c>
      <c r="DQ280" s="60">
        <v>0</v>
      </c>
      <c r="DR280" s="60">
        <v>0</v>
      </c>
      <c r="DS280" s="60">
        <v>0</v>
      </c>
      <c r="DT280" s="60">
        <v>0</v>
      </c>
      <c r="DU280" s="60">
        <v>0</v>
      </c>
      <c r="DV280" s="60">
        <v>0</v>
      </c>
      <c r="DW280" s="60">
        <v>0</v>
      </c>
      <c r="DX280" s="60">
        <v>0</v>
      </c>
      <c r="DY280" s="60">
        <v>543471</v>
      </c>
      <c r="DZ280" s="60">
        <v>1312611</v>
      </c>
      <c r="EA280" s="60">
        <v>323529</v>
      </c>
      <c r="EB280" s="60">
        <v>0</v>
      </c>
      <c r="EC280" s="60">
        <v>0</v>
      </c>
      <c r="ED280" s="60">
        <v>0</v>
      </c>
      <c r="EH280" s="2" t="s">
        <v>1480</v>
      </c>
    </row>
    <row r="281" spans="1:165" x14ac:dyDescent="0.2">
      <c r="A281" s="2" t="s">
        <v>808</v>
      </c>
      <c r="B281" s="2" t="s">
        <v>1484</v>
      </c>
      <c r="C281" s="2" t="s">
        <v>1484</v>
      </c>
      <c r="D281" s="2" t="s">
        <v>1484</v>
      </c>
      <c r="E281" s="2" t="s">
        <v>1484</v>
      </c>
      <c r="F281" s="2" t="s">
        <v>1484</v>
      </c>
      <c r="G281" s="2" t="s">
        <v>1484</v>
      </c>
      <c r="H281" s="2" t="s">
        <v>1484</v>
      </c>
      <c r="I281" s="2" t="s">
        <v>1484</v>
      </c>
      <c r="J281" s="2" t="s">
        <v>1484</v>
      </c>
      <c r="K281" s="2" t="s">
        <v>1484</v>
      </c>
      <c r="L281" s="2" t="s">
        <v>1484</v>
      </c>
      <c r="M281" s="2" t="s">
        <v>1484</v>
      </c>
      <c r="N281" s="2" t="s">
        <v>1484</v>
      </c>
      <c r="O281" s="2" t="s">
        <v>1484</v>
      </c>
      <c r="P281" s="2" t="s">
        <v>1484</v>
      </c>
      <c r="Q281" s="2" t="s">
        <v>1484</v>
      </c>
      <c r="R281" s="2" t="s">
        <v>1484</v>
      </c>
      <c r="S281" s="2" t="s">
        <v>1484</v>
      </c>
      <c r="T281" s="2" t="s">
        <v>1484</v>
      </c>
      <c r="U281" s="2" t="s">
        <v>1519</v>
      </c>
      <c r="V281" s="2" t="s">
        <v>1519</v>
      </c>
      <c r="W281" s="2" t="s">
        <v>787</v>
      </c>
      <c r="X281" s="2" t="s">
        <v>787</v>
      </c>
      <c r="Y281" s="2" t="s">
        <v>787</v>
      </c>
      <c r="Z281" s="2" t="s">
        <v>787</v>
      </c>
      <c r="AA281" s="2" t="s">
        <v>787</v>
      </c>
      <c r="AB281" s="2" t="s">
        <v>787</v>
      </c>
      <c r="AC281" s="2" t="s">
        <v>787</v>
      </c>
      <c r="AD281" s="2" t="s">
        <v>787</v>
      </c>
      <c r="AE281" s="2" t="s">
        <v>1484</v>
      </c>
      <c r="AF281" s="2" t="s">
        <v>1484</v>
      </c>
      <c r="AG281" s="2" t="s">
        <v>1484</v>
      </c>
      <c r="AH281" s="2" t="s">
        <v>1484</v>
      </c>
      <c r="AI281" s="2" t="s">
        <v>1484</v>
      </c>
      <c r="AJ281" s="2" t="s">
        <v>1484</v>
      </c>
      <c r="AK281" s="2" t="s">
        <v>1484</v>
      </c>
      <c r="AL281" s="2" t="s">
        <v>1484</v>
      </c>
      <c r="AM281" s="2" t="s">
        <v>1484</v>
      </c>
      <c r="AN281" s="2" t="s">
        <v>1484</v>
      </c>
      <c r="AO281" s="2" t="s">
        <v>1484</v>
      </c>
      <c r="AP281" s="2" t="s">
        <v>1484</v>
      </c>
      <c r="AQ281" s="2" t="s">
        <v>1484</v>
      </c>
      <c r="AR281" s="2" t="s">
        <v>1484</v>
      </c>
      <c r="AS281" s="2" t="s">
        <v>1484</v>
      </c>
      <c r="AT281" s="2" t="s">
        <v>1484</v>
      </c>
      <c r="AU281" s="2" t="s">
        <v>1484</v>
      </c>
      <c r="AV281" s="2" t="s">
        <v>1484</v>
      </c>
      <c r="AW281" s="2" t="s">
        <v>1484</v>
      </c>
      <c r="AX281" s="2" t="s">
        <v>1484</v>
      </c>
      <c r="AY281" s="2" t="s">
        <v>1484</v>
      </c>
      <c r="AZ281" s="2" t="s">
        <v>1484</v>
      </c>
      <c r="BA281" s="2">
        <v>38</v>
      </c>
      <c r="BB281" s="2">
        <v>780.8</v>
      </c>
      <c r="BC281" s="2">
        <v>260.8</v>
      </c>
      <c r="BD281" s="2">
        <v>655.40000000000009</v>
      </c>
      <c r="BE281" s="2">
        <v>1530.8999999999999</v>
      </c>
      <c r="BF281" s="2">
        <v>800.69999999999993</v>
      </c>
      <c r="BG281" s="2">
        <v>1660.5</v>
      </c>
      <c r="BH281" s="2">
        <v>1752</v>
      </c>
      <c r="BI281" s="2">
        <v>2107.4</v>
      </c>
      <c r="BJ281" s="2">
        <v>1910.6000000000001</v>
      </c>
      <c r="BK281" s="2" t="s">
        <v>1484</v>
      </c>
      <c r="BL281" s="2" t="s">
        <v>1484</v>
      </c>
      <c r="BM281" s="2" t="s">
        <v>1484</v>
      </c>
      <c r="BN281" s="2" t="s">
        <v>1484</v>
      </c>
      <c r="BO281" s="2" t="s">
        <v>1484</v>
      </c>
      <c r="BP281" s="2" t="s">
        <v>1484</v>
      </c>
      <c r="BQ281" s="2" t="s">
        <v>1484</v>
      </c>
      <c r="BR281" s="2" t="s">
        <v>1484</v>
      </c>
      <c r="BS281" s="2" t="s">
        <v>1484</v>
      </c>
      <c r="BT281" s="2" t="s">
        <v>1484</v>
      </c>
      <c r="BU281" s="2" t="s">
        <v>1484</v>
      </c>
      <c r="BV281" s="2" t="s">
        <v>1484</v>
      </c>
      <c r="BW281" s="2" t="s">
        <v>1484</v>
      </c>
      <c r="BX281" s="2" t="s">
        <v>1484</v>
      </c>
      <c r="BY281" s="2" t="s">
        <v>1484</v>
      </c>
      <c r="BZ281" s="2" t="s">
        <v>1484</v>
      </c>
      <c r="CA281" s="2" t="s">
        <v>1484</v>
      </c>
      <c r="CB281" s="2" t="s">
        <v>1484</v>
      </c>
      <c r="CC281" s="2" t="s">
        <v>1484</v>
      </c>
      <c r="CD281" s="2" t="s">
        <v>1484</v>
      </c>
      <c r="CE281" s="2" t="s">
        <v>1484</v>
      </c>
      <c r="CF281" s="2" t="s">
        <v>1484</v>
      </c>
      <c r="CG281" s="2">
        <v>11.9</v>
      </c>
      <c r="CH281" s="2">
        <v>13</v>
      </c>
      <c r="CI281" s="2">
        <v>21.5</v>
      </c>
      <c r="CJ281" s="2">
        <v>14.1</v>
      </c>
      <c r="CK281" s="2">
        <v>18.7</v>
      </c>
      <c r="CL281" s="2">
        <v>13</v>
      </c>
      <c r="CM281" s="2">
        <v>14.6</v>
      </c>
      <c r="CN281" s="2">
        <v>15.2</v>
      </c>
      <c r="CO281" s="2">
        <v>11.8</v>
      </c>
      <c r="CP281" s="2">
        <v>13.2</v>
      </c>
      <c r="CQ281" s="2" t="s">
        <v>1484</v>
      </c>
      <c r="CR281" s="2" t="s">
        <v>1484</v>
      </c>
      <c r="CS281" s="2" t="s">
        <v>1484</v>
      </c>
      <c r="CU281" s="2" t="str">
        <f>_xlfn.XLOOKUP($A281,TEAMS!$G$1:$G$844,TEAMS!$H$1:$H$844,"",0)</f>
        <v>PG</v>
      </c>
      <c r="CV281" s="2" t="str">
        <f>_xlfn.XLOOKUP($CU281,DASHBOARD!$B$22:$B$27,DASHBOARD!$C$22:$C$27,"",0)</f>
        <v>GUARD</v>
      </c>
      <c r="CY281" s="60">
        <v>0</v>
      </c>
      <c r="CZ281" s="60">
        <v>0</v>
      </c>
      <c r="DA281" s="60">
        <v>0</v>
      </c>
      <c r="DB281" s="60">
        <v>0</v>
      </c>
      <c r="DC281" s="60">
        <v>0</v>
      </c>
      <c r="DD281" s="60">
        <v>0</v>
      </c>
      <c r="DE281" s="60">
        <v>0</v>
      </c>
      <c r="DF281" s="60">
        <v>0</v>
      </c>
      <c r="DG281" s="60">
        <v>0</v>
      </c>
      <c r="DH281" s="60">
        <v>0</v>
      </c>
      <c r="DI281" s="60">
        <v>0</v>
      </c>
      <c r="DJ281" s="60">
        <v>0</v>
      </c>
      <c r="DK281" s="60">
        <v>0</v>
      </c>
      <c r="DL281" s="60">
        <v>0</v>
      </c>
      <c r="DM281" s="60">
        <v>0</v>
      </c>
      <c r="DN281" s="60">
        <v>0</v>
      </c>
      <c r="DO281" s="60">
        <v>0</v>
      </c>
      <c r="DP281" s="60">
        <v>0</v>
      </c>
      <c r="DQ281" s="60">
        <v>0</v>
      </c>
      <c r="DR281" s="60">
        <v>0</v>
      </c>
      <c r="DS281" s="60">
        <v>0</v>
      </c>
      <c r="DT281" s="60">
        <v>0</v>
      </c>
      <c r="DU281" s="60">
        <v>0</v>
      </c>
      <c r="DV281" s="60">
        <v>0</v>
      </c>
      <c r="DW281" s="60">
        <v>0</v>
      </c>
      <c r="DX281" s="60">
        <v>0</v>
      </c>
      <c r="DY281" s="60">
        <v>3578948</v>
      </c>
      <c r="DZ281" s="60">
        <v>10714286</v>
      </c>
      <c r="EA281" s="60">
        <v>11571429</v>
      </c>
      <c r="EB281" s="60">
        <v>0</v>
      </c>
      <c r="EC281" s="60">
        <v>0</v>
      </c>
      <c r="ED281" s="60">
        <v>0</v>
      </c>
      <c r="EH281" s="2" t="s">
        <v>1480</v>
      </c>
    </row>
    <row r="282" spans="1:165" x14ac:dyDescent="0.2">
      <c r="A282" s="2" t="s">
        <v>878</v>
      </c>
      <c r="B282" s="2" t="s">
        <v>1484</v>
      </c>
      <c r="C282" s="2" t="s">
        <v>1484</v>
      </c>
      <c r="D282" s="2" t="s">
        <v>1484</v>
      </c>
      <c r="E282" s="2" t="s">
        <v>1484</v>
      </c>
      <c r="F282" s="2" t="s">
        <v>1484</v>
      </c>
      <c r="G282" s="2" t="s">
        <v>1484</v>
      </c>
      <c r="H282" s="2" t="s">
        <v>1484</v>
      </c>
      <c r="I282" s="2" t="s">
        <v>1484</v>
      </c>
      <c r="J282" s="2" t="s">
        <v>1484</v>
      </c>
      <c r="K282" s="2" t="s">
        <v>1484</v>
      </c>
      <c r="L282" s="2" t="s">
        <v>1484</v>
      </c>
      <c r="M282" s="2" t="s">
        <v>1524</v>
      </c>
      <c r="N282" s="2" t="s">
        <v>1524</v>
      </c>
      <c r="O282" s="2" t="s">
        <v>1524</v>
      </c>
      <c r="P282" s="2" t="s">
        <v>1524</v>
      </c>
      <c r="Q282" s="2" t="s">
        <v>1524</v>
      </c>
      <c r="R282" s="2" t="s">
        <v>1524</v>
      </c>
      <c r="S282" s="2" t="s">
        <v>1507</v>
      </c>
      <c r="T282" s="2" t="s">
        <v>837</v>
      </c>
      <c r="U282" s="2" t="s">
        <v>837</v>
      </c>
      <c r="V282" s="2" t="s">
        <v>837</v>
      </c>
      <c r="W282" s="2" t="s">
        <v>837</v>
      </c>
      <c r="X282" s="2" t="s">
        <v>837</v>
      </c>
      <c r="Y282" s="2" t="s">
        <v>837</v>
      </c>
      <c r="Z282" s="2" t="s">
        <v>1077</v>
      </c>
      <c r="AA282" s="2" t="s">
        <v>1077</v>
      </c>
      <c r="AB282" s="2" t="s">
        <v>787</v>
      </c>
      <c r="AC282" s="2" t="s">
        <v>787</v>
      </c>
      <c r="AD282" s="2" t="s">
        <v>1507</v>
      </c>
      <c r="AE282" s="2" t="s">
        <v>1484</v>
      </c>
      <c r="AF282" s="2" t="s">
        <v>1484</v>
      </c>
      <c r="AG282" s="2" t="s">
        <v>1484</v>
      </c>
      <c r="AH282" s="2" t="s">
        <v>1484</v>
      </c>
      <c r="AI282" s="2" t="s">
        <v>1484</v>
      </c>
      <c r="AJ282" s="2" t="s">
        <v>1484</v>
      </c>
      <c r="AK282" s="2" t="s">
        <v>1484</v>
      </c>
      <c r="AL282" s="2" t="s">
        <v>1484</v>
      </c>
      <c r="AM282" s="2" t="s">
        <v>1484</v>
      </c>
      <c r="AN282" s="2" t="s">
        <v>1484</v>
      </c>
      <c r="AO282" s="2" t="s">
        <v>1484</v>
      </c>
      <c r="AP282" s="2" t="s">
        <v>1484</v>
      </c>
      <c r="AQ282" s="2" t="s">
        <v>1484</v>
      </c>
      <c r="AR282" s="2" t="s">
        <v>1484</v>
      </c>
      <c r="AS282" s="2">
        <v>3009.4</v>
      </c>
      <c r="AT282" s="2">
        <v>2952</v>
      </c>
      <c r="AU282" s="2">
        <v>2457</v>
      </c>
      <c r="AV282" s="2">
        <v>1792</v>
      </c>
      <c r="AW282" s="2">
        <v>3136</v>
      </c>
      <c r="AX282" s="2">
        <v>2135.8000000000002</v>
      </c>
      <c r="AY282" s="2">
        <v>2349.6</v>
      </c>
      <c r="AZ282" s="2">
        <v>2997</v>
      </c>
      <c r="BA282" s="2">
        <v>2405</v>
      </c>
      <c r="BB282" s="2">
        <v>3034</v>
      </c>
      <c r="BC282" s="2">
        <v>2431</v>
      </c>
      <c r="BD282" s="2">
        <v>1656.1999999999998</v>
      </c>
      <c r="BE282" s="2">
        <v>1884</v>
      </c>
      <c r="BF282" s="2">
        <v>2683.2</v>
      </c>
      <c r="BG282" s="2">
        <v>2289.6</v>
      </c>
      <c r="BH282" s="2">
        <v>1625.6</v>
      </c>
      <c r="BI282" s="2">
        <v>1809.5</v>
      </c>
      <c r="BJ282" s="2">
        <v>360</v>
      </c>
      <c r="BK282" s="2" t="s">
        <v>1484</v>
      </c>
      <c r="BL282" s="2" t="s">
        <v>1484</v>
      </c>
      <c r="BM282" s="2" t="s">
        <v>1484</v>
      </c>
      <c r="BN282" s="2" t="s">
        <v>1484</v>
      </c>
      <c r="BO282" s="2" t="s">
        <v>1484</v>
      </c>
      <c r="BP282" s="2" t="s">
        <v>1484</v>
      </c>
      <c r="BQ282" s="2" t="s">
        <v>1484</v>
      </c>
      <c r="BR282" s="2" t="s">
        <v>1484</v>
      </c>
      <c r="BS282" s="2" t="s">
        <v>1484</v>
      </c>
      <c r="BT282" s="2" t="s">
        <v>1484</v>
      </c>
      <c r="BU282" s="2" t="s">
        <v>1484</v>
      </c>
      <c r="BV282" s="2" t="s">
        <v>1484</v>
      </c>
      <c r="BW282" s="2" t="s">
        <v>1484</v>
      </c>
      <c r="BX282" s="2" t="s">
        <v>1484</v>
      </c>
      <c r="BY282" s="2">
        <v>19.5</v>
      </c>
      <c r="BZ282" s="2">
        <v>20.7</v>
      </c>
      <c r="CA282" s="2">
        <v>21.7</v>
      </c>
      <c r="CB282" s="2">
        <v>22.5</v>
      </c>
      <c r="CC282" s="2">
        <v>22.7</v>
      </c>
      <c r="CD282" s="2">
        <v>24.1</v>
      </c>
      <c r="CE282" s="2">
        <v>21.6</v>
      </c>
      <c r="CF282" s="2">
        <v>22.2</v>
      </c>
      <c r="CG282" s="2">
        <v>22.9</v>
      </c>
      <c r="CH282" s="2">
        <v>23.3</v>
      </c>
      <c r="CI282" s="2">
        <v>20.399999999999999</v>
      </c>
      <c r="CJ282" s="2">
        <v>16.7</v>
      </c>
      <c r="CK282" s="2">
        <v>19.3</v>
      </c>
      <c r="CL282" s="2">
        <v>22.7</v>
      </c>
      <c r="CM282" s="2">
        <v>21.7</v>
      </c>
      <c r="CN282" s="2">
        <v>20.2</v>
      </c>
      <c r="CO282" s="2">
        <v>18.899999999999999</v>
      </c>
      <c r="CP282" s="2">
        <v>16.7</v>
      </c>
      <c r="CQ282" s="2" t="s">
        <v>1484</v>
      </c>
      <c r="CR282" s="2" t="s">
        <v>1484</v>
      </c>
      <c r="CS282" s="2" t="s">
        <v>1484</v>
      </c>
      <c r="CU282" s="2" t="str">
        <f>_xlfn.XLOOKUP($A282,TEAMS!$G$1:$G$844,TEAMS!$H$1:$H$844,"",0)</f>
        <v>C</v>
      </c>
      <c r="CV282" s="2" t="str">
        <f>_xlfn.XLOOKUP($CU282,DASHBOARD!$B$22:$B$27,DASHBOARD!$C$22:$C$27,"",0)</f>
        <v>CENTER</v>
      </c>
      <c r="CY282" s="60">
        <v>0</v>
      </c>
      <c r="CZ282" s="60">
        <v>0</v>
      </c>
      <c r="DA282" s="60">
        <v>0</v>
      </c>
      <c r="DB282" s="60">
        <v>0</v>
      </c>
      <c r="DC282" s="60">
        <v>0</v>
      </c>
      <c r="DD282" s="60">
        <v>0</v>
      </c>
      <c r="DE282" s="60">
        <v>0</v>
      </c>
      <c r="DF282" s="60">
        <v>0</v>
      </c>
      <c r="DG282" s="60">
        <v>0</v>
      </c>
      <c r="DH282" s="60">
        <v>0</v>
      </c>
      <c r="DI282" s="60">
        <v>0</v>
      </c>
      <c r="DJ282" s="60">
        <v>2970840</v>
      </c>
      <c r="DK282" s="60">
        <v>3193680</v>
      </c>
      <c r="DL282" s="60">
        <v>3417000</v>
      </c>
      <c r="DM282" s="60">
        <v>4318481</v>
      </c>
      <c r="DN282" s="60">
        <v>10993000</v>
      </c>
      <c r="DO282" s="60">
        <v>12364000</v>
      </c>
      <c r="DP282" s="60">
        <v>13735000</v>
      </c>
      <c r="DQ282" s="60">
        <v>15106000</v>
      </c>
      <c r="DR282" s="60">
        <v>16452000</v>
      </c>
      <c r="DS282" s="60">
        <v>17823000</v>
      </c>
      <c r="DT282" s="60">
        <v>18714150</v>
      </c>
      <c r="DU282" s="60">
        <v>19000000</v>
      </c>
      <c r="DV282" s="60">
        <v>19285850</v>
      </c>
      <c r="DW282" s="60">
        <v>0</v>
      </c>
      <c r="DX282" s="60">
        <v>7448760</v>
      </c>
      <c r="DY282" s="60">
        <v>15500000</v>
      </c>
      <c r="DZ282" s="60">
        <v>16000000</v>
      </c>
      <c r="EA282" s="60">
        <v>15100000</v>
      </c>
      <c r="EB282" s="60">
        <v>0</v>
      </c>
      <c r="EC282" s="60">
        <v>0</v>
      </c>
      <c r="ED282" s="60">
        <v>0</v>
      </c>
      <c r="EH282" s="2" t="s">
        <v>1482</v>
      </c>
    </row>
    <row r="283" spans="1:165" x14ac:dyDescent="0.2">
      <c r="A283" s="2" t="s">
        <v>905</v>
      </c>
      <c r="B283" s="2" t="s">
        <v>1484</v>
      </c>
      <c r="C283" s="2" t="s">
        <v>1484</v>
      </c>
      <c r="D283" s="2" t="s">
        <v>1484</v>
      </c>
      <c r="E283" s="2" t="s">
        <v>1484</v>
      </c>
      <c r="F283" s="2" t="s">
        <v>1484</v>
      </c>
      <c r="G283" s="2" t="s">
        <v>1484</v>
      </c>
      <c r="H283" s="2" t="s">
        <v>1484</v>
      </c>
      <c r="I283" s="2" t="s">
        <v>1484</v>
      </c>
      <c r="J283" s="2" t="s">
        <v>844</v>
      </c>
      <c r="K283" s="2" t="s">
        <v>844</v>
      </c>
      <c r="L283" s="2" t="s">
        <v>844</v>
      </c>
      <c r="M283" s="2" t="s">
        <v>844</v>
      </c>
      <c r="N283" s="2" t="s">
        <v>844</v>
      </c>
      <c r="O283" s="2" t="s">
        <v>844</v>
      </c>
      <c r="P283" s="2" t="s">
        <v>844</v>
      </c>
      <c r="Q283" s="2" t="s">
        <v>844</v>
      </c>
      <c r="R283" s="2" t="s">
        <v>844</v>
      </c>
      <c r="S283" s="2" t="s">
        <v>844</v>
      </c>
      <c r="T283" s="2" t="s">
        <v>844</v>
      </c>
      <c r="U283" s="2" t="s">
        <v>844</v>
      </c>
      <c r="V283" s="2" t="s">
        <v>844</v>
      </c>
      <c r="W283" s="2" t="s">
        <v>844</v>
      </c>
      <c r="X283" s="2" t="s">
        <v>844</v>
      </c>
      <c r="Y283" s="2" t="s">
        <v>1528</v>
      </c>
      <c r="Z283" s="2" t="s">
        <v>1521</v>
      </c>
      <c r="AA283" s="2" t="s">
        <v>1525</v>
      </c>
      <c r="AB283" s="2" t="s">
        <v>1525</v>
      </c>
      <c r="AC283" s="2" t="s">
        <v>1484</v>
      </c>
      <c r="AD283" s="2" t="s">
        <v>1484</v>
      </c>
      <c r="AE283" s="2" t="s">
        <v>1484</v>
      </c>
      <c r="AF283" s="2" t="s">
        <v>1484</v>
      </c>
      <c r="AG283" s="2" t="s">
        <v>1484</v>
      </c>
      <c r="AH283" s="2" t="s">
        <v>1484</v>
      </c>
      <c r="AI283" s="2" t="s">
        <v>1484</v>
      </c>
      <c r="AJ283" s="2" t="s">
        <v>1484</v>
      </c>
      <c r="AK283" s="2" t="s">
        <v>1484</v>
      </c>
      <c r="AL283" s="2" t="s">
        <v>1484</v>
      </c>
      <c r="AM283" s="2" t="s">
        <v>1484</v>
      </c>
      <c r="AN283" s="2" t="s">
        <v>1484</v>
      </c>
      <c r="AO283" s="2" t="s">
        <v>1484</v>
      </c>
      <c r="AP283" s="2">
        <v>1632</v>
      </c>
      <c r="AQ283" s="2">
        <v>2584.1999999999998</v>
      </c>
      <c r="AR283" s="2">
        <v>3116</v>
      </c>
      <c r="AS283" s="2">
        <v>3304.6</v>
      </c>
      <c r="AT283" s="2">
        <v>3096.8</v>
      </c>
      <c r="AU283" s="2">
        <v>3096</v>
      </c>
      <c r="AV283" s="2">
        <v>2960.2000000000003</v>
      </c>
      <c r="AW283" s="2">
        <v>3081</v>
      </c>
      <c r="AX283" s="2">
        <v>1739</v>
      </c>
      <c r="AY283" s="2">
        <v>2872</v>
      </c>
      <c r="AZ283" s="2">
        <v>3037.5</v>
      </c>
      <c r="BA283" s="2">
        <v>2414</v>
      </c>
      <c r="BB283" s="2">
        <v>2776</v>
      </c>
      <c r="BC283" s="2">
        <v>2074</v>
      </c>
      <c r="BD283" s="2">
        <v>2571.7999999999997</v>
      </c>
      <c r="BE283" s="2">
        <v>2100</v>
      </c>
      <c r="BF283" s="2">
        <v>1912.6</v>
      </c>
      <c r="BG283" s="2">
        <v>1230.8000000000002</v>
      </c>
      <c r="BH283" s="2">
        <v>277.5</v>
      </c>
      <c r="BI283" s="2" t="s">
        <v>1484</v>
      </c>
      <c r="BJ283" s="2" t="s">
        <v>1484</v>
      </c>
      <c r="BK283" s="2" t="s">
        <v>1484</v>
      </c>
      <c r="BL283" s="2" t="s">
        <v>1484</v>
      </c>
      <c r="BM283" s="2" t="s">
        <v>1484</v>
      </c>
      <c r="BN283" s="2" t="s">
        <v>1484</v>
      </c>
      <c r="BO283" s="2" t="s">
        <v>1484</v>
      </c>
      <c r="BP283" s="2" t="s">
        <v>1484</v>
      </c>
      <c r="BQ283" s="2" t="s">
        <v>1484</v>
      </c>
      <c r="BR283" s="2" t="s">
        <v>1484</v>
      </c>
      <c r="BS283" s="2" t="s">
        <v>1484</v>
      </c>
      <c r="BT283" s="2" t="s">
        <v>1484</v>
      </c>
      <c r="BU283" s="2" t="s">
        <v>1484</v>
      </c>
      <c r="BV283" s="2">
        <v>19.2</v>
      </c>
      <c r="BW283" s="2">
        <v>19.8</v>
      </c>
      <c r="BX283" s="2">
        <v>22.3</v>
      </c>
      <c r="BY283" s="2">
        <v>22.3</v>
      </c>
      <c r="BZ283" s="2">
        <v>22.7</v>
      </c>
      <c r="CA283" s="2">
        <v>19.399999999999999</v>
      </c>
      <c r="CB283" s="2">
        <v>21.8</v>
      </c>
      <c r="CC283" s="2">
        <v>23.6</v>
      </c>
      <c r="CD283" s="2">
        <v>21.7</v>
      </c>
      <c r="CE283" s="2">
        <v>19.600000000000001</v>
      </c>
      <c r="CF283" s="2">
        <v>17.7</v>
      </c>
      <c r="CG283" s="2">
        <v>18.2</v>
      </c>
      <c r="CH283" s="2">
        <v>19.7</v>
      </c>
      <c r="CI283" s="2">
        <v>19.600000000000001</v>
      </c>
      <c r="CJ283" s="2">
        <v>19.100000000000001</v>
      </c>
      <c r="CK283" s="2">
        <v>16.8</v>
      </c>
      <c r="CL283" s="2">
        <v>15.2</v>
      </c>
      <c r="CM283" s="2">
        <v>8.1999999999999993</v>
      </c>
      <c r="CN283" s="2">
        <v>5.7</v>
      </c>
      <c r="CO283" s="2" t="s">
        <v>1484</v>
      </c>
      <c r="CP283" s="2" t="s">
        <v>1484</v>
      </c>
      <c r="CQ283" s="2" t="s">
        <v>1484</v>
      </c>
      <c r="CR283" s="2" t="s">
        <v>1484</v>
      </c>
      <c r="CS283" s="2" t="s">
        <v>1484</v>
      </c>
      <c r="CU283" s="2" t="str">
        <f>_xlfn.XLOOKUP($A283,TEAMS!$G$1:$G$844,TEAMS!$H$1:$H$844,"",0)</f>
        <v>SF</v>
      </c>
      <c r="CV283" s="2" t="str">
        <f>_xlfn.XLOOKUP($CU283,DASHBOARD!$B$22:$B$27,DASHBOARD!$C$22:$C$27,"",0)</f>
        <v>FORWARD</v>
      </c>
      <c r="CY283" s="60">
        <v>0</v>
      </c>
      <c r="CZ283" s="60">
        <v>0</v>
      </c>
      <c r="DA283" s="60">
        <v>0</v>
      </c>
      <c r="DB283" s="60">
        <v>0</v>
      </c>
      <c r="DC283" s="60">
        <v>0</v>
      </c>
      <c r="DD283" s="60">
        <v>0</v>
      </c>
      <c r="DE283" s="60">
        <v>0</v>
      </c>
      <c r="DF283" s="60">
        <v>0</v>
      </c>
      <c r="DG283" s="60">
        <v>1165000</v>
      </c>
      <c r="DH283" s="60">
        <v>1503960</v>
      </c>
      <c r="DI283" s="60">
        <v>1608840</v>
      </c>
      <c r="DJ283" s="60">
        <v>2051271</v>
      </c>
      <c r="DK283" s="60">
        <v>10067750</v>
      </c>
      <c r="DL283" s="60">
        <v>11326219</v>
      </c>
      <c r="DM283" s="60">
        <v>12584688</v>
      </c>
      <c r="DN283" s="60">
        <v>13843156</v>
      </c>
      <c r="DO283" s="60">
        <v>0</v>
      </c>
      <c r="DP283" s="60">
        <v>16360094</v>
      </c>
      <c r="DQ283" s="60">
        <v>18077903</v>
      </c>
      <c r="DR283" s="60">
        <v>19795712</v>
      </c>
      <c r="DS283" s="60">
        <v>13876321</v>
      </c>
      <c r="DT283" s="60">
        <v>15333334</v>
      </c>
      <c r="DU283" s="60">
        <v>0</v>
      </c>
      <c r="DV283" s="60">
        <v>15333334</v>
      </c>
      <c r="DW283" s="60">
        <v>5305000</v>
      </c>
      <c r="DX283" s="60">
        <v>3400000</v>
      </c>
      <c r="DY283" s="60">
        <v>3500000</v>
      </c>
      <c r="DZ283" s="60">
        <v>0</v>
      </c>
      <c r="EA283" s="60">
        <v>0</v>
      </c>
      <c r="EB283" s="60">
        <v>0</v>
      </c>
      <c r="EC283" s="60">
        <v>0</v>
      </c>
      <c r="ED283" s="60">
        <v>0</v>
      </c>
      <c r="EH283" s="2" t="s">
        <v>1479</v>
      </c>
    </row>
    <row r="284" spans="1:165" x14ac:dyDescent="0.2">
      <c r="A284" s="2" t="s">
        <v>870</v>
      </c>
      <c r="B284" s="2" t="s">
        <v>1484</v>
      </c>
      <c r="C284" s="2" t="s">
        <v>1484</v>
      </c>
      <c r="D284" s="2" t="s">
        <v>1484</v>
      </c>
      <c r="E284" s="2" t="s">
        <v>1484</v>
      </c>
      <c r="F284" s="2" t="s">
        <v>1484</v>
      </c>
      <c r="G284" s="2" t="s">
        <v>1484</v>
      </c>
      <c r="H284" s="2" t="s">
        <v>1484</v>
      </c>
      <c r="I284" s="2" t="s">
        <v>1484</v>
      </c>
      <c r="J284" s="2" t="s">
        <v>1484</v>
      </c>
      <c r="K284" s="2" t="s">
        <v>1484</v>
      </c>
      <c r="L284" s="2" t="s">
        <v>1484</v>
      </c>
      <c r="M284" s="2" t="s">
        <v>1484</v>
      </c>
      <c r="N284" s="2" t="s">
        <v>1484</v>
      </c>
      <c r="O284" s="2" t="s">
        <v>1484</v>
      </c>
      <c r="P284" s="2" t="s">
        <v>1484</v>
      </c>
      <c r="Q284" s="2" t="s">
        <v>1484</v>
      </c>
      <c r="R284" s="2" t="s">
        <v>1484</v>
      </c>
      <c r="S284" s="2" t="s">
        <v>1484</v>
      </c>
      <c r="T284" s="2" t="s">
        <v>1484</v>
      </c>
      <c r="U284" s="2" t="s">
        <v>1484</v>
      </c>
      <c r="V284" s="2" t="s">
        <v>1484</v>
      </c>
      <c r="W284" s="2" t="s">
        <v>1484</v>
      </c>
      <c r="X284" s="2" t="s">
        <v>1484</v>
      </c>
      <c r="Y284" s="2" t="s">
        <v>1484</v>
      </c>
      <c r="Z284" s="2" t="s">
        <v>1484</v>
      </c>
      <c r="AA284" s="2" t="s">
        <v>1484</v>
      </c>
      <c r="AB284" s="2" t="s">
        <v>1484</v>
      </c>
      <c r="AC284" s="2" t="s">
        <v>1484</v>
      </c>
      <c r="AD284" s="2" t="s">
        <v>1484</v>
      </c>
      <c r="AE284" s="2" t="s">
        <v>1484</v>
      </c>
      <c r="AF284" s="2" t="s">
        <v>1484</v>
      </c>
      <c r="AG284" s="2" t="s">
        <v>1484</v>
      </c>
      <c r="AH284" s="2" t="s">
        <v>1484</v>
      </c>
      <c r="AI284" s="2" t="s">
        <v>1484</v>
      </c>
      <c r="AJ284" s="2" t="s">
        <v>1484</v>
      </c>
      <c r="AK284" s="2" t="s">
        <v>1484</v>
      </c>
      <c r="AL284" s="2" t="s">
        <v>1484</v>
      </c>
      <c r="AM284" s="2" t="s">
        <v>1484</v>
      </c>
      <c r="AN284" s="2" t="s">
        <v>1484</v>
      </c>
      <c r="AO284" s="2" t="s">
        <v>1484</v>
      </c>
      <c r="AP284" s="2" t="s">
        <v>1484</v>
      </c>
      <c r="AQ284" s="2" t="s">
        <v>1484</v>
      </c>
      <c r="AR284" s="2" t="s">
        <v>1484</v>
      </c>
      <c r="AS284" s="2" t="s">
        <v>1484</v>
      </c>
      <c r="AT284" s="2" t="s">
        <v>1484</v>
      </c>
      <c r="AU284" s="2" t="s">
        <v>1484</v>
      </c>
      <c r="AV284" s="2" t="s">
        <v>1484</v>
      </c>
      <c r="AW284" s="2" t="s">
        <v>1484</v>
      </c>
      <c r="AX284" s="2" t="s">
        <v>1484</v>
      </c>
      <c r="AY284" s="2" t="s">
        <v>1484</v>
      </c>
      <c r="AZ284" s="2" t="s">
        <v>1484</v>
      </c>
      <c r="BA284" s="2" t="s">
        <v>1484</v>
      </c>
      <c r="BB284" s="2" t="s">
        <v>1484</v>
      </c>
      <c r="BC284" s="2" t="s">
        <v>1484</v>
      </c>
      <c r="BD284" s="2" t="s">
        <v>1484</v>
      </c>
      <c r="BE284" s="2" t="s">
        <v>1484</v>
      </c>
      <c r="BF284" s="2" t="s">
        <v>1484</v>
      </c>
      <c r="BG284" s="2" t="s">
        <v>1484</v>
      </c>
      <c r="BH284" s="2" t="s">
        <v>1484</v>
      </c>
      <c r="BI284" s="2" t="s">
        <v>1484</v>
      </c>
      <c r="BJ284" s="2" t="s">
        <v>1484</v>
      </c>
      <c r="BK284" s="2" t="s">
        <v>1484</v>
      </c>
      <c r="BL284" s="2" t="s">
        <v>1484</v>
      </c>
      <c r="BM284" s="2" t="s">
        <v>1484</v>
      </c>
      <c r="BN284" s="2" t="s">
        <v>1484</v>
      </c>
      <c r="BO284" s="2" t="s">
        <v>1484</v>
      </c>
      <c r="BP284" s="2" t="s">
        <v>1484</v>
      </c>
      <c r="BQ284" s="2" t="s">
        <v>1484</v>
      </c>
      <c r="BR284" s="2" t="s">
        <v>1484</v>
      </c>
      <c r="BS284" s="2" t="s">
        <v>1484</v>
      </c>
      <c r="BT284" s="2" t="s">
        <v>1484</v>
      </c>
      <c r="BU284" s="2" t="s">
        <v>1484</v>
      </c>
      <c r="BV284" s="2" t="s">
        <v>1484</v>
      </c>
      <c r="BW284" s="2" t="s">
        <v>1484</v>
      </c>
      <c r="BX284" s="2" t="s">
        <v>1484</v>
      </c>
      <c r="BY284" s="2" t="s">
        <v>1484</v>
      </c>
      <c r="BZ284" s="2" t="s">
        <v>1484</v>
      </c>
      <c r="CA284" s="2" t="s">
        <v>1484</v>
      </c>
      <c r="CB284" s="2" t="s">
        <v>1484</v>
      </c>
      <c r="CC284" s="2" t="s">
        <v>1484</v>
      </c>
      <c r="CD284" s="2" t="s">
        <v>1484</v>
      </c>
      <c r="CE284" s="2" t="s">
        <v>1484</v>
      </c>
      <c r="CF284" s="2" t="s">
        <v>1484</v>
      </c>
      <c r="CG284" s="2" t="s">
        <v>1484</v>
      </c>
      <c r="CH284" s="2" t="s">
        <v>1484</v>
      </c>
      <c r="CI284" s="2" t="s">
        <v>1484</v>
      </c>
      <c r="CJ284" s="2" t="s">
        <v>1484</v>
      </c>
      <c r="CK284" s="2" t="s">
        <v>1484</v>
      </c>
      <c r="CL284" s="2" t="s">
        <v>1484</v>
      </c>
      <c r="CM284" s="2" t="s">
        <v>1484</v>
      </c>
      <c r="CN284" s="2" t="s">
        <v>1484</v>
      </c>
      <c r="CO284" s="2" t="s">
        <v>1484</v>
      </c>
      <c r="CP284" s="2" t="s">
        <v>1484</v>
      </c>
      <c r="CQ284" s="2" t="s">
        <v>1484</v>
      </c>
      <c r="CR284" s="2" t="s">
        <v>1484</v>
      </c>
      <c r="CS284" s="2" t="s">
        <v>1484</v>
      </c>
      <c r="CU284" s="2" t="str">
        <f>_xlfn.XLOOKUP($A284,TEAMS!$G$1:$G$844,TEAMS!$H$1:$H$844,"",0)</f>
        <v>SF</v>
      </c>
      <c r="CV284" s="2" t="str">
        <f>_xlfn.XLOOKUP($CU284,DASHBOARD!$B$22:$B$27,DASHBOARD!$C$22:$C$27,"",0)</f>
        <v>FORWARD</v>
      </c>
      <c r="CY284" s="60">
        <v>0</v>
      </c>
      <c r="CZ284" s="60">
        <v>0</v>
      </c>
      <c r="DA284" s="60">
        <v>0</v>
      </c>
      <c r="DB284" s="60">
        <v>0</v>
      </c>
      <c r="DC284" s="60">
        <v>0</v>
      </c>
      <c r="DD284" s="60">
        <v>0</v>
      </c>
      <c r="DE284" s="60">
        <v>0</v>
      </c>
      <c r="DF284" s="60">
        <v>0</v>
      </c>
      <c r="DG284" s="60">
        <v>0</v>
      </c>
      <c r="DH284" s="60">
        <v>0</v>
      </c>
      <c r="DI284" s="60">
        <v>0</v>
      </c>
      <c r="DJ284" s="60">
        <v>0</v>
      </c>
      <c r="DK284" s="60">
        <v>0</v>
      </c>
      <c r="DL284" s="60">
        <v>0</v>
      </c>
      <c r="DM284" s="60">
        <v>0</v>
      </c>
      <c r="DN284" s="60">
        <v>0</v>
      </c>
      <c r="DO284" s="60">
        <v>0</v>
      </c>
      <c r="DP284" s="60">
        <v>0</v>
      </c>
      <c r="DQ284" s="60">
        <v>0</v>
      </c>
      <c r="DR284" s="60">
        <v>0</v>
      </c>
      <c r="DS284" s="60">
        <v>0</v>
      </c>
      <c r="DT284" s="60">
        <v>0</v>
      </c>
      <c r="DU284" s="60">
        <v>0</v>
      </c>
      <c r="DV284" s="60">
        <v>0</v>
      </c>
      <c r="DW284" s="60">
        <v>0</v>
      </c>
      <c r="DX284" s="60">
        <v>0</v>
      </c>
      <c r="DY284" s="60">
        <v>0</v>
      </c>
      <c r="DZ284" s="60">
        <v>0</v>
      </c>
      <c r="EA284" s="60">
        <v>0</v>
      </c>
      <c r="EB284" s="60">
        <v>0</v>
      </c>
      <c r="EC284" s="60">
        <v>0</v>
      </c>
      <c r="ED284" s="60">
        <v>0</v>
      </c>
      <c r="EH284" s="2" t="s">
        <v>1484</v>
      </c>
    </row>
    <row r="285" spans="1:165" x14ac:dyDescent="0.2">
      <c r="A285" s="2" t="s">
        <v>1093</v>
      </c>
      <c r="B285" s="2" t="s">
        <v>1484</v>
      </c>
      <c r="C285" s="2" t="s">
        <v>1523</v>
      </c>
      <c r="D285" s="2" t="s">
        <v>1523</v>
      </c>
      <c r="E285" s="2" t="s">
        <v>1507</v>
      </c>
      <c r="F285" s="2" t="s">
        <v>1085</v>
      </c>
      <c r="G285" s="2" t="s">
        <v>1085</v>
      </c>
      <c r="H285" s="2" t="s">
        <v>1518</v>
      </c>
      <c r="I285" s="2" t="s">
        <v>1518</v>
      </c>
      <c r="J285" s="2" t="s">
        <v>1518</v>
      </c>
      <c r="K285" s="2" t="s">
        <v>1507</v>
      </c>
      <c r="L285" s="2" t="s">
        <v>1484</v>
      </c>
      <c r="M285" s="2" t="s">
        <v>1484</v>
      </c>
      <c r="N285" s="2" t="s">
        <v>1484</v>
      </c>
      <c r="O285" s="2" t="s">
        <v>1484</v>
      </c>
      <c r="P285" s="2" t="s">
        <v>1484</v>
      </c>
      <c r="Q285" s="2" t="s">
        <v>1484</v>
      </c>
      <c r="R285" s="2" t="s">
        <v>1484</v>
      </c>
      <c r="S285" s="2" t="s">
        <v>1484</v>
      </c>
      <c r="T285" s="2" t="s">
        <v>1484</v>
      </c>
      <c r="U285" s="2" t="s">
        <v>1484</v>
      </c>
      <c r="V285" s="2" t="s">
        <v>1484</v>
      </c>
      <c r="W285" s="2" t="s">
        <v>1484</v>
      </c>
      <c r="X285" s="2" t="s">
        <v>1484</v>
      </c>
      <c r="Y285" s="2" t="s">
        <v>1484</v>
      </c>
      <c r="Z285" s="2" t="s">
        <v>1484</v>
      </c>
      <c r="AA285" s="2" t="s">
        <v>1484</v>
      </c>
      <c r="AB285" s="2" t="s">
        <v>1484</v>
      </c>
      <c r="AC285" s="2" t="s">
        <v>1484</v>
      </c>
      <c r="AD285" s="2" t="s">
        <v>1484</v>
      </c>
      <c r="AE285" s="2" t="s">
        <v>1484</v>
      </c>
      <c r="AF285" s="2" t="s">
        <v>1484</v>
      </c>
      <c r="AG285" s="2" t="s">
        <v>1484</v>
      </c>
      <c r="AH285" s="2" t="s">
        <v>1484</v>
      </c>
      <c r="AI285" s="2">
        <v>814.2</v>
      </c>
      <c r="AJ285" s="2">
        <v>831.9</v>
      </c>
      <c r="AK285" s="2">
        <v>1368</v>
      </c>
      <c r="AL285" s="2">
        <v>1346.4</v>
      </c>
      <c r="AM285" s="2">
        <v>651.20000000000005</v>
      </c>
      <c r="AN285" s="2">
        <v>664.2</v>
      </c>
      <c r="AO285" s="2">
        <v>1418.6000000000001</v>
      </c>
      <c r="AP285" s="2">
        <v>699.19999999999993</v>
      </c>
      <c r="AQ285" s="2">
        <v>599.19999999999993</v>
      </c>
      <c r="AR285" s="2" t="s">
        <v>1484</v>
      </c>
      <c r="AS285" s="2" t="s">
        <v>1484</v>
      </c>
      <c r="AT285" s="2" t="s">
        <v>1484</v>
      </c>
      <c r="AU285" s="2" t="s">
        <v>1484</v>
      </c>
      <c r="AV285" s="2" t="s">
        <v>1484</v>
      </c>
      <c r="AW285" s="2" t="s">
        <v>1484</v>
      </c>
      <c r="AX285" s="2" t="s">
        <v>1484</v>
      </c>
      <c r="AY285" s="2" t="s">
        <v>1484</v>
      </c>
      <c r="AZ285" s="2" t="s">
        <v>1484</v>
      </c>
      <c r="BA285" s="2" t="s">
        <v>1484</v>
      </c>
      <c r="BB285" s="2" t="s">
        <v>1484</v>
      </c>
      <c r="BC285" s="2" t="s">
        <v>1484</v>
      </c>
      <c r="BD285" s="2" t="s">
        <v>1484</v>
      </c>
      <c r="BE285" s="2" t="s">
        <v>1484</v>
      </c>
      <c r="BF285" s="2" t="s">
        <v>1484</v>
      </c>
      <c r="BG285" s="2" t="s">
        <v>1484</v>
      </c>
      <c r="BH285" s="2" t="s">
        <v>1484</v>
      </c>
      <c r="BI285" s="2" t="s">
        <v>1484</v>
      </c>
      <c r="BJ285" s="2" t="s">
        <v>1484</v>
      </c>
      <c r="BK285" s="2" t="s">
        <v>1484</v>
      </c>
      <c r="BL285" s="2" t="s">
        <v>1484</v>
      </c>
      <c r="BM285" s="2" t="s">
        <v>1484</v>
      </c>
      <c r="BN285" s="2" t="s">
        <v>1484</v>
      </c>
      <c r="BO285" s="2">
        <v>11.2</v>
      </c>
      <c r="BP285" s="2">
        <v>13.4</v>
      </c>
      <c r="BQ285" s="2">
        <v>12.7</v>
      </c>
      <c r="BR285" s="2">
        <v>11</v>
      </c>
      <c r="BS285" s="2">
        <v>12.5</v>
      </c>
      <c r="BT285" s="2">
        <v>14.5</v>
      </c>
      <c r="BU285" s="2">
        <v>12.6</v>
      </c>
      <c r="BV285" s="2">
        <v>9.4</v>
      </c>
      <c r="BW285" s="2">
        <v>8.9</v>
      </c>
      <c r="BX285" s="2" t="s">
        <v>1484</v>
      </c>
      <c r="BY285" s="2" t="s">
        <v>1484</v>
      </c>
      <c r="BZ285" s="2" t="s">
        <v>1484</v>
      </c>
      <c r="CA285" s="2" t="s">
        <v>1484</v>
      </c>
      <c r="CB285" s="2" t="s">
        <v>1484</v>
      </c>
      <c r="CC285" s="2" t="s">
        <v>1484</v>
      </c>
      <c r="CD285" s="2" t="s">
        <v>1484</v>
      </c>
      <c r="CE285" s="2" t="s">
        <v>1484</v>
      </c>
      <c r="CF285" s="2" t="s">
        <v>1484</v>
      </c>
      <c r="CG285" s="2" t="s">
        <v>1484</v>
      </c>
      <c r="CH285" s="2" t="s">
        <v>1484</v>
      </c>
      <c r="CI285" s="2" t="s">
        <v>1484</v>
      </c>
      <c r="CJ285" s="2" t="s">
        <v>1484</v>
      </c>
      <c r="CK285" s="2" t="s">
        <v>1484</v>
      </c>
      <c r="CL285" s="2" t="s">
        <v>1484</v>
      </c>
      <c r="CM285" s="2" t="s">
        <v>1484</v>
      </c>
      <c r="CN285" s="2" t="s">
        <v>1484</v>
      </c>
      <c r="CO285" s="2" t="s">
        <v>1484</v>
      </c>
      <c r="CP285" s="2" t="s">
        <v>1484</v>
      </c>
      <c r="CQ285" s="2" t="s">
        <v>1484</v>
      </c>
      <c r="CR285" s="2" t="s">
        <v>1484</v>
      </c>
      <c r="CS285" s="2" t="s">
        <v>1484</v>
      </c>
      <c r="CU285" s="2" t="str">
        <f>_xlfn.XLOOKUP($A285,TEAMS!$G$1:$G$844,TEAMS!$H$1:$H$844,"",0)</f>
        <v>PF</v>
      </c>
      <c r="CV285" s="2" t="str">
        <f>_xlfn.XLOOKUP($CU285,DASHBOARD!$B$22:$B$27,DASHBOARD!$C$22:$C$27,"",0)</f>
        <v>FORWARD</v>
      </c>
      <c r="CY285" s="60">
        <v>0</v>
      </c>
      <c r="CZ285" s="60">
        <v>475000</v>
      </c>
      <c r="DA285" s="60">
        <v>630000</v>
      </c>
      <c r="DB285" s="60">
        <v>760000</v>
      </c>
      <c r="DC285" s="60">
        <v>126300</v>
      </c>
      <c r="DD285" s="60">
        <v>700000</v>
      </c>
      <c r="DE285" s="60">
        <v>700000</v>
      </c>
      <c r="DF285" s="60">
        <v>700000</v>
      </c>
      <c r="DG285" s="60">
        <v>700000</v>
      </c>
      <c r="DH285" s="60">
        <v>0</v>
      </c>
      <c r="DI285" s="60">
        <v>0</v>
      </c>
      <c r="DJ285" s="60">
        <v>0</v>
      </c>
      <c r="DK285" s="60">
        <v>0</v>
      </c>
      <c r="DL285" s="60">
        <v>0</v>
      </c>
      <c r="DM285" s="60">
        <v>0</v>
      </c>
      <c r="DN285" s="60">
        <v>0</v>
      </c>
      <c r="DO285" s="60">
        <v>0</v>
      </c>
      <c r="DP285" s="60">
        <v>0</v>
      </c>
      <c r="DQ285" s="60">
        <v>0</v>
      </c>
      <c r="DR285" s="60">
        <v>0</v>
      </c>
      <c r="DS285" s="60">
        <v>0</v>
      </c>
      <c r="DT285" s="60">
        <v>0</v>
      </c>
      <c r="DU285" s="60">
        <v>0</v>
      </c>
      <c r="DV285" s="60">
        <v>0</v>
      </c>
      <c r="DW285" s="60">
        <v>0</v>
      </c>
      <c r="DX285" s="60">
        <v>0</v>
      </c>
      <c r="DY285" s="60">
        <v>0</v>
      </c>
      <c r="DZ285" s="60">
        <v>0</v>
      </c>
      <c r="EA285" s="60">
        <v>0</v>
      </c>
      <c r="EB285" s="60">
        <v>0</v>
      </c>
      <c r="EC285" s="60">
        <v>0</v>
      </c>
      <c r="ED285" s="60">
        <v>0</v>
      </c>
      <c r="EF285" s="1"/>
      <c r="EG285" s="1"/>
      <c r="EH285" s="2" t="s">
        <v>1480</v>
      </c>
      <c r="EI285" s="1"/>
      <c r="EJ285" s="1"/>
      <c r="EK285" s="1"/>
      <c r="EL285" s="1"/>
      <c r="EM285" s="1"/>
      <c r="EN285" s="1"/>
      <c r="EO285" s="54"/>
      <c r="EP285" s="1"/>
      <c r="EQ285" s="1"/>
      <c r="ER285" s="1"/>
      <c r="ES285" s="1"/>
      <c r="ET285" s="1"/>
      <c r="EU285" s="1"/>
      <c r="EV285" s="1"/>
      <c r="EW285" s="54"/>
      <c r="EX285" s="54"/>
      <c r="EY285" s="54"/>
      <c r="EZ285" s="1"/>
      <c r="FA285" s="1"/>
      <c r="FB285" s="54"/>
      <c r="FC285" s="54"/>
      <c r="FD285" s="54"/>
      <c r="FE285" s="54"/>
      <c r="FF285" s="54"/>
      <c r="FG285" s="54"/>
      <c r="FH285" s="54"/>
      <c r="FI285" s="1"/>
    </row>
    <row r="286" spans="1:165" x14ac:dyDescent="0.2">
      <c r="A286" s="2" t="s">
        <v>655</v>
      </c>
      <c r="B286" s="2" t="s">
        <v>1484</v>
      </c>
      <c r="C286" s="2" t="s">
        <v>1484</v>
      </c>
      <c r="D286" s="2" t="s">
        <v>1484</v>
      </c>
      <c r="E286" s="2" t="s">
        <v>1484</v>
      </c>
      <c r="F286" s="2" t="s">
        <v>1484</v>
      </c>
      <c r="G286" s="2" t="s">
        <v>1484</v>
      </c>
      <c r="H286" s="2" t="s">
        <v>1484</v>
      </c>
      <c r="I286" s="2" t="s">
        <v>1484</v>
      </c>
      <c r="J286" s="2" t="s">
        <v>1484</v>
      </c>
      <c r="K286" s="2" t="s">
        <v>1484</v>
      </c>
      <c r="L286" s="2" t="s">
        <v>1484</v>
      </c>
      <c r="M286" s="2" t="s">
        <v>1484</v>
      </c>
      <c r="N286" s="2" t="s">
        <v>1484</v>
      </c>
      <c r="O286" s="2" t="s">
        <v>1484</v>
      </c>
      <c r="P286" s="2" t="s">
        <v>1484</v>
      </c>
      <c r="Q286" s="2" t="s">
        <v>1484</v>
      </c>
      <c r="R286" s="2" t="s">
        <v>1484</v>
      </c>
      <c r="S286" s="2" t="s">
        <v>1484</v>
      </c>
      <c r="T286" s="2" t="s">
        <v>1484</v>
      </c>
      <c r="U286" s="2" t="s">
        <v>1484</v>
      </c>
      <c r="V286" s="2" t="s">
        <v>1484</v>
      </c>
      <c r="W286" s="2" t="s">
        <v>1484</v>
      </c>
      <c r="X286" s="2" t="s">
        <v>1484</v>
      </c>
      <c r="Y286" s="2" t="s">
        <v>1484</v>
      </c>
      <c r="Z286" s="2" t="s">
        <v>1484</v>
      </c>
      <c r="AA286" s="2" t="s">
        <v>1484</v>
      </c>
      <c r="AB286" s="2" t="s">
        <v>1507</v>
      </c>
      <c r="AC286" s="2" t="s">
        <v>786</v>
      </c>
      <c r="AD286" s="2" t="s">
        <v>786</v>
      </c>
      <c r="AE286" s="2" t="s">
        <v>1484</v>
      </c>
      <c r="AF286" s="2" t="s">
        <v>1484</v>
      </c>
      <c r="AG286" s="2" t="s">
        <v>1484</v>
      </c>
      <c r="AH286" s="2" t="s">
        <v>1484</v>
      </c>
      <c r="AI286" s="2" t="s">
        <v>1484</v>
      </c>
      <c r="AJ286" s="2" t="s">
        <v>1484</v>
      </c>
      <c r="AK286" s="2" t="s">
        <v>1484</v>
      </c>
      <c r="AL286" s="2" t="s">
        <v>1484</v>
      </c>
      <c r="AM286" s="2" t="s">
        <v>1484</v>
      </c>
      <c r="AN286" s="2" t="s">
        <v>1484</v>
      </c>
      <c r="AO286" s="2" t="s">
        <v>1484</v>
      </c>
      <c r="AP286" s="2" t="s">
        <v>1484</v>
      </c>
      <c r="AQ286" s="2" t="s">
        <v>1484</v>
      </c>
      <c r="AR286" s="2" t="s">
        <v>1484</v>
      </c>
      <c r="AS286" s="2" t="s">
        <v>1484</v>
      </c>
      <c r="AT286" s="2" t="s">
        <v>1484</v>
      </c>
      <c r="AU286" s="2" t="s">
        <v>1484</v>
      </c>
      <c r="AV286" s="2" t="s">
        <v>1484</v>
      </c>
      <c r="AW286" s="2" t="s">
        <v>1484</v>
      </c>
      <c r="AX286" s="2" t="s">
        <v>1484</v>
      </c>
      <c r="AY286" s="2" t="s">
        <v>1484</v>
      </c>
      <c r="AZ286" s="2" t="s">
        <v>1484</v>
      </c>
      <c r="BA286" s="2" t="s">
        <v>1484</v>
      </c>
      <c r="BB286" s="2" t="s">
        <v>1484</v>
      </c>
      <c r="BC286" s="2" t="s">
        <v>1484</v>
      </c>
      <c r="BD286" s="2" t="s">
        <v>1484</v>
      </c>
      <c r="BE286" s="2" t="s">
        <v>1484</v>
      </c>
      <c r="BF286" s="2" t="s">
        <v>1484</v>
      </c>
      <c r="BG286" s="2" t="s">
        <v>1484</v>
      </c>
      <c r="BH286" s="2">
        <v>187.6</v>
      </c>
      <c r="BI286" s="2">
        <v>739.19999999999993</v>
      </c>
      <c r="BJ286" s="2">
        <v>1058.2</v>
      </c>
      <c r="BK286" s="2" t="s">
        <v>1484</v>
      </c>
      <c r="BL286" s="2" t="s">
        <v>1484</v>
      </c>
      <c r="BM286" s="2" t="s">
        <v>1484</v>
      </c>
      <c r="BN286" s="2" t="s">
        <v>1484</v>
      </c>
      <c r="BO286" s="2" t="s">
        <v>1484</v>
      </c>
      <c r="BP286" s="2" t="s">
        <v>1484</v>
      </c>
      <c r="BQ286" s="2" t="s">
        <v>1484</v>
      </c>
      <c r="BR286" s="2" t="s">
        <v>1484</v>
      </c>
      <c r="BS286" s="2" t="s">
        <v>1484</v>
      </c>
      <c r="BT286" s="2" t="s">
        <v>1484</v>
      </c>
      <c r="BU286" s="2" t="s">
        <v>1484</v>
      </c>
      <c r="BV286" s="2" t="s">
        <v>1484</v>
      </c>
      <c r="BW286" s="2" t="s">
        <v>1484</v>
      </c>
      <c r="BX286" s="2" t="s">
        <v>1484</v>
      </c>
      <c r="BY286" s="2" t="s">
        <v>1484</v>
      </c>
      <c r="BZ286" s="2" t="s">
        <v>1484</v>
      </c>
      <c r="CA286" s="2" t="s">
        <v>1484</v>
      </c>
      <c r="CB286" s="2" t="s">
        <v>1484</v>
      </c>
      <c r="CC286" s="2" t="s">
        <v>1484</v>
      </c>
      <c r="CD286" s="2" t="s">
        <v>1484</v>
      </c>
      <c r="CE286" s="2" t="s">
        <v>1484</v>
      </c>
      <c r="CF286" s="2" t="s">
        <v>1484</v>
      </c>
      <c r="CG286" s="2" t="s">
        <v>1484</v>
      </c>
      <c r="CH286" s="2" t="s">
        <v>1484</v>
      </c>
      <c r="CI286" s="2" t="s">
        <v>1484</v>
      </c>
      <c r="CJ286" s="2" t="s">
        <v>1484</v>
      </c>
      <c r="CK286" s="2" t="s">
        <v>1484</v>
      </c>
      <c r="CL286" s="2" t="s">
        <v>1484</v>
      </c>
      <c r="CM286" s="2" t="s">
        <v>1484</v>
      </c>
      <c r="CN286" s="2">
        <v>11.8</v>
      </c>
      <c r="CO286" s="2">
        <v>12.8</v>
      </c>
      <c r="CP286" s="2">
        <v>13.1</v>
      </c>
      <c r="CQ286" s="2" t="s">
        <v>1484</v>
      </c>
      <c r="CR286" s="2" t="s">
        <v>1484</v>
      </c>
      <c r="CS286" s="2" t="s">
        <v>1484</v>
      </c>
      <c r="CU286" s="2" t="str">
        <f>_xlfn.XLOOKUP($A286,TEAMS!$G$1:$G$844,TEAMS!$H$1:$H$844,"",0)</f>
        <v>PG</v>
      </c>
      <c r="CV286" s="2" t="str">
        <f>_xlfn.XLOOKUP($CU286,DASHBOARD!$B$22:$B$27,DASHBOARD!$C$22:$C$27,"",0)</f>
        <v>GUARD</v>
      </c>
      <c r="CY286" s="60">
        <v>0</v>
      </c>
      <c r="CZ286" s="60">
        <v>0</v>
      </c>
      <c r="DA286" s="60">
        <v>0</v>
      </c>
      <c r="DB286" s="60">
        <v>0</v>
      </c>
      <c r="DC286" s="60">
        <v>0</v>
      </c>
      <c r="DD286" s="60">
        <v>0</v>
      </c>
      <c r="DE286" s="60">
        <v>0</v>
      </c>
      <c r="DF286" s="60">
        <v>0</v>
      </c>
      <c r="DG286" s="60">
        <v>0</v>
      </c>
      <c r="DH286" s="60">
        <v>0</v>
      </c>
      <c r="DI286" s="60">
        <v>0</v>
      </c>
      <c r="DJ286" s="60">
        <v>0</v>
      </c>
      <c r="DK286" s="60">
        <v>0</v>
      </c>
      <c r="DL286" s="60">
        <v>0</v>
      </c>
      <c r="DM286" s="60">
        <v>0</v>
      </c>
      <c r="DN286" s="60">
        <v>0</v>
      </c>
      <c r="DO286" s="60">
        <v>0</v>
      </c>
      <c r="DP286" s="60">
        <v>0</v>
      </c>
      <c r="DQ286" s="60">
        <v>0</v>
      </c>
      <c r="DR286" s="60">
        <v>0</v>
      </c>
      <c r="DS286" s="60">
        <v>0</v>
      </c>
      <c r="DT286" s="60">
        <v>0</v>
      </c>
      <c r="DU286" s="60">
        <v>0</v>
      </c>
      <c r="DV286" s="60">
        <v>0</v>
      </c>
      <c r="DW286" s="60">
        <v>0</v>
      </c>
      <c r="DX286" s="60">
        <v>0</v>
      </c>
      <c r="DY286" s="60">
        <v>79922</v>
      </c>
      <c r="DZ286" s="60">
        <v>100000</v>
      </c>
      <c r="EA286" s="60">
        <v>1544951</v>
      </c>
      <c r="EB286" s="60">
        <v>0</v>
      </c>
      <c r="EC286" s="60">
        <v>0</v>
      </c>
      <c r="ED286" s="60">
        <v>0</v>
      </c>
      <c r="EH286" s="2" t="s">
        <v>1481</v>
      </c>
    </row>
    <row r="287" spans="1:165" x14ac:dyDescent="0.2">
      <c r="A287" s="2" t="s">
        <v>590</v>
      </c>
      <c r="B287" s="2" t="s">
        <v>1484</v>
      </c>
      <c r="C287" s="2" t="s">
        <v>1484</v>
      </c>
      <c r="D287" s="2" t="s">
        <v>1484</v>
      </c>
      <c r="E287" s="2" t="s">
        <v>1484</v>
      </c>
      <c r="F287" s="2" t="s">
        <v>1484</v>
      </c>
      <c r="G287" s="2" t="s">
        <v>1484</v>
      </c>
      <c r="H287" s="2" t="s">
        <v>1484</v>
      </c>
      <c r="I287" s="2" t="s">
        <v>1484</v>
      </c>
      <c r="J287" s="2" t="s">
        <v>1484</v>
      </c>
      <c r="K287" s="2" t="s">
        <v>1484</v>
      </c>
      <c r="L287" s="2" t="s">
        <v>1484</v>
      </c>
      <c r="M287" s="2" t="s">
        <v>1484</v>
      </c>
      <c r="N287" s="2" t="s">
        <v>1484</v>
      </c>
      <c r="O287" s="2" t="s">
        <v>1484</v>
      </c>
      <c r="P287" s="2" t="s">
        <v>1484</v>
      </c>
      <c r="Q287" s="2" t="s">
        <v>1484</v>
      </c>
      <c r="R287" s="2" t="s">
        <v>1484</v>
      </c>
      <c r="S287" s="2" t="s">
        <v>1484</v>
      </c>
      <c r="T287" s="2" t="s">
        <v>1484</v>
      </c>
      <c r="U287" s="2" t="s">
        <v>1484</v>
      </c>
      <c r="V287" s="2" t="s">
        <v>1484</v>
      </c>
      <c r="W287" s="2" t="s">
        <v>1484</v>
      </c>
      <c r="X287" s="2" t="s">
        <v>1484</v>
      </c>
      <c r="Y287" s="2" t="s">
        <v>1484</v>
      </c>
      <c r="Z287" s="2" t="s">
        <v>1484</v>
      </c>
      <c r="AA287" s="2" t="s">
        <v>1484</v>
      </c>
      <c r="AB287" s="2" t="s">
        <v>1484</v>
      </c>
      <c r="AC287" s="2" t="s">
        <v>1484</v>
      </c>
      <c r="AD287" s="2" t="s">
        <v>1484</v>
      </c>
      <c r="AE287" s="2" t="s">
        <v>1484</v>
      </c>
      <c r="AF287" s="2" t="s">
        <v>1484</v>
      </c>
      <c r="AG287" s="2" t="s">
        <v>1484</v>
      </c>
      <c r="AH287" s="2" t="s">
        <v>1484</v>
      </c>
      <c r="AI287" s="2" t="s">
        <v>1484</v>
      </c>
      <c r="AJ287" s="2" t="s">
        <v>1484</v>
      </c>
      <c r="AK287" s="2" t="s">
        <v>1484</v>
      </c>
      <c r="AL287" s="2" t="s">
        <v>1484</v>
      </c>
      <c r="AM287" s="2" t="s">
        <v>1484</v>
      </c>
      <c r="AN287" s="2" t="s">
        <v>1484</v>
      </c>
      <c r="AO287" s="2" t="s">
        <v>1484</v>
      </c>
      <c r="AP287" s="2" t="s">
        <v>1484</v>
      </c>
      <c r="AQ287" s="2" t="s">
        <v>1484</v>
      </c>
      <c r="AR287" s="2" t="s">
        <v>1484</v>
      </c>
      <c r="AS287" s="2" t="s">
        <v>1484</v>
      </c>
      <c r="AT287" s="2" t="s">
        <v>1484</v>
      </c>
      <c r="AU287" s="2" t="s">
        <v>1484</v>
      </c>
      <c r="AV287" s="2" t="s">
        <v>1484</v>
      </c>
      <c r="AW287" s="2" t="s">
        <v>1484</v>
      </c>
      <c r="AX287" s="2" t="s">
        <v>1484</v>
      </c>
      <c r="AY287" s="2" t="s">
        <v>1484</v>
      </c>
      <c r="AZ287" s="2" t="s">
        <v>1484</v>
      </c>
      <c r="BA287" s="2" t="s">
        <v>1484</v>
      </c>
      <c r="BB287" s="2" t="s">
        <v>1484</v>
      </c>
      <c r="BC287" s="2" t="s">
        <v>1484</v>
      </c>
      <c r="BD287" s="2" t="s">
        <v>1484</v>
      </c>
      <c r="BE287" s="2" t="s">
        <v>1484</v>
      </c>
      <c r="BF287" s="2" t="s">
        <v>1484</v>
      </c>
      <c r="BG287" s="2" t="s">
        <v>1484</v>
      </c>
      <c r="BH287" s="2" t="s">
        <v>1484</v>
      </c>
      <c r="BI287" s="2" t="s">
        <v>1484</v>
      </c>
      <c r="BJ287" s="2" t="s">
        <v>1484</v>
      </c>
      <c r="BK287" s="2" t="s">
        <v>1484</v>
      </c>
      <c r="BL287" s="2" t="s">
        <v>1484</v>
      </c>
      <c r="BM287" s="2" t="s">
        <v>1484</v>
      </c>
      <c r="BN287" s="2" t="s">
        <v>1484</v>
      </c>
      <c r="BO287" s="2" t="s">
        <v>1484</v>
      </c>
      <c r="BP287" s="2" t="s">
        <v>1484</v>
      </c>
      <c r="BQ287" s="2" t="s">
        <v>1484</v>
      </c>
      <c r="BR287" s="2" t="s">
        <v>1484</v>
      </c>
      <c r="BS287" s="2" t="s">
        <v>1484</v>
      </c>
      <c r="BT287" s="2" t="s">
        <v>1484</v>
      </c>
      <c r="BU287" s="2" t="s">
        <v>1484</v>
      </c>
      <c r="BV287" s="2" t="s">
        <v>1484</v>
      </c>
      <c r="BW287" s="2" t="s">
        <v>1484</v>
      </c>
      <c r="BX287" s="2" t="s">
        <v>1484</v>
      </c>
      <c r="BY287" s="2" t="s">
        <v>1484</v>
      </c>
      <c r="BZ287" s="2" t="s">
        <v>1484</v>
      </c>
      <c r="CA287" s="2" t="s">
        <v>1484</v>
      </c>
      <c r="CB287" s="2" t="s">
        <v>1484</v>
      </c>
      <c r="CC287" s="2" t="s">
        <v>1484</v>
      </c>
      <c r="CD287" s="2" t="s">
        <v>1484</v>
      </c>
      <c r="CE287" s="2" t="s">
        <v>1484</v>
      </c>
      <c r="CF287" s="2" t="s">
        <v>1484</v>
      </c>
      <c r="CG287" s="2" t="s">
        <v>1484</v>
      </c>
      <c r="CH287" s="2" t="s">
        <v>1484</v>
      </c>
      <c r="CI287" s="2" t="s">
        <v>1484</v>
      </c>
      <c r="CJ287" s="2" t="s">
        <v>1484</v>
      </c>
      <c r="CK287" s="2" t="s">
        <v>1484</v>
      </c>
      <c r="CL287" s="2" t="s">
        <v>1484</v>
      </c>
      <c r="CM287" s="2" t="s">
        <v>1484</v>
      </c>
      <c r="CN287" s="2" t="s">
        <v>1484</v>
      </c>
      <c r="CO287" s="2" t="s">
        <v>1484</v>
      </c>
      <c r="CP287" s="2" t="s">
        <v>1484</v>
      </c>
      <c r="CQ287" s="2" t="s">
        <v>1484</v>
      </c>
      <c r="CR287" s="2" t="s">
        <v>1484</v>
      </c>
      <c r="CS287" s="2" t="s">
        <v>1484</v>
      </c>
      <c r="CU287" s="2" t="str">
        <f>_xlfn.XLOOKUP($A287,TEAMS!$G$1:$G$844,TEAMS!$H$1:$H$844,"",0)</f>
        <v>SG</v>
      </c>
      <c r="CV287" s="2" t="str">
        <f>_xlfn.XLOOKUP($CU287,DASHBOARD!$B$22:$B$27,DASHBOARD!$C$22:$C$27,"",0)</f>
        <v>GUARD</v>
      </c>
      <c r="CY287" s="60">
        <v>0</v>
      </c>
      <c r="CZ287" s="60">
        <v>0</v>
      </c>
      <c r="DA287" s="60">
        <v>0</v>
      </c>
      <c r="DB287" s="60">
        <v>0</v>
      </c>
      <c r="DC287" s="60">
        <v>0</v>
      </c>
      <c r="DD287" s="60">
        <v>0</v>
      </c>
      <c r="DE287" s="60">
        <v>0</v>
      </c>
      <c r="DF287" s="60">
        <v>0</v>
      </c>
      <c r="DG287" s="60">
        <v>0</v>
      </c>
      <c r="DH287" s="60">
        <v>0</v>
      </c>
      <c r="DI287" s="60">
        <v>0</v>
      </c>
      <c r="DJ287" s="60">
        <v>0</v>
      </c>
      <c r="DK287" s="60">
        <v>0</v>
      </c>
      <c r="DL287" s="60">
        <v>0</v>
      </c>
      <c r="DM287" s="60">
        <v>0</v>
      </c>
      <c r="DN287" s="60">
        <v>0</v>
      </c>
      <c r="DO287" s="60">
        <v>0</v>
      </c>
      <c r="DP287" s="60">
        <v>0</v>
      </c>
      <c r="DQ287" s="60">
        <v>0</v>
      </c>
      <c r="DR287" s="60">
        <v>0</v>
      </c>
      <c r="DS287" s="60">
        <v>0</v>
      </c>
      <c r="DT287" s="60">
        <v>0</v>
      </c>
      <c r="DU287" s="60">
        <v>0</v>
      </c>
      <c r="DV287" s="60">
        <v>0</v>
      </c>
      <c r="DW287" s="60">
        <v>0</v>
      </c>
      <c r="DX287" s="60">
        <v>0</v>
      </c>
      <c r="DY287" s="60">
        <v>0</v>
      </c>
      <c r="DZ287" s="60">
        <v>0</v>
      </c>
      <c r="EA287" s="60">
        <v>0</v>
      </c>
      <c r="EB287" s="60">
        <v>0</v>
      </c>
      <c r="EC287" s="60">
        <v>0</v>
      </c>
      <c r="ED287" s="60">
        <v>0</v>
      </c>
      <c r="EH287" s="2" t="s">
        <v>1484</v>
      </c>
    </row>
    <row r="288" spans="1:165" x14ac:dyDescent="0.2">
      <c r="A288" s="2" t="s">
        <v>658</v>
      </c>
      <c r="B288" s="2" t="s">
        <v>1484</v>
      </c>
      <c r="C288" s="2" t="s">
        <v>1484</v>
      </c>
      <c r="D288" s="2" t="s">
        <v>1484</v>
      </c>
      <c r="E288" s="2" t="s">
        <v>1484</v>
      </c>
      <c r="F288" s="2" t="s">
        <v>1484</v>
      </c>
      <c r="G288" s="2" t="s">
        <v>1484</v>
      </c>
      <c r="H288" s="2" t="s">
        <v>1484</v>
      </c>
      <c r="I288" s="2" t="s">
        <v>1484</v>
      </c>
      <c r="J288" s="2" t="s">
        <v>1484</v>
      </c>
      <c r="K288" s="2" t="s">
        <v>1484</v>
      </c>
      <c r="L288" s="2" t="s">
        <v>1484</v>
      </c>
      <c r="M288" s="2" t="s">
        <v>1484</v>
      </c>
      <c r="N288" s="2" t="s">
        <v>1484</v>
      </c>
      <c r="O288" s="2" t="s">
        <v>1484</v>
      </c>
      <c r="P288" s="2" t="s">
        <v>1484</v>
      </c>
      <c r="Q288" s="2" t="s">
        <v>1484</v>
      </c>
      <c r="R288" s="2" t="s">
        <v>844</v>
      </c>
      <c r="S288" s="2" t="s">
        <v>844</v>
      </c>
      <c r="T288" s="2" t="s">
        <v>844</v>
      </c>
      <c r="U288" s="2" t="s">
        <v>844</v>
      </c>
      <c r="V288" s="2" t="s">
        <v>844</v>
      </c>
      <c r="W288" s="2" t="s">
        <v>844</v>
      </c>
      <c r="X288" s="2" t="s">
        <v>844</v>
      </c>
      <c r="Y288" s="2" t="s">
        <v>844</v>
      </c>
      <c r="Z288" s="2" t="s">
        <v>1507</v>
      </c>
      <c r="AA288" s="2" t="s">
        <v>1523</v>
      </c>
      <c r="AB288" s="2" t="s">
        <v>1077</v>
      </c>
      <c r="AC288" s="2" t="s">
        <v>1510</v>
      </c>
      <c r="AD288" s="2" t="s">
        <v>837</v>
      </c>
      <c r="AE288" s="2" t="s">
        <v>1484</v>
      </c>
      <c r="AF288" s="2" t="s">
        <v>1484</v>
      </c>
      <c r="AG288" s="2" t="s">
        <v>1484</v>
      </c>
      <c r="AH288" s="2" t="s">
        <v>1484</v>
      </c>
      <c r="AI288" s="2" t="s">
        <v>1484</v>
      </c>
      <c r="AJ288" s="2" t="s">
        <v>1484</v>
      </c>
      <c r="AK288" s="2" t="s">
        <v>1484</v>
      </c>
      <c r="AL288" s="2" t="s">
        <v>1484</v>
      </c>
      <c r="AM288" s="2" t="s">
        <v>1484</v>
      </c>
      <c r="AN288" s="2" t="s">
        <v>1484</v>
      </c>
      <c r="AO288" s="2" t="s">
        <v>1484</v>
      </c>
      <c r="AP288" s="2" t="s">
        <v>1484</v>
      </c>
      <c r="AQ288" s="2" t="s">
        <v>1484</v>
      </c>
      <c r="AR288" s="2" t="s">
        <v>1484</v>
      </c>
      <c r="AS288" s="2" t="s">
        <v>1484</v>
      </c>
      <c r="AT288" s="2" t="s">
        <v>1484</v>
      </c>
      <c r="AU288" s="2" t="s">
        <v>1484</v>
      </c>
      <c r="AV288" s="2" t="s">
        <v>1484</v>
      </c>
      <c r="AW288" s="2" t="s">
        <v>1484</v>
      </c>
      <c r="AX288" s="2">
        <v>1833</v>
      </c>
      <c r="AY288" s="2">
        <v>2302.2999999999997</v>
      </c>
      <c r="AZ288" s="2">
        <v>2640</v>
      </c>
      <c r="BA288" s="2">
        <v>2964.6</v>
      </c>
      <c r="BB288" s="2">
        <v>2529.6000000000004</v>
      </c>
      <c r="BC288" s="2">
        <v>1955.6999999999998</v>
      </c>
      <c r="BD288" s="2">
        <v>1421.2</v>
      </c>
      <c r="BE288" s="2">
        <v>998.99999999999989</v>
      </c>
      <c r="BF288" s="2">
        <v>2019.6</v>
      </c>
      <c r="BG288" s="2">
        <v>2534.4</v>
      </c>
      <c r="BH288" s="2">
        <v>1842.3</v>
      </c>
      <c r="BI288" s="2">
        <v>1703</v>
      </c>
      <c r="BJ288" s="2">
        <v>1370.8</v>
      </c>
      <c r="BK288" s="2" t="s">
        <v>1484</v>
      </c>
      <c r="BL288" s="2" t="s">
        <v>1484</v>
      </c>
      <c r="BM288" s="2" t="s">
        <v>1484</v>
      </c>
      <c r="BN288" s="2" t="s">
        <v>1484</v>
      </c>
      <c r="BO288" s="2" t="s">
        <v>1484</v>
      </c>
      <c r="BP288" s="2" t="s">
        <v>1484</v>
      </c>
      <c r="BQ288" s="2" t="s">
        <v>1484</v>
      </c>
      <c r="BR288" s="2" t="s">
        <v>1484</v>
      </c>
      <c r="BS288" s="2" t="s">
        <v>1484</v>
      </c>
      <c r="BT288" s="2" t="s">
        <v>1484</v>
      </c>
      <c r="BU288" s="2" t="s">
        <v>1484</v>
      </c>
      <c r="BV288" s="2" t="s">
        <v>1484</v>
      </c>
      <c r="BW288" s="2" t="s">
        <v>1484</v>
      </c>
      <c r="BX288" s="2" t="s">
        <v>1484</v>
      </c>
      <c r="BY288" s="2" t="s">
        <v>1484</v>
      </c>
      <c r="BZ288" s="2" t="s">
        <v>1484</v>
      </c>
      <c r="CA288" s="2" t="s">
        <v>1484</v>
      </c>
      <c r="CB288" s="2" t="s">
        <v>1484</v>
      </c>
      <c r="CC288" s="2" t="s">
        <v>1484</v>
      </c>
      <c r="CD288" s="2">
        <v>13.1</v>
      </c>
      <c r="CE288" s="2">
        <v>15.6</v>
      </c>
      <c r="CF288" s="2">
        <v>18.8</v>
      </c>
      <c r="CG288" s="2">
        <v>19.100000000000001</v>
      </c>
      <c r="CH288" s="2">
        <v>17.100000000000001</v>
      </c>
      <c r="CI288" s="2">
        <v>17.5</v>
      </c>
      <c r="CJ288" s="2">
        <v>18.100000000000001</v>
      </c>
      <c r="CK288" s="2">
        <v>15.3</v>
      </c>
      <c r="CL288" s="2">
        <v>13.5</v>
      </c>
      <c r="CM288" s="2">
        <v>16.899999999999999</v>
      </c>
      <c r="CN288" s="2">
        <v>13.6</v>
      </c>
      <c r="CO288" s="2">
        <v>15.3</v>
      </c>
      <c r="CP288" s="2">
        <v>12.1</v>
      </c>
      <c r="CQ288" s="2" t="s">
        <v>1484</v>
      </c>
      <c r="CR288" s="2" t="s">
        <v>1484</v>
      </c>
      <c r="CS288" s="2" t="s">
        <v>1484</v>
      </c>
      <c r="CU288" s="2" t="str">
        <f>_xlfn.XLOOKUP($A288,TEAMS!$G$1:$G$844,TEAMS!$H$1:$H$844,"",0)</f>
        <v>PG</v>
      </c>
      <c r="CV288" s="2" t="str">
        <f>_xlfn.XLOOKUP($CU288,DASHBOARD!$B$22:$B$27,DASHBOARD!$C$22:$C$27,"",0)</f>
        <v>GUARD</v>
      </c>
      <c r="CY288" s="60">
        <v>0</v>
      </c>
      <c r="CZ288" s="60">
        <v>0</v>
      </c>
      <c r="DA288" s="60">
        <v>0</v>
      </c>
      <c r="DB288" s="60">
        <v>0</v>
      </c>
      <c r="DC288" s="60">
        <v>0</v>
      </c>
      <c r="DD288" s="60">
        <v>0</v>
      </c>
      <c r="DE288" s="60">
        <v>0</v>
      </c>
      <c r="DF288" s="60">
        <v>0</v>
      </c>
      <c r="DG288" s="60">
        <v>0</v>
      </c>
      <c r="DH288" s="60">
        <v>0</v>
      </c>
      <c r="DI288" s="60">
        <v>0</v>
      </c>
      <c r="DJ288" s="60">
        <v>0</v>
      </c>
      <c r="DK288" s="60">
        <v>0</v>
      </c>
      <c r="DL288" s="60">
        <v>0</v>
      </c>
      <c r="DM288" s="60">
        <v>0</v>
      </c>
      <c r="DN288" s="60">
        <v>0</v>
      </c>
      <c r="DO288" s="60">
        <v>0</v>
      </c>
      <c r="DP288" s="60">
        <v>1229280</v>
      </c>
      <c r="DQ288" s="60">
        <v>1315080</v>
      </c>
      <c r="DR288" s="60">
        <v>2094922</v>
      </c>
      <c r="DS288" s="60">
        <v>9090911</v>
      </c>
      <c r="DT288" s="60">
        <v>10045455</v>
      </c>
      <c r="DU288" s="60">
        <v>0</v>
      </c>
      <c r="DV288" s="60">
        <v>11954545</v>
      </c>
      <c r="DW288" s="60">
        <v>12909091</v>
      </c>
      <c r="DX288" s="60">
        <v>9500000</v>
      </c>
      <c r="DY288" s="60">
        <v>14000000</v>
      </c>
      <c r="DZ288" s="60">
        <v>3300000</v>
      </c>
      <c r="EA288" s="60">
        <v>9000000</v>
      </c>
      <c r="EB288" s="60">
        <v>0</v>
      </c>
      <c r="EC288" s="60">
        <v>0</v>
      </c>
      <c r="ED288" s="60">
        <v>0</v>
      </c>
      <c r="EH288" s="2" t="s">
        <v>1476</v>
      </c>
    </row>
    <row r="289" spans="1:165" x14ac:dyDescent="0.2">
      <c r="A289" s="2" t="s">
        <v>1057</v>
      </c>
      <c r="B289" s="2" t="s">
        <v>1484</v>
      </c>
      <c r="C289" s="2" t="s">
        <v>1523</v>
      </c>
      <c r="D289" s="2" t="s">
        <v>1523</v>
      </c>
      <c r="E289" s="2" t="s">
        <v>1523</v>
      </c>
      <c r="F289" s="2" t="s">
        <v>1523</v>
      </c>
      <c r="G289" s="2" t="s">
        <v>1077</v>
      </c>
      <c r="H289" s="2" t="s">
        <v>1077</v>
      </c>
      <c r="I289" s="2" t="s">
        <v>1077</v>
      </c>
      <c r="J289" s="2" t="s">
        <v>1077</v>
      </c>
      <c r="K289" s="2" t="s">
        <v>1077</v>
      </c>
      <c r="L289" s="2" t="s">
        <v>844</v>
      </c>
      <c r="M289" s="2" t="s">
        <v>844</v>
      </c>
      <c r="N289" s="2" t="s">
        <v>1506</v>
      </c>
      <c r="O289" s="2" t="s">
        <v>1484</v>
      </c>
      <c r="P289" s="2" t="s">
        <v>1484</v>
      </c>
      <c r="Q289" s="2" t="s">
        <v>1484</v>
      </c>
      <c r="R289" s="2" t="s">
        <v>1484</v>
      </c>
      <c r="S289" s="2" t="s">
        <v>1484</v>
      </c>
      <c r="T289" s="2" t="s">
        <v>1484</v>
      </c>
      <c r="U289" s="2" t="s">
        <v>1484</v>
      </c>
      <c r="V289" s="2" t="s">
        <v>1484</v>
      </c>
      <c r="W289" s="2" t="s">
        <v>1484</v>
      </c>
      <c r="X289" s="2" t="s">
        <v>1484</v>
      </c>
      <c r="Y289" s="2" t="s">
        <v>1484</v>
      </c>
      <c r="Z289" s="2" t="s">
        <v>1484</v>
      </c>
      <c r="AA289" s="2" t="s">
        <v>1484</v>
      </c>
      <c r="AB289" s="2" t="s">
        <v>1484</v>
      </c>
      <c r="AC289" s="2" t="s">
        <v>1484</v>
      </c>
      <c r="AD289" s="2" t="s">
        <v>1484</v>
      </c>
      <c r="AE289" s="2" t="s">
        <v>1484</v>
      </c>
      <c r="AF289" s="2" t="s">
        <v>1484</v>
      </c>
      <c r="AG289" s="2" t="s">
        <v>1484</v>
      </c>
      <c r="AH289" s="2" t="s">
        <v>1484</v>
      </c>
      <c r="AI289" s="2">
        <v>537.6</v>
      </c>
      <c r="AJ289" s="2">
        <v>1725</v>
      </c>
      <c r="AK289" s="2">
        <v>1043.1000000000001</v>
      </c>
      <c r="AL289" s="2">
        <v>1085.3999999999999</v>
      </c>
      <c r="AM289" s="2">
        <v>673.2</v>
      </c>
      <c r="AN289" s="2">
        <v>1058.3999999999999</v>
      </c>
      <c r="AO289" s="2">
        <v>1150.2</v>
      </c>
      <c r="AP289" s="2">
        <v>1138.8</v>
      </c>
      <c r="AQ289" s="2">
        <v>1622.5</v>
      </c>
      <c r="AR289" s="2">
        <v>1236.5999999999999</v>
      </c>
      <c r="AS289" s="2">
        <v>6</v>
      </c>
      <c r="AT289" s="2">
        <v>262.39999999999998</v>
      </c>
      <c r="AU289" s="2" t="s">
        <v>1484</v>
      </c>
      <c r="AV289" s="2" t="s">
        <v>1484</v>
      </c>
      <c r="AW289" s="2" t="s">
        <v>1484</v>
      </c>
      <c r="AX289" s="2" t="s">
        <v>1484</v>
      </c>
      <c r="AY289" s="2" t="s">
        <v>1484</v>
      </c>
      <c r="AZ289" s="2" t="s">
        <v>1484</v>
      </c>
      <c r="BA289" s="2" t="s">
        <v>1484</v>
      </c>
      <c r="BB289" s="2" t="s">
        <v>1484</v>
      </c>
      <c r="BC289" s="2" t="s">
        <v>1484</v>
      </c>
      <c r="BD289" s="2" t="s">
        <v>1484</v>
      </c>
      <c r="BE289" s="2" t="s">
        <v>1484</v>
      </c>
      <c r="BF289" s="2" t="s">
        <v>1484</v>
      </c>
      <c r="BG289" s="2" t="s">
        <v>1484</v>
      </c>
      <c r="BH289" s="2" t="s">
        <v>1484</v>
      </c>
      <c r="BI289" s="2" t="s">
        <v>1484</v>
      </c>
      <c r="BJ289" s="2" t="s">
        <v>1484</v>
      </c>
      <c r="BK289" s="2" t="s">
        <v>1484</v>
      </c>
      <c r="BL289" s="2" t="s">
        <v>1484</v>
      </c>
      <c r="BM289" s="2" t="s">
        <v>1484</v>
      </c>
      <c r="BN289" s="2" t="s">
        <v>1484</v>
      </c>
      <c r="BO289" s="2">
        <v>11.5</v>
      </c>
      <c r="BP289" s="2">
        <v>11.3</v>
      </c>
      <c r="BQ289" s="2">
        <v>9.3000000000000007</v>
      </c>
      <c r="BR289" s="2">
        <v>11.8</v>
      </c>
      <c r="BS289" s="2">
        <v>11.2</v>
      </c>
      <c r="BT289" s="2">
        <v>13</v>
      </c>
      <c r="BU289" s="2">
        <v>10.1</v>
      </c>
      <c r="BV289" s="2">
        <v>12.6</v>
      </c>
      <c r="BW289" s="2">
        <v>7.3</v>
      </c>
      <c r="BX289" s="2">
        <v>8.1999999999999993</v>
      </c>
      <c r="BY289" s="2">
        <v>8.6</v>
      </c>
      <c r="BZ289" s="2">
        <v>7.2</v>
      </c>
      <c r="CA289" s="2" t="s">
        <v>1484</v>
      </c>
      <c r="CB289" s="2" t="s">
        <v>1484</v>
      </c>
      <c r="CC289" s="2" t="s">
        <v>1484</v>
      </c>
      <c r="CD289" s="2" t="s">
        <v>1484</v>
      </c>
      <c r="CE289" s="2" t="s">
        <v>1484</v>
      </c>
      <c r="CF289" s="2" t="s">
        <v>1484</v>
      </c>
      <c r="CG289" s="2" t="s">
        <v>1484</v>
      </c>
      <c r="CH289" s="2" t="s">
        <v>1484</v>
      </c>
      <c r="CI289" s="2" t="s">
        <v>1484</v>
      </c>
      <c r="CJ289" s="2" t="s">
        <v>1484</v>
      </c>
      <c r="CK289" s="2" t="s">
        <v>1484</v>
      </c>
      <c r="CL289" s="2" t="s">
        <v>1484</v>
      </c>
      <c r="CM289" s="2" t="s">
        <v>1484</v>
      </c>
      <c r="CN289" s="2" t="s">
        <v>1484</v>
      </c>
      <c r="CO289" s="2" t="s">
        <v>1484</v>
      </c>
      <c r="CP289" s="2" t="s">
        <v>1484</v>
      </c>
      <c r="CQ289" s="2" t="s">
        <v>1484</v>
      </c>
      <c r="CR289" s="2" t="s">
        <v>1484</v>
      </c>
      <c r="CS289" s="2" t="s">
        <v>1484</v>
      </c>
      <c r="CU289" s="2" t="str">
        <f>_xlfn.XLOOKUP($A289,TEAMS!$G$1:$G$844,TEAMS!$H$1:$H$844,"",0)</f>
        <v>PG</v>
      </c>
      <c r="CV289" s="2" t="str">
        <f>_xlfn.XLOOKUP($CU289,DASHBOARD!$B$22:$B$27,DASHBOARD!$C$22:$C$27,"",0)</f>
        <v>GUARD</v>
      </c>
      <c r="CY289" s="60">
        <v>0</v>
      </c>
      <c r="CZ289" s="60">
        <v>210000</v>
      </c>
      <c r="DA289" s="60">
        <v>250000</v>
      </c>
      <c r="DB289" s="60">
        <v>597000</v>
      </c>
      <c r="DC289" s="60">
        <v>700000</v>
      </c>
      <c r="DD289" s="60">
        <v>900000</v>
      </c>
      <c r="DE289" s="60">
        <v>1300000</v>
      </c>
      <c r="DF289" s="60">
        <v>1260000</v>
      </c>
      <c r="DG289" s="60">
        <v>1320000</v>
      </c>
      <c r="DH289" s="60">
        <v>0</v>
      </c>
      <c r="DI289" s="60">
        <v>2250000</v>
      </c>
      <c r="DJ289" s="60">
        <v>2475000</v>
      </c>
      <c r="DK289" s="60">
        <v>2700000</v>
      </c>
      <c r="DL289" s="60">
        <v>0</v>
      </c>
      <c r="DM289" s="60">
        <v>0</v>
      </c>
      <c r="DN289" s="60">
        <v>0</v>
      </c>
      <c r="DO289" s="60">
        <v>0</v>
      </c>
      <c r="DP289" s="60">
        <v>0</v>
      </c>
      <c r="DQ289" s="60">
        <v>0</v>
      </c>
      <c r="DR289" s="60">
        <v>0</v>
      </c>
      <c r="DS289" s="60">
        <v>0</v>
      </c>
      <c r="DT289" s="60">
        <v>0</v>
      </c>
      <c r="DU289" s="60">
        <v>0</v>
      </c>
      <c r="DV289" s="60">
        <v>0</v>
      </c>
      <c r="DW289" s="60">
        <v>0</v>
      </c>
      <c r="DX289" s="60">
        <v>0</v>
      </c>
      <c r="DY289" s="60">
        <v>0</v>
      </c>
      <c r="DZ289" s="60">
        <v>0</v>
      </c>
      <c r="EA289" s="60">
        <v>0</v>
      </c>
      <c r="EB289" s="60">
        <v>0</v>
      </c>
      <c r="EC289" s="60">
        <v>0</v>
      </c>
      <c r="ED289" s="60">
        <v>0</v>
      </c>
      <c r="EF289" s="1"/>
      <c r="EG289" s="1"/>
      <c r="EH289" s="2" t="s">
        <v>1480</v>
      </c>
      <c r="EI289" s="1"/>
      <c r="EJ289" s="1"/>
      <c r="EK289" s="1"/>
      <c r="EL289" s="1"/>
      <c r="EM289" s="1"/>
      <c r="EN289" s="1"/>
      <c r="EO289" s="54"/>
      <c r="EP289" s="1"/>
      <c r="EQ289" s="1"/>
      <c r="ER289" s="1"/>
      <c r="ES289" s="1"/>
      <c r="ET289" s="1"/>
      <c r="EU289" s="1"/>
      <c r="EV289" s="1"/>
      <c r="EW289" s="54"/>
      <c r="EX289" s="54"/>
      <c r="EY289" s="54"/>
      <c r="EZ289" s="1"/>
      <c r="FA289" s="1"/>
      <c r="FB289" s="54"/>
      <c r="FC289" s="54"/>
      <c r="FD289" s="54"/>
      <c r="FE289" s="54"/>
      <c r="FF289" s="54"/>
      <c r="FG289" s="54"/>
      <c r="FH289" s="54"/>
      <c r="FI289" s="1"/>
    </row>
    <row r="290" spans="1:165" x14ac:dyDescent="0.2">
      <c r="A290" s="2" t="s">
        <v>830</v>
      </c>
      <c r="B290" s="2" t="s">
        <v>1484</v>
      </c>
      <c r="C290" s="2" t="s">
        <v>1484</v>
      </c>
      <c r="D290" s="2" t="s">
        <v>1484</v>
      </c>
      <c r="E290" s="2" t="s">
        <v>1484</v>
      </c>
      <c r="F290" s="2" t="s">
        <v>1484</v>
      </c>
      <c r="G290" s="2" t="s">
        <v>1484</v>
      </c>
      <c r="H290" s="2" t="s">
        <v>1484</v>
      </c>
      <c r="I290" s="2" t="s">
        <v>1484</v>
      </c>
      <c r="J290" s="2" t="s">
        <v>1520</v>
      </c>
      <c r="K290" s="2" t="s">
        <v>1520</v>
      </c>
      <c r="L290" s="2" t="s">
        <v>1520</v>
      </c>
      <c r="M290" s="2" t="s">
        <v>1520</v>
      </c>
      <c r="N290" s="2" t="s">
        <v>1520</v>
      </c>
      <c r="O290" s="2" t="s">
        <v>1520</v>
      </c>
      <c r="P290" s="2" t="s">
        <v>1520</v>
      </c>
      <c r="Q290" s="2" t="s">
        <v>1520</v>
      </c>
      <c r="R290" s="2" t="s">
        <v>1520</v>
      </c>
      <c r="S290" s="2" t="s">
        <v>1522</v>
      </c>
      <c r="T290" s="2" t="s">
        <v>1522</v>
      </c>
      <c r="U290" s="2" t="s">
        <v>1522</v>
      </c>
      <c r="V290" s="2" t="s">
        <v>1507</v>
      </c>
      <c r="W290" s="2" t="s">
        <v>1521</v>
      </c>
      <c r="X290" s="2" t="s">
        <v>814</v>
      </c>
      <c r="Y290" s="2" t="s">
        <v>814</v>
      </c>
      <c r="Z290" s="2" t="s">
        <v>1484</v>
      </c>
      <c r="AA290" s="2" t="s">
        <v>1484</v>
      </c>
      <c r="AB290" s="2" t="s">
        <v>1484</v>
      </c>
      <c r="AC290" s="2" t="s">
        <v>1484</v>
      </c>
      <c r="AD290" s="2" t="s">
        <v>1484</v>
      </c>
      <c r="AE290" s="2" t="s">
        <v>1484</v>
      </c>
      <c r="AF290" s="2" t="s">
        <v>1484</v>
      </c>
      <c r="AG290" s="2" t="s">
        <v>1484</v>
      </c>
      <c r="AH290" s="2" t="s">
        <v>1484</v>
      </c>
      <c r="AI290" s="2" t="s">
        <v>1484</v>
      </c>
      <c r="AJ290" s="2" t="s">
        <v>1484</v>
      </c>
      <c r="AK290" s="2" t="s">
        <v>1484</v>
      </c>
      <c r="AL290" s="2" t="s">
        <v>1484</v>
      </c>
      <c r="AM290" s="2" t="s">
        <v>1484</v>
      </c>
      <c r="AN290" s="2" t="s">
        <v>1484</v>
      </c>
      <c r="AO290" s="2" t="s">
        <v>1484</v>
      </c>
      <c r="AP290" s="2">
        <v>146</v>
      </c>
      <c r="AQ290" s="2">
        <v>1574.3999999999999</v>
      </c>
      <c r="AR290" s="2">
        <v>2722.2</v>
      </c>
      <c r="AS290" s="2">
        <v>2584.4</v>
      </c>
      <c r="AT290" s="2">
        <v>3041.5</v>
      </c>
      <c r="AU290" s="2">
        <v>2928</v>
      </c>
      <c r="AV290" s="2">
        <v>2698</v>
      </c>
      <c r="AW290" s="2">
        <v>2878.2</v>
      </c>
      <c r="AX290" s="2">
        <v>2346</v>
      </c>
      <c r="AY290" s="2">
        <v>3078</v>
      </c>
      <c r="AZ290" s="2">
        <v>2859.8</v>
      </c>
      <c r="BA290" s="2">
        <v>2368.7999999999997</v>
      </c>
      <c r="BB290" s="2">
        <v>1824</v>
      </c>
      <c r="BC290" s="2">
        <v>728</v>
      </c>
      <c r="BD290" s="2">
        <v>792</v>
      </c>
      <c r="BE290" s="2">
        <v>972</v>
      </c>
      <c r="BF290" s="2" t="s">
        <v>1484</v>
      </c>
      <c r="BG290" s="2" t="s">
        <v>1484</v>
      </c>
      <c r="BH290" s="2" t="s">
        <v>1484</v>
      </c>
      <c r="BI290" s="2" t="s">
        <v>1484</v>
      </c>
      <c r="BJ290" s="2" t="s">
        <v>1484</v>
      </c>
      <c r="BK290" s="2" t="s">
        <v>1484</v>
      </c>
      <c r="BL290" s="2" t="s">
        <v>1484</v>
      </c>
      <c r="BM290" s="2" t="s">
        <v>1484</v>
      </c>
      <c r="BN290" s="2" t="s">
        <v>1484</v>
      </c>
      <c r="BO290" s="2" t="s">
        <v>1484</v>
      </c>
      <c r="BP290" s="2" t="s">
        <v>1484</v>
      </c>
      <c r="BQ290" s="2" t="s">
        <v>1484</v>
      </c>
      <c r="BR290" s="2" t="s">
        <v>1484</v>
      </c>
      <c r="BS290" s="2" t="s">
        <v>1484</v>
      </c>
      <c r="BT290" s="2" t="s">
        <v>1484</v>
      </c>
      <c r="BU290" s="2" t="s">
        <v>1484</v>
      </c>
      <c r="BV290" s="2">
        <v>4.5</v>
      </c>
      <c r="BW290" s="2">
        <v>16.5</v>
      </c>
      <c r="BX290" s="2">
        <v>17.3</v>
      </c>
      <c r="BY290" s="2">
        <v>18.5</v>
      </c>
      <c r="BZ290" s="2">
        <v>16.7</v>
      </c>
      <c r="CA290" s="2">
        <v>17.5</v>
      </c>
      <c r="CB290" s="2">
        <v>19.399999999999999</v>
      </c>
      <c r="CC290" s="2">
        <v>20</v>
      </c>
      <c r="CD290" s="2">
        <v>20.7</v>
      </c>
      <c r="CE290" s="2">
        <v>16.7</v>
      </c>
      <c r="CF290" s="2">
        <v>16.8</v>
      </c>
      <c r="CG290" s="2">
        <v>14</v>
      </c>
      <c r="CH290" s="2">
        <v>12</v>
      </c>
      <c r="CI290" s="2">
        <v>9.3000000000000007</v>
      </c>
      <c r="CJ290" s="2">
        <v>11.1</v>
      </c>
      <c r="CK290" s="2">
        <v>10.7</v>
      </c>
      <c r="CL290" s="2" t="s">
        <v>1484</v>
      </c>
      <c r="CM290" s="2" t="s">
        <v>1484</v>
      </c>
      <c r="CN290" s="2" t="s">
        <v>1484</v>
      </c>
      <c r="CO290" s="2" t="s">
        <v>1484</v>
      </c>
      <c r="CP290" s="2" t="s">
        <v>1484</v>
      </c>
      <c r="CQ290" s="2" t="s">
        <v>1484</v>
      </c>
      <c r="CR290" s="2" t="s">
        <v>1484</v>
      </c>
      <c r="CS290" s="2" t="s">
        <v>1484</v>
      </c>
      <c r="CU290" s="2" t="str">
        <f>_xlfn.XLOOKUP($A290,TEAMS!$G$1:$G$844,TEAMS!$H$1:$H$844,"",0)</f>
        <v>PF</v>
      </c>
      <c r="CV290" s="2" t="str">
        <f>_xlfn.XLOOKUP($CU290,DASHBOARD!$B$22:$B$27,DASHBOARD!$C$22:$C$27,"",0)</f>
        <v>FORWARD</v>
      </c>
      <c r="CY290" s="60">
        <v>0</v>
      </c>
      <c r="CZ290" s="60">
        <v>0</v>
      </c>
      <c r="DA290" s="60">
        <v>0</v>
      </c>
      <c r="DB290" s="60">
        <v>0</v>
      </c>
      <c r="DC290" s="60">
        <v>0</v>
      </c>
      <c r="DD290" s="60">
        <v>0</v>
      </c>
      <c r="DE290" s="60">
        <v>0</v>
      </c>
      <c r="DF290" s="60">
        <v>0</v>
      </c>
      <c r="DG290" s="60">
        <v>287500</v>
      </c>
      <c r="DH290" s="60">
        <v>385000</v>
      </c>
      <c r="DI290" s="60">
        <v>3920000</v>
      </c>
      <c r="DJ290" s="60">
        <v>4413375</v>
      </c>
      <c r="DK290" s="60">
        <v>6233766</v>
      </c>
      <c r="DL290" s="60">
        <v>7012987</v>
      </c>
      <c r="DM290" s="60">
        <v>7792208</v>
      </c>
      <c r="DN290" s="60">
        <v>8571429</v>
      </c>
      <c r="DO290" s="60">
        <v>9350649</v>
      </c>
      <c r="DP290" s="60">
        <v>14880000</v>
      </c>
      <c r="DQ290" s="60">
        <v>16447871</v>
      </c>
      <c r="DR290" s="60">
        <v>18876000</v>
      </c>
      <c r="DS290" s="60">
        <v>19573711</v>
      </c>
      <c r="DT290" s="60">
        <v>21136631</v>
      </c>
      <c r="DU290" s="60">
        <v>13700000</v>
      </c>
      <c r="DV290" s="60">
        <v>1399507</v>
      </c>
      <c r="DW290" s="60">
        <v>0</v>
      </c>
      <c r="DX290" s="60">
        <v>0</v>
      </c>
      <c r="DY290" s="60">
        <v>0</v>
      </c>
      <c r="DZ290" s="60">
        <v>0</v>
      </c>
      <c r="EA290" s="60">
        <v>0</v>
      </c>
      <c r="EB290" s="60">
        <v>0</v>
      </c>
      <c r="EC290" s="60">
        <v>0</v>
      </c>
      <c r="ED290" s="60">
        <v>0</v>
      </c>
      <c r="EH290" s="2" t="s">
        <v>1480</v>
      </c>
    </row>
    <row r="291" spans="1:165" x14ac:dyDescent="0.2">
      <c r="A291" s="2" t="s">
        <v>989</v>
      </c>
      <c r="B291" s="2" t="s">
        <v>1484</v>
      </c>
      <c r="C291" s="2" t="s">
        <v>1484</v>
      </c>
      <c r="D291" s="2" t="s">
        <v>1484</v>
      </c>
      <c r="E291" s="2" t="s">
        <v>1484</v>
      </c>
      <c r="F291" s="2" t="s">
        <v>1484</v>
      </c>
      <c r="G291" s="2" t="s">
        <v>1515</v>
      </c>
      <c r="H291" s="2" t="s">
        <v>1519</v>
      </c>
      <c r="I291" s="2" t="s">
        <v>1519</v>
      </c>
      <c r="J291" s="2" t="s">
        <v>1519</v>
      </c>
      <c r="K291" s="2" t="s">
        <v>1519</v>
      </c>
      <c r="L291" s="2" t="s">
        <v>1519</v>
      </c>
      <c r="M291" s="2" t="s">
        <v>1519</v>
      </c>
      <c r="N291" s="2" t="s">
        <v>1519</v>
      </c>
      <c r="O291" s="2" t="s">
        <v>930</v>
      </c>
      <c r="P291" s="2" t="s">
        <v>930</v>
      </c>
      <c r="Q291" s="2" t="s">
        <v>930</v>
      </c>
      <c r="R291" s="2" t="s">
        <v>930</v>
      </c>
      <c r="S291" s="2" t="s">
        <v>930</v>
      </c>
      <c r="T291" s="2" t="s">
        <v>930</v>
      </c>
      <c r="U291" s="2" t="s">
        <v>844</v>
      </c>
      <c r="V291" s="2" t="s">
        <v>1484</v>
      </c>
      <c r="W291" s="2" t="s">
        <v>1484</v>
      </c>
      <c r="X291" s="2" t="s">
        <v>1529</v>
      </c>
      <c r="Y291" s="2" t="s">
        <v>1484</v>
      </c>
      <c r="Z291" s="2" t="s">
        <v>1484</v>
      </c>
      <c r="AA291" s="2" t="s">
        <v>1484</v>
      </c>
      <c r="AB291" s="2" t="s">
        <v>1484</v>
      </c>
      <c r="AC291" s="2" t="s">
        <v>1484</v>
      </c>
      <c r="AD291" s="2" t="s">
        <v>1484</v>
      </c>
      <c r="AE291" s="2" t="s">
        <v>1484</v>
      </c>
      <c r="AF291" s="2" t="s">
        <v>1484</v>
      </c>
      <c r="AG291" s="2" t="s">
        <v>1484</v>
      </c>
      <c r="AH291" s="2" t="s">
        <v>1484</v>
      </c>
      <c r="AI291" s="2" t="s">
        <v>1484</v>
      </c>
      <c r="AJ291" s="2" t="s">
        <v>1484</v>
      </c>
      <c r="AK291" s="2" t="s">
        <v>1484</v>
      </c>
      <c r="AL291" s="2" t="s">
        <v>1484</v>
      </c>
      <c r="AM291" s="2">
        <v>1787.5</v>
      </c>
      <c r="AN291" s="2">
        <v>1891</v>
      </c>
      <c r="AO291" s="2">
        <v>2895.2000000000003</v>
      </c>
      <c r="AP291" s="2">
        <v>1416.1</v>
      </c>
      <c r="AQ291" s="2">
        <v>2843.1</v>
      </c>
      <c r="AR291" s="2">
        <v>2941.4</v>
      </c>
      <c r="AS291" s="2">
        <v>2962.5</v>
      </c>
      <c r="AT291" s="2">
        <v>2686.2</v>
      </c>
      <c r="AU291" s="2">
        <v>2386.8000000000002</v>
      </c>
      <c r="AV291" s="2">
        <v>2686</v>
      </c>
      <c r="AW291" s="2">
        <v>2784</v>
      </c>
      <c r="AX291" s="2">
        <v>2422.5</v>
      </c>
      <c r="AY291" s="2">
        <v>2348.5</v>
      </c>
      <c r="AZ291" s="2">
        <v>2125.2000000000003</v>
      </c>
      <c r="BA291" s="2">
        <v>1777.5</v>
      </c>
      <c r="BB291" s="2" t="s">
        <v>1484</v>
      </c>
      <c r="BC291" s="2" t="s">
        <v>1484</v>
      </c>
      <c r="BD291" s="2">
        <v>296.09999999999997</v>
      </c>
      <c r="BE291" s="2" t="s">
        <v>1484</v>
      </c>
      <c r="BF291" s="2" t="s">
        <v>1484</v>
      </c>
      <c r="BG291" s="2" t="s">
        <v>1484</v>
      </c>
      <c r="BH291" s="2" t="s">
        <v>1484</v>
      </c>
      <c r="BI291" s="2" t="s">
        <v>1484</v>
      </c>
      <c r="BJ291" s="2" t="s">
        <v>1484</v>
      </c>
      <c r="BK291" s="2" t="s">
        <v>1484</v>
      </c>
      <c r="BL291" s="2" t="s">
        <v>1484</v>
      </c>
      <c r="BM291" s="2" t="s">
        <v>1484</v>
      </c>
      <c r="BN291" s="2" t="s">
        <v>1484</v>
      </c>
      <c r="BO291" s="2" t="s">
        <v>1484</v>
      </c>
      <c r="BP291" s="2" t="s">
        <v>1484</v>
      </c>
      <c r="BQ291" s="2" t="s">
        <v>1484</v>
      </c>
      <c r="BR291" s="2" t="s">
        <v>1484</v>
      </c>
      <c r="BS291" s="2">
        <v>11.8</v>
      </c>
      <c r="BT291" s="2">
        <v>18.399999999999999</v>
      </c>
      <c r="BU291" s="2">
        <v>14.9</v>
      </c>
      <c r="BV291" s="2">
        <v>16.7</v>
      </c>
      <c r="BW291" s="2">
        <v>18.100000000000001</v>
      </c>
      <c r="BX291" s="2">
        <v>20.9</v>
      </c>
      <c r="BY291" s="2">
        <v>19.3</v>
      </c>
      <c r="BZ291" s="2">
        <v>18.5</v>
      </c>
      <c r="CA291" s="2">
        <v>17.8</v>
      </c>
      <c r="CB291" s="2">
        <v>16.399999999999999</v>
      </c>
      <c r="CC291" s="2">
        <v>17.600000000000001</v>
      </c>
      <c r="CD291" s="2">
        <v>15.7</v>
      </c>
      <c r="CE291" s="2">
        <v>17.2</v>
      </c>
      <c r="CF291" s="2">
        <v>14.9</v>
      </c>
      <c r="CG291" s="2">
        <v>13.1</v>
      </c>
      <c r="CH291" s="2" t="s">
        <v>1484</v>
      </c>
      <c r="CI291" s="2" t="s">
        <v>1484</v>
      </c>
      <c r="CJ291" s="2">
        <v>16.7</v>
      </c>
      <c r="CK291" s="2" t="s">
        <v>1484</v>
      </c>
      <c r="CL291" s="2" t="s">
        <v>1484</v>
      </c>
      <c r="CM291" s="2" t="s">
        <v>1484</v>
      </c>
      <c r="CN291" s="2" t="s">
        <v>1484</v>
      </c>
      <c r="CO291" s="2" t="s">
        <v>1484</v>
      </c>
      <c r="CP291" s="2" t="s">
        <v>1484</v>
      </c>
      <c r="CQ291" s="2" t="s">
        <v>1484</v>
      </c>
      <c r="CR291" s="2" t="s">
        <v>1484</v>
      </c>
      <c r="CS291" s="2" t="s">
        <v>1484</v>
      </c>
      <c r="CU291" s="2" t="str">
        <f>_xlfn.XLOOKUP($A291,TEAMS!$G$1:$G$844,TEAMS!$H$1:$H$844,"",0)</f>
        <v>PF</v>
      </c>
      <c r="CV291" s="2" t="str">
        <f>_xlfn.XLOOKUP($CU291,DASHBOARD!$B$22:$B$27,DASHBOARD!$C$22:$C$27,"",0)</f>
        <v>FORWARD</v>
      </c>
      <c r="CY291" s="60">
        <v>0</v>
      </c>
      <c r="CZ291" s="60">
        <v>0</v>
      </c>
      <c r="DA291" s="60">
        <v>0</v>
      </c>
      <c r="DB291" s="60">
        <v>0</v>
      </c>
      <c r="DC291" s="60">
        <v>0</v>
      </c>
      <c r="DD291" s="60">
        <v>1493000</v>
      </c>
      <c r="DE291" s="60">
        <v>2060000</v>
      </c>
      <c r="DF291" s="60">
        <v>2329080</v>
      </c>
      <c r="DG291" s="60">
        <v>0</v>
      </c>
      <c r="DH291" s="60">
        <v>0</v>
      </c>
      <c r="DI291" s="60">
        <v>12600000</v>
      </c>
      <c r="DJ291" s="60">
        <v>14400000</v>
      </c>
      <c r="DK291" s="60">
        <v>16200000</v>
      </c>
      <c r="DL291" s="60">
        <v>17000000</v>
      </c>
      <c r="DM291" s="60">
        <v>9720000</v>
      </c>
      <c r="DN291" s="60">
        <v>10860000</v>
      </c>
      <c r="DO291" s="60">
        <v>11650000</v>
      </c>
      <c r="DP291" s="60">
        <v>12540000</v>
      </c>
      <c r="DQ291" s="60">
        <v>13930000</v>
      </c>
      <c r="DR291" s="60">
        <v>5854000</v>
      </c>
      <c r="DS291" s="60">
        <v>0</v>
      </c>
      <c r="DT291" s="60">
        <v>0</v>
      </c>
      <c r="DU291" s="60">
        <v>1352181</v>
      </c>
      <c r="DV291" s="60">
        <v>0</v>
      </c>
      <c r="DW291" s="60">
        <v>0</v>
      </c>
      <c r="DX291" s="60">
        <v>0</v>
      </c>
      <c r="DY291" s="60">
        <v>0</v>
      </c>
      <c r="DZ291" s="60">
        <v>0</v>
      </c>
      <c r="EA291" s="60">
        <v>0</v>
      </c>
      <c r="EB291" s="60">
        <v>0</v>
      </c>
      <c r="EC291" s="60">
        <v>0</v>
      </c>
      <c r="ED291" s="60">
        <v>0</v>
      </c>
      <c r="EH291" s="2" t="s">
        <v>1478</v>
      </c>
    </row>
    <row r="292" spans="1:165" x14ac:dyDescent="0.2">
      <c r="A292" s="2" t="s">
        <v>959</v>
      </c>
      <c r="B292" s="2" t="s">
        <v>1484</v>
      </c>
      <c r="C292" s="2" t="s">
        <v>1484</v>
      </c>
      <c r="D292" s="2" t="s">
        <v>1484</v>
      </c>
      <c r="E292" s="2" t="s">
        <v>1484</v>
      </c>
      <c r="F292" s="2" t="s">
        <v>1484</v>
      </c>
      <c r="G292" s="2" t="s">
        <v>1484</v>
      </c>
      <c r="H292" s="2" t="s">
        <v>1484</v>
      </c>
      <c r="I292" s="2" t="s">
        <v>1484</v>
      </c>
      <c r="J292" s="2" t="s">
        <v>1516</v>
      </c>
      <c r="K292" s="2" t="s">
        <v>1516</v>
      </c>
      <c r="L292" s="2" t="s">
        <v>1516</v>
      </c>
      <c r="M292" s="2" t="s">
        <v>1516</v>
      </c>
      <c r="N292" s="2" t="s">
        <v>1516</v>
      </c>
      <c r="O292" s="2" t="s">
        <v>787</v>
      </c>
      <c r="P292" s="2" t="s">
        <v>787</v>
      </c>
      <c r="Q292" s="2" t="s">
        <v>787</v>
      </c>
      <c r="R292" s="2" t="s">
        <v>835</v>
      </c>
      <c r="S292" s="2" t="s">
        <v>835</v>
      </c>
      <c r="T292" s="2" t="s">
        <v>1509</v>
      </c>
      <c r="U292" s="2" t="s">
        <v>835</v>
      </c>
      <c r="V292" s="2" t="s">
        <v>1484</v>
      </c>
      <c r="W292" s="2" t="s">
        <v>1484</v>
      </c>
      <c r="X292" s="2" t="s">
        <v>1484</v>
      </c>
      <c r="Y292" s="2" t="s">
        <v>1484</v>
      </c>
      <c r="Z292" s="2" t="s">
        <v>1484</v>
      </c>
      <c r="AA292" s="2" t="s">
        <v>1484</v>
      </c>
      <c r="AB292" s="2" t="s">
        <v>1484</v>
      </c>
      <c r="AC292" s="2" t="s">
        <v>1484</v>
      </c>
      <c r="AD292" s="2" t="s">
        <v>1484</v>
      </c>
      <c r="AE292" s="2" t="s">
        <v>1484</v>
      </c>
      <c r="AF292" s="2" t="s">
        <v>1484</v>
      </c>
      <c r="AG292" s="2" t="s">
        <v>1484</v>
      </c>
      <c r="AH292" s="2" t="s">
        <v>1484</v>
      </c>
      <c r="AI292" s="2" t="s">
        <v>1484</v>
      </c>
      <c r="AJ292" s="2" t="s">
        <v>1484</v>
      </c>
      <c r="AK292" s="2" t="s">
        <v>1484</v>
      </c>
      <c r="AL292" s="2" t="s">
        <v>1484</v>
      </c>
      <c r="AM292" s="2" t="s">
        <v>1484</v>
      </c>
      <c r="AN292" s="2" t="s">
        <v>1484</v>
      </c>
      <c r="AO292" s="2" t="s">
        <v>1484</v>
      </c>
      <c r="AP292" s="2">
        <v>30</v>
      </c>
      <c r="AQ292" s="2">
        <v>1722</v>
      </c>
      <c r="AR292" s="2">
        <v>1233.6999999999998</v>
      </c>
      <c r="AS292" s="2">
        <v>2214</v>
      </c>
      <c r="AT292" s="2">
        <v>2340.7999999999997</v>
      </c>
      <c r="AU292" s="2">
        <v>2353.4</v>
      </c>
      <c r="AV292" s="2">
        <v>1785</v>
      </c>
      <c r="AW292" s="2">
        <v>1512</v>
      </c>
      <c r="AX292" s="2">
        <v>1680</v>
      </c>
      <c r="AY292" s="2">
        <v>1483.8999999999999</v>
      </c>
      <c r="AZ292" s="2">
        <v>1211</v>
      </c>
      <c r="BA292" s="2">
        <v>411.6</v>
      </c>
      <c r="BB292" s="2" t="s">
        <v>1484</v>
      </c>
      <c r="BC292" s="2" t="s">
        <v>1484</v>
      </c>
      <c r="BD292" s="2" t="s">
        <v>1484</v>
      </c>
      <c r="BE292" s="2" t="s">
        <v>1484</v>
      </c>
      <c r="BF292" s="2" t="s">
        <v>1484</v>
      </c>
      <c r="BG292" s="2" t="s">
        <v>1484</v>
      </c>
      <c r="BH292" s="2" t="s">
        <v>1484</v>
      </c>
      <c r="BI292" s="2" t="s">
        <v>1484</v>
      </c>
      <c r="BJ292" s="2" t="s">
        <v>1484</v>
      </c>
      <c r="BK292" s="2" t="s">
        <v>1484</v>
      </c>
      <c r="BL292" s="2" t="s">
        <v>1484</v>
      </c>
      <c r="BM292" s="2" t="s">
        <v>1484</v>
      </c>
      <c r="BN292" s="2" t="s">
        <v>1484</v>
      </c>
      <c r="BO292" s="2" t="s">
        <v>1484</v>
      </c>
      <c r="BP292" s="2" t="s">
        <v>1484</v>
      </c>
      <c r="BQ292" s="2" t="s">
        <v>1484</v>
      </c>
      <c r="BR292" s="2" t="s">
        <v>1484</v>
      </c>
      <c r="BS292" s="2" t="s">
        <v>1484</v>
      </c>
      <c r="BT292" s="2" t="s">
        <v>1484</v>
      </c>
      <c r="BU292" s="2" t="s">
        <v>1484</v>
      </c>
      <c r="BV292" s="2">
        <v>3.5</v>
      </c>
      <c r="BW292" s="2">
        <v>11</v>
      </c>
      <c r="BX292" s="2">
        <v>10.4</v>
      </c>
      <c r="BY292" s="2">
        <v>12.9</v>
      </c>
      <c r="BZ292" s="2">
        <v>14.7</v>
      </c>
      <c r="CA292" s="2">
        <v>15.3</v>
      </c>
      <c r="CB292" s="2">
        <v>12</v>
      </c>
      <c r="CC292" s="2">
        <v>11</v>
      </c>
      <c r="CD292" s="2">
        <v>13.9</v>
      </c>
      <c r="CE292" s="2">
        <v>16.100000000000001</v>
      </c>
      <c r="CF292" s="2">
        <v>14.1</v>
      </c>
      <c r="CG292" s="2">
        <v>16</v>
      </c>
      <c r="CH292" s="2" t="s">
        <v>1484</v>
      </c>
      <c r="CI292" s="2" t="s">
        <v>1484</v>
      </c>
      <c r="CJ292" s="2" t="s">
        <v>1484</v>
      </c>
      <c r="CK292" s="2" t="s">
        <v>1484</v>
      </c>
      <c r="CL292" s="2" t="s">
        <v>1484</v>
      </c>
      <c r="CM292" s="2" t="s">
        <v>1484</v>
      </c>
      <c r="CN292" s="2" t="s">
        <v>1484</v>
      </c>
      <c r="CO292" s="2" t="s">
        <v>1484</v>
      </c>
      <c r="CP292" s="2" t="s">
        <v>1484</v>
      </c>
      <c r="CQ292" s="2" t="s">
        <v>1484</v>
      </c>
      <c r="CR292" s="2" t="s">
        <v>1484</v>
      </c>
      <c r="CS292" s="2" t="s">
        <v>1484</v>
      </c>
      <c r="CU292" s="2" t="str">
        <f>_xlfn.XLOOKUP($A292,TEAMS!$G$1:$G$844,TEAMS!$H$1:$H$844,"",0)</f>
        <v>C</v>
      </c>
      <c r="CV292" s="2" t="str">
        <f>_xlfn.XLOOKUP($CU292,DASHBOARD!$B$22:$B$27,DASHBOARD!$C$22:$C$27,"",0)</f>
        <v>CENTER</v>
      </c>
      <c r="CY292" s="60">
        <v>0</v>
      </c>
      <c r="CZ292" s="60">
        <v>0</v>
      </c>
      <c r="DA292" s="60">
        <v>0</v>
      </c>
      <c r="DB292" s="60">
        <v>0</v>
      </c>
      <c r="DC292" s="60">
        <v>0</v>
      </c>
      <c r="DD292" s="60">
        <v>0</v>
      </c>
      <c r="DE292" s="60">
        <v>0</v>
      </c>
      <c r="DF292" s="60">
        <v>0</v>
      </c>
      <c r="DG292" s="60">
        <v>0</v>
      </c>
      <c r="DH292" s="60">
        <v>1050240</v>
      </c>
      <c r="DI292" s="60">
        <v>1123560</v>
      </c>
      <c r="DJ292" s="60">
        <v>1725788</v>
      </c>
      <c r="DK292" s="60">
        <v>2436813</v>
      </c>
      <c r="DL292" s="60">
        <v>5600000</v>
      </c>
      <c r="DM292" s="60">
        <v>6160000</v>
      </c>
      <c r="DN292" s="60">
        <v>0</v>
      </c>
      <c r="DO292" s="60">
        <v>7280000</v>
      </c>
      <c r="DP292" s="60">
        <v>7840000</v>
      </c>
      <c r="DQ292" s="60">
        <v>8400000</v>
      </c>
      <c r="DR292" s="60">
        <v>1990000</v>
      </c>
      <c r="DS292" s="60">
        <v>0</v>
      </c>
      <c r="DT292" s="60">
        <v>0</v>
      </c>
      <c r="DU292" s="60">
        <v>0</v>
      </c>
      <c r="DV292" s="60">
        <v>0</v>
      </c>
      <c r="DW292" s="60">
        <v>0</v>
      </c>
      <c r="DX292" s="60">
        <v>0</v>
      </c>
      <c r="DY292" s="60">
        <v>0</v>
      </c>
      <c r="DZ292" s="60">
        <v>0</v>
      </c>
      <c r="EA292" s="60">
        <v>0</v>
      </c>
      <c r="EB292" s="60">
        <v>0</v>
      </c>
      <c r="EC292" s="60">
        <v>0</v>
      </c>
      <c r="ED292" s="60">
        <v>0</v>
      </c>
      <c r="EH292" s="2" t="s">
        <v>1271</v>
      </c>
    </row>
    <row r="293" spans="1:165" x14ac:dyDescent="0.2">
      <c r="A293" s="2" t="s">
        <v>815</v>
      </c>
      <c r="B293" s="2" t="s">
        <v>1484</v>
      </c>
      <c r="C293" s="2" t="s">
        <v>1484</v>
      </c>
      <c r="D293" s="2" t="s">
        <v>1484</v>
      </c>
      <c r="E293" s="2" t="s">
        <v>1484</v>
      </c>
      <c r="F293" s="2" t="s">
        <v>1484</v>
      </c>
      <c r="G293" s="2" t="s">
        <v>1484</v>
      </c>
      <c r="H293" s="2" t="s">
        <v>836</v>
      </c>
      <c r="I293" s="2" t="s">
        <v>836</v>
      </c>
      <c r="J293" s="2" t="s">
        <v>836</v>
      </c>
      <c r="K293" s="2" t="s">
        <v>836</v>
      </c>
      <c r="L293" s="2" t="s">
        <v>836</v>
      </c>
      <c r="M293" s="2" t="s">
        <v>836</v>
      </c>
      <c r="N293" s="2" t="s">
        <v>1507</v>
      </c>
      <c r="O293" s="2" t="s">
        <v>1520</v>
      </c>
      <c r="P293" s="2" t="s">
        <v>1520</v>
      </c>
      <c r="Q293" s="2" t="s">
        <v>1520</v>
      </c>
      <c r="R293" s="2" t="s">
        <v>1520</v>
      </c>
      <c r="S293" s="2" t="s">
        <v>844</v>
      </c>
      <c r="T293" s="2" t="s">
        <v>844</v>
      </c>
      <c r="U293" s="2" t="s">
        <v>844</v>
      </c>
      <c r="V293" s="2" t="s">
        <v>844</v>
      </c>
      <c r="W293" s="2" t="s">
        <v>844</v>
      </c>
      <c r="X293" s="2" t="s">
        <v>814</v>
      </c>
      <c r="Y293" s="2" t="s">
        <v>814</v>
      </c>
      <c r="Z293" s="2" t="s">
        <v>1484</v>
      </c>
      <c r="AA293" s="2" t="s">
        <v>1484</v>
      </c>
      <c r="AB293" s="2" t="s">
        <v>1484</v>
      </c>
      <c r="AC293" s="2" t="s">
        <v>1484</v>
      </c>
      <c r="AD293" s="2" t="s">
        <v>1484</v>
      </c>
      <c r="AE293" s="2" t="s">
        <v>1484</v>
      </c>
      <c r="AF293" s="2" t="s">
        <v>1484</v>
      </c>
      <c r="AG293" s="2" t="s">
        <v>1484</v>
      </c>
      <c r="AH293" s="2" t="s">
        <v>1484</v>
      </c>
      <c r="AI293" s="2" t="s">
        <v>1484</v>
      </c>
      <c r="AJ293" s="2" t="s">
        <v>1484</v>
      </c>
      <c r="AK293" s="2" t="s">
        <v>1484</v>
      </c>
      <c r="AL293" s="2" t="s">
        <v>1484</v>
      </c>
      <c r="AM293" s="2" t="s">
        <v>1484</v>
      </c>
      <c r="AN293" s="2">
        <v>2533.7999999999997</v>
      </c>
      <c r="AO293" s="2">
        <v>3288.2000000000003</v>
      </c>
      <c r="AP293" s="2">
        <v>1720</v>
      </c>
      <c r="AQ293" s="2">
        <v>3066.7999999999997</v>
      </c>
      <c r="AR293" s="2">
        <v>3132.4</v>
      </c>
      <c r="AS293" s="2">
        <v>2525.4</v>
      </c>
      <c r="AT293" s="2">
        <v>2880.4</v>
      </c>
      <c r="AU293" s="2">
        <v>2150.4</v>
      </c>
      <c r="AV293" s="2">
        <v>3065.3999999999996</v>
      </c>
      <c r="AW293" s="2">
        <v>3018.6000000000004</v>
      </c>
      <c r="AX293" s="2">
        <v>2216.5</v>
      </c>
      <c r="AY293" s="2">
        <v>2620.6999999999998</v>
      </c>
      <c r="AZ293" s="2">
        <v>2875.6</v>
      </c>
      <c r="BA293" s="2">
        <v>2816</v>
      </c>
      <c r="BB293" s="2">
        <v>2888</v>
      </c>
      <c r="BC293" s="2">
        <v>1564</v>
      </c>
      <c r="BD293" s="2">
        <v>2038.2</v>
      </c>
      <c r="BE293" s="2">
        <v>1934.5</v>
      </c>
      <c r="BF293" s="2" t="s">
        <v>1484</v>
      </c>
      <c r="BG293" s="2" t="s">
        <v>1484</v>
      </c>
      <c r="BH293" s="2" t="s">
        <v>1484</v>
      </c>
      <c r="BI293" s="2" t="s">
        <v>1484</v>
      </c>
      <c r="BJ293" s="2" t="s">
        <v>1484</v>
      </c>
      <c r="BK293" s="2" t="s">
        <v>1484</v>
      </c>
      <c r="BL293" s="2" t="s">
        <v>1484</v>
      </c>
      <c r="BM293" s="2" t="s">
        <v>1484</v>
      </c>
      <c r="BN293" s="2" t="s">
        <v>1484</v>
      </c>
      <c r="BO293" s="2" t="s">
        <v>1484</v>
      </c>
      <c r="BP293" s="2" t="s">
        <v>1484</v>
      </c>
      <c r="BQ293" s="2" t="s">
        <v>1484</v>
      </c>
      <c r="BR293" s="2" t="s">
        <v>1484</v>
      </c>
      <c r="BS293" s="2" t="s">
        <v>1484</v>
      </c>
      <c r="BT293" s="2">
        <v>14.6</v>
      </c>
      <c r="BU293" s="2">
        <v>16.2</v>
      </c>
      <c r="BV293" s="2">
        <v>18.899999999999999</v>
      </c>
      <c r="BW293" s="2">
        <v>20.6</v>
      </c>
      <c r="BX293" s="2">
        <v>22.9</v>
      </c>
      <c r="BY293" s="2">
        <v>21.6</v>
      </c>
      <c r="BZ293" s="2">
        <v>21.3</v>
      </c>
      <c r="CA293" s="2">
        <v>21.7</v>
      </c>
      <c r="CB293" s="2">
        <v>20.9</v>
      </c>
      <c r="CC293" s="2">
        <v>22.2</v>
      </c>
      <c r="CD293" s="2">
        <v>21.6</v>
      </c>
      <c r="CE293" s="2">
        <v>16.399999999999999</v>
      </c>
      <c r="CF293" s="2">
        <v>17.3</v>
      </c>
      <c r="CG293" s="2">
        <v>15.2</v>
      </c>
      <c r="CH293" s="2">
        <v>16.399999999999999</v>
      </c>
      <c r="CI293" s="2">
        <v>14.8</v>
      </c>
      <c r="CJ293" s="2">
        <v>14.7</v>
      </c>
      <c r="CK293" s="2">
        <v>12.8</v>
      </c>
      <c r="CL293" s="2" t="s">
        <v>1484</v>
      </c>
      <c r="CM293" s="2" t="s">
        <v>1484</v>
      </c>
      <c r="CN293" s="2" t="s">
        <v>1484</v>
      </c>
      <c r="CO293" s="2" t="s">
        <v>1484</v>
      </c>
      <c r="CP293" s="2" t="s">
        <v>1484</v>
      </c>
      <c r="CQ293" s="2" t="s">
        <v>1484</v>
      </c>
      <c r="CR293" s="2" t="s">
        <v>1484</v>
      </c>
      <c r="CS293" s="2" t="s">
        <v>1484</v>
      </c>
      <c r="CU293" s="2" t="str">
        <f>_xlfn.XLOOKUP($A293,TEAMS!$G$1:$G$844,TEAMS!$H$1:$H$844,"",0)</f>
        <v>SG</v>
      </c>
      <c r="CV293" s="2" t="str">
        <f>_xlfn.XLOOKUP($CU293,DASHBOARD!$B$22:$B$27,DASHBOARD!$C$22:$C$27,"",0)</f>
        <v>GUARD</v>
      </c>
      <c r="CY293" s="60">
        <v>0</v>
      </c>
      <c r="CZ293" s="60">
        <v>0</v>
      </c>
      <c r="DA293" s="60">
        <v>0</v>
      </c>
      <c r="DB293" s="60">
        <v>0</v>
      </c>
      <c r="DC293" s="60">
        <v>0</v>
      </c>
      <c r="DD293" s="60">
        <v>0</v>
      </c>
      <c r="DE293" s="60">
        <v>1785000</v>
      </c>
      <c r="DF293" s="60">
        <v>2052360</v>
      </c>
      <c r="DG293" s="60">
        <v>2320000</v>
      </c>
      <c r="DH293" s="60">
        <v>9000000</v>
      </c>
      <c r="DI293" s="60">
        <v>10130000</v>
      </c>
      <c r="DJ293" s="60">
        <v>11250000</v>
      </c>
      <c r="DK293" s="60">
        <v>12375000</v>
      </c>
      <c r="DL293" s="60">
        <v>13500000</v>
      </c>
      <c r="DM293" s="60">
        <v>14625000</v>
      </c>
      <c r="DN293" s="60">
        <v>13223140</v>
      </c>
      <c r="DO293" s="60">
        <v>14611570</v>
      </c>
      <c r="DP293" s="60">
        <v>16000000</v>
      </c>
      <c r="DQ293" s="60">
        <v>18388430</v>
      </c>
      <c r="DR293" s="60">
        <v>18776860</v>
      </c>
      <c r="DS293" s="60">
        <v>10000000</v>
      </c>
      <c r="DT293" s="60">
        <v>10000000</v>
      </c>
      <c r="DU293" s="60">
        <v>3090000</v>
      </c>
      <c r="DV293" s="60">
        <v>3229050</v>
      </c>
      <c r="DW293" s="60">
        <v>0</v>
      </c>
      <c r="DX293" s="60">
        <v>0</v>
      </c>
      <c r="DY293" s="60">
        <v>0</v>
      </c>
      <c r="DZ293" s="60">
        <v>0</v>
      </c>
      <c r="EA293" s="60">
        <v>0</v>
      </c>
      <c r="EB293" s="60">
        <v>0</v>
      </c>
      <c r="EC293" s="60">
        <v>0</v>
      </c>
      <c r="ED293" s="60">
        <v>0</v>
      </c>
      <c r="EH293" s="2" t="s">
        <v>1479</v>
      </c>
    </row>
    <row r="294" spans="1:165" x14ac:dyDescent="0.2">
      <c r="A294" s="2" t="s">
        <v>976</v>
      </c>
      <c r="B294" s="2" t="s">
        <v>1484</v>
      </c>
      <c r="C294" s="2" t="s">
        <v>1484</v>
      </c>
      <c r="D294" s="2" t="s">
        <v>1484</v>
      </c>
      <c r="E294" s="2" t="s">
        <v>1484</v>
      </c>
      <c r="F294" s="2" t="s">
        <v>1484</v>
      </c>
      <c r="G294" s="2" t="s">
        <v>1484</v>
      </c>
      <c r="H294" s="2" t="s">
        <v>1484</v>
      </c>
      <c r="I294" s="2" t="s">
        <v>1484</v>
      </c>
      <c r="J294" s="2" t="s">
        <v>1484</v>
      </c>
      <c r="K294" s="2" t="s">
        <v>1521</v>
      </c>
      <c r="L294" s="2" t="s">
        <v>1521</v>
      </c>
      <c r="M294" s="2" t="s">
        <v>1521</v>
      </c>
      <c r="N294" s="2" t="s">
        <v>930</v>
      </c>
      <c r="O294" s="2" t="s">
        <v>930</v>
      </c>
      <c r="P294" s="2" t="s">
        <v>930</v>
      </c>
      <c r="Q294" s="2" t="s">
        <v>930</v>
      </c>
      <c r="R294" s="2" t="s">
        <v>930</v>
      </c>
      <c r="S294" s="2" t="s">
        <v>930</v>
      </c>
      <c r="T294" s="2" t="s">
        <v>930</v>
      </c>
      <c r="U294" s="2" t="s">
        <v>930</v>
      </c>
      <c r="V294" s="2" t="s">
        <v>930</v>
      </c>
      <c r="W294" s="2" t="s">
        <v>1077</v>
      </c>
      <c r="X294" s="2" t="s">
        <v>1077</v>
      </c>
      <c r="Y294" s="2" t="s">
        <v>1484</v>
      </c>
      <c r="Z294" s="2" t="s">
        <v>1484</v>
      </c>
      <c r="AA294" s="2" t="s">
        <v>1484</v>
      </c>
      <c r="AB294" s="2" t="s">
        <v>1484</v>
      </c>
      <c r="AC294" s="2" t="s">
        <v>1484</v>
      </c>
      <c r="AD294" s="2" t="s">
        <v>1484</v>
      </c>
      <c r="AE294" s="2" t="s">
        <v>1484</v>
      </c>
      <c r="AF294" s="2" t="s">
        <v>1484</v>
      </c>
      <c r="AG294" s="2" t="s">
        <v>1484</v>
      </c>
      <c r="AH294" s="2" t="s">
        <v>1484</v>
      </c>
      <c r="AI294" s="2" t="s">
        <v>1484</v>
      </c>
      <c r="AJ294" s="2" t="s">
        <v>1484</v>
      </c>
      <c r="AK294" s="2" t="s">
        <v>1484</v>
      </c>
      <c r="AL294" s="2" t="s">
        <v>1484</v>
      </c>
      <c r="AM294" s="2" t="s">
        <v>1484</v>
      </c>
      <c r="AN294" s="2" t="s">
        <v>1484</v>
      </c>
      <c r="AO294" s="2" t="s">
        <v>1484</v>
      </c>
      <c r="AP294" s="2" t="s">
        <v>1484</v>
      </c>
      <c r="AQ294" s="2">
        <v>1370.3</v>
      </c>
      <c r="AR294" s="2">
        <v>2519.3999999999996</v>
      </c>
      <c r="AS294" s="2">
        <v>2205</v>
      </c>
      <c r="AT294" s="2">
        <v>2640.4</v>
      </c>
      <c r="AU294" s="2">
        <v>2769</v>
      </c>
      <c r="AV294" s="2">
        <v>2926</v>
      </c>
      <c r="AW294" s="2">
        <v>2824</v>
      </c>
      <c r="AX294" s="2">
        <v>2760</v>
      </c>
      <c r="AY294" s="2">
        <v>2426.4</v>
      </c>
      <c r="AZ294" s="2">
        <v>2278</v>
      </c>
      <c r="BA294" s="2">
        <v>1550.2</v>
      </c>
      <c r="BB294" s="2">
        <v>1496</v>
      </c>
      <c r="BC294" s="2">
        <v>697.19999999999993</v>
      </c>
      <c r="BD294" s="2">
        <v>1090</v>
      </c>
      <c r="BE294" s="2" t="s">
        <v>1484</v>
      </c>
      <c r="BF294" s="2" t="s">
        <v>1484</v>
      </c>
      <c r="BG294" s="2" t="s">
        <v>1484</v>
      </c>
      <c r="BH294" s="2" t="s">
        <v>1484</v>
      </c>
      <c r="BI294" s="2" t="s">
        <v>1484</v>
      </c>
      <c r="BJ294" s="2" t="s">
        <v>1484</v>
      </c>
      <c r="BK294" s="2" t="s">
        <v>1484</v>
      </c>
      <c r="BL294" s="2" t="s">
        <v>1484</v>
      </c>
      <c r="BM294" s="2" t="s">
        <v>1484</v>
      </c>
      <c r="BN294" s="2" t="s">
        <v>1484</v>
      </c>
      <c r="BO294" s="2" t="s">
        <v>1484</v>
      </c>
      <c r="BP294" s="2" t="s">
        <v>1484</v>
      </c>
      <c r="BQ294" s="2" t="s">
        <v>1484</v>
      </c>
      <c r="BR294" s="2" t="s">
        <v>1484</v>
      </c>
      <c r="BS294" s="2" t="s">
        <v>1484</v>
      </c>
      <c r="BT294" s="2" t="s">
        <v>1484</v>
      </c>
      <c r="BU294" s="2" t="s">
        <v>1484</v>
      </c>
      <c r="BV294" s="2" t="s">
        <v>1484</v>
      </c>
      <c r="BW294" s="2">
        <v>11.6</v>
      </c>
      <c r="BX294" s="2">
        <v>15.7</v>
      </c>
      <c r="BY294" s="2">
        <v>16.899999999999999</v>
      </c>
      <c r="BZ294" s="2">
        <v>18.7</v>
      </c>
      <c r="CA294" s="2">
        <v>16.8</v>
      </c>
      <c r="CB294" s="2">
        <v>16</v>
      </c>
      <c r="CC294" s="2">
        <v>18.2</v>
      </c>
      <c r="CD294" s="2">
        <v>18.100000000000001</v>
      </c>
      <c r="CE294" s="2">
        <v>18.2</v>
      </c>
      <c r="CF294" s="2">
        <v>16.899999999999999</v>
      </c>
      <c r="CG294" s="2">
        <v>14.9</v>
      </c>
      <c r="CH294" s="2">
        <v>15.8</v>
      </c>
      <c r="CI294" s="2">
        <v>13.2</v>
      </c>
      <c r="CJ294" s="2">
        <v>10.6</v>
      </c>
      <c r="CK294" s="2" t="s">
        <v>1484</v>
      </c>
      <c r="CL294" s="2" t="s">
        <v>1484</v>
      </c>
      <c r="CM294" s="2" t="s">
        <v>1484</v>
      </c>
      <c r="CN294" s="2" t="s">
        <v>1484</v>
      </c>
      <c r="CO294" s="2" t="s">
        <v>1484</v>
      </c>
      <c r="CP294" s="2" t="s">
        <v>1484</v>
      </c>
      <c r="CQ294" s="2" t="s">
        <v>1484</v>
      </c>
      <c r="CR294" s="2" t="s">
        <v>1484</v>
      </c>
      <c r="CS294" s="2" t="s">
        <v>1484</v>
      </c>
      <c r="CU294" s="2" t="str">
        <f>_xlfn.XLOOKUP($A294,TEAMS!$G$1:$G$844,TEAMS!$H$1:$H$844,"",0)</f>
        <v>SG</v>
      </c>
      <c r="CV294" s="2" t="str">
        <f>_xlfn.XLOOKUP($CU294,DASHBOARD!$B$22:$B$27,DASHBOARD!$C$22:$C$27,"",0)</f>
        <v>GUARD</v>
      </c>
      <c r="CY294" s="60">
        <v>0</v>
      </c>
      <c r="CZ294" s="60">
        <v>0</v>
      </c>
      <c r="DA294" s="60">
        <v>0</v>
      </c>
      <c r="DB294" s="60">
        <v>0</v>
      </c>
      <c r="DC294" s="60">
        <v>0</v>
      </c>
      <c r="DD294" s="60">
        <v>0</v>
      </c>
      <c r="DE294" s="60">
        <v>0</v>
      </c>
      <c r="DF294" s="60">
        <v>0</v>
      </c>
      <c r="DG294" s="60">
        <v>0</v>
      </c>
      <c r="DH294" s="60">
        <v>1836240</v>
      </c>
      <c r="DI294" s="60">
        <v>1973880</v>
      </c>
      <c r="DJ294" s="60">
        <v>2111640</v>
      </c>
      <c r="DK294" s="60">
        <v>2681783</v>
      </c>
      <c r="DL294" s="60">
        <v>6500000</v>
      </c>
      <c r="DM294" s="60">
        <v>7812500</v>
      </c>
      <c r="DN294" s="60">
        <v>8625000</v>
      </c>
      <c r="DO294" s="60">
        <v>9187500</v>
      </c>
      <c r="DP294" s="60">
        <v>10000000</v>
      </c>
      <c r="DQ294" s="60">
        <v>10812500</v>
      </c>
      <c r="DR294" s="60">
        <v>11625000</v>
      </c>
      <c r="DS294" s="60">
        <v>0</v>
      </c>
      <c r="DT294" s="60">
        <v>12500000</v>
      </c>
      <c r="DU294" s="60">
        <v>5000000</v>
      </c>
      <c r="DV294" s="60">
        <v>0</v>
      </c>
      <c r="DW294" s="60">
        <v>0</v>
      </c>
      <c r="DX294" s="60">
        <v>0</v>
      </c>
      <c r="DY294" s="60">
        <v>0</v>
      </c>
      <c r="DZ294" s="60">
        <v>0</v>
      </c>
      <c r="EA294" s="60">
        <v>0</v>
      </c>
      <c r="EB294" s="60">
        <v>0</v>
      </c>
      <c r="EC294" s="60">
        <v>0</v>
      </c>
      <c r="ED294" s="60">
        <v>0</v>
      </c>
      <c r="EH294" s="2" t="s">
        <v>1481</v>
      </c>
    </row>
    <row r="295" spans="1:165" x14ac:dyDescent="0.2">
      <c r="A295" s="2" t="s">
        <v>754</v>
      </c>
      <c r="B295" s="2" t="s">
        <v>1484</v>
      </c>
      <c r="C295" s="2" t="s">
        <v>1484</v>
      </c>
      <c r="D295" s="2" t="s">
        <v>1484</v>
      </c>
      <c r="E295" s="2" t="s">
        <v>1484</v>
      </c>
      <c r="F295" s="2" t="s">
        <v>1484</v>
      </c>
      <c r="G295" s="2" t="s">
        <v>1484</v>
      </c>
      <c r="H295" s="2" t="s">
        <v>1484</v>
      </c>
      <c r="I295" s="2" t="s">
        <v>1484</v>
      </c>
      <c r="J295" s="2" t="s">
        <v>1484</v>
      </c>
      <c r="K295" s="2" t="s">
        <v>1484</v>
      </c>
      <c r="L295" s="2" t="s">
        <v>1484</v>
      </c>
      <c r="M295" s="2" t="s">
        <v>1512</v>
      </c>
      <c r="N295" s="2" t="s">
        <v>1512</v>
      </c>
      <c r="O295" s="2" t="s">
        <v>1512</v>
      </c>
      <c r="P295" s="2" t="s">
        <v>1512</v>
      </c>
      <c r="Q295" s="2" t="s">
        <v>1512</v>
      </c>
      <c r="R295" s="2" t="s">
        <v>1512</v>
      </c>
      <c r="S295" s="2" t="s">
        <v>1512</v>
      </c>
      <c r="T295" s="2" t="s">
        <v>836</v>
      </c>
      <c r="U295" s="2" t="s">
        <v>787</v>
      </c>
      <c r="V295" s="2" t="s">
        <v>787</v>
      </c>
      <c r="W295" s="2" t="s">
        <v>1507</v>
      </c>
      <c r="X295" s="2" t="s">
        <v>786</v>
      </c>
      <c r="Y295" s="2" t="s">
        <v>1527</v>
      </c>
      <c r="Z295" s="2" t="s">
        <v>843</v>
      </c>
      <c r="AA295" s="2" t="s">
        <v>788</v>
      </c>
      <c r="AB295" s="2" t="s">
        <v>788</v>
      </c>
      <c r="AC295" s="2" t="s">
        <v>1514</v>
      </c>
      <c r="AD295" s="2" t="s">
        <v>1484</v>
      </c>
      <c r="AE295" s="2" t="s">
        <v>1484</v>
      </c>
      <c r="AF295" s="2" t="s">
        <v>1484</v>
      </c>
      <c r="AG295" s="2" t="s">
        <v>1484</v>
      </c>
      <c r="AH295" s="2" t="s">
        <v>1484</v>
      </c>
      <c r="AI295" s="2" t="s">
        <v>1484</v>
      </c>
      <c r="AJ295" s="2" t="s">
        <v>1484</v>
      </c>
      <c r="AK295" s="2" t="s">
        <v>1484</v>
      </c>
      <c r="AL295" s="2" t="s">
        <v>1484</v>
      </c>
      <c r="AM295" s="2" t="s">
        <v>1484</v>
      </c>
      <c r="AN295" s="2" t="s">
        <v>1484</v>
      </c>
      <c r="AO295" s="2" t="s">
        <v>1484</v>
      </c>
      <c r="AP295" s="2" t="s">
        <v>1484</v>
      </c>
      <c r="AQ295" s="2" t="s">
        <v>1484</v>
      </c>
      <c r="AR295" s="2" t="s">
        <v>1484</v>
      </c>
      <c r="AS295" s="2">
        <v>1919.7</v>
      </c>
      <c r="AT295" s="2">
        <v>2880</v>
      </c>
      <c r="AU295" s="2">
        <v>3132.4</v>
      </c>
      <c r="AV295" s="2">
        <v>1356.3</v>
      </c>
      <c r="AW295" s="2">
        <v>3057.6000000000004</v>
      </c>
      <c r="AX295" s="2">
        <v>1958</v>
      </c>
      <c r="AY295" s="2">
        <v>3198</v>
      </c>
      <c r="AZ295" s="2">
        <v>2935.6</v>
      </c>
      <c r="BA295" s="2">
        <v>2519.1</v>
      </c>
      <c r="BB295" s="2">
        <v>2462.4</v>
      </c>
      <c r="BC295" s="2">
        <v>1745.1</v>
      </c>
      <c r="BD295" s="2">
        <v>565.6</v>
      </c>
      <c r="BE295" s="2">
        <v>2214</v>
      </c>
      <c r="BF295" s="2">
        <v>1243.2</v>
      </c>
      <c r="BG295" s="2">
        <v>1324.6</v>
      </c>
      <c r="BH295" s="2">
        <v>1611.6</v>
      </c>
      <c r="BI295" s="2">
        <v>164</v>
      </c>
      <c r="BJ295" s="2" t="s">
        <v>1484</v>
      </c>
      <c r="BK295" s="2" t="s">
        <v>1484</v>
      </c>
      <c r="BL295" s="2" t="s">
        <v>1484</v>
      </c>
      <c r="BM295" s="2" t="s">
        <v>1484</v>
      </c>
      <c r="BN295" s="2" t="s">
        <v>1484</v>
      </c>
      <c r="BO295" s="2" t="s">
        <v>1484</v>
      </c>
      <c r="BP295" s="2" t="s">
        <v>1484</v>
      </c>
      <c r="BQ295" s="2" t="s">
        <v>1484</v>
      </c>
      <c r="BR295" s="2" t="s">
        <v>1484</v>
      </c>
      <c r="BS295" s="2" t="s">
        <v>1484</v>
      </c>
      <c r="BT295" s="2" t="s">
        <v>1484</v>
      </c>
      <c r="BU295" s="2" t="s">
        <v>1484</v>
      </c>
      <c r="BV295" s="2" t="s">
        <v>1484</v>
      </c>
      <c r="BW295" s="2" t="s">
        <v>1484</v>
      </c>
      <c r="BX295" s="2" t="s">
        <v>1484</v>
      </c>
      <c r="BY295" s="2">
        <v>13.4</v>
      </c>
      <c r="BZ295" s="2">
        <v>16.600000000000001</v>
      </c>
      <c r="CA295" s="2">
        <v>18.100000000000001</v>
      </c>
      <c r="CB295" s="2">
        <v>16.600000000000001</v>
      </c>
      <c r="CC295" s="2">
        <v>18.899999999999999</v>
      </c>
      <c r="CD295" s="2">
        <v>13.8</v>
      </c>
      <c r="CE295" s="2">
        <v>17.399999999999999</v>
      </c>
      <c r="CF295" s="2">
        <v>15.4</v>
      </c>
      <c r="CG295" s="2">
        <v>13.1</v>
      </c>
      <c r="CH295" s="2">
        <v>12.4</v>
      </c>
      <c r="CI295" s="2">
        <v>11.1</v>
      </c>
      <c r="CJ295" s="2">
        <v>10.3</v>
      </c>
      <c r="CK295" s="2">
        <v>11.8</v>
      </c>
      <c r="CL295" s="2">
        <v>11.3</v>
      </c>
      <c r="CM295" s="2">
        <v>9.6999999999999993</v>
      </c>
      <c r="CN295" s="2">
        <v>8.1999999999999993</v>
      </c>
      <c r="CO295" s="2">
        <v>6.4</v>
      </c>
      <c r="CP295" s="2" t="s">
        <v>1484</v>
      </c>
      <c r="CQ295" s="2" t="s">
        <v>1484</v>
      </c>
      <c r="CR295" s="2" t="s">
        <v>1484</v>
      </c>
      <c r="CS295" s="2" t="s">
        <v>1484</v>
      </c>
      <c r="CU295" s="2" t="str">
        <f>_xlfn.XLOOKUP($A295,TEAMS!$G$1:$G$844,TEAMS!$H$1:$H$844,"",0)</f>
        <v>SF</v>
      </c>
      <c r="CV295" s="2" t="str">
        <f>_xlfn.XLOOKUP($CU295,DASHBOARD!$B$22:$B$27,DASHBOARD!$C$22:$C$27,"",0)</f>
        <v>FORWARD</v>
      </c>
      <c r="CY295" s="60">
        <v>0</v>
      </c>
      <c r="CZ295" s="60">
        <v>0</v>
      </c>
      <c r="DA295" s="60">
        <v>0</v>
      </c>
      <c r="DB295" s="60">
        <v>0</v>
      </c>
      <c r="DC295" s="60">
        <v>0</v>
      </c>
      <c r="DD295" s="60">
        <v>0</v>
      </c>
      <c r="DE295" s="60">
        <v>0</v>
      </c>
      <c r="DF295" s="60">
        <v>0</v>
      </c>
      <c r="DG295" s="60">
        <v>0</v>
      </c>
      <c r="DH295" s="60">
        <v>0</v>
      </c>
      <c r="DI295" s="60">
        <v>0</v>
      </c>
      <c r="DJ295" s="60">
        <v>1379400</v>
      </c>
      <c r="DK295" s="60">
        <v>1482840</v>
      </c>
      <c r="DL295" s="60">
        <v>1586280</v>
      </c>
      <c r="DM295" s="60">
        <v>2266794</v>
      </c>
      <c r="DN295" s="60">
        <v>10200000</v>
      </c>
      <c r="DO295" s="60">
        <v>11200000</v>
      </c>
      <c r="DP295" s="60">
        <v>12200000</v>
      </c>
      <c r="DQ295" s="60">
        <v>13200000</v>
      </c>
      <c r="DR295" s="60">
        <v>14200000</v>
      </c>
      <c r="DS295" s="60">
        <v>8400000</v>
      </c>
      <c r="DT295" s="60">
        <v>9282000</v>
      </c>
      <c r="DU295" s="60">
        <v>10164000</v>
      </c>
      <c r="DV295" s="60">
        <v>11046000</v>
      </c>
      <c r="DW295" s="60">
        <v>1448490</v>
      </c>
      <c r="DX295" s="60">
        <v>1499000</v>
      </c>
      <c r="DY295" s="60">
        <v>2500000</v>
      </c>
      <c r="DZ295" s="60">
        <v>2500000</v>
      </c>
      <c r="EA295" s="60">
        <v>0</v>
      </c>
      <c r="EB295" s="60">
        <v>0</v>
      </c>
      <c r="EC295" s="60">
        <v>0</v>
      </c>
      <c r="ED295" s="60">
        <v>0</v>
      </c>
      <c r="EH295" s="2" t="s">
        <v>1476</v>
      </c>
    </row>
    <row r="296" spans="1:165" x14ac:dyDescent="0.2">
      <c r="A296" s="2" t="s">
        <v>1116</v>
      </c>
      <c r="B296" s="2" t="s">
        <v>1484</v>
      </c>
      <c r="C296" s="2" t="s">
        <v>1484</v>
      </c>
      <c r="D296" s="2" t="s">
        <v>1484</v>
      </c>
      <c r="E296" s="2" t="s">
        <v>1085</v>
      </c>
      <c r="F296" s="2" t="s">
        <v>1484</v>
      </c>
      <c r="G296" s="2" t="s">
        <v>1484</v>
      </c>
      <c r="H296" s="2" t="s">
        <v>1484</v>
      </c>
      <c r="I296" s="2" t="s">
        <v>1484</v>
      </c>
      <c r="J296" s="2" t="s">
        <v>1484</v>
      </c>
      <c r="K296" s="2" t="s">
        <v>1484</v>
      </c>
      <c r="L296" s="2" t="s">
        <v>1484</v>
      </c>
      <c r="M296" s="2" t="s">
        <v>1484</v>
      </c>
      <c r="N296" s="2" t="s">
        <v>1484</v>
      </c>
      <c r="O296" s="2" t="s">
        <v>1484</v>
      </c>
      <c r="P296" s="2" t="s">
        <v>1484</v>
      </c>
      <c r="Q296" s="2" t="s">
        <v>1484</v>
      </c>
      <c r="R296" s="2" t="s">
        <v>1484</v>
      </c>
      <c r="S296" s="2" t="s">
        <v>1484</v>
      </c>
      <c r="T296" s="2" t="s">
        <v>1484</v>
      </c>
      <c r="U296" s="2" t="s">
        <v>1484</v>
      </c>
      <c r="V296" s="2" t="s">
        <v>1484</v>
      </c>
      <c r="W296" s="2" t="s">
        <v>1484</v>
      </c>
      <c r="X296" s="2" t="s">
        <v>1484</v>
      </c>
      <c r="Y296" s="2" t="s">
        <v>1484</v>
      </c>
      <c r="Z296" s="2" t="s">
        <v>1484</v>
      </c>
      <c r="AA296" s="2" t="s">
        <v>1484</v>
      </c>
      <c r="AB296" s="2" t="s">
        <v>1484</v>
      </c>
      <c r="AC296" s="2" t="s">
        <v>1484</v>
      </c>
      <c r="AD296" s="2" t="s">
        <v>1484</v>
      </c>
      <c r="AE296" s="2" t="s">
        <v>1484</v>
      </c>
      <c r="AF296" s="2" t="s">
        <v>1484</v>
      </c>
      <c r="AG296" s="2" t="s">
        <v>1484</v>
      </c>
      <c r="AH296" s="2" t="s">
        <v>1484</v>
      </c>
      <c r="AI296" s="2" t="s">
        <v>1484</v>
      </c>
      <c r="AJ296" s="2" t="s">
        <v>1484</v>
      </c>
      <c r="AK296" s="2">
        <v>92.4</v>
      </c>
      <c r="AL296" s="2" t="s">
        <v>1484</v>
      </c>
      <c r="AM296" s="2" t="s">
        <v>1484</v>
      </c>
      <c r="AN296" s="2" t="s">
        <v>1484</v>
      </c>
      <c r="AO296" s="2" t="s">
        <v>1484</v>
      </c>
      <c r="AP296" s="2" t="s">
        <v>1484</v>
      </c>
      <c r="AQ296" s="2" t="s">
        <v>1484</v>
      </c>
      <c r="AR296" s="2" t="s">
        <v>1484</v>
      </c>
      <c r="AS296" s="2" t="s">
        <v>1484</v>
      </c>
      <c r="AT296" s="2" t="s">
        <v>1484</v>
      </c>
      <c r="AU296" s="2" t="s">
        <v>1484</v>
      </c>
      <c r="AV296" s="2" t="s">
        <v>1484</v>
      </c>
      <c r="AW296" s="2" t="s">
        <v>1484</v>
      </c>
      <c r="AX296" s="2" t="s">
        <v>1484</v>
      </c>
      <c r="AY296" s="2" t="s">
        <v>1484</v>
      </c>
      <c r="AZ296" s="2" t="s">
        <v>1484</v>
      </c>
      <c r="BA296" s="2" t="s">
        <v>1484</v>
      </c>
      <c r="BB296" s="2" t="s">
        <v>1484</v>
      </c>
      <c r="BC296" s="2" t="s">
        <v>1484</v>
      </c>
      <c r="BD296" s="2" t="s">
        <v>1484</v>
      </c>
      <c r="BE296" s="2" t="s">
        <v>1484</v>
      </c>
      <c r="BF296" s="2" t="s">
        <v>1484</v>
      </c>
      <c r="BG296" s="2" t="s">
        <v>1484</v>
      </c>
      <c r="BH296" s="2" t="s">
        <v>1484</v>
      </c>
      <c r="BI296" s="2" t="s">
        <v>1484</v>
      </c>
      <c r="BJ296" s="2" t="s">
        <v>1484</v>
      </c>
      <c r="BK296" s="2" t="s">
        <v>1484</v>
      </c>
      <c r="BL296" s="2" t="s">
        <v>1484</v>
      </c>
      <c r="BM296" s="2" t="s">
        <v>1484</v>
      </c>
      <c r="BN296" s="2" t="s">
        <v>1484</v>
      </c>
      <c r="BO296" s="2" t="s">
        <v>1484</v>
      </c>
      <c r="BP296" s="2" t="s">
        <v>1484</v>
      </c>
      <c r="BQ296" s="2">
        <v>12.3</v>
      </c>
      <c r="BR296" s="2" t="s">
        <v>1484</v>
      </c>
      <c r="BS296" s="2" t="s">
        <v>1484</v>
      </c>
      <c r="BT296" s="2" t="s">
        <v>1484</v>
      </c>
      <c r="BU296" s="2" t="s">
        <v>1484</v>
      </c>
      <c r="BV296" s="2" t="s">
        <v>1484</v>
      </c>
      <c r="BW296" s="2" t="s">
        <v>1484</v>
      </c>
      <c r="BX296" s="2" t="s">
        <v>1484</v>
      </c>
      <c r="BY296" s="2" t="s">
        <v>1484</v>
      </c>
      <c r="BZ296" s="2" t="s">
        <v>1484</v>
      </c>
      <c r="CA296" s="2" t="s">
        <v>1484</v>
      </c>
      <c r="CB296" s="2" t="s">
        <v>1484</v>
      </c>
      <c r="CC296" s="2" t="s">
        <v>1484</v>
      </c>
      <c r="CD296" s="2" t="s">
        <v>1484</v>
      </c>
      <c r="CE296" s="2" t="s">
        <v>1484</v>
      </c>
      <c r="CF296" s="2" t="s">
        <v>1484</v>
      </c>
      <c r="CG296" s="2" t="s">
        <v>1484</v>
      </c>
      <c r="CH296" s="2" t="s">
        <v>1484</v>
      </c>
      <c r="CI296" s="2" t="s">
        <v>1484</v>
      </c>
      <c r="CJ296" s="2" t="s">
        <v>1484</v>
      </c>
      <c r="CK296" s="2" t="s">
        <v>1484</v>
      </c>
      <c r="CL296" s="2" t="s">
        <v>1484</v>
      </c>
      <c r="CM296" s="2" t="s">
        <v>1484</v>
      </c>
      <c r="CN296" s="2" t="s">
        <v>1484</v>
      </c>
      <c r="CO296" s="2" t="s">
        <v>1484</v>
      </c>
      <c r="CP296" s="2" t="s">
        <v>1484</v>
      </c>
      <c r="CQ296" s="2" t="s">
        <v>1484</v>
      </c>
      <c r="CR296" s="2" t="s">
        <v>1484</v>
      </c>
      <c r="CS296" s="2" t="s">
        <v>1484</v>
      </c>
      <c r="CU296" s="2" t="str">
        <f>_xlfn.XLOOKUP($A296,TEAMS!$G$1:$G$844,TEAMS!$H$1:$H$844,"",0)</f>
        <v>C</v>
      </c>
      <c r="CV296" s="2" t="str">
        <f>_xlfn.XLOOKUP($CU296,DASHBOARD!$B$22:$B$27,DASHBOARD!$C$22:$C$27,"",0)</f>
        <v>CENTER</v>
      </c>
      <c r="CY296" s="60">
        <v>0</v>
      </c>
      <c r="CZ296" s="60">
        <v>0</v>
      </c>
      <c r="DA296" s="60">
        <v>0</v>
      </c>
      <c r="DB296" s="60">
        <v>150000</v>
      </c>
      <c r="DC296" s="60">
        <v>0</v>
      </c>
      <c r="DD296" s="60">
        <v>0</v>
      </c>
      <c r="DE296" s="60">
        <v>0</v>
      </c>
      <c r="DF296" s="60">
        <v>0</v>
      </c>
      <c r="DG296" s="60">
        <v>0</v>
      </c>
      <c r="DH296" s="60">
        <v>0</v>
      </c>
      <c r="DI296" s="60">
        <v>0</v>
      </c>
      <c r="DJ296" s="60">
        <v>0</v>
      </c>
      <c r="DK296" s="60">
        <v>0</v>
      </c>
      <c r="DL296" s="60">
        <v>0</v>
      </c>
      <c r="DM296" s="60">
        <v>0</v>
      </c>
      <c r="DN296" s="60">
        <v>0</v>
      </c>
      <c r="DO296" s="60">
        <v>0</v>
      </c>
      <c r="DP296" s="60">
        <v>0</v>
      </c>
      <c r="DQ296" s="60">
        <v>0</v>
      </c>
      <c r="DR296" s="60">
        <v>0</v>
      </c>
      <c r="DS296" s="60">
        <v>0</v>
      </c>
      <c r="DT296" s="60">
        <v>0</v>
      </c>
      <c r="DU296" s="60">
        <v>0</v>
      </c>
      <c r="DV296" s="60">
        <v>0</v>
      </c>
      <c r="DW296" s="60">
        <v>0</v>
      </c>
      <c r="DX296" s="60">
        <v>0</v>
      </c>
      <c r="DY296" s="60">
        <v>0</v>
      </c>
      <c r="DZ296" s="60">
        <v>0</v>
      </c>
      <c r="EA296" s="60">
        <v>0</v>
      </c>
      <c r="EB296" s="60">
        <v>0</v>
      </c>
      <c r="EC296" s="60">
        <v>0</v>
      </c>
      <c r="ED296" s="60">
        <v>0</v>
      </c>
      <c r="EH296" s="2" t="s">
        <v>1480</v>
      </c>
    </row>
    <row r="297" spans="1:165" x14ac:dyDescent="0.2">
      <c r="A297" s="2" t="s">
        <v>1007</v>
      </c>
      <c r="B297" s="2" t="s">
        <v>1484</v>
      </c>
      <c r="C297" s="2" t="s">
        <v>844</v>
      </c>
      <c r="D297" s="2" t="s">
        <v>844</v>
      </c>
      <c r="E297" s="2" t="s">
        <v>844</v>
      </c>
      <c r="F297" s="2" t="s">
        <v>844</v>
      </c>
      <c r="G297" s="2" t="s">
        <v>844</v>
      </c>
      <c r="H297" s="2" t="s">
        <v>844</v>
      </c>
      <c r="I297" s="2" t="s">
        <v>837</v>
      </c>
      <c r="J297" s="2" t="s">
        <v>837</v>
      </c>
      <c r="K297" s="2" t="s">
        <v>837</v>
      </c>
      <c r="L297" s="2" t="s">
        <v>837</v>
      </c>
      <c r="M297" s="2" t="s">
        <v>837</v>
      </c>
      <c r="N297" s="2" t="s">
        <v>837</v>
      </c>
      <c r="O297" s="2" t="s">
        <v>837</v>
      </c>
      <c r="P297" s="2" t="s">
        <v>1484</v>
      </c>
      <c r="Q297" s="2" t="s">
        <v>1484</v>
      </c>
      <c r="R297" s="2" t="s">
        <v>1484</v>
      </c>
      <c r="S297" s="2" t="s">
        <v>1484</v>
      </c>
      <c r="T297" s="2" t="s">
        <v>1484</v>
      </c>
      <c r="U297" s="2" t="s">
        <v>1484</v>
      </c>
      <c r="V297" s="2" t="s">
        <v>1484</v>
      </c>
      <c r="W297" s="2" t="s">
        <v>1484</v>
      </c>
      <c r="X297" s="2" t="s">
        <v>1484</v>
      </c>
      <c r="Y297" s="2" t="s">
        <v>1484</v>
      </c>
      <c r="Z297" s="2" t="s">
        <v>1484</v>
      </c>
      <c r="AA297" s="2" t="s">
        <v>1484</v>
      </c>
      <c r="AB297" s="2" t="s">
        <v>1484</v>
      </c>
      <c r="AC297" s="2" t="s">
        <v>1484</v>
      </c>
      <c r="AD297" s="2" t="s">
        <v>1484</v>
      </c>
      <c r="AE297" s="2" t="s">
        <v>1484</v>
      </c>
      <c r="AF297" s="2" t="s">
        <v>1484</v>
      </c>
      <c r="AG297" s="2" t="s">
        <v>1484</v>
      </c>
      <c r="AH297" s="2" t="s">
        <v>1484</v>
      </c>
      <c r="AI297" s="2">
        <v>1539</v>
      </c>
      <c r="AJ297" s="2">
        <v>1079.2</v>
      </c>
      <c r="AK297" s="2">
        <v>2099.2000000000003</v>
      </c>
      <c r="AL297" s="2">
        <v>1038.8000000000002</v>
      </c>
      <c r="AM297" s="2">
        <v>2592</v>
      </c>
      <c r="AN297" s="2">
        <v>2652.4</v>
      </c>
      <c r="AO297" s="2">
        <v>2706</v>
      </c>
      <c r="AP297" s="2">
        <v>946</v>
      </c>
      <c r="AQ297" s="2">
        <v>1476</v>
      </c>
      <c r="AR297" s="2">
        <v>2287.7999999999997</v>
      </c>
      <c r="AS297" s="2">
        <v>2287.7999999999997</v>
      </c>
      <c r="AT297" s="2">
        <v>2181.1999999999998</v>
      </c>
      <c r="AU297" s="2">
        <v>847.4</v>
      </c>
      <c r="AV297" s="2" t="s">
        <v>1484</v>
      </c>
      <c r="AW297" s="2" t="s">
        <v>1484</v>
      </c>
      <c r="AX297" s="2" t="s">
        <v>1484</v>
      </c>
      <c r="AY297" s="2" t="s">
        <v>1484</v>
      </c>
      <c r="AZ297" s="2" t="s">
        <v>1484</v>
      </c>
      <c r="BA297" s="2" t="s">
        <v>1484</v>
      </c>
      <c r="BB297" s="2" t="s">
        <v>1484</v>
      </c>
      <c r="BC297" s="2" t="s">
        <v>1484</v>
      </c>
      <c r="BD297" s="2" t="s">
        <v>1484</v>
      </c>
      <c r="BE297" s="2" t="s">
        <v>1484</v>
      </c>
      <c r="BF297" s="2" t="s">
        <v>1484</v>
      </c>
      <c r="BG297" s="2" t="s">
        <v>1484</v>
      </c>
      <c r="BH297" s="2" t="s">
        <v>1484</v>
      </c>
      <c r="BI297" s="2" t="s">
        <v>1484</v>
      </c>
      <c r="BJ297" s="2" t="s">
        <v>1484</v>
      </c>
      <c r="BK297" s="2" t="s">
        <v>1484</v>
      </c>
      <c r="BL297" s="2" t="s">
        <v>1484</v>
      </c>
      <c r="BM297" s="2" t="s">
        <v>1484</v>
      </c>
      <c r="BN297" s="2" t="s">
        <v>1484</v>
      </c>
      <c r="BO297" s="2">
        <v>12.2</v>
      </c>
      <c r="BP297" s="2">
        <v>14.7</v>
      </c>
      <c r="BQ297" s="2">
        <v>14.4</v>
      </c>
      <c r="BR297" s="2">
        <v>16.8</v>
      </c>
      <c r="BS297" s="2">
        <v>16.100000000000001</v>
      </c>
      <c r="BT297" s="2">
        <v>16.5</v>
      </c>
      <c r="BU297" s="2">
        <v>12.5</v>
      </c>
      <c r="BV297" s="2">
        <v>13.6</v>
      </c>
      <c r="BW297" s="2">
        <v>11.7</v>
      </c>
      <c r="BX297" s="2">
        <v>13.8</v>
      </c>
      <c r="BY297" s="2">
        <v>11.3</v>
      </c>
      <c r="BZ297" s="2">
        <v>11.9</v>
      </c>
      <c r="CA297" s="2">
        <v>8</v>
      </c>
      <c r="CB297" s="2" t="s">
        <v>1484</v>
      </c>
      <c r="CC297" s="2" t="s">
        <v>1484</v>
      </c>
      <c r="CD297" s="2" t="s">
        <v>1484</v>
      </c>
      <c r="CE297" s="2" t="s">
        <v>1484</v>
      </c>
      <c r="CF297" s="2" t="s">
        <v>1484</v>
      </c>
      <c r="CG297" s="2" t="s">
        <v>1484</v>
      </c>
      <c r="CH297" s="2" t="s">
        <v>1484</v>
      </c>
      <c r="CI297" s="2" t="s">
        <v>1484</v>
      </c>
      <c r="CJ297" s="2" t="s">
        <v>1484</v>
      </c>
      <c r="CK297" s="2" t="s">
        <v>1484</v>
      </c>
      <c r="CL297" s="2" t="s">
        <v>1484</v>
      </c>
      <c r="CM297" s="2" t="s">
        <v>1484</v>
      </c>
      <c r="CN297" s="2" t="s">
        <v>1484</v>
      </c>
      <c r="CO297" s="2" t="s">
        <v>1484</v>
      </c>
      <c r="CP297" s="2" t="s">
        <v>1484</v>
      </c>
      <c r="CQ297" s="2" t="s">
        <v>1484</v>
      </c>
      <c r="CR297" s="2" t="s">
        <v>1484</v>
      </c>
      <c r="CS297" s="2" t="s">
        <v>1484</v>
      </c>
      <c r="CU297" s="2" t="str">
        <f>_xlfn.XLOOKUP($A297,TEAMS!$G$1:$G$844,TEAMS!$H$1:$H$844,"",0)</f>
        <v>SF</v>
      </c>
      <c r="CV297" s="2" t="str">
        <f>_xlfn.XLOOKUP($CU297,DASHBOARD!$B$22:$B$27,DASHBOARD!$C$22:$C$27,"",0)</f>
        <v>FORWARD</v>
      </c>
      <c r="CY297" s="60">
        <v>0</v>
      </c>
      <c r="CZ297" s="60">
        <v>525000</v>
      </c>
      <c r="DA297" s="60">
        <v>650000</v>
      </c>
      <c r="DB297" s="60">
        <v>755000</v>
      </c>
      <c r="DC297" s="60">
        <v>1750000</v>
      </c>
      <c r="DD297" s="60">
        <v>1750000</v>
      </c>
      <c r="DE297" s="60">
        <v>1750000</v>
      </c>
      <c r="DF297" s="60">
        <v>1000000</v>
      </c>
      <c r="DG297" s="60">
        <v>1750000</v>
      </c>
      <c r="DH297" s="60">
        <v>3033000</v>
      </c>
      <c r="DI297" s="60">
        <v>3400000</v>
      </c>
      <c r="DJ297" s="60">
        <v>3791250</v>
      </c>
      <c r="DK297" s="60">
        <v>4340231</v>
      </c>
      <c r="DL297" s="60">
        <v>4734797</v>
      </c>
      <c r="DM297" s="60">
        <v>0</v>
      </c>
      <c r="DN297" s="60">
        <v>0</v>
      </c>
      <c r="DO297" s="60">
        <v>0</v>
      </c>
      <c r="DP297" s="60">
        <v>0</v>
      </c>
      <c r="DQ297" s="60">
        <v>0</v>
      </c>
      <c r="DR297" s="60">
        <v>0</v>
      </c>
      <c r="DS297" s="60">
        <v>0</v>
      </c>
      <c r="DT297" s="60">
        <v>0</v>
      </c>
      <c r="DU297" s="60">
        <v>0</v>
      </c>
      <c r="DV297" s="60">
        <v>0</v>
      </c>
      <c r="DW297" s="60">
        <v>0</v>
      </c>
      <c r="DX297" s="60">
        <v>0</v>
      </c>
      <c r="DY297" s="60">
        <v>0</v>
      </c>
      <c r="DZ297" s="60">
        <v>0</v>
      </c>
      <c r="EA297" s="60">
        <v>0</v>
      </c>
      <c r="EB297" s="60">
        <v>0</v>
      </c>
      <c r="EC297" s="60">
        <v>0</v>
      </c>
      <c r="ED297" s="60">
        <v>0</v>
      </c>
      <c r="EH297" s="2" t="s">
        <v>1476</v>
      </c>
    </row>
    <row r="298" spans="1:165" x14ac:dyDescent="0.2">
      <c r="A298" s="2" t="s">
        <v>1122</v>
      </c>
      <c r="B298" s="2" t="s">
        <v>1484</v>
      </c>
      <c r="C298" s="2" t="s">
        <v>1484</v>
      </c>
      <c r="D298" s="2" t="s">
        <v>1077</v>
      </c>
      <c r="E298" s="2" t="s">
        <v>1484</v>
      </c>
      <c r="F298" s="2" t="s">
        <v>1484</v>
      </c>
      <c r="G298" s="2" t="s">
        <v>1484</v>
      </c>
      <c r="H298" s="2" t="s">
        <v>1484</v>
      </c>
      <c r="I298" s="2" t="s">
        <v>1484</v>
      </c>
      <c r="J298" s="2" t="s">
        <v>1484</v>
      </c>
      <c r="K298" s="2" t="s">
        <v>1484</v>
      </c>
      <c r="L298" s="2" t="s">
        <v>1484</v>
      </c>
      <c r="M298" s="2" t="s">
        <v>1484</v>
      </c>
      <c r="N298" s="2" t="s">
        <v>1484</v>
      </c>
      <c r="O298" s="2" t="s">
        <v>1484</v>
      </c>
      <c r="P298" s="2" t="s">
        <v>1484</v>
      </c>
      <c r="Q298" s="2" t="s">
        <v>1484</v>
      </c>
      <c r="R298" s="2" t="s">
        <v>1484</v>
      </c>
      <c r="S298" s="2" t="s">
        <v>1484</v>
      </c>
      <c r="T298" s="2" t="s">
        <v>1484</v>
      </c>
      <c r="U298" s="2" t="s">
        <v>1484</v>
      </c>
      <c r="V298" s="2" t="s">
        <v>1484</v>
      </c>
      <c r="W298" s="2" t="s">
        <v>1484</v>
      </c>
      <c r="X298" s="2" t="s">
        <v>1484</v>
      </c>
      <c r="Y298" s="2" t="s">
        <v>1484</v>
      </c>
      <c r="Z298" s="2" t="s">
        <v>1484</v>
      </c>
      <c r="AA298" s="2" t="s">
        <v>1484</v>
      </c>
      <c r="AB298" s="2" t="s">
        <v>1484</v>
      </c>
      <c r="AC298" s="2" t="s">
        <v>1484</v>
      </c>
      <c r="AD298" s="2" t="s">
        <v>1484</v>
      </c>
      <c r="AE298" s="2" t="s">
        <v>1484</v>
      </c>
      <c r="AF298" s="2" t="s">
        <v>1484</v>
      </c>
      <c r="AG298" s="2" t="s">
        <v>1484</v>
      </c>
      <c r="AH298" s="2" t="s">
        <v>1484</v>
      </c>
      <c r="AI298" s="2" t="s">
        <v>1484</v>
      </c>
      <c r="AJ298" s="2">
        <v>13</v>
      </c>
      <c r="AK298" s="2" t="s">
        <v>1484</v>
      </c>
      <c r="AL298" s="2" t="s">
        <v>1484</v>
      </c>
      <c r="AM298" s="2" t="s">
        <v>1484</v>
      </c>
      <c r="AN298" s="2" t="s">
        <v>1484</v>
      </c>
      <c r="AO298" s="2" t="s">
        <v>1484</v>
      </c>
      <c r="AP298" s="2" t="s">
        <v>1484</v>
      </c>
      <c r="AQ298" s="2" t="s">
        <v>1484</v>
      </c>
      <c r="AR298" s="2" t="s">
        <v>1484</v>
      </c>
      <c r="AS298" s="2" t="s">
        <v>1484</v>
      </c>
      <c r="AT298" s="2" t="s">
        <v>1484</v>
      </c>
      <c r="AU298" s="2" t="s">
        <v>1484</v>
      </c>
      <c r="AV298" s="2" t="s">
        <v>1484</v>
      </c>
      <c r="AW298" s="2" t="s">
        <v>1484</v>
      </c>
      <c r="AX298" s="2" t="s">
        <v>1484</v>
      </c>
      <c r="AY298" s="2" t="s">
        <v>1484</v>
      </c>
      <c r="AZ298" s="2" t="s">
        <v>1484</v>
      </c>
      <c r="BA298" s="2" t="s">
        <v>1484</v>
      </c>
      <c r="BB298" s="2" t="s">
        <v>1484</v>
      </c>
      <c r="BC298" s="2" t="s">
        <v>1484</v>
      </c>
      <c r="BD298" s="2" t="s">
        <v>1484</v>
      </c>
      <c r="BE298" s="2" t="s">
        <v>1484</v>
      </c>
      <c r="BF298" s="2" t="s">
        <v>1484</v>
      </c>
      <c r="BG298" s="2" t="s">
        <v>1484</v>
      </c>
      <c r="BH298" s="2" t="s">
        <v>1484</v>
      </c>
      <c r="BI298" s="2" t="s">
        <v>1484</v>
      </c>
      <c r="BJ298" s="2" t="s">
        <v>1484</v>
      </c>
      <c r="BK298" s="2" t="s">
        <v>1484</v>
      </c>
      <c r="BL298" s="2" t="s">
        <v>1484</v>
      </c>
      <c r="BM298" s="2" t="s">
        <v>1484</v>
      </c>
      <c r="BN298" s="2" t="s">
        <v>1484</v>
      </c>
      <c r="BO298" s="2" t="s">
        <v>1484</v>
      </c>
      <c r="BP298" s="2">
        <v>19.3</v>
      </c>
      <c r="BQ298" s="2" t="s">
        <v>1484</v>
      </c>
      <c r="BR298" s="2" t="s">
        <v>1484</v>
      </c>
      <c r="BS298" s="2" t="s">
        <v>1484</v>
      </c>
      <c r="BT298" s="2" t="s">
        <v>1484</v>
      </c>
      <c r="BU298" s="2" t="s">
        <v>1484</v>
      </c>
      <c r="BV298" s="2" t="s">
        <v>1484</v>
      </c>
      <c r="BW298" s="2" t="s">
        <v>1484</v>
      </c>
      <c r="BX298" s="2" t="s">
        <v>1484</v>
      </c>
      <c r="BY298" s="2" t="s">
        <v>1484</v>
      </c>
      <c r="BZ298" s="2" t="s">
        <v>1484</v>
      </c>
      <c r="CA298" s="2" t="s">
        <v>1484</v>
      </c>
      <c r="CB298" s="2" t="s">
        <v>1484</v>
      </c>
      <c r="CC298" s="2" t="s">
        <v>1484</v>
      </c>
      <c r="CD298" s="2" t="s">
        <v>1484</v>
      </c>
      <c r="CE298" s="2" t="s">
        <v>1484</v>
      </c>
      <c r="CF298" s="2" t="s">
        <v>1484</v>
      </c>
      <c r="CG298" s="2" t="s">
        <v>1484</v>
      </c>
      <c r="CH298" s="2" t="s">
        <v>1484</v>
      </c>
      <c r="CI298" s="2" t="s">
        <v>1484</v>
      </c>
      <c r="CJ298" s="2" t="s">
        <v>1484</v>
      </c>
      <c r="CK298" s="2" t="s">
        <v>1484</v>
      </c>
      <c r="CL298" s="2" t="s">
        <v>1484</v>
      </c>
      <c r="CM298" s="2" t="s">
        <v>1484</v>
      </c>
      <c r="CN298" s="2" t="s">
        <v>1484</v>
      </c>
      <c r="CO298" s="2" t="s">
        <v>1484</v>
      </c>
      <c r="CP298" s="2" t="s">
        <v>1484</v>
      </c>
      <c r="CQ298" s="2" t="s">
        <v>1484</v>
      </c>
      <c r="CR298" s="2" t="s">
        <v>1484</v>
      </c>
      <c r="CS298" s="2" t="s">
        <v>1484</v>
      </c>
      <c r="CU298" s="2" t="str">
        <f>_xlfn.XLOOKUP($A298,TEAMS!$G$1:$G$844,TEAMS!$H$1:$H$844,"",0)</f>
        <v>SF</v>
      </c>
      <c r="CV298" s="2" t="str">
        <f>_xlfn.XLOOKUP($CU298,DASHBOARD!$B$22:$B$27,DASHBOARD!$C$22:$C$27,"",0)</f>
        <v>FORWARD</v>
      </c>
      <c r="CY298" s="60">
        <v>0</v>
      </c>
      <c r="CZ298" s="60">
        <v>0</v>
      </c>
      <c r="DA298" s="60">
        <v>8000</v>
      </c>
      <c r="DB298" s="60">
        <v>0</v>
      </c>
      <c r="DC298" s="60">
        <v>0</v>
      </c>
      <c r="DD298" s="60">
        <v>0</v>
      </c>
      <c r="DE298" s="60">
        <v>0</v>
      </c>
      <c r="DF298" s="60">
        <v>0</v>
      </c>
      <c r="DG298" s="60">
        <v>0</v>
      </c>
      <c r="DH298" s="60">
        <v>0</v>
      </c>
      <c r="DI298" s="60">
        <v>0</v>
      </c>
      <c r="DJ298" s="60">
        <v>0</v>
      </c>
      <c r="DK298" s="60">
        <v>0</v>
      </c>
      <c r="DL298" s="60">
        <v>0</v>
      </c>
      <c r="DM298" s="60">
        <v>0</v>
      </c>
      <c r="DN298" s="60">
        <v>0</v>
      </c>
      <c r="DO298" s="60">
        <v>0</v>
      </c>
      <c r="DP298" s="60">
        <v>0</v>
      </c>
      <c r="DQ298" s="60">
        <v>0</v>
      </c>
      <c r="DR298" s="60">
        <v>0</v>
      </c>
      <c r="DS298" s="60">
        <v>0</v>
      </c>
      <c r="DT298" s="60">
        <v>0</v>
      </c>
      <c r="DU298" s="60">
        <v>0</v>
      </c>
      <c r="DV298" s="60">
        <v>0</v>
      </c>
      <c r="DW298" s="60">
        <v>0</v>
      </c>
      <c r="DX298" s="60">
        <v>0</v>
      </c>
      <c r="DY298" s="60">
        <v>0</v>
      </c>
      <c r="DZ298" s="60">
        <v>0</v>
      </c>
      <c r="EA298" s="60">
        <v>0</v>
      </c>
      <c r="EB298" s="60">
        <v>0</v>
      </c>
      <c r="EC298" s="60">
        <v>0</v>
      </c>
      <c r="ED298" s="60">
        <v>0</v>
      </c>
      <c r="EH298" s="2" t="s">
        <v>1480</v>
      </c>
    </row>
    <row r="299" spans="1:165" x14ac:dyDescent="0.2">
      <c r="A299" s="2" t="s">
        <v>922</v>
      </c>
      <c r="B299" s="2" t="s">
        <v>1484</v>
      </c>
      <c r="C299" s="2" t="s">
        <v>1484</v>
      </c>
      <c r="D299" s="2" t="s">
        <v>1085</v>
      </c>
      <c r="E299" s="2" t="s">
        <v>1085</v>
      </c>
      <c r="F299" s="2" t="s">
        <v>1085</v>
      </c>
      <c r="G299" s="2" t="s">
        <v>1085</v>
      </c>
      <c r="H299" s="2" t="s">
        <v>1507</v>
      </c>
      <c r="I299" s="2" t="s">
        <v>837</v>
      </c>
      <c r="J299" s="2" t="s">
        <v>837</v>
      </c>
      <c r="K299" s="2" t="s">
        <v>837</v>
      </c>
      <c r="L299" s="2" t="s">
        <v>837</v>
      </c>
      <c r="M299" s="2" t="s">
        <v>837</v>
      </c>
      <c r="N299" s="2" t="s">
        <v>837</v>
      </c>
      <c r="O299" s="2" t="s">
        <v>787</v>
      </c>
      <c r="P299" s="2" t="s">
        <v>787</v>
      </c>
      <c r="Q299" s="2" t="s">
        <v>787</v>
      </c>
      <c r="R299" s="2" t="s">
        <v>787</v>
      </c>
      <c r="S299" s="2" t="s">
        <v>787</v>
      </c>
      <c r="T299" s="2" t="s">
        <v>1484</v>
      </c>
      <c r="U299" s="2" t="s">
        <v>1484</v>
      </c>
      <c r="V299" s="2" t="s">
        <v>1484</v>
      </c>
      <c r="W299" s="2" t="s">
        <v>1484</v>
      </c>
      <c r="X299" s="2" t="s">
        <v>1484</v>
      </c>
      <c r="Y299" s="2" t="s">
        <v>1484</v>
      </c>
      <c r="Z299" s="2" t="s">
        <v>1484</v>
      </c>
      <c r="AA299" s="2" t="s">
        <v>1484</v>
      </c>
      <c r="AB299" s="2" t="s">
        <v>1484</v>
      </c>
      <c r="AC299" s="2" t="s">
        <v>1484</v>
      </c>
      <c r="AD299" s="2" t="s">
        <v>1484</v>
      </c>
      <c r="AE299" s="2" t="s">
        <v>1484</v>
      </c>
      <c r="AF299" s="2" t="s">
        <v>1484</v>
      </c>
      <c r="AG299" s="2" t="s">
        <v>1484</v>
      </c>
      <c r="AH299" s="2" t="s">
        <v>1484</v>
      </c>
      <c r="AI299" s="2" t="s">
        <v>1484</v>
      </c>
      <c r="AJ299" s="2">
        <v>2330.5</v>
      </c>
      <c r="AK299" s="2">
        <v>2373.3000000000002</v>
      </c>
      <c r="AL299" s="2">
        <v>2073.6</v>
      </c>
      <c r="AM299" s="2">
        <v>2634.1</v>
      </c>
      <c r="AN299" s="2">
        <v>1393.2</v>
      </c>
      <c r="AO299" s="2">
        <v>2188.7999999999997</v>
      </c>
      <c r="AP299" s="2">
        <v>744.80000000000007</v>
      </c>
      <c r="AQ299" s="2">
        <v>1687.2</v>
      </c>
      <c r="AR299" s="2">
        <v>1587.9</v>
      </c>
      <c r="AS299" s="2">
        <v>2138.4</v>
      </c>
      <c r="AT299" s="2">
        <v>2344</v>
      </c>
      <c r="AU299" s="2">
        <v>1287.9000000000001</v>
      </c>
      <c r="AV299" s="2">
        <v>1395</v>
      </c>
      <c r="AW299" s="2">
        <v>1184.4000000000001</v>
      </c>
      <c r="AX299" s="2">
        <v>1122</v>
      </c>
      <c r="AY299" s="2">
        <v>585</v>
      </c>
      <c r="AZ299" s="2" t="s">
        <v>1484</v>
      </c>
      <c r="BA299" s="2" t="s">
        <v>1484</v>
      </c>
      <c r="BB299" s="2" t="s">
        <v>1484</v>
      </c>
      <c r="BC299" s="2" t="s">
        <v>1484</v>
      </c>
      <c r="BD299" s="2" t="s">
        <v>1484</v>
      </c>
      <c r="BE299" s="2" t="s">
        <v>1484</v>
      </c>
      <c r="BF299" s="2" t="s">
        <v>1484</v>
      </c>
      <c r="BG299" s="2" t="s">
        <v>1484</v>
      </c>
      <c r="BH299" s="2" t="s">
        <v>1484</v>
      </c>
      <c r="BI299" s="2" t="s">
        <v>1484</v>
      </c>
      <c r="BJ299" s="2" t="s">
        <v>1484</v>
      </c>
      <c r="BK299" s="2" t="s">
        <v>1484</v>
      </c>
      <c r="BL299" s="2" t="s">
        <v>1484</v>
      </c>
      <c r="BM299" s="2" t="s">
        <v>1484</v>
      </c>
      <c r="BN299" s="2" t="s">
        <v>1484</v>
      </c>
      <c r="BO299" s="2" t="s">
        <v>1484</v>
      </c>
      <c r="BP299" s="2">
        <v>12.1</v>
      </c>
      <c r="BQ299" s="2">
        <v>14.2</v>
      </c>
      <c r="BR299" s="2">
        <v>13.5</v>
      </c>
      <c r="BS299" s="2">
        <v>13.7</v>
      </c>
      <c r="BT299" s="2">
        <v>13</v>
      </c>
      <c r="BU299" s="2">
        <v>14.4</v>
      </c>
      <c r="BV299" s="2">
        <v>13.5</v>
      </c>
      <c r="BW299" s="2">
        <v>14.3</v>
      </c>
      <c r="BX299" s="2">
        <v>11</v>
      </c>
      <c r="BY299" s="2">
        <v>14.5</v>
      </c>
      <c r="BZ299" s="2">
        <v>12.4</v>
      </c>
      <c r="CA299" s="2">
        <v>14.5</v>
      </c>
      <c r="CB299" s="2">
        <v>14.9</v>
      </c>
      <c r="CC299" s="2">
        <v>13.5</v>
      </c>
      <c r="CD299" s="2">
        <v>11.9</v>
      </c>
      <c r="CE299" s="2">
        <v>9.6</v>
      </c>
      <c r="CF299" s="2" t="s">
        <v>1484</v>
      </c>
      <c r="CG299" s="2" t="s">
        <v>1484</v>
      </c>
      <c r="CH299" s="2" t="s">
        <v>1484</v>
      </c>
      <c r="CI299" s="2" t="s">
        <v>1484</v>
      </c>
      <c r="CJ299" s="2" t="s">
        <v>1484</v>
      </c>
      <c r="CK299" s="2" t="s">
        <v>1484</v>
      </c>
      <c r="CL299" s="2" t="s">
        <v>1484</v>
      </c>
      <c r="CM299" s="2" t="s">
        <v>1484</v>
      </c>
      <c r="CN299" s="2" t="s">
        <v>1484</v>
      </c>
      <c r="CO299" s="2" t="s">
        <v>1484</v>
      </c>
      <c r="CP299" s="2" t="s">
        <v>1484</v>
      </c>
      <c r="CQ299" s="2" t="s">
        <v>1484</v>
      </c>
      <c r="CR299" s="2" t="s">
        <v>1484</v>
      </c>
      <c r="CS299" s="2" t="s">
        <v>1484</v>
      </c>
      <c r="CU299" s="2" t="str">
        <f>_xlfn.XLOOKUP($A299,TEAMS!$G$1:$G$844,TEAMS!$H$1:$H$844,"",0)</f>
        <v>PF</v>
      </c>
      <c r="CV299" s="2" t="str">
        <f>_xlfn.XLOOKUP($CU299,DASHBOARD!$B$22:$B$27,DASHBOARD!$C$22:$C$27,"",0)</f>
        <v>FORWARD</v>
      </c>
      <c r="CY299" s="60">
        <v>0</v>
      </c>
      <c r="CZ299" s="60">
        <v>0</v>
      </c>
      <c r="DA299" s="60">
        <v>0</v>
      </c>
      <c r="DB299" s="60">
        <v>1200000</v>
      </c>
      <c r="DC299" s="60">
        <v>1499000</v>
      </c>
      <c r="DD299" s="60">
        <v>1601000</v>
      </c>
      <c r="DE299" s="60">
        <v>1703000</v>
      </c>
      <c r="DF299" s="60">
        <v>6000000</v>
      </c>
      <c r="DG299" s="60">
        <v>5000000</v>
      </c>
      <c r="DH299" s="60">
        <v>4800000</v>
      </c>
      <c r="DI299" s="60">
        <v>4800000</v>
      </c>
      <c r="DJ299" s="60">
        <v>5300000</v>
      </c>
      <c r="DK299" s="60">
        <v>5300000</v>
      </c>
      <c r="DL299" s="60">
        <v>4500000</v>
      </c>
      <c r="DM299" s="60">
        <v>1100000</v>
      </c>
      <c r="DN299" s="60">
        <v>0</v>
      </c>
      <c r="DO299" s="60">
        <v>3315000</v>
      </c>
      <c r="DP299" s="60">
        <v>3630000</v>
      </c>
      <c r="DQ299" s="60">
        <v>0</v>
      </c>
      <c r="DR299" s="60">
        <v>0</v>
      </c>
      <c r="DS299" s="60">
        <v>0</v>
      </c>
      <c r="DT299" s="60">
        <v>0</v>
      </c>
      <c r="DU299" s="60">
        <v>0</v>
      </c>
      <c r="DV299" s="60">
        <v>0</v>
      </c>
      <c r="DW299" s="60">
        <v>0</v>
      </c>
      <c r="DX299" s="60">
        <v>0</v>
      </c>
      <c r="DY299" s="60">
        <v>0</v>
      </c>
      <c r="DZ299" s="60">
        <v>0</v>
      </c>
      <c r="EA299" s="60">
        <v>0</v>
      </c>
      <c r="EB299" s="60">
        <v>0</v>
      </c>
      <c r="EC299" s="60">
        <v>0</v>
      </c>
      <c r="ED299" s="60">
        <v>0</v>
      </c>
      <c r="EH299" s="2" t="s">
        <v>1478</v>
      </c>
    </row>
    <row r="300" spans="1:165" x14ac:dyDescent="0.2">
      <c r="A300" s="2" t="s">
        <v>1078</v>
      </c>
      <c r="B300" s="2" t="s">
        <v>844</v>
      </c>
      <c r="C300" s="2" t="s">
        <v>844</v>
      </c>
      <c r="D300" s="2" t="s">
        <v>844</v>
      </c>
      <c r="E300" s="2" t="s">
        <v>844</v>
      </c>
      <c r="F300" s="2" t="s">
        <v>1511</v>
      </c>
      <c r="G300" s="2" t="s">
        <v>1511</v>
      </c>
      <c r="H300" s="2" t="s">
        <v>1077</v>
      </c>
      <c r="I300" s="2" t="s">
        <v>1484</v>
      </c>
      <c r="J300" s="2" t="s">
        <v>1484</v>
      </c>
      <c r="K300" s="2" t="s">
        <v>1484</v>
      </c>
      <c r="L300" s="2" t="s">
        <v>1484</v>
      </c>
      <c r="M300" s="2" t="s">
        <v>1484</v>
      </c>
      <c r="N300" s="2" t="s">
        <v>1484</v>
      </c>
      <c r="O300" s="2" t="s">
        <v>1484</v>
      </c>
      <c r="P300" s="2" t="s">
        <v>1484</v>
      </c>
      <c r="Q300" s="2" t="s">
        <v>1484</v>
      </c>
      <c r="R300" s="2" t="s">
        <v>1484</v>
      </c>
      <c r="S300" s="2" t="s">
        <v>1484</v>
      </c>
      <c r="T300" s="2" t="s">
        <v>1484</v>
      </c>
      <c r="U300" s="2" t="s">
        <v>1484</v>
      </c>
      <c r="V300" s="2" t="s">
        <v>1484</v>
      </c>
      <c r="W300" s="2" t="s">
        <v>1484</v>
      </c>
      <c r="X300" s="2" t="s">
        <v>1484</v>
      </c>
      <c r="Y300" s="2" t="s">
        <v>1484</v>
      </c>
      <c r="Z300" s="2" t="s">
        <v>1484</v>
      </c>
      <c r="AA300" s="2" t="s">
        <v>1484</v>
      </c>
      <c r="AB300" s="2" t="s">
        <v>1484</v>
      </c>
      <c r="AC300" s="2" t="s">
        <v>1484</v>
      </c>
      <c r="AD300" s="2" t="s">
        <v>1484</v>
      </c>
      <c r="AE300" s="2" t="s">
        <v>1484</v>
      </c>
      <c r="AF300" s="2" t="s">
        <v>1484</v>
      </c>
      <c r="AG300" s="2" t="s">
        <v>1484</v>
      </c>
      <c r="AH300" s="2">
        <v>2438.1</v>
      </c>
      <c r="AI300" s="2">
        <v>2283.1</v>
      </c>
      <c r="AJ300" s="2">
        <v>2148.7999999999997</v>
      </c>
      <c r="AK300" s="2">
        <v>1990.6</v>
      </c>
      <c r="AL300" s="2">
        <v>1352.7</v>
      </c>
      <c r="AM300" s="2">
        <v>1087.8</v>
      </c>
      <c r="AN300" s="2">
        <v>404.2</v>
      </c>
      <c r="AO300" s="2" t="s">
        <v>1484</v>
      </c>
      <c r="AP300" s="2" t="s">
        <v>1484</v>
      </c>
      <c r="AQ300" s="2" t="s">
        <v>1484</v>
      </c>
      <c r="AR300" s="2" t="s">
        <v>1484</v>
      </c>
      <c r="AS300" s="2" t="s">
        <v>1484</v>
      </c>
      <c r="AT300" s="2" t="s">
        <v>1484</v>
      </c>
      <c r="AU300" s="2" t="s">
        <v>1484</v>
      </c>
      <c r="AV300" s="2" t="s">
        <v>1484</v>
      </c>
      <c r="AW300" s="2" t="s">
        <v>1484</v>
      </c>
      <c r="AX300" s="2" t="s">
        <v>1484</v>
      </c>
      <c r="AY300" s="2" t="s">
        <v>1484</v>
      </c>
      <c r="AZ300" s="2" t="s">
        <v>1484</v>
      </c>
      <c r="BA300" s="2" t="s">
        <v>1484</v>
      </c>
      <c r="BB300" s="2" t="s">
        <v>1484</v>
      </c>
      <c r="BC300" s="2" t="s">
        <v>1484</v>
      </c>
      <c r="BD300" s="2" t="s">
        <v>1484</v>
      </c>
      <c r="BE300" s="2" t="s">
        <v>1484</v>
      </c>
      <c r="BF300" s="2" t="s">
        <v>1484</v>
      </c>
      <c r="BG300" s="2" t="s">
        <v>1484</v>
      </c>
      <c r="BH300" s="2" t="s">
        <v>1484</v>
      </c>
      <c r="BI300" s="2" t="s">
        <v>1484</v>
      </c>
      <c r="BJ300" s="2" t="s">
        <v>1484</v>
      </c>
      <c r="BK300" s="2" t="s">
        <v>1484</v>
      </c>
      <c r="BL300" s="2" t="s">
        <v>1484</v>
      </c>
      <c r="BM300" s="2" t="s">
        <v>1484</v>
      </c>
      <c r="BN300" s="2">
        <v>20.6</v>
      </c>
      <c r="BO300" s="2">
        <v>18.899999999999999</v>
      </c>
      <c r="BP300" s="2">
        <v>19.2</v>
      </c>
      <c r="BQ300" s="2">
        <v>16.100000000000001</v>
      </c>
      <c r="BR300" s="2">
        <v>10.1</v>
      </c>
      <c r="BS300" s="2">
        <v>13</v>
      </c>
      <c r="BT300" s="2">
        <v>14.3</v>
      </c>
      <c r="BU300" s="2" t="s">
        <v>1484</v>
      </c>
      <c r="BV300" s="2" t="s">
        <v>1484</v>
      </c>
      <c r="BW300" s="2" t="s">
        <v>1484</v>
      </c>
      <c r="BX300" s="2" t="s">
        <v>1484</v>
      </c>
      <c r="BY300" s="2" t="s">
        <v>1484</v>
      </c>
      <c r="BZ300" s="2" t="s">
        <v>1484</v>
      </c>
      <c r="CA300" s="2" t="s">
        <v>1484</v>
      </c>
      <c r="CB300" s="2" t="s">
        <v>1484</v>
      </c>
      <c r="CC300" s="2" t="s">
        <v>1484</v>
      </c>
      <c r="CD300" s="2" t="s">
        <v>1484</v>
      </c>
      <c r="CE300" s="2" t="s">
        <v>1484</v>
      </c>
      <c r="CF300" s="2" t="s">
        <v>1484</v>
      </c>
      <c r="CG300" s="2" t="s">
        <v>1484</v>
      </c>
      <c r="CH300" s="2" t="s">
        <v>1484</v>
      </c>
      <c r="CI300" s="2" t="s">
        <v>1484</v>
      </c>
      <c r="CJ300" s="2" t="s">
        <v>1484</v>
      </c>
      <c r="CK300" s="2" t="s">
        <v>1484</v>
      </c>
      <c r="CL300" s="2" t="s">
        <v>1484</v>
      </c>
      <c r="CM300" s="2" t="s">
        <v>1484</v>
      </c>
      <c r="CN300" s="2" t="s">
        <v>1484</v>
      </c>
      <c r="CO300" s="2" t="s">
        <v>1484</v>
      </c>
      <c r="CP300" s="2" t="s">
        <v>1484</v>
      </c>
      <c r="CQ300" s="2" t="s">
        <v>1484</v>
      </c>
      <c r="CR300" s="2" t="s">
        <v>1484</v>
      </c>
      <c r="CS300" s="2" t="s">
        <v>1484</v>
      </c>
      <c r="CU300" s="2" t="str">
        <f>_xlfn.XLOOKUP($A300,TEAMS!$G$1:$G$844,TEAMS!$H$1:$H$844,"",0)</f>
        <v>C</v>
      </c>
      <c r="CV300" s="2" t="str">
        <f>_xlfn.XLOOKUP($CU300,DASHBOARD!$B$22:$B$27,DASHBOARD!$C$22:$C$27,"",0)</f>
        <v>CENTER</v>
      </c>
      <c r="CY300" s="60">
        <v>2500000</v>
      </c>
      <c r="CZ300" s="60">
        <v>3000000</v>
      </c>
      <c r="DA300" s="60">
        <v>3513000</v>
      </c>
      <c r="DB300" s="60">
        <v>4000000</v>
      </c>
      <c r="DC300" s="60">
        <v>1925000</v>
      </c>
      <c r="DD300" s="60">
        <v>2500000</v>
      </c>
      <c r="DE300" s="60">
        <v>1000000</v>
      </c>
      <c r="DF300" s="60">
        <v>0</v>
      </c>
      <c r="DG300" s="60">
        <v>0</v>
      </c>
      <c r="DH300" s="60">
        <v>0</v>
      </c>
      <c r="DI300" s="60">
        <v>0</v>
      </c>
      <c r="DJ300" s="60">
        <v>0</v>
      </c>
      <c r="DK300" s="60">
        <v>0</v>
      </c>
      <c r="DL300" s="60">
        <v>0</v>
      </c>
      <c r="DM300" s="60">
        <v>0</v>
      </c>
      <c r="DN300" s="60">
        <v>0</v>
      </c>
      <c r="DO300" s="60">
        <v>0</v>
      </c>
      <c r="DP300" s="60">
        <v>0</v>
      </c>
      <c r="DQ300" s="60">
        <v>0</v>
      </c>
      <c r="DR300" s="60">
        <v>0</v>
      </c>
      <c r="DS300" s="60">
        <v>0</v>
      </c>
      <c r="DT300" s="60">
        <v>0</v>
      </c>
      <c r="DU300" s="60">
        <v>0</v>
      </c>
      <c r="DV300" s="60">
        <v>0</v>
      </c>
      <c r="DW300" s="60">
        <v>0</v>
      </c>
      <c r="DX300" s="60">
        <v>0</v>
      </c>
      <c r="DY300" s="60">
        <v>0</v>
      </c>
      <c r="DZ300" s="60">
        <v>0</v>
      </c>
      <c r="EA300" s="60">
        <v>0</v>
      </c>
      <c r="EB300" s="60">
        <v>0</v>
      </c>
      <c r="EC300" s="60">
        <v>0</v>
      </c>
      <c r="ED300" s="60">
        <v>0</v>
      </c>
      <c r="EH300" s="2" t="s">
        <v>1482</v>
      </c>
    </row>
    <row r="301" spans="1:165" x14ac:dyDescent="0.2">
      <c r="A301" s="2" t="s">
        <v>625</v>
      </c>
      <c r="B301" s="2" t="s">
        <v>1484</v>
      </c>
      <c r="C301" s="2" t="s">
        <v>1484</v>
      </c>
      <c r="D301" s="2" t="s">
        <v>1484</v>
      </c>
      <c r="E301" s="2" t="s">
        <v>1484</v>
      </c>
      <c r="F301" s="2" t="s">
        <v>1484</v>
      </c>
      <c r="G301" s="2" t="s">
        <v>1484</v>
      </c>
      <c r="H301" s="2" t="s">
        <v>1484</v>
      </c>
      <c r="I301" s="2" t="s">
        <v>1484</v>
      </c>
      <c r="J301" s="2" t="s">
        <v>1484</v>
      </c>
      <c r="K301" s="2" t="s">
        <v>1484</v>
      </c>
      <c r="L301" s="2" t="s">
        <v>1484</v>
      </c>
      <c r="M301" s="2" t="s">
        <v>1484</v>
      </c>
      <c r="N301" s="2" t="s">
        <v>1484</v>
      </c>
      <c r="O301" s="2" t="s">
        <v>1484</v>
      </c>
      <c r="P301" s="2" t="s">
        <v>1484</v>
      </c>
      <c r="Q301" s="2" t="s">
        <v>1484</v>
      </c>
      <c r="R301" s="2" t="s">
        <v>1484</v>
      </c>
      <c r="S301" s="2" t="s">
        <v>1484</v>
      </c>
      <c r="T301" s="2" t="s">
        <v>1484</v>
      </c>
      <c r="U301" s="2" t="s">
        <v>1484</v>
      </c>
      <c r="V301" s="2" t="s">
        <v>1484</v>
      </c>
      <c r="W301" s="2" t="s">
        <v>1484</v>
      </c>
      <c r="X301" s="2" t="s">
        <v>1484</v>
      </c>
      <c r="Y301" s="2" t="s">
        <v>1484</v>
      </c>
      <c r="Z301" s="2" t="s">
        <v>1484</v>
      </c>
      <c r="AA301" s="2" t="s">
        <v>1484</v>
      </c>
      <c r="AB301" s="2" t="s">
        <v>1484</v>
      </c>
      <c r="AC301" s="2" t="s">
        <v>1484</v>
      </c>
      <c r="AD301" s="2" t="s">
        <v>1528</v>
      </c>
      <c r="AE301" s="2" t="s">
        <v>1484</v>
      </c>
      <c r="AF301" s="2" t="s">
        <v>1484</v>
      </c>
      <c r="AG301" s="2" t="s">
        <v>1484</v>
      </c>
      <c r="AH301" s="2" t="s">
        <v>1484</v>
      </c>
      <c r="AI301" s="2" t="s">
        <v>1484</v>
      </c>
      <c r="AJ301" s="2" t="s">
        <v>1484</v>
      </c>
      <c r="AK301" s="2" t="s">
        <v>1484</v>
      </c>
      <c r="AL301" s="2" t="s">
        <v>1484</v>
      </c>
      <c r="AM301" s="2" t="s">
        <v>1484</v>
      </c>
      <c r="AN301" s="2" t="s">
        <v>1484</v>
      </c>
      <c r="AO301" s="2" t="s">
        <v>1484</v>
      </c>
      <c r="AP301" s="2" t="s">
        <v>1484</v>
      </c>
      <c r="AQ301" s="2" t="s">
        <v>1484</v>
      </c>
      <c r="AR301" s="2" t="s">
        <v>1484</v>
      </c>
      <c r="AS301" s="2" t="s">
        <v>1484</v>
      </c>
      <c r="AT301" s="2" t="s">
        <v>1484</v>
      </c>
      <c r="AU301" s="2" t="s">
        <v>1484</v>
      </c>
      <c r="AV301" s="2" t="s">
        <v>1484</v>
      </c>
      <c r="AW301" s="2" t="s">
        <v>1484</v>
      </c>
      <c r="AX301" s="2" t="s">
        <v>1484</v>
      </c>
      <c r="AY301" s="2" t="s">
        <v>1484</v>
      </c>
      <c r="AZ301" s="2" t="s">
        <v>1484</v>
      </c>
      <c r="BA301" s="2" t="s">
        <v>1484</v>
      </c>
      <c r="BB301" s="2" t="s">
        <v>1484</v>
      </c>
      <c r="BC301" s="2" t="s">
        <v>1484</v>
      </c>
      <c r="BD301" s="2" t="s">
        <v>1484</v>
      </c>
      <c r="BE301" s="2" t="s">
        <v>1484</v>
      </c>
      <c r="BF301" s="2" t="s">
        <v>1484</v>
      </c>
      <c r="BG301" s="2" t="s">
        <v>1484</v>
      </c>
      <c r="BH301" s="2" t="s">
        <v>1484</v>
      </c>
      <c r="BI301" s="2" t="s">
        <v>1484</v>
      </c>
      <c r="BJ301" s="2">
        <v>1291.5</v>
      </c>
      <c r="BK301" s="2" t="s">
        <v>1484</v>
      </c>
      <c r="BL301" s="2" t="s">
        <v>1484</v>
      </c>
      <c r="BM301" s="2" t="s">
        <v>1484</v>
      </c>
      <c r="BN301" s="2" t="s">
        <v>1484</v>
      </c>
      <c r="BO301" s="2" t="s">
        <v>1484</v>
      </c>
      <c r="BP301" s="2" t="s">
        <v>1484</v>
      </c>
      <c r="BQ301" s="2" t="s">
        <v>1484</v>
      </c>
      <c r="BR301" s="2" t="s">
        <v>1484</v>
      </c>
      <c r="BS301" s="2" t="s">
        <v>1484</v>
      </c>
      <c r="BT301" s="2" t="s">
        <v>1484</v>
      </c>
      <c r="BU301" s="2" t="s">
        <v>1484</v>
      </c>
      <c r="BV301" s="2" t="s">
        <v>1484</v>
      </c>
      <c r="BW301" s="2" t="s">
        <v>1484</v>
      </c>
      <c r="BX301" s="2" t="s">
        <v>1484</v>
      </c>
      <c r="BY301" s="2" t="s">
        <v>1484</v>
      </c>
      <c r="BZ301" s="2" t="s">
        <v>1484</v>
      </c>
      <c r="CA301" s="2" t="s">
        <v>1484</v>
      </c>
      <c r="CB301" s="2" t="s">
        <v>1484</v>
      </c>
      <c r="CC301" s="2" t="s">
        <v>1484</v>
      </c>
      <c r="CD301" s="2" t="s">
        <v>1484</v>
      </c>
      <c r="CE301" s="2" t="s">
        <v>1484</v>
      </c>
      <c r="CF301" s="2" t="s">
        <v>1484</v>
      </c>
      <c r="CG301" s="2" t="s">
        <v>1484</v>
      </c>
      <c r="CH301" s="2" t="s">
        <v>1484</v>
      </c>
      <c r="CI301" s="2" t="s">
        <v>1484</v>
      </c>
      <c r="CJ301" s="2" t="s">
        <v>1484</v>
      </c>
      <c r="CK301" s="2" t="s">
        <v>1484</v>
      </c>
      <c r="CL301" s="2" t="s">
        <v>1484</v>
      </c>
      <c r="CM301" s="2" t="s">
        <v>1484</v>
      </c>
      <c r="CN301" s="2" t="s">
        <v>1484</v>
      </c>
      <c r="CO301" s="2" t="s">
        <v>1484</v>
      </c>
      <c r="CP301" s="2">
        <v>11</v>
      </c>
      <c r="CQ301" s="2" t="s">
        <v>1484</v>
      </c>
      <c r="CR301" s="2" t="s">
        <v>1484</v>
      </c>
      <c r="CS301" s="2" t="s">
        <v>1484</v>
      </c>
      <c r="CU301" s="2" t="str">
        <f>_xlfn.XLOOKUP($A301,TEAMS!$G$1:$G$844,TEAMS!$H$1:$H$844,"",0)</f>
        <v>SF</v>
      </c>
      <c r="CV301" s="2" t="str">
        <f>_xlfn.XLOOKUP($CU301,DASHBOARD!$B$22:$B$27,DASHBOARD!$C$22:$C$27,"",0)</f>
        <v>FORWARD</v>
      </c>
      <c r="CY301" s="60">
        <v>0</v>
      </c>
      <c r="CZ301" s="60">
        <v>0</v>
      </c>
      <c r="DA301" s="60">
        <v>0</v>
      </c>
      <c r="DB301" s="60">
        <v>0</v>
      </c>
      <c r="DC301" s="60">
        <v>0</v>
      </c>
      <c r="DD301" s="60">
        <v>0</v>
      </c>
      <c r="DE301" s="60">
        <v>0</v>
      </c>
      <c r="DF301" s="60">
        <v>0</v>
      </c>
      <c r="DG301" s="60">
        <v>0</v>
      </c>
      <c r="DH301" s="60">
        <v>0</v>
      </c>
      <c r="DI301" s="60">
        <v>0</v>
      </c>
      <c r="DJ301" s="60">
        <v>0</v>
      </c>
      <c r="DK301" s="60">
        <v>0</v>
      </c>
      <c r="DL301" s="60">
        <v>0</v>
      </c>
      <c r="DM301" s="60">
        <v>0</v>
      </c>
      <c r="DN301" s="60">
        <v>0</v>
      </c>
      <c r="DO301" s="60">
        <v>0</v>
      </c>
      <c r="DP301" s="60">
        <v>0</v>
      </c>
      <c r="DQ301" s="60">
        <v>0</v>
      </c>
      <c r="DR301" s="60">
        <v>0</v>
      </c>
      <c r="DS301" s="60">
        <v>0</v>
      </c>
      <c r="DT301" s="60">
        <v>0</v>
      </c>
      <c r="DU301" s="60">
        <v>0</v>
      </c>
      <c r="DV301" s="60">
        <v>0</v>
      </c>
      <c r="DW301" s="60">
        <v>0</v>
      </c>
      <c r="DX301" s="60">
        <v>0</v>
      </c>
      <c r="DY301" s="60">
        <v>0</v>
      </c>
      <c r="DZ301" s="60">
        <v>0</v>
      </c>
      <c r="EA301" s="60">
        <v>1618320</v>
      </c>
      <c r="EB301" s="60">
        <v>0</v>
      </c>
      <c r="EC301" s="60">
        <v>0</v>
      </c>
      <c r="ED301" s="60">
        <v>0</v>
      </c>
      <c r="EH301" s="2" t="s">
        <v>1481</v>
      </c>
    </row>
    <row r="302" spans="1:165" x14ac:dyDescent="0.2">
      <c r="A302" s="2" t="s">
        <v>1131</v>
      </c>
      <c r="B302" s="2" t="s">
        <v>843</v>
      </c>
      <c r="C302" s="2" t="s">
        <v>843</v>
      </c>
      <c r="D302" s="2" t="s">
        <v>1077</v>
      </c>
      <c r="E302" s="2" t="s">
        <v>1484</v>
      </c>
      <c r="F302" s="2" t="s">
        <v>1484</v>
      </c>
      <c r="G302" s="2" t="s">
        <v>1484</v>
      </c>
      <c r="H302" s="2" t="s">
        <v>1484</v>
      </c>
      <c r="I302" s="2" t="s">
        <v>1484</v>
      </c>
      <c r="J302" s="2" t="s">
        <v>1484</v>
      </c>
      <c r="K302" s="2" t="s">
        <v>1484</v>
      </c>
      <c r="L302" s="2" t="s">
        <v>1484</v>
      </c>
      <c r="M302" s="2" t="s">
        <v>1484</v>
      </c>
      <c r="N302" s="2" t="s">
        <v>1484</v>
      </c>
      <c r="O302" s="2" t="s">
        <v>1484</v>
      </c>
      <c r="P302" s="2" t="s">
        <v>1484</v>
      </c>
      <c r="Q302" s="2" t="s">
        <v>1484</v>
      </c>
      <c r="R302" s="2" t="s">
        <v>1484</v>
      </c>
      <c r="S302" s="2" t="s">
        <v>1484</v>
      </c>
      <c r="T302" s="2" t="s">
        <v>1484</v>
      </c>
      <c r="U302" s="2" t="s">
        <v>1484</v>
      </c>
      <c r="V302" s="2" t="s">
        <v>1484</v>
      </c>
      <c r="W302" s="2" t="s">
        <v>1484</v>
      </c>
      <c r="X302" s="2" t="s">
        <v>1484</v>
      </c>
      <c r="Y302" s="2" t="s">
        <v>1484</v>
      </c>
      <c r="Z302" s="2" t="s">
        <v>1484</v>
      </c>
      <c r="AA302" s="2" t="s">
        <v>1484</v>
      </c>
      <c r="AB302" s="2" t="s">
        <v>1484</v>
      </c>
      <c r="AC302" s="2" t="s">
        <v>1484</v>
      </c>
      <c r="AD302" s="2" t="s">
        <v>1484</v>
      </c>
      <c r="AE302" s="2" t="s">
        <v>1484</v>
      </c>
      <c r="AF302" s="2" t="s">
        <v>1484</v>
      </c>
      <c r="AG302" s="2" t="s">
        <v>1484</v>
      </c>
      <c r="AH302" s="2">
        <v>2560.4</v>
      </c>
      <c r="AI302" s="2">
        <v>2107.5</v>
      </c>
      <c r="AJ302" s="2">
        <v>1017.6</v>
      </c>
      <c r="AK302" s="2" t="s">
        <v>1484</v>
      </c>
      <c r="AL302" s="2" t="s">
        <v>1484</v>
      </c>
      <c r="AM302" s="2" t="s">
        <v>1484</v>
      </c>
      <c r="AN302" s="2" t="s">
        <v>1484</v>
      </c>
      <c r="AO302" s="2" t="s">
        <v>1484</v>
      </c>
      <c r="AP302" s="2" t="s">
        <v>1484</v>
      </c>
      <c r="AQ302" s="2" t="s">
        <v>1484</v>
      </c>
      <c r="AR302" s="2" t="s">
        <v>1484</v>
      </c>
      <c r="AS302" s="2" t="s">
        <v>1484</v>
      </c>
      <c r="AT302" s="2" t="s">
        <v>1484</v>
      </c>
      <c r="AU302" s="2" t="s">
        <v>1484</v>
      </c>
      <c r="AV302" s="2" t="s">
        <v>1484</v>
      </c>
      <c r="AW302" s="2" t="s">
        <v>1484</v>
      </c>
      <c r="AX302" s="2" t="s">
        <v>1484</v>
      </c>
      <c r="AY302" s="2" t="s">
        <v>1484</v>
      </c>
      <c r="AZ302" s="2" t="s">
        <v>1484</v>
      </c>
      <c r="BA302" s="2" t="s">
        <v>1484</v>
      </c>
      <c r="BB302" s="2" t="s">
        <v>1484</v>
      </c>
      <c r="BC302" s="2" t="s">
        <v>1484</v>
      </c>
      <c r="BD302" s="2" t="s">
        <v>1484</v>
      </c>
      <c r="BE302" s="2" t="s">
        <v>1484</v>
      </c>
      <c r="BF302" s="2" t="s">
        <v>1484</v>
      </c>
      <c r="BG302" s="2" t="s">
        <v>1484</v>
      </c>
      <c r="BH302" s="2" t="s">
        <v>1484</v>
      </c>
      <c r="BI302" s="2" t="s">
        <v>1484</v>
      </c>
      <c r="BJ302" s="2" t="s">
        <v>1484</v>
      </c>
      <c r="BK302" s="2" t="s">
        <v>1484</v>
      </c>
      <c r="BL302" s="2" t="s">
        <v>1484</v>
      </c>
      <c r="BM302" s="2" t="s">
        <v>1484</v>
      </c>
      <c r="BN302" s="2">
        <v>14.6</v>
      </c>
      <c r="BO302" s="2">
        <v>12.6</v>
      </c>
      <c r="BP302" s="2">
        <v>7.6</v>
      </c>
      <c r="BQ302" s="2" t="s">
        <v>1484</v>
      </c>
      <c r="BR302" s="2" t="s">
        <v>1484</v>
      </c>
      <c r="BS302" s="2" t="s">
        <v>1484</v>
      </c>
      <c r="BT302" s="2" t="s">
        <v>1484</v>
      </c>
      <c r="BU302" s="2" t="s">
        <v>1484</v>
      </c>
      <c r="BV302" s="2" t="s">
        <v>1484</v>
      </c>
      <c r="BW302" s="2" t="s">
        <v>1484</v>
      </c>
      <c r="BX302" s="2" t="s">
        <v>1484</v>
      </c>
      <c r="BY302" s="2" t="s">
        <v>1484</v>
      </c>
      <c r="BZ302" s="2" t="s">
        <v>1484</v>
      </c>
      <c r="CA302" s="2" t="s">
        <v>1484</v>
      </c>
      <c r="CB302" s="2" t="s">
        <v>1484</v>
      </c>
      <c r="CC302" s="2" t="s">
        <v>1484</v>
      </c>
      <c r="CD302" s="2" t="s">
        <v>1484</v>
      </c>
      <c r="CE302" s="2" t="s">
        <v>1484</v>
      </c>
      <c r="CF302" s="2" t="s">
        <v>1484</v>
      </c>
      <c r="CG302" s="2" t="s">
        <v>1484</v>
      </c>
      <c r="CH302" s="2" t="s">
        <v>1484</v>
      </c>
      <c r="CI302" s="2" t="s">
        <v>1484</v>
      </c>
      <c r="CJ302" s="2" t="s">
        <v>1484</v>
      </c>
      <c r="CK302" s="2" t="s">
        <v>1484</v>
      </c>
      <c r="CL302" s="2" t="s">
        <v>1484</v>
      </c>
      <c r="CM302" s="2" t="s">
        <v>1484</v>
      </c>
      <c r="CN302" s="2" t="s">
        <v>1484</v>
      </c>
      <c r="CO302" s="2" t="s">
        <v>1484</v>
      </c>
      <c r="CP302" s="2" t="s">
        <v>1484</v>
      </c>
      <c r="CQ302" s="2" t="s">
        <v>1484</v>
      </c>
      <c r="CR302" s="2" t="s">
        <v>1484</v>
      </c>
      <c r="CS302" s="2" t="s">
        <v>1484</v>
      </c>
      <c r="CU302" s="2" t="str">
        <f>_xlfn.XLOOKUP($A302,TEAMS!$G$1:$G$844,TEAMS!$H$1:$H$844,"",0)</f>
        <v>SF</v>
      </c>
      <c r="CV302" s="2" t="str">
        <f>_xlfn.XLOOKUP($CU302,DASHBOARD!$B$22:$B$27,DASHBOARD!$C$22:$C$27,"",0)</f>
        <v>FORWARD</v>
      </c>
      <c r="CY302" s="60">
        <v>985000</v>
      </c>
      <c r="CZ302" s="60">
        <v>1025000</v>
      </c>
      <c r="DA302" s="60">
        <v>1075000</v>
      </c>
      <c r="DB302" s="60">
        <v>0</v>
      </c>
      <c r="DC302" s="60">
        <v>0</v>
      </c>
      <c r="DD302" s="60">
        <v>0</v>
      </c>
      <c r="DE302" s="60">
        <v>0</v>
      </c>
      <c r="DF302" s="60">
        <v>0</v>
      </c>
      <c r="DG302" s="60">
        <v>0</v>
      </c>
      <c r="DH302" s="60">
        <v>0</v>
      </c>
      <c r="DI302" s="60">
        <v>0</v>
      </c>
      <c r="DJ302" s="60">
        <v>0</v>
      </c>
      <c r="DK302" s="60">
        <v>0</v>
      </c>
      <c r="DL302" s="60">
        <v>0</v>
      </c>
      <c r="DM302" s="60">
        <v>0</v>
      </c>
      <c r="DN302" s="60">
        <v>0</v>
      </c>
      <c r="DO302" s="60">
        <v>0</v>
      </c>
      <c r="DP302" s="60">
        <v>0</v>
      </c>
      <c r="DQ302" s="60">
        <v>0</v>
      </c>
      <c r="DR302" s="60">
        <v>0</v>
      </c>
      <c r="DS302" s="60">
        <v>0</v>
      </c>
      <c r="DT302" s="60">
        <v>0</v>
      </c>
      <c r="DU302" s="60">
        <v>0</v>
      </c>
      <c r="DV302" s="60">
        <v>0</v>
      </c>
      <c r="DW302" s="60">
        <v>0</v>
      </c>
      <c r="DX302" s="60">
        <v>0</v>
      </c>
      <c r="DY302" s="60">
        <v>0</v>
      </c>
      <c r="DZ302" s="60">
        <v>0</v>
      </c>
      <c r="EA302" s="60">
        <v>0</v>
      </c>
      <c r="EB302" s="60">
        <v>0</v>
      </c>
      <c r="EC302" s="60">
        <v>0</v>
      </c>
      <c r="ED302" s="60">
        <v>0</v>
      </c>
      <c r="EH302" s="2" t="s">
        <v>1478</v>
      </c>
      <c r="EI302" s="2" t="s">
        <v>1475</v>
      </c>
    </row>
    <row r="303" spans="1:165" x14ac:dyDescent="0.2">
      <c r="A303" s="2" t="s">
        <v>849</v>
      </c>
      <c r="B303" s="2" t="s">
        <v>1484</v>
      </c>
      <c r="C303" s="2" t="s">
        <v>1484</v>
      </c>
      <c r="D303" s="2" t="s">
        <v>1484</v>
      </c>
      <c r="E303" s="2" t="s">
        <v>1484</v>
      </c>
      <c r="F303" s="2" t="s">
        <v>1484</v>
      </c>
      <c r="G303" s="2" t="s">
        <v>1484</v>
      </c>
      <c r="H303" s="2" t="s">
        <v>1484</v>
      </c>
      <c r="I303" s="2" t="s">
        <v>1484</v>
      </c>
      <c r="J303" s="2" t="s">
        <v>1484</v>
      </c>
      <c r="K303" s="2" t="s">
        <v>1484</v>
      </c>
      <c r="L303" s="2" t="s">
        <v>1484</v>
      </c>
      <c r="M303" s="2" t="s">
        <v>1484</v>
      </c>
      <c r="N303" s="2" t="s">
        <v>1484</v>
      </c>
      <c r="O303" s="2" t="s">
        <v>1484</v>
      </c>
      <c r="P303" s="2" t="s">
        <v>1484</v>
      </c>
      <c r="Q303" s="2" t="s">
        <v>1484</v>
      </c>
      <c r="R303" s="2" t="s">
        <v>1484</v>
      </c>
      <c r="S303" s="2" t="s">
        <v>1484</v>
      </c>
      <c r="T303" s="2" t="s">
        <v>1484</v>
      </c>
      <c r="U303" s="2" t="s">
        <v>843</v>
      </c>
      <c r="V303" s="2" t="s">
        <v>843</v>
      </c>
      <c r="W303" s="2" t="s">
        <v>843</v>
      </c>
      <c r="X303" s="2" t="s">
        <v>843</v>
      </c>
      <c r="Y303" s="2" t="s">
        <v>1484</v>
      </c>
      <c r="Z303" s="2" t="s">
        <v>1484</v>
      </c>
      <c r="AA303" s="2" t="s">
        <v>1484</v>
      </c>
      <c r="AB303" s="2" t="s">
        <v>1484</v>
      </c>
      <c r="AC303" s="2" t="s">
        <v>1484</v>
      </c>
      <c r="AD303" s="2" t="s">
        <v>1484</v>
      </c>
      <c r="AE303" s="2" t="s">
        <v>1484</v>
      </c>
      <c r="AF303" s="2" t="s">
        <v>1484</v>
      </c>
      <c r="AG303" s="2" t="s">
        <v>1484</v>
      </c>
      <c r="AH303" s="2" t="s">
        <v>1484</v>
      </c>
      <c r="AI303" s="2" t="s">
        <v>1484</v>
      </c>
      <c r="AJ303" s="2" t="s">
        <v>1484</v>
      </c>
      <c r="AK303" s="2" t="s">
        <v>1484</v>
      </c>
      <c r="AL303" s="2" t="s">
        <v>1484</v>
      </c>
      <c r="AM303" s="2" t="s">
        <v>1484</v>
      </c>
      <c r="AN303" s="2" t="s">
        <v>1484</v>
      </c>
      <c r="AO303" s="2" t="s">
        <v>1484</v>
      </c>
      <c r="AP303" s="2" t="s">
        <v>1484</v>
      </c>
      <c r="AQ303" s="2" t="s">
        <v>1484</v>
      </c>
      <c r="AR303" s="2" t="s">
        <v>1484</v>
      </c>
      <c r="AS303" s="2" t="s">
        <v>1484</v>
      </c>
      <c r="AT303" s="2" t="s">
        <v>1484</v>
      </c>
      <c r="AU303" s="2" t="s">
        <v>1484</v>
      </c>
      <c r="AV303" s="2" t="s">
        <v>1484</v>
      </c>
      <c r="AW303" s="2" t="s">
        <v>1484</v>
      </c>
      <c r="AX303" s="2" t="s">
        <v>1484</v>
      </c>
      <c r="AY303" s="2" t="s">
        <v>1484</v>
      </c>
      <c r="AZ303" s="2" t="s">
        <v>1484</v>
      </c>
      <c r="BA303" s="2">
        <v>700</v>
      </c>
      <c r="BB303" s="2">
        <v>495.59999999999997</v>
      </c>
      <c r="BC303" s="2">
        <v>1150.0999999999999</v>
      </c>
      <c r="BD303" s="2">
        <v>549</v>
      </c>
      <c r="BE303" s="2" t="s">
        <v>1484</v>
      </c>
      <c r="BF303" s="2" t="s">
        <v>1484</v>
      </c>
      <c r="BG303" s="2" t="s">
        <v>1484</v>
      </c>
      <c r="BH303" s="2" t="s">
        <v>1484</v>
      </c>
      <c r="BI303" s="2" t="s">
        <v>1484</v>
      </c>
      <c r="BJ303" s="2" t="s">
        <v>1484</v>
      </c>
      <c r="BK303" s="2" t="s">
        <v>1484</v>
      </c>
      <c r="BL303" s="2" t="s">
        <v>1484</v>
      </c>
      <c r="BM303" s="2" t="s">
        <v>1484</v>
      </c>
      <c r="BN303" s="2" t="s">
        <v>1484</v>
      </c>
      <c r="BO303" s="2" t="s">
        <v>1484</v>
      </c>
      <c r="BP303" s="2" t="s">
        <v>1484</v>
      </c>
      <c r="BQ303" s="2" t="s">
        <v>1484</v>
      </c>
      <c r="BR303" s="2" t="s">
        <v>1484</v>
      </c>
      <c r="BS303" s="2" t="s">
        <v>1484</v>
      </c>
      <c r="BT303" s="2" t="s">
        <v>1484</v>
      </c>
      <c r="BU303" s="2" t="s">
        <v>1484</v>
      </c>
      <c r="BV303" s="2" t="s">
        <v>1484</v>
      </c>
      <c r="BW303" s="2" t="s">
        <v>1484</v>
      </c>
      <c r="BX303" s="2" t="s">
        <v>1484</v>
      </c>
      <c r="BY303" s="2" t="s">
        <v>1484</v>
      </c>
      <c r="BZ303" s="2" t="s">
        <v>1484</v>
      </c>
      <c r="CA303" s="2" t="s">
        <v>1484</v>
      </c>
      <c r="CB303" s="2" t="s">
        <v>1484</v>
      </c>
      <c r="CC303" s="2" t="s">
        <v>1484</v>
      </c>
      <c r="CD303" s="2" t="s">
        <v>1484</v>
      </c>
      <c r="CE303" s="2" t="s">
        <v>1484</v>
      </c>
      <c r="CF303" s="2" t="s">
        <v>1484</v>
      </c>
      <c r="CG303" s="2">
        <v>18.5</v>
      </c>
      <c r="CH303" s="2">
        <v>11.4</v>
      </c>
      <c r="CI303" s="2">
        <v>15.3</v>
      </c>
      <c r="CJ303" s="2">
        <v>10.6</v>
      </c>
      <c r="CK303" s="2" t="s">
        <v>1484</v>
      </c>
      <c r="CL303" s="2" t="s">
        <v>1484</v>
      </c>
      <c r="CM303" s="2" t="s">
        <v>1484</v>
      </c>
      <c r="CN303" s="2" t="s">
        <v>1484</v>
      </c>
      <c r="CO303" s="2" t="s">
        <v>1484</v>
      </c>
      <c r="CP303" s="2" t="s">
        <v>1484</v>
      </c>
      <c r="CQ303" s="2" t="s">
        <v>1484</v>
      </c>
      <c r="CR303" s="2" t="s">
        <v>1484</v>
      </c>
      <c r="CS303" s="2" t="s">
        <v>1484</v>
      </c>
      <c r="CU303" s="2" t="str">
        <f>_xlfn.XLOOKUP($A303,TEAMS!$G$1:$G$844,TEAMS!$H$1:$H$844,"",0)</f>
        <v>PG</v>
      </c>
      <c r="CV303" s="2" t="str">
        <f>_xlfn.XLOOKUP($CU303,DASHBOARD!$B$22:$B$27,DASHBOARD!$C$22:$C$27,"",0)</f>
        <v>GUARD</v>
      </c>
      <c r="CY303" s="60">
        <v>0</v>
      </c>
      <c r="CZ303" s="60">
        <v>0</v>
      </c>
      <c r="DA303" s="60">
        <v>0</v>
      </c>
      <c r="DB303" s="60">
        <v>0</v>
      </c>
      <c r="DC303" s="60">
        <v>0</v>
      </c>
      <c r="DD303" s="60">
        <v>0</v>
      </c>
      <c r="DE303" s="60">
        <v>0</v>
      </c>
      <c r="DF303" s="60">
        <v>0</v>
      </c>
      <c r="DG303" s="60">
        <v>0</v>
      </c>
      <c r="DH303" s="60">
        <v>0</v>
      </c>
      <c r="DI303" s="60">
        <v>0</v>
      </c>
      <c r="DJ303" s="60">
        <v>0</v>
      </c>
      <c r="DK303" s="60">
        <v>0</v>
      </c>
      <c r="DL303" s="60">
        <v>0</v>
      </c>
      <c r="DM303" s="60">
        <v>0</v>
      </c>
      <c r="DN303" s="60">
        <v>0</v>
      </c>
      <c r="DO303" s="60">
        <v>0</v>
      </c>
      <c r="DP303" s="60">
        <v>0</v>
      </c>
      <c r="DQ303" s="60">
        <v>0</v>
      </c>
      <c r="DR303" s="60">
        <v>1075440</v>
      </c>
      <c r="DS303" s="60">
        <v>1156080</v>
      </c>
      <c r="DT303" s="60">
        <v>1236720</v>
      </c>
      <c r="DU303" s="60">
        <v>2227333</v>
      </c>
      <c r="DV303" s="60">
        <v>0</v>
      </c>
      <c r="DW303" s="60">
        <v>0</v>
      </c>
      <c r="DX303" s="60">
        <v>0</v>
      </c>
      <c r="DY303" s="60">
        <v>0</v>
      </c>
      <c r="DZ303" s="60">
        <v>0</v>
      </c>
      <c r="EA303" s="60">
        <v>0</v>
      </c>
      <c r="EB303" s="60">
        <v>0</v>
      </c>
      <c r="EC303" s="60">
        <v>0</v>
      </c>
      <c r="ED303" s="60">
        <v>0</v>
      </c>
      <c r="EH303" s="2" t="s">
        <v>1481</v>
      </c>
    </row>
    <row r="304" spans="1:165" x14ac:dyDescent="0.2">
      <c r="A304" s="2" t="s">
        <v>1024</v>
      </c>
      <c r="B304" s="2" t="s">
        <v>1525</v>
      </c>
      <c r="C304" s="2" t="s">
        <v>1525</v>
      </c>
      <c r="D304" s="2" t="s">
        <v>1525</v>
      </c>
      <c r="E304" s="2" t="s">
        <v>1525</v>
      </c>
      <c r="F304" s="2" t="s">
        <v>1077</v>
      </c>
      <c r="G304" s="2" t="s">
        <v>1077</v>
      </c>
      <c r="H304" s="2" t="s">
        <v>1077</v>
      </c>
      <c r="I304" s="2" t="s">
        <v>1077</v>
      </c>
      <c r="J304" s="2" t="s">
        <v>1077</v>
      </c>
      <c r="K304" s="2" t="s">
        <v>837</v>
      </c>
      <c r="L304" s="2" t="s">
        <v>837</v>
      </c>
      <c r="M304" s="2" t="s">
        <v>1484</v>
      </c>
      <c r="N304" s="2" t="s">
        <v>1484</v>
      </c>
      <c r="O304" s="2" t="s">
        <v>1484</v>
      </c>
      <c r="P304" s="2" t="s">
        <v>1484</v>
      </c>
      <c r="Q304" s="2" t="s">
        <v>1484</v>
      </c>
      <c r="R304" s="2" t="s">
        <v>1484</v>
      </c>
      <c r="S304" s="2" t="s">
        <v>1484</v>
      </c>
      <c r="T304" s="2" t="s">
        <v>1484</v>
      </c>
      <c r="U304" s="2" t="s">
        <v>1484</v>
      </c>
      <c r="V304" s="2" t="s">
        <v>1484</v>
      </c>
      <c r="W304" s="2" t="s">
        <v>1484</v>
      </c>
      <c r="X304" s="2" t="s">
        <v>1484</v>
      </c>
      <c r="Y304" s="2" t="s">
        <v>1484</v>
      </c>
      <c r="Z304" s="2" t="s">
        <v>1484</v>
      </c>
      <c r="AA304" s="2" t="s">
        <v>1484</v>
      </c>
      <c r="AB304" s="2" t="s">
        <v>1484</v>
      </c>
      <c r="AC304" s="2" t="s">
        <v>1484</v>
      </c>
      <c r="AD304" s="2" t="s">
        <v>1484</v>
      </c>
      <c r="AE304" s="2" t="s">
        <v>1484</v>
      </c>
      <c r="AF304" s="2" t="s">
        <v>1484</v>
      </c>
      <c r="AG304" s="2" t="s">
        <v>1484</v>
      </c>
      <c r="AH304" s="2">
        <v>1384.5</v>
      </c>
      <c r="AI304" s="2">
        <v>3140.6</v>
      </c>
      <c r="AJ304" s="2">
        <v>2968</v>
      </c>
      <c r="AK304" s="2">
        <v>2857.5</v>
      </c>
      <c r="AL304" s="2">
        <v>1532.3</v>
      </c>
      <c r="AM304" s="2">
        <v>1888</v>
      </c>
      <c r="AN304" s="2">
        <v>1740.3999999999999</v>
      </c>
      <c r="AO304" s="2">
        <v>2287.7999999999997</v>
      </c>
      <c r="AP304" s="2">
        <v>1106</v>
      </c>
      <c r="AQ304" s="2">
        <v>2040</v>
      </c>
      <c r="AR304" s="2">
        <v>1137.3999999999999</v>
      </c>
      <c r="AS304" s="2" t="s">
        <v>1484</v>
      </c>
      <c r="AT304" s="2" t="s">
        <v>1484</v>
      </c>
      <c r="AU304" s="2" t="s">
        <v>1484</v>
      </c>
      <c r="AV304" s="2" t="s">
        <v>1484</v>
      </c>
      <c r="AW304" s="2" t="s">
        <v>1484</v>
      </c>
      <c r="AX304" s="2" t="s">
        <v>1484</v>
      </c>
      <c r="AY304" s="2" t="s">
        <v>1484</v>
      </c>
      <c r="AZ304" s="2" t="s">
        <v>1484</v>
      </c>
      <c r="BA304" s="2" t="s">
        <v>1484</v>
      </c>
      <c r="BB304" s="2" t="s">
        <v>1484</v>
      </c>
      <c r="BC304" s="2" t="s">
        <v>1484</v>
      </c>
      <c r="BD304" s="2" t="s">
        <v>1484</v>
      </c>
      <c r="BE304" s="2" t="s">
        <v>1484</v>
      </c>
      <c r="BF304" s="2" t="s">
        <v>1484</v>
      </c>
      <c r="BG304" s="2" t="s">
        <v>1484</v>
      </c>
      <c r="BH304" s="2" t="s">
        <v>1484</v>
      </c>
      <c r="BI304" s="2" t="s">
        <v>1484</v>
      </c>
      <c r="BJ304" s="2" t="s">
        <v>1484</v>
      </c>
      <c r="BK304" s="2" t="s">
        <v>1484</v>
      </c>
      <c r="BL304" s="2" t="s">
        <v>1484</v>
      </c>
      <c r="BM304" s="2" t="s">
        <v>1484</v>
      </c>
      <c r="BN304" s="2">
        <v>14.5</v>
      </c>
      <c r="BO304" s="2">
        <v>15.4</v>
      </c>
      <c r="BP304" s="2">
        <v>16.100000000000001</v>
      </c>
      <c r="BQ304" s="2">
        <v>15.7</v>
      </c>
      <c r="BR304" s="2">
        <v>12.2</v>
      </c>
      <c r="BS304" s="2">
        <v>14.4</v>
      </c>
      <c r="BT304" s="2">
        <v>13.6</v>
      </c>
      <c r="BU304" s="2">
        <v>14.7</v>
      </c>
      <c r="BV304" s="2">
        <v>14.7</v>
      </c>
      <c r="BW304" s="2">
        <v>12</v>
      </c>
      <c r="BX304" s="2">
        <v>12.5</v>
      </c>
      <c r="BY304" s="2" t="s">
        <v>1484</v>
      </c>
      <c r="BZ304" s="2" t="s">
        <v>1484</v>
      </c>
      <c r="CA304" s="2" t="s">
        <v>1484</v>
      </c>
      <c r="CB304" s="2" t="s">
        <v>1484</v>
      </c>
      <c r="CC304" s="2" t="s">
        <v>1484</v>
      </c>
      <c r="CD304" s="2" t="s">
        <v>1484</v>
      </c>
      <c r="CE304" s="2" t="s">
        <v>1484</v>
      </c>
      <c r="CF304" s="2" t="s">
        <v>1484</v>
      </c>
      <c r="CG304" s="2" t="s">
        <v>1484</v>
      </c>
      <c r="CH304" s="2" t="s">
        <v>1484</v>
      </c>
      <c r="CI304" s="2" t="s">
        <v>1484</v>
      </c>
      <c r="CJ304" s="2" t="s">
        <v>1484</v>
      </c>
      <c r="CK304" s="2" t="s">
        <v>1484</v>
      </c>
      <c r="CL304" s="2" t="s">
        <v>1484</v>
      </c>
      <c r="CM304" s="2" t="s">
        <v>1484</v>
      </c>
      <c r="CN304" s="2" t="s">
        <v>1484</v>
      </c>
      <c r="CO304" s="2" t="s">
        <v>1484</v>
      </c>
      <c r="CP304" s="2" t="s">
        <v>1484</v>
      </c>
      <c r="CQ304" s="2" t="s">
        <v>1484</v>
      </c>
      <c r="CR304" s="2" t="s">
        <v>1484</v>
      </c>
      <c r="CS304" s="2" t="s">
        <v>1484</v>
      </c>
      <c r="CU304" s="2" t="str">
        <f>_xlfn.XLOOKUP($A304,TEAMS!$G$1:$G$844,TEAMS!$H$1:$H$844,"",0)</f>
        <v>PG</v>
      </c>
      <c r="CV304" s="2" t="str">
        <f>_xlfn.XLOOKUP($CU304,DASHBOARD!$B$22:$B$27,DASHBOARD!$C$22:$C$27,"",0)</f>
        <v>GUARD</v>
      </c>
      <c r="CY304" s="60">
        <v>1365000</v>
      </c>
      <c r="CZ304" s="60">
        <v>1650000</v>
      </c>
      <c r="DA304" s="60">
        <v>2220000</v>
      </c>
      <c r="DB304" s="60">
        <v>4000000</v>
      </c>
      <c r="DC304" s="60">
        <v>0</v>
      </c>
      <c r="DD304" s="60">
        <v>3120000</v>
      </c>
      <c r="DE304" s="60">
        <v>3840000</v>
      </c>
      <c r="DF304" s="60">
        <v>4560000</v>
      </c>
      <c r="DG304" s="60">
        <v>5280000</v>
      </c>
      <c r="DH304" s="60">
        <v>2000000</v>
      </c>
      <c r="DI304" s="60">
        <v>2200000</v>
      </c>
      <c r="DJ304" s="60">
        <v>0</v>
      </c>
      <c r="DK304" s="60">
        <v>0</v>
      </c>
      <c r="DL304" s="60">
        <v>0</v>
      </c>
      <c r="DM304" s="60">
        <v>0</v>
      </c>
      <c r="DN304" s="60">
        <v>0</v>
      </c>
      <c r="DO304" s="60">
        <v>0</v>
      </c>
      <c r="DP304" s="60">
        <v>0</v>
      </c>
      <c r="DQ304" s="60">
        <v>0</v>
      </c>
      <c r="DR304" s="60">
        <v>0</v>
      </c>
      <c r="DS304" s="60">
        <v>0</v>
      </c>
      <c r="DT304" s="60">
        <v>0</v>
      </c>
      <c r="DU304" s="60">
        <v>0</v>
      </c>
      <c r="DV304" s="60">
        <v>0</v>
      </c>
      <c r="DW304" s="60">
        <v>0</v>
      </c>
      <c r="DX304" s="60">
        <v>0</v>
      </c>
      <c r="DY304" s="60">
        <v>0</v>
      </c>
      <c r="DZ304" s="60">
        <v>0</v>
      </c>
      <c r="EA304" s="60">
        <v>0</v>
      </c>
      <c r="EB304" s="60">
        <v>0</v>
      </c>
      <c r="EC304" s="60">
        <v>0</v>
      </c>
      <c r="ED304" s="60">
        <v>0</v>
      </c>
      <c r="EH304" s="2" t="s">
        <v>1486</v>
      </c>
    </row>
    <row r="305" spans="1:165" x14ac:dyDescent="0.2">
      <c r="A305" s="2" t="s">
        <v>841</v>
      </c>
      <c r="B305" s="2" t="s">
        <v>1484</v>
      </c>
      <c r="C305" s="2" t="s">
        <v>1484</v>
      </c>
      <c r="D305" s="2" t="s">
        <v>1484</v>
      </c>
      <c r="E305" s="2" t="s">
        <v>1484</v>
      </c>
      <c r="F305" s="2" t="s">
        <v>1484</v>
      </c>
      <c r="G305" s="2" t="s">
        <v>1484</v>
      </c>
      <c r="H305" s="2" t="s">
        <v>1484</v>
      </c>
      <c r="I305" s="2" t="s">
        <v>1484</v>
      </c>
      <c r="J305" s="2" t="s">
        <v>1484</v>
      </c>
      <c r="K305" s="2" t="s">
        <v>1484</v>
      </c>
      <c r="L305" s="2" t="s">
        <v>1484</v>
      </c>
      <c r="M305" s="2" t="s">
        <v>1484</v>
      </c>
      <c r="N305" s="2" t="s">
        <v>1484</v>
      </c>
      <c r="O305" s="2" t="s">
        <v>1484</v>
      </c>
      <c r="P305" s="2" t="s">
        <v>1484</v>
      </c>
      <c r="Q305" s="2" t="s">
        <v>837</v>
      </c>
      <c r="R305" s="2" t="s">
        <v>837</v>
      </c>
      <c r="S305" s="2" t="s">
        <v>837</v>
      </c>
      <c r="T305" s="2" t="s">
        <v>786</v>
      </c>
      <c r="U305" s="2" t="s">
        <v>786</v>
      </c>
      <c r="V305" s="2" t="s">
        <v>1529</v>
      </c>
      <c r="W305" s="2" t="s">
        <v>1507</v>
      </c>
      <c r="X305" s="2" t="s">
        <v>1525</v>
      </c>
      <c r="Y305" s="2" t="s">
        <v>1516</v>
      </c>
      <c r="Z305" s="2" t="s">
        <v>1516</v>
      </c>
      <c r="AA305" s="2" t="s">
        <v>1484</v>
      </c>
      <c r="AB305" s="2" t="s">
        <v>1484</v>
      </c>
      <c r="AC305" s="2" t="s">
        <v>1484</v>
      </c>
      <c r="AD305" s="2" t="s">
        <v>1484</v>
      </c>
      <c r="AE305" s="2" t="s">
        <v>1484</v>
      </c>
      <c r="AF305" s="2" t="s">
        <v>1484</v>
      </c>
      <c r="AG305" s="2" t="s">
        <v>1484</v>
      </c>
      <c r="AH305" s="2" t="s">
        <v>1484</v>
      </c>
      <c r="AI305" s="2" t="s">
        <v>1484</v>
      </c>
      <c r="AJ305" s="2" t="s">
        <v>1484</v>
      </c>
      <c r="AK305" s="2" t="s">
        <v>1484</v>
      </c>
      <c r="AL305" s="2" t="s">
        <v>1484</v>
      </c>
      <c r="AM305" s="2" t="s">
        <v>1484</v>
      </c>
      <c r="AN305" s="2" t="s">
        <v>1484</v>
      </c>
      <c r="AO305" s="2" t="s">
        <v>1484</v>
      </c>
      <c r="AP305" s="2" t="s">
        <v>1484</v>
      </c>
      <c r="AQ305" s="2" t="s">
        <v>1484</v>
      </c>
      <c r="AR305" s="2" t="s">
        <v>1484</v>
      </c>
      <c r="AS305" s="2" t="s">
        <v>1484</v>
      </c>
      <c r="AT305" s="2" t="s">
        <v>1484</v>
      </c>
      <c r="AU305" s="2" t="s">
        <v>1484</v>
      </c>
      <c r="AV305" s="2" t="s">
        <v>1484</v>
      </c>
      <c r="AW305" s="2">
        <v>161</v>
      </c>
      <c r="AX305" s="2">
        <v>1087.2</v>
      </c>
      <c r="AY305" s="2">
        <v>1458.6</v>
      </c>
      <c r="AZ305" s="2">
        <v>1698.5</v>
      </c>
      <c r="BA305" s="2">
        <v>873.6</v>
      </c>
      <c r="BB305" s="2">
        <v>1139.2</v>
      </c>
      <c r="BC305" s="2">
        <v>278.79999999999995</v>
      </c>
      <c r="BD305" s="2">
        <v>702</v>
      </c>
      <c r="BE305" s="2">
        <v>604.5</v>
      </c>
      <c r="BF305" s="2">
        <v>19</v>
      </c>
      <c r="BG305" s="2" t="s">
        <v>1484</v>
      </c>
      <c r="BH305" s="2" t="s">
        <v>1484</v>
      </c>
      <c r="BI305" s="2" t="s">
        <v>1484</v>
      </c>
      <c r="BJ305" s="2" t="s">
        <v>1484</v>
      </c>
      <c r="BK305" s="2" t="s">
        <v>1484</v>
      </c>
      <c r="BL305" s="2" t="s">
        <v>1484</v>
      </c>
      <c r="BM305" s="2" t="s">
        <v>1484</v>
      </c>
      <c r="BN305" s="2" t="s">
        <v>1484</v>
      </c>
      <c r="BO305" s="2" t="s">
        <v>1484</v>
      </c>
      <c r="BP305" s="2" t="s">
        <v>1484</v>
      </c>
      <c r="BQ305" s="2" t="s">
        <v>1484</v>
      </c>
      <c r="BR305" s="2" t="s">
        <v>1484</v>
      </c>
      <c r="BS305" s="2" t="s">
        <v>1484</v>
      </c>
      <c r="BT305" s="2" t="s">
        <v>1484</v>
      </c>
      <c r="BU305" s="2" t="s">
        <v>1484</v>
      </c>
      <c r="BV305" s="2" t="s">
        <v>1484</v>
      </c>
      <c r="BW305" s="2" t="s">
        <v>1484</v>
      </c>
      <c r="BX305" s="2" t="s">
        <v>1484</v>
      </c>
      <c r="BY305" s="2" t="s">
        <v>1484</v>
      </c>
      <c r="BZ305" s="2" t="s">
        <v>1484</v>
      </c>
      <c r="CA305" s="2" t="s">
        <v>1484</v>
      </c>
      <c r="CB305" s="2" t="s">
        <v>1484</v>
      </c>
      <c r="CC305" s="2">
        <v>12.2</v>
      </c>
      <c r="CD305" s="2">
        <v>15.5</v>
      </c>
      <c r="CE305" s="2">
        <v>15</v>
      </c>
      <c r="CF305" s="2">
        <v>14.5</v>
      </c>
      <c r="CG305" s="2">
        <v>12.6</v>
      </c>
      <c r="CH305" s="2">
        <v>13.6</v>
      </c>
      <c r="CI305" s="2">
        <v>12.3</v>
      </c>
      <c r="CJ305" s="2">
        <v>9.4</v>
      </c>
      <c r="CK305" s="2">
        <v>13.9</v>
      </c>
      <c r="CL305" s="2">
        <v>4.3</v>
      </c>
      <c r="CM305" s="2" t="s">
        <v>1484</v>
      </c>
      <c r="CN305" s="2" t="s">
        <v>1484</v>
      </c>
      <c r="CO305" s="2" t="s">
        <v>1484</v>
      </c>
      <c r="CP305" s="2" t="s">
        <v>1484</v>
      </c>
      <c r="CQ305" s="2" t="s">
        <v>1484</v>
      </c>
      <c r="CR305" s="2" t="s">
        <v>1484</v>
      </c>
      <c r="CS305" s="2" t="s">
        <v>1484</v>
      </c>
      <c r="CU305" s="2" t="str">
        <f>_xlfn.XLOOKUP($A305,TEAMS!$G$1:$G$844,TEAMS!$H$1:$H$844,"",0)</f>
        <v>C</v>
      </c>
      <c r="CV305" s="2" t="str">
        <f>_xlfn.XLOOKUP($CU305,DASHBOARD!$B$22:$B$27,DASHBOARD!$C$22:$C$27,"",0)</f>
        <v>CENTER</v>
      </c>
      <c r="CY305" s="60">
        <v>0</v>
      </c>
      <c r="CZ305" s="60">
        <v>0</v>
      </c>
      <c r="DA305" s="60">
        <v>0</v>
      </c>
      <c r="DB305" s="60">
        <v>0</v>
      </c>
      <c r="DC305" s="60">
        <v>0</v>
      </c>
      <c r="DD305" s="60">
        <v>0</v>
      </c>
      <c r="DE305" s="60">
        <v>0</v>
      </c>
      <c r="DF305" s="60">
        <v>0</v>
      </c>
      <c r="DG305" s="60">
        <v>0</v>
      </c>
      <c r="DH305" s="60">
        <v>0</v>
      </c>
      <c r="DI305" s="60">
        <v>0</v>
      </c>
      <c r="DJ305" s="60">
        <v>0</v>
      </c>
      <c r="DK305" s="60">
        <v>0</v>
      </c>
      <c r="DL305" s="60">
        <v>0</v>
      </c>
      <c r="DM305" s="60">
        <v>0</v>
      </c>
      <c r="DN305" s="60">
        <v>0</v>
      </c>
      <c r="DO305" s="60">
        <v>664209</v>
      </c>
      <c r="DP305" s="60">
        <v>770610</v>
      </c>
      <c r="DQ305" s="60">
        <v>0</v>
      </c>
      <c r="DR305" s="60">
        <v>4140000</v>
      </c>
      <c r="DS305" s="60">
        <v>4000000</v>
      </c>
      <c r="DT305" s="60">
        <v>4360000</v>
      </c>
      <c r="DU305" s="60">
        <v>1146337</v>
      </c>
      <c r="DV305" s="60">
        <v>1500000</v>
      </c>
      <c r="DW305" s="60">
        <v>1500000</v>
      </c>
      <c r="DX305" s="60">
        <v>0</v>
      </c>
      <c r="DY305" s="60">
        <v>0</v>
      </c>
      <c r="DZ305" s="60">
        <v>0</v>
      </c>
      <c r="EA305" s="60">
        <v>0</v>
      </c>
      <c r="EB305" s="60">
        <v>0</v>
      </c>
      <c r="EC305" s="60">
        <v>0</v>
      </c>
      <c r="ED305" s="60">
        <v>0</v>
      </c>
      <c r="EH305" s="2" t="s">
        <v>1480</v>
      </c>
    </row>
    <row r="306" spans="1:165" x14ac:dyDescent="0.2">
      <c r="A306" s="2" t="s">
        <v>1145</v>
      </c>
      <c r="B306" s="2" t="s">
        <v>1523</v>
      </c>
      <c r="C306" s="2" t="s">
        <v>1507</v>
      </c>
      <c r="D306" s="2" t="s">
        <v>1484</v>
      </c>
      <c r="E306" s="2" t="s">
        <v>1484</v>
      </c>
      <c r="F306" s="2" t="s">
        <v>1484</v>
      </c>
      <c r="G306" s="2" t="s">
        <v>1484</v>
      </c>
      <c r="H306" s="2" t="s">
        <v>1484</v>
      </c>
      <c r="I306" s="2" t="s">
        <v>1484</v>
      </c>
      <c r="J306" s="2" t="s">
        <v>1484</v>
      </c>
      <c r="K306" s="2" t="s">
        <v>1484</v>
      </c>
      <c r="L306" s="2" t="s">
        <v>1484</v>
      </c>
      <c r="M306" s="2" t="s">
        <v>1484</v>
      </c>
      <c r="N306" s="2" t="s">
        <v>1484</v>
      </c>
      <c r="O306" s="2" t="s">
        <v>1484</v>
      </c>
      <c r="P306" s="2" t="s">
        <v>1484</v>
      </c>
      <c r="Q306" s="2" t="s">
        <v>1484</v>
      </c>
      <c r="R306" s="2" t="s">
        <v>1484</v>
      </c>
      <c r="S306" s="2" t="s">
        <v>1484</v>
      </c>
      <c r="T306" s="2" t="s">
        <v>1484</v>
      </c>
      <c r="U306" s="2" t="s">
        <v>1484</v>
      </c>
      <c r="V306" s="2" t="s">
        <v>1484</v>
      </c>
      <c r="W306" s="2" t="s">
        <v>1484</v>
      </c>
      <c r="X306" s="2" t="s">
        <v>1484</v>
      </c>
      <c r="Y306" s="2" t="s">
        <v>1484</v>
      </c>
      <c r="Z306" s="2" t="s">
        <v>1484</v>
      </c>
      <c r="AA306" s="2" t="s">
        <v>1484</v>
      </c>
      <c r="AB306" s="2" t="s">
        <v>1484</v>
      </c>
      <c r="AC306" s="2" t="s">
        <v>1484</v>
      </c>
      <c r="AD306" s="2" t="s">
        <v>1484</v>
      </c>
      <c r="AE306" s="2" t="s">
        <v>1484</v>
      </c>
      <c r="AF306" s="2" t="s">
        <v>1484</v>
      </c>
      <c r="AG306" s="2" t="s">
        <v>1484</v>
      </c>
      <c r="AH306" s="2">
        <v>2376</v>
      </c>
      <c r="AI306" s="2">
        <v>487.59999999999997</v>
      </c>
      <c r="AJ306" s="2" t="s">
        <v>1484</v>
      </c>
      <c r="AK306" s="2" t="s">
        <v>1484</v>
      </c>
      <c r="AL306" s="2" t="s">
        <v>1484</v>
      </c>
      <c r="AM306" s="2" t="s">
        <v>1484</v>
      </c>
      <c r="AN306" s="2" t="s">
        <v>1484</v>
      </c>
      <c r="AO306" s="2" t="s">
        <v>1484</v>
      </c>
      <c r="AP306" s="2" t="s">
        <v>1484</v>
      </c>
      <c r="AQ306" s="2" t="s">
        <v>1484</v>
      </c>
      <c r="AR306" s="2" t="s">
        <v>1484</v>
      </c>
      <c r="AS306" s="2" t="s">
        <v>1484</v>
      </c>
      <c r="AT306" s="2" t="s">
        <v>1484</v>
      </c>
      <c r="AU306" s="2" t="s">
        <v>1484</v>
      </c>
      <c r="AV306" s="2" t="s">
        <v>1484</v>
      </c>
      <c r="AW306" s="2" t="s">
        <v>1484</v>
      </c>
      <c r="AX306" s="2" t="s">
        <v>1484</v>
      </c>
      <c r="AY306" s="2" t="s">
        <v>1484</v>
      </c>
      <c r="AZ306" s="2" t="s">
        <v>1484</v>
      </c>
      <c r="BA306" s="2" t="s">
        <v>1484</v>
      </c>
      <c r="BB306" s="2" t="s">
        <v>1484</v>
      </c>
      <c r="BC306" s="2" t="s">
        <v>1484</v>
      </c>
      <c r="BD306" s="2" t="s">
        <v>1484</v>
      </c>
      <c r="BE306" s="2" t="s">
        <v>1484</v>
      </c>
      <c r="BF306" s="2" t="s">
        <v>1484</v>
      </c>
      <c r="BG306" s="2" t="s">
        <v>1484</v>
      </c>
      <c r="BH306" s="2" t="s">
        <v>1484</v>
      </c>
      <c r="BI306" s="2" t="s">
        <v>1484</v>
      </c>
      <c r="BJ306" s="2" t="s">
        <v>1484</v>
      </c>
      <c r="BK306" s="2" t="s">
        <v>1484</v>
      </c>
      <c r="BL306" s="2" t="s">
        <v>1484</v>
      </c>
      <c r="BM306" s="2" t="s">
        <v>1484</v>
      </c>
      <c r="BN306" s="2">
        <v>12.4</v>
      </c>
      <c r="BO306" s="2">
        <v>6.5</v>
      </c>
      <c r="BP306" s="2" t="s">
        <v>1484</v>
      </c>
      <c r="BQ306" s="2" t="s">
        <v>1484</v>
      </c>
      <c r="BR306" s="2" t="s">
        <v>1484</v>
      </c>
      <c r="BS306" s="2" t="s">
        <v>1484</v>
      </c>
      <c r="BT306" s="2" t="s">
        <v>1484</v>
      </c>
      <c r="BU306" s="2" t="s">
        <v>1484</v>
      </c>
      <c r="BV306" s="2" t="s">
        <v>1484</v>
      </c>
      <c r="BW306" s="2" t="s">
        <v>1484</v>
      </c>
      <c r="BX306" s="2" t="s">
        <v>1484</v>
      </c>
      <c r="BY306" s="2" t="s">
        <v>1484</v>
      </c>
      <c r="BZ306" s="2" t="s">
        <v>1484</v>
      </c>
      <c r="CA306" s="2" t="s">
        <v>1484</v>
      </c>
      <c r="CB306" s="2" t="s">
        <v>1484</v>
      </c>
      <c r="CC306" s="2" t="s">
        <v>1484</v>
      </c>
      <c r="CD306" s="2" t="s">
        <v>1484</v>
      </c>
      <c r="CE306" s="2" t="s">
        <v>1484</v>
      </c>
      <c r="CF306" s="2" t="s">
        <v>1484</v>
      </c>
      <c r="CG306" s="2" t="s">
        <v>1484</v>
      </c>
      <c r="CH306" s="2" t="s">
        <v>1484</v>
      </c>
      <c r="CI306" s="2" t="s">
        <v>1484</v>
      </c>
      <c r="CJ306" s="2" t="s">
        <v>1484</v>
      </c>
      <c r="CK306" s="2" t="s">
        <v>1484</v>
      </c>
      <c r="CL306" s="2" t="s">
        <v>1484</v>
      </c>
      <c r="CM306" s="2" t="s">
        <v>1484</v>
      </c>
      <c r="CN306" s="2" t="s">
        <v>1484</v>
      </c>
      <c r="CO306" s="2" t="s">
        <v>1484</v>
      </c>
      <c r="CP306" s="2" t="s">
        <v>1484</v>
      </c>
      <c r="CQ306" s="2" t="s">
        <v>1484</v>
      </c>
      <c r="CR306" s="2" t="s">
        <v>1484</v>
      </c>
      <c r="CS306" s="2" t="s">
        <v>1484</v>
      </c>
      <c r="CU306" s="2" t="str">
        <f>_xlfn.XLOOKUP($A306,TEAMS!$G$1:$G$844,TEAMS!$H$1:$H$844,"",0)</f>
        <v>PG</v>
      </c>
      <c r="CV306" s="2" t="str">
        <f>_xlfn.XLOOKUP($CU306,DASHBOARD!$B$22:$B$27,DASHBOARD!$C$22:$C$27,"",0)</f>
        <v>GUARD</v>
      </c>
      <c r="CY306" s="60">
        <v>300000</v>
      </c>
      <c r="CZ306" s="60">
        <v>126000</v>
      </c>
      <c r="DA306" s="60">
        <v>0</v>
      </c>
      <c r="DB306" s="60">
        <v>0</v>
      </c>
      <c r="DC306" s="60">
        <v>0</v>
      </c>
      <c r="DD306" s="60">
        <v>0</v>
      </c>
      <c r="DE306" s="60">
        <v>0</v>
      </c>
      <c r="DF306" s="60">
        <v>0</v>
      </c>
      <c r="DG306" s="60">
        <v>0</v>
      </c>
      <c r="DH306" s="60">
        <v>0</v>
      </c>
      <c r="DI306" s="60">
        <v>0</v>
      </c>
      <c r="DJ306" s="60">
        <v>0</v>
      </c>
      <c r="DK306" s="60">
        <v>0</v>
      </c>
      <c r="DL306" s="60">
        <v>0</v>
      </c>
      <c r="DM306" s="60">
        <v>0</v>
      </c>
      <c r="DN306" s="60">
        <v>0</v>
      </c>
      <c r="DO306" s="60">
        <v>0</v>
      </c>
      <c r="DP306" s="60">
        <v>0</v>
      </c>
      <c r="DQ306" s="60">
        <v>0</v>
      </c>
      <c r="DR306" s="60">
        <v>0</v>
      </c>
      <c r="DS306" s="60">
        <v>0</v>
      </c>
      <c r="DT306" s="60">
        <v>0</v>
      </c>
      <c r="DU306" s="60">
        <v>0</v>
      </c>
      <c r="DV306" s="60">
        <v>0</v>
      </c>
      <c r="DW306" s="60">
        <v>0</v>
      </c>
      <c r="DX306" s="60">
        <v>0</v>
      </c>
      <c r="DY306" s="60">
        <v>0</v>
      </c>
      <c r="DZ306" s="60">
        <v>0</v>
      </c>
      <c r="EA306" s="60">
        <v>0</v>
      </c>
      <c r="EB306" s="60">
        <v>0</v>
      </c>
      <c r="EC306" s="60">
        <v>0</v>
      </c>
      <c r="ED306" s="60">
        <v>0</v>
      </c>
      <c r="EH306" s="2" t="s">
        <v>1481</v>
      </c>
    </row>
    <row r="307" spans="1:165" x14ac:dyDescent="0.2">
      <c r="A307" s="2" t="s">
        <v>1066</v>
      </c>
      <c r="B307" s="2" t="s">
        <v>1484</v>
      </c>
      <c r="C307" s="2" t="s">
        <v>1484</v>
      </c>
      <c r="D307" s="2" t="s">
        <v>1484</v>
      </c>
      <c r="E307" s="2" t="s">
        <v>1484</v>
      </c>
      <c r="F307" s="2" t="s">
        <v>1484</v>
      </c>
      <c r="G307" s="2" t="s">
        <v>1484</v>
      </c>
      <c r="H307" s="2" t="s">
        <v>1484</v>
      </c>
      <c r="I307" s="2" t="s">
        <v>1077</v>
      </c>
      <c r="J307" s="2" t="s">
        <v>1077</v>
      </c>
      <c r="K307" s="2" t="s">
        <v>1077</v>
      </c>
      <c r="L307" s="2" t="s">
        <v>1484</v>
      </c>
      <c r="M307" s="2" t="s">
        <v>1527</v>
      </c>
      <c r="N307" s="2" t="s">
        <v>1484</v>
      </c>
      <c r="O307" s="2" t="s">
        <v>786</v>
      </c>
      <c r="P307" s="2" t="s">
        <v>1484</v>
      </c>
      <c r="Q307" s="2" t="s">
        <v>1484</v>
      </c>
      <c r="R307" s="2" t="s">
        <v>1484</v>
      </c>
      <c r="S307" s="2" t="s">
        <v>1484</v>
      </c>
      <c r="T307" s="2" t="s">
        <v>1484</v>
      </c>
      <c r="U307" s="2" t="s">
        <v>1484</v>
      </c>
      <c r="V307" s="2" t="s">
        <v>1484</v>
      </c>
      <c r="W307" s="2" t="s">
        <v>1484</v>
      </c>
      <c r="X307" s="2" t="s">
        <v>1484</v>
      </c>
      <c r="Y307" s="2" t="s">
        <v>1484</v>
      </c>
      <c r="Z307" s="2" t="s">
        <v>1484</v>
      </c>
      <c r="AA307" s="2" t="s">
        <v>1484</v>
      </c>
      <c r="AB307" s="2" t="s">
        <v>1484</v>
      </c>
      <c r="AC307" s="2" t="s">
        <v>1484</v>
      </c>
      <c r="AD307" s="2" t="s">
        <v>1484</v>
      </c>
      <c r="AE307" s="2" t="s">
        <v>1484</v>
      </c>
      <c r="AF307" s="2" t="s">
        <v>1484</v>
      </c>
      <c r="AG307" s="2" t="s">
        <v>1484</v>
      </c>
      <c r="AH307" s="2" t="s">
        <v>1484</v>
      </c>
      <c r="AI307" s="2" t="s">
        <v>1484</v>
      </c>
      <c r="AJ307" s="2" t="s">
        <v>1484</v>
      </c>
      <c r="AK307" s="2" t="s">
        <v>1484</v>
      </c>
      <c r="AL307" s="2" t="s">
        <v>1484</v>
      </c>
      <c r="AM307" s="2" t="s">
        <v>1484</v>
      </c>
      <c r="AN307" s="2" t="s">
        <v>1484</v>
      </c>
      <c r="AO307" s="2">
        <v>140</v>
      </c>
      <c r="AP307" s="2">
        <v>731</v>
      </c>
      <c r="AQ307" s="2">
        <v>129.19999999999999</v>
      </c>
      <c r="AR307" s="2" t="s">
        <v>1484</v>
      </c>
      <c r="AS307" s="2">
        <v>541.19999999999993</v>
      </c>
      <c r="AT307" s="2" t="s">
        <v>1484</v>
      </c>
      <c r="AU307" s="2">
        <v>22</v>
      </c>
      <c r="AV307" s="2" t="s">
        <v>1484</v>
      </c>
      <c r="AW307" s="2" t="s">
        <v>1484</v>
      </c>
      <c r="AX307" s="2" t="s">
        <v>1484</v>
      </c>
      <c r="AY307" s="2" t="s">
        <v>1484</v>
      </c>
      <c r="AZ307" s="2" t="s">
        <v>1484</v>
      </c>
      <c r="BA307" s="2" t="s">
        <v>1484</v>
      </c>
      <c r="BB307" s="2" t="s">
        <v>1484</v>
      </c>
      <c r="BC307" s="2" t="s">
        <v>1484</v>
      </c>
      <c r="BD307" s="2" t="s">
        <v>1484</v>
      </c>
      <c r="BE307" s="2" t="s">
        <v>1484</v>
      </c>
      <c r="BF307" s="2" t="s">
        <v>1484</v>
      </c>
      <c r="BG307" s="2" t="s">
        <v>1484</v>
      </c>
      <c r="BH307" s="2" t="s">
        <v>1484</v>
      </c>
      <c r="BI307" s="2" t="s">
        <v>1484</v>
      </c>
      <c r="BJ307" s="2" t="s">
        <v>1484</v>
      </c>
      <c r="BK307" s="2" t="s">
        <v>1484</v>
      </c>
      <c r="BL307" s="2" t="s">
        <v>1484</v>
      </c>
      <c r="BM307" s="2" t="s">
        <v>1484</v>
      </c>
      <c r="BN307" s="2" t="s">
        <v>1484</v>
      </c>
      <c r="BO307" s="2" t="s">
        <v>1484</v>
      </c>
      <c r="BP307" s="2" t="s">
        <v>1484</v>
      </c>
      <c r="BQ307" s="2" t="s">
        <v>1484</v>
      </c>
      <c r="BR307" s="2" t="s">
        <v>1484</v>
      </c>
      <c r="BS307" s="2" t="s">
        <v>1484</v>
      </c>
      <c r="BT307" s="2" t="s">
        <v>1484</v>
      </c>
      <c r="BU307" s="2">
        <v>7.3</v>
      </c>
      <c r="BV307" s="2">
        <v>8.9</v>
      </c>
      <c r="BW307" s="2">
        <v>7.4</v>
      </c>
      <c r="BX307" s="2" t="s">
        <v>1484</v>
      </c>
      <c r="BY307" s="2">
        <v>10</v>
      </c>
      <c r="BZ307" s="2" t="s">
        <v>1484</v>
      </c>
      <c r="CA307" s="2">
        <v>3.1</v>
      </c>
      <c r="CB307" s="2" t="s">
        <v>1484</v>
      </c>
      <c r="CC307" s="2" t="s">
        <v>1484</v>
      </c>
      <c r="CD307" s="2" t="s">
        <v>1484</v>
      </c>
      <c r="CE307" s="2" t="s">
        <v>1484</v>
      </c>
      <c r="CF307" s="2" t="s">
        <v>1484</v>
      </c>
      <c r="CG307" s="2" t="s">
        <v>1484</v>
      </c>
      <c r="CH307" s="2" t="s">
        <v>1484</v>
      </c>
      <c r="CI307" s="2" t="s">
        <v>1484</v>
      </c>
      <c r="CJ307" s="2" t="s">
        <v>1484</v>
      </c>
      <c r="CK307" s="2" t="s">
        <v>1484</v>
      </c>
      <c r="CL307" s="2" t="s">
        <v>1484</v>
      </c>
      <c r="CM307" s="2" t="s">
        <v>1484</v>
      </c>
      <c r="CN307" s="2" t="s">
        <v>1484</v>
      </c>
      <c r="CO307" s="2" t="s">
        <v>1484</v>
      </c>
      <c r="CP307" s="2" t="s">
        <v>1484</v>
      </c>
      <c r="CQ307" s="2" t="s">
        <v>1484</v>
      </c>
      <c r="CR307" s="2" t="s">
        <v>1484</v>
      </c>
      <c r="CS307" s="2" t="s">
        <v>1484</v>
      </c>
      <c r="CU307" s="2" t="str">
        <f>_xlfn.XLOOKUP($A307,TEAMS!$G$1:$G$844,TEAMS!$H$1:$H$844,"",0)</f>
        <v>PG</v>
      </c>
      <c r="CV307" s="2" t="str">
        <f>_xlfn.XLOOKUP($CU307,DASHBOARD!$B$22:$B$27,DASHBOARD!$C$22:$C$27,"",0)</f>
        <v>GUARD</v>
      </c>
      <c r="CY307" s="60">
        <v>0</v>
      </c>
      <c r="CZ307" s="60">
        <v>0</v>
      </c>
      <c r="DA307" s="60">
        <v>0</v>
      </c>
      <c r="DB307" s="60">
        <v>0</v>
      </c>
      <c r="DC307" s="60">
        <v>0</v>
      </c>
      <c r="DD307" s="60">
        <v>0</v>
      </c>
      <c r="DE307" s="60">
        <v>0</v>
      </c>
      <c r="DF307" s="60">
        <v>0</v>
      </c>
      <c r="DG307" s="60">
        <v>350000</v>
      </c>
      <c r="DH307" s="60">
        <v>0</v>
      </c>
      <c r="DI307" s="60">
        <v>0</v>
      </c>
      <c r="DJ307" s="60">
        <v>0</v>
      </c>
      <c r="DK307" s="60">
        <v>0</v>
      </c>
      <c r="DL307" s="60">
        <v>0</v>
      </c>
      <c r="DM307" s="60">
        <v>0</v>
      </c>
      <c r="DN307" s="60">
        <v>0</v>
      </c>
      <c r="DO307" s="60">
        <v>0</v>
      </c>
      <c r="DP307" s="60">
        <v>0</v>
      </c>
      <c r="DQ307" s="60">
        <v>0</v>
      </c>
      <c r="DR307" s="60">
        <v>0</v>
      </c>
      <c r="DS307" s="60">
        <v>0</v>
      </c>
      <c r="DT307" s="60">
        <v>0</v>
      </c>
      <c r="DU307" s="60">
        <v>0</v>
      </c>
      <c r="DV307" s="60">
        <v>0</v>
      </c>
      <c r="DW307" s="60">
        <v>0</v>
      </c>
      <c r="DX307" s="60">
        <v>0</v>
      </c>
      <c r="DY307" s="60">
        <v>0</v>
      </c>
      <c r="DZ307" s="60">
        <v>0</v>
      </c>
      <c r="EA307" s="60">
        <v>0</v>
      </c>
      <c r="EB307" s="60">
        <v>0</v>
      </c>
      <c r="EC307" s="60">
        <v>0</v>
      </c>
      <c r="ED307" s="60">
        <v>0</v>
      </c>
      <c r="EH307" s="2" t="s">
        <v>1480</v>
      </c>
    </row>
    <row r="308" spans="1:165" x14ac:dyDescent="0.2">
      <c r="A308" s="2" t="s">
        <v>898</v>
      </c>
      <c r="B308" s="2" t="s">
        <v>1484</v>
      </c>
      <c r="C308" s="2" t="s">
        <v>1484</v>
      </c>
      <c r="D308" s="2" t="s">
        <v>1484</v>
      </c>
      <c r="E308" s="2" t="s">
        <v>1085</v>
      </c>
      <c r="F308" s="2" t="s">
        <v>1085</v>
      </c>
      <c r="G308" s="2" t="s">
        <v>1085</v>
      </c>
      <c r="H308" s="2" t="s">
        <v>1507</v>
      </c>
      <c r="I308" s="2" t="s">
        <v>1512</v>
      </c>
      <c r="J308" s="2" t="s">
        <v>1507</v>
      </c>
      <c r="K308" s="2" t="s">
        <v>836</v>
      </c>
      <c r="L308" s="2" t="s">
        <v>836</v>
      </c>
      <c r="M308" s="2" t="s">
        <v>836</v>
      </c>
      <c r="N308" s="2" t="s">
        <v>836</v>
      </c>
      <c r="O308" s="2" t="s">
        <v>1516</v>
      </c>
      <c r="P308" s="2" t="s">
        <v>1516</v>
      </c>
      <c r="Q308" s="2" t="s">
        <v>1525</v>
      </c>
      <c r="R308" s="2" t="s">
        <v>1525</v>
      </c>
      <c r="S308" s="2" t="s">
        <v>1507</v>
      </c>
      <c r="T308" s="2" t="s">
        <v>1484</v>
      </c>
      <c r="U308" s="2" t="s">
        <v>1484</v>
      </c>
      <c r="V308" s="2" t="s">
        <v>1484</v>
      </c>
      <c r="W308" s="2" t="s">
        <v>1484</v>
      </c>
      <c r="X308" s="2" t="s">
        <v>1484</v>
      </c>
      <c r="Y308" s="2" t="s">
        <v>1484</v>
      </c>
      <c r="Z308" s="2" t="s">
        <v>1484</v>
      </c>
      <c r="AA308" s="2" t="s">
        <v>1484</v>
      </c>
      <c r="AB308" s="2" t="s">
        <v>1484</v>
      </c>
      <c r="AC308" s="2" t="s">
        <v>1484</v>
      </c>
      <c r="AD308" s="2" t="s">
        <v>1484</v>
      </c>
      <c r="AE308" s="2" t="s">
        <v>1484</v>
      </c>
      <c r="AF308" s="2" t="s">
        <v>1484</v>
      </c>
      <c r="AG308" s="2" t="s">
        <v>1484</v>
      </c>
      <c r="AH308" s="2" t="s">
        <v>1484</v>
      </c>
      <c r="AI308" s="2" t="s">
        <v>1484</v>
      </c>
      <c r="AJ308" s="2" t="s">
        <v>1484</v>
      </c>
      <c r="AK308" s="2">
        <v>1122</v>
      </c>
      <c r="AL308" s="2">
        <v>1886</v>
      </c>
      <c r="AM308" s="2">
        <v>1683.6000000000001</v>
      </c>
      <c r="AN308" s="2">
        <v>1714.1000000000001</v>
      </c>
      <c r="AO308" s="2">
        <v>2602.5</v>
      </c>
      <c r="AP308" s="2">
        <v>199.2</v>
      </c>
      <c r="AQ308" s="2">
        <v>2899.7999999999997</v>
      </c>
      <c r="AR308" s="2">
        <v>2705.6</v>
      </c>
      <c r="AS308" s="2">
        <v>2604.8000000000002</v>
      </c>
      <c r="AT308" s="2">
        <v>2698.8</v>
      </c>
      <c r="AU308" s="2">
        <v>2835</v>
      </c>
      <c r="AV308" s="2">
        <v>1522.2</v>
      </c>
      <c r="AW308" s="2">
        <v>2652</v>
      </c>
      <c r="AX308" s="2">
        <v>1409.4</v>
      </c>
      <c r="AY308" s="2">
        <v>1276</v>
      </c>
      <c r="AZ308" s="2" t="s">
        <v>1484</v>
      </c>
      <c r="BA308" s="2" t="s">
        <v>1484</v>
      </c>
      <c r="BB308" s="2" t="s">
        <v>1484</v>
      </c>
      <c r="BC308" s="2" t="s">
        <v>1484</v>
      </c>
      <c r="BD308" s="2" t="s">
        <v>1484</v>
      </c>
      <c r="BE308" s="2" t="s">
        <v>1484</v>
      </c>
      <c r="BF308" s="2" t="s">
        <v>1484</v>
      </c>
      <c r="BG308" s="2" t="s">
        <v>1484</v>
      </c>
      <c r="BH308" s="2" t="s">
        <v>1484</v>
      </c>
      <c r="BI308" s="2" t="s">
        <v>1484</v>
      </c>
      <c r="BJ308" s="2" t="s">
        <v>1484</v>
      </c>
      <c r="BK308" s="2" t="s">
        <v>1484</v>
      </c>
      <c r="BL308" s="2" t="s">
        <v>1484</v>
      </c>
      <c r="BM308" s="2" t="s">
        <v>1484</v>
      </c>
      <c r="BN308" s="2" t="s">
        <v>1484</v>
      </c>
      <c r="BO308" s="2" t="s">
        <v>1484</v>
      </c>
      <c r="BP308" s="2" t="s">
        <v>1484</v>
      </c>
      <c r="BQ308" s="2">
        <v>13.1</v>
      </c>
      <c r="BR308" s="2">
        <v>15.9</v>
      </c>
      <c r="BS308" s="2">
        <v>16.8</v>
      </c>
      <c r="BT308" s="2">
        <v>18.399999999999999</v>
      </c>
      <c r="BU308" s="2">
        <v>21</v>
      </c>
      <c r="BV308" s="2">
        <v>23.1</v>
      </c>
      <c r="BW308" s="2">
        <v>21.1</v>
      </c>
      <c r="BX308" s="2">
        <v>20.100000000000001</v>
      </c>
      <c r="BY308" s="2">
        <v>21.3</v>
      </c>
      <c r="BZ308" s="2">
        <v>22.3</v>
      </c>
      <c r="CA308" s="2">
        <v>22.8</v>
      </c>
      <c r="CB308" s="2">
        <v>18.600000000000001</v>
      </c>
      <c r="CC308" s="2">
        <v>18.5</v>
      </c>
      <c r="CD308" s="2">
        <v>17.100000000000001</v>
      </c>
      <c r="CE308" s="2">
        <v>15.4</v>
      </c>
      <c r="CF308" s="2" t="s">
        <v>1484</v>
      </c>
      <c r="CG308" s="2" t="s">
        <v>1484</v>
      </c>
      <c r="CH308" s="2" t="s">
        <v>1484</v>
      </c>
      <c r="CI308" s="2" t="s">
        <v>1484</v>
      </c>
      <c r="CJ308" s="2" t="s">
        <v>1484</v>
      </c>
      <c r="CK308" s="2" t="s">
        <v>1484</v>
      </c>
      <c r="CL308" s="2" t="s">
        <v>1484</v>
      </c>
      <c r="CM308" s="2" t="s">
        <v>1484</v>
      </c>
      <c r="CN308" s="2" t="s">
        <v>1484</v>
      </c>
      <c r="CO308" s="2" t="s">
        <v>1484</v>
      </c>
      <c r="CP308" s="2" t="s">
        <v>1484</v>
      </c>
      <c r="CQ308" s="2" t="s">
        <v>1484</v>
      </c>
      <c r="CR308" s="2" t="s">
        <v>1484</v>
      </c>
      <c r="CS308" s="2" t="s">
        <v>1484</v>
      </c>
      <c r="CU308" s="2" t="str">
        <f>_xlfn.XLOOKUP($A308,TEAMS!$G$1:$G$844,TEAMS!$H$1:$H$844,"",0)</f>
        <v>PG</v>
      </c>
      <c r="CV308" s="2" t="str">
        <f>_xlfn.XLOOKUP($CU308,DASHBOARD!$B$22:$B$27,DASHBOARD!$C$22:$C$27,"",0)</f>
        <v>GUARD</v>
      </c>
      <c r="CY308" s="60">
        <v>0</v>
      </c>
      <c r="CZ308" s="60">
        <v>0</v>
      </c>
      <c r="DA308" s="60">
        <v>0</v>
      </c>
      <c r="DB308" s="60">
        <v>650000</v>
      </c>
      <c r="DC308" s="60">
        <v>845000</v>
      </c>
      <c r="DD308" s="60">
        <v>1040000</v>
      </c>
      <c r="DE308" s="60">
        <v>1235000</v>
      </c>
      <c r="DF308" s="60">
        <v>2500000</v>
      </c>
      <c r="DG308" s="60">
        <v>3000000</v>
      </c>
      <c r="DH308" s="60">
        <v>3500000</v>
      </c>
      <c r="DI308" s="60">
        <v>4000000</v>
      </c>
      <c r="DJ308" s="60">
        <v>4350000</v>
      </c>
      <c r="DK308" s="60">
        <v>4850000</v>
      </c>
      <c r="DL308" s="60">
        <v>5062500</v>
      </c>
      <c r="DM308" s="60">
        <v>6250000</v>
      </c>
      <c r="DN308" s="60">
        <v>6875000</v>
      </c>
      <c r="DO308" s="60">
        <v>6850000</v>
      </c>
      <c r="DP308" s="60">
        <v>6150000</v>
      </c>
      <c r="DQ308" s="60">
        <v>0</v>
      </c>
      <c r="DR308" s="60">
        <v>0</v>
      </c>
      <c r="DS308" s="60">
        <v>0</v>
      </c>
      <c r="DT308" s="60">
        <v>0</v>
      </c>
      <c r="DU308" s="60">
        <v>0</v>
      </c>
      <c r="DV308" s="60">
        <v>0</v>
      </c>
      <c r="DW308" s="60">
        <v>0</v>
      </c>
      <c r="DX308" s="60">
        <v>0</v>
      </c>
      <c r="DY308" s="60">
        <v>0</v>
      </c>
      <c r="DZ308" s="60">
        <v>0</v>
      </c>
      <c r="EA308" s="60">
        <v>0</v>
      </c>
      <c r="EB308" s="60">
        <v>0</v>
      </c>
      <c r="EC308" s="60">
        <v>0</v>
      </c>
      <c r="ED308" s="60">
        <v>0</v>
      </c>
      <c r="EH308" s="2" t="s">
        <v>1476</v>
      </c>
    </row>
    <row r="309" spans="1:165" x14ac:dyDescent="0.2">
      <c r="A309" s="2" t="s">
        <v>1030</v>
      </c>
      <c r="B309" s="2" t="s">
        <v>1484</v>
      </c>
      <c r="C309" s="2" t="s">
        <v>1484</v>
      </c>
      <c r="D309" s="2" t="s">
        <v>1484</v>
      </c>
      <c r="E309" s="2" t="s">
        <v>1484</v>
      </c>
      <c r="F309" s="2" t="s">
        <v>1484</v>
      </c>
      <c r="G309" s="2" t="s">
        <v>1484</v>
      </c>
      <c r="H309" s="2" t="s">
        <v>1484</v>
      </c>
      <c r="I309" s="2" t="s">
        <v>1484</v>
      </c>
      <c r="J309" s="2" t="s">
        <v>837</v>
      </c>
      <c r="K309" s="2" t="s">
        <v>1507</v>
      </c>
      <c r="L309" s="2" t="s">
        <v>1516</v>
      </c>
      <c r="M309" s="2" t="s">
        <v>1484</v>
      </c>
      <c r="N309" s="2" t="s">
        <v>1484</v>
      </c>
      <c r="O309" s="2" t="s">
        <v>1484</v>
      </c>
      <c r="P309" s="2" t="s">
        <v>1484</v>
      </c>
      <c r="Q309" s="2" t="s">
        <v>1484</v>
      </c>
      <c r="R309" s="2" t="s">
        <v>1484</v>
      </c>
      <c r="S309" s="2" t="s">
        <v>1484</v>
      </c>
      <c r="T309" s="2" t="s">
        <v>1484</v>
      </c>
      <c r="U309" s="2" t="s">
        <v>1484</v>
      </c>
      <c r="V309" s="2" t="s">
        <v>1484</v>
      </c>
      <c r="W309" s="2" t="s">
        <v>1484</v>
      </c>
      <c r="X309" s="2" t="s">
        <v>1484</v>
      </c>
      <c r="Y309" s="2" t="s">
        <v>1484</v>
      </c>
      <c r="Z309" s="2" t="s">
        <v>1484</v>
      </c>
      <c r="AA309" s="2" t="s">
        <v>1484</v>
      </c>
      <c r="AB309" s="2" t="s">
        <v>1484</v>
      </c>
      <c r="AC309" s="2" t="s">
        <v>1484</v>
      </c>
      <c r="AD309" s="2" t="s">
        <v>1484</v>
      </c>
      <c r="AE309" s="2" t="s">
        <v>1484</v>
      </c>
      <c r="AF309" s="2" t="s">
        <v>1484</v>
      </c>
      <c r="AG309" s="2" t="s">
        <v>1484</v>
      </c>
      <c r="AH309" s="2" t="s">
        <v>1484</v>
      </c>
      <c r="AI309" s="2" t="s">
        <v>1484</v>
      </c>
      <c r="AJ309" s="2" t="s">
        <v>1484</v>
      </c>
      <c r="AK309" s="2" t="s">
        <v>1484</v>
      </c>
      <c r="AL309" s="2" t="s">
        <v>1484</v>
      </c>
      <c r="AM309" s="2" t="s">
        <v>1484</v>
      </c>
      <c r="AN309" s="2" t="s">
        <v>1484</v>
      </c>
      <c r="AO309" s="2" t="s">
        <v>1484</v>
      </c>
      <c r="AP309" s="2">
        <v>12</v>
      </c>
      <c r="AQ309" s="2">
        <v>681.19999999999993</v>
      </c>
      <c r="AR309" s="2">
        <v>58.800000000000004</v>
      </c>
      <c r="AS309" s="2" t="s">
        <v>1484</v>
      </c>
      <c r="AT309" s="2" t="s">
        <v>1484</v>
      </c>
      <c r="AU309" s="2" t="s">
        <v>1484</v>
      </c>
      <c r="AV309" s="2" t="s">
        <v>1484</v>
      </c>
      <c r="AW309" s="2" t="s">
        <v>1484</v>
      </c>
      <c r="AX309" s="2" t="s">
        <v>1484</v>
      </c>
      <c r="AY309" s="2" t="s">
        <v>1484</v>
      </c>
      <c r="AZ309" s="2" t="s">
        <v>1484</v>
      </c>
      <c r="BA309" s="2" t="s">
        <v>1484</v>
      </c>
      <c r="BB309" s="2" t="s">
        <v>1484</v>
      </c>
      <c r="BC309" s="2" t="s">
        <v>1484</v>
      </c>
      <c r="BD309" s="2" t="s">
        <v>1484</v>
      </c>
      <c r="BE309" s="2" t="s">
        <v>1484</v>
      </c>
      <c r="BF309" s="2" t="s">
        <v>1484</v>
      </c>
      <c r="BG309" s="2" t="s">
        <v>1484</v>
      </c>
      <c r="BH309" s="2" t="s">
        <v>1484</v>
      </c>
      <c r="BI309" s="2" t="s">
        <v>1484</v>
      </c>
      <c r="BJ309" s="2" t="s">
        <v>1484</v>
      </c>
      <c r="BK309" s="2" t="s">
        <v>1484</v>
      </c>
      <c r="BL309" s="2" t="s">
        <v>1484</v>
      </c>
      <c r="BM309" s="2" t="s">
        <v>1484</v>
      </c>
      <c r="BN309" s="2" t="s">
        <v>1484</v>
      </c>
      <c r="BO309" s="2" t="s">
        <v>1484</v>
      </c>
      <c r="BP309" s="2" t="s">
        <v>1484</v>
      </c>
      <c r="BQ309" s="2" t="s">
        <v>1484</v>
      </c>
      <c r="BR309" s="2" t="s">
        <v>1484</v>
      </c>
      <c r="BS309" s="2" t="s">
        <v>1484</v>
      </c>
      <c r="BT309" s="2" t="s">
        <v>1484</v>
      </c>
      <c r="BU309" s="2" t="s">
        <v>1484</v>
      </c>
      <c r="BV309" s="2">
        <v>20.6</v>
      </c>
      <c r="BW309" s="2">
        <v>11.1</v>
      </c>
      <c r="BX309" s="2">
        <v>10.7</v>
      </c>
      <c r="BY309" s="2" t="s">
        <v>1484</v>
      </c>
      <c r="BZ309" s="2" t="s">
        <v>1484</v>
      </c>
      <c r="CA309" s="2" t="s">
        <v>1484</v>
      </c>
      <c r="CB309" s="2" t="s">
        <v>1484</v>
      </c>
      <c r="CC309" s="2" t="s">
        <v>1484</v>
      </c>
      <c r="CD309" s="2" t="s">
        <v>1484</v>
      </c>
      <c r="CE309" s="2" t="s">
        <v>1484</v>
      </c>
      <c r="CF309" s="2" t="s">
        <v>1484</v>
      </c>
      <c r="CG309" s="2" t="s">
        <v>1484</v>
      </c>
      <c r="CH309" s="2" t="s">
        <v>1484</v>
      </c>
      <c r="CI309" s="2" t="s">
        <v>1484</v>
      </c>
      <c r="CJ309" s="2" t="s">
        <v>1484</v>
      </c>
      <c r="CK309" s="2" t="s">
        <v>1484</v>
      </c>
      <c r="CL309" s="2" t="s">
        <v>1484</v>
      </c>
      <c r="CM309" s="2" t="s">
        <v>1484</v>
      </c>
      <c r="CN309" s="2" t="s">
        <v>1484</v>
      </c>
      <c r="CO309" s="2" t="s">
        <v>1484</v>
      </c>
      <c r="CP309" s="2" t="s">
        <v>1484</v>
      </c>
      <c r="CQ309" s="2" t="s">
        <v>1484</v>
      </c>
      <c r="CR309" s="2" t="s">
        <v>1484</v>
      </c>
      <c r="CS309" s="2" t="s">
        <v>1484</v>
      </c>
      <c r="CU309" s="2" t="str">
        <f>_xlfn.XLOOKUP($A309,TEAMS!$G$1:$G$844,TEAMS!$H$1:$H$844,"",0)</f>
        <v>PG</v>
      </c>
      <c r="CV309" s="2" t="str">
        <f>_xlfn.XLOOKUP($CU309,DASHBOARD!$B$22:$B$27,DASHBOARD!$C$22:$C$27,"",0)</f>
        <v>GUARD</v>
      </c>
      <c r="CY309" s="60">
        <v>0</v>
      </c>
      <c r="CZ309" s="60">
        <v>0</v>
      </c>
      <c r="DA309" s="60">
        <v>0</v>
      </c>
      <c r="DB309" s="60">
        <v>0</v>
      </c>
      <c r="DC309" s="60">
        <v>0</v>
      </c>
      <c r="DD309" s="60">
        <v>0</v>
      </c>
      <c r="DE309" s="60">
        <v>0</v>
      </c>
      <c r="DF309" s="60">
        <v>0</v>
      </c>
      <c r="DG309" s="60">
        <v>559000</v>
      </c>
      <c r="DH309" s="60">
        <v>721080</v>
      </c>
      <c r="DI309" s="60">
        <v>498500</v>
      </c>
      <c r="DJ309" s="60">
        <v>0</v>
      </c>
      <c r="DK309" s="60">
        <v>0</v>
      </c>
      <c r="DL309" s="60">
        <v>0</v>
      </c>
      <c r="DM309" s="60">
        <v>0</v>
      </c>
      <c r="DN309" s="60">
        <v>0</v>
      </c>
      <c r="DO309" s="60">
        <v>0</v>
      </c>
      <c r="DP309" s="60">
        <v>0</v>
      </c>
      <c r="DQ309" s="60">
        <v>0</v>
      </c>
      <c r="DR309" s="60">
        <v>0</v>
      </c>
      <c r="DS309" s="60">
        <v>0</v>
      </c>
      <c r="DT309" s="60">
        <v>0</v>
      </c>
      <c r="DU309" s="60">
        <v>0</v>
      </c>
      <c r="DV309" s="60">
        <v>0</v>
      </c>
      <c r="DW309" s="60">
        <v>0</v>
      </c>
      <c r="DX309" s="60">
        <v>0</v>
      </c>
      <c r="DY309" s="60">
        <v>0</v>
      </c>
      <c r="DZ309" s="60">
        <v>0</v>
      </c>
      <c r="EA309" s="60">
        <v>0</v>
      </c>
      <c r="EB309" s="60">
        <v>0</v>
      </c>
      <c r="EC309" s="60">
        <v>0</v>
      </c>
      <c r="ED309" s="60">
        <v>0</v>
      </c>
      <c r="EH309" s="2" t="s">
        <v>1480</v>
      </c>
    </row>
    <row r="310" spans="1:165" x14ac:dyDescent="0.2">
      <c r="A310" s="2" t="s">
        <v>623</v>
      </c>
      <c r="B310" s="2" t="s">
        <v>1484</v>
      </c>
      <c r="C310" s="2" t="s">
        <v>1484</v>
      </c>
      <c r="D310" s="2" t="s">
        <v>1484</v>
      </c>
      <c r="E310" s="2" t="s">
        <v>1484</v>
      </c>
      <c r="F310" s="2" t="s">
        <v>1484</v>
      </c>
      <c r="G310" s="2" t="s">
        <v>1484</v>
      </c>
      <c r="H310" s="2" t="s">
        <v>1484</v>
      </c>
      <c r="I310" s="2" t="s">
        <v>1484</v>
      </c>
      <c r="J310" s="2" t="s">
        <v>1484</v>
      </c>
      <c r="K310" s="2" t="s">
        <v>1484</v>
      </c>
      <c r="L310" s="2" t="s">
        <v>1484</v>
      </c>
      <c r="M310" s="2" t="s">
        <v>1484</v>
      </c>
      <c r="N310" s="2" t="s">
        <v>1484</v>
      </c>
      <c r="O310" s="2" t="s">
        <v>1484</v>
      </c>
      <c r="P310" s="2" t="s">
        <v>1484</v>
      </c>
      <c r="Q310" s="2" t="s">
        <v>1484</v>
      </c>
      <c r="R310" s="2" t="s">
        <v>1484</v>
      </c>
      <c r="S310" s="2" t="s">
        <v>1484</v>
      </c>
      <c r="T310" s="2" t="s">
        <v>1484</v>
      </c>
      <c r="U310" s="2" t="s">
        <v>1484</v>
      </c>
      <c r="V310" s="2" t="s">
        <v>1484</v>
      </c>
      <c r="W310" s="2" t="s">
        <v>1484</v>
      </c>
      <c r="X310" s="2" t="s">
        <v>1484</v>
      </c>
      <c r="Y310" s="2" t="s">
        <v>1484</v>
      </c>
      <c r="Z310" s="2" t="s">
        <v>1484</v>
      </c>
      <c r="AA310" s="2" t="s">
        <v>1484</v>
      </c>
      <c r="AB310" s="2" t="s">
        <v>1484</v>
      </c>
      <c r="AC310" s="2" t="s">
        <v>1484</v>
      </c>
      <c r="AD310" s="2" t="s">
        <v>1484</v>
      </c>
      <c r="AE310" s="2" t="s">
        <v>1484</v>
      </c>
      <c r="AF310" s="2" t="s">
        <v>1484</v>
      </c>
      <c r="AG310" s="2" t="s">
        <v>1484</v>
      </c>
      <c r="AH310" s="2" t="s">
        <v>1484</v>
      </c>
      <c r="AI310" s="2" t="s">
        <v>1484</v>
      </c>
      <c r="AJ310" s="2" t="s">
        <v>1484</v>
      </c>
      <c r="AK310" s="2" t="s">
        <v>1484</v>
      </c>
      <c r="AL310" s="2" t="s">
        <v>1484</v>
      </c>
      <c r="AM310" s="2" t="s">
        <v>1484</v>
      </c>
      <c r="AN310" s="2" t="s">
        <v>1484</v>
      </c>
      <c r="AO310" s="2" t="s">
        <v>1484</v>
      </c>
      <c r="AP310" s="2" t="s">
        <v>1484</v>
      </c>
      <c r="AQ310" s="2" t="s">
        <v>1484</v>
      </c>
      <c r="AR310" s="2" t="s">
        <v>1484</v>
      </c>
      <c r="AS310" s="2" t="s">
        <v>1484</v>
      </c>
      <c r="AT310" s="2" t="s">
        <v>1484</v>
      </c>
      <c r="AU310" s="2" t="s">
        <v>1484</v>
      </c>
      <c r="AV310" s="2" t="s">
        <v>1484</v>
      </c>
      <c r="AW310" s="2" t="s">
        <v>1484</v>
      </c>
      <c r="AX310" s="2" t="s">
        <v>1484</v>
      </c>
      <c r="AY310" s="2" t="s">
        <v>1484</v>
      </c>
      <c r="AZ310" s="2" t="s">
        <v>1484</v>
      </c>
      <c r="BA310" s="2" t="s">
        <v>1484</v>
      </c>
      <c r="BB310" s="2" t="s">
        <v>1484</v>
      </c>
      <c r="BC310" s="2" t="s">
        <v>1484</v>
      </c>
      <c r="BD310" s="2" t="s">
        <v>1484</v>
      </c>
      <c r="BE310" s="2" t="s">
        <v>1484</v>
      </c>
      <c r="BF310" s="2" t="s">
        <v>1484</v>
      </c>
      <c r="BG310" s="2" t="s">
        <v>1484</v>
      </c>
      <c r="BH310" s="2" t="s">
        <v>1484</v>
      </c>
      <c r="BI310" s="2" t="s">
        <v>1484</v>
      </c>
      <c r="BJ310" s="2" t="s">
        <v>1484</v>
      </c>
      <c r="BK310" s="2" t="s">
        <v>1484</v>
      </c>
      <c r="BL310" s="2" t="s">
        <v>1484</v>
      </c>
      <c r="BM310" s="2" t="s">
        <v>1484</v>
      </c>
      <c r="BN310" s="2" t="s">
        <v>1484</v>
      </c>
      <c r="BO310" s="2" t="s">
        <v>1484</v>
      </c>
      <c r="BP310" s="2" t="s">
        <v>1484</v>
      </c>
      <c r="BQ310" s="2" t="s">
        <v>1484</v>
      </c>
      <c r="BR310" s="2" t="s">
        <v>1484</v>
      </c>
      <c r="BS310" s="2" t="s">
        <v>1484</v>
      </c>
      <c r="BT310" s="2" t="s">
        <v>1484</v>
      </c>
      <c r="BU310" s="2" t="s">
        <v>1484</v>
      </c>
      <c r="BV310" s="2" t="s">
        <v>1484</v>
      </c>
      <c r="BW310" s="2" t="s">
        <v>1484</v>
      </c>
      <c r="BX310" s="2" t="s">
        <v>1484</v>
      </c>
      <c r="BY310" s="2" t="s">
        <v>1484</v>
      </c>
      <c r="BZ310" s="2" t="s">
        <v>1484</v>
      </c>
      <c r="CA310" s="2" t="s">
        <v>1484</v>
      </c>
      <c r="CB310" s="2" t="s">
        <v>1484</v>
      </c>
      <c r="CC310" s="2" t="s">
        <v>1484</v>
      </c>
      <c r="CD310" s="2" t="s">
        <v>1484</v>
      </c>
      <c r="CE310" s="2" t="s">
        <v>1484</v>
      </c>
      <c r="CF310" s="2" t="s">
        <v>1484</v>
      </c>
      <c r="CG310" s="2" t="s">
        <v>1484</v>
      </c>
      <c r="CH310" s="2" t="s">
        <v>1484</v>
      </c>
      <c r="CI310" s="2" t="s">
        <v>1484</v>
      </c>
      <c r="CJ310" s="2" t="s">
        <v>1484</v>
      </c>
      <c r="CK310" s="2" t="s">
        <v>1484</v>
      </c>
      <c r="CL310" s="2" t="s">
        <v>1484</v>
      </c>
      <c r="CM310" s="2" t="s">
        <v>1484</v>
      </c>
      <c r="CN310" s="2" t="s">
        <v>1484</v>
      </c>
      <c r="CO310" s="2" t="s">
        <v>1484</v>
      </c>
      <c r="CP310" s="2" t="s">
        <v>1484</v>
      </c>
      <c r="CQ310" s="2" t="s">
        <v>1484</v>
      </c>
      <c r="CR310" s="2" t="s">
        <v>1484</v>
      </c>
      <c r="CS310" s="2" t="s">
        <v>1484</v>
      </c>
      <c r="CU310" s="2" t="str">
        <f>_xlfn.XLOOKUP($A310,TEAMS!$G$1:$G$844,TEAMS!$H$1:$H$844,"",0)</f>
        <v>SG</v>
      </c>
      <c r="CV310" s="2" t="str">
        <f>_xlfn.XLOOKUP($CU310,DASHBOARD!$B$22:$B$27,DASHBOARD!$C$22:$C$27,"",0)</f>
        <v>GUARD</v>
      </c>
      <c r="CY310" s="60">
        <v>0</v>
      </c>
      <c r="CZ310" s="60">
        <v>0</v>
      </c>
      <c r="DA310" s="60">
        <v>0</v>
      </c>
      <c r="DB310" s="60">
        <v>0</v>
      </c>
      <c r="DC310" s="60">
        <v>0</v>
      </c>
      <c r="DD310" s="60">
        <v>0</v>
      </c>
      <c r="DE310" s="60">
        <v>0</v>
      </c>
      <c r="DF310" s="60">
        <v>0</v>
      </c>
      <c r="DG310" s="60">
        <v>0</v>
      </c>
      <c r="DH310" s="60">
        <v>0</v>
      </c>
      <c r="DI310" s="60">
        <v>0</v>
      </c>
      <c r="DJ310" s="60">
        <v>0</v>
      </c>
      <c r="DK310" s="60">
        <v>0</v>
      </c>
      <c r="DL310" s="60">
        <v>0</v>
      </c>
      <c r="DM310" s="60">
        <v>0</v>
      </c>
      <c r="DN310" s="60">
        <v>0</v>
      </c>
      <c r="DO310" s="60">
        <v>0</v>
      </c>
      <c r="DP310" s="60">
        <v>0</v>
      </c>
      <c r="DQ310" s="60">
        <v>0</v>
      </c>
      <c r="DR310" s="60">
        <v>0</v>
      </c>
      <c r="DS310" s="60">
        <v>0</v>
      </c>
      <c r="DT310" s="60">
        <v>0</v>
      </c>
      <c r="DU310" s="60">
        <v>0</v>
      </c>
      <c r="DV310" s="60">
        <v>0</v>
      </c>
      <c r="DW310" s="60">
        <v>0</v>
      </c>
      <c r="DX310" s="60">
        <v>0</v>
      </c>
      <c r="DY310" s="60">
        <v>0</v>
      </c>
      <c r="DZ310" s="60">
        <v>0</v>
      </c>
      <c r="EA310" s="60">
        <v>0</v>
      </c>
      <c r="EB310" s="60">
        <v>0</v>
      </c>
      <c r="EC310" s="60">
        <v>0</v>
      </c>
      <c r="ED310" s="60">
        <v>0</v>
      </c>
      <c r="EH310" s="2" t="s">
        <v>1484</v>
      </c>
    </row>
    <row r="311" spans="1:165" x14ac:dyDescent="0.2">
      <c r="A311" s="2" t="s">
        <v>1020</v>
      </c>
      <c r="B311" s="2" t="s">
        <v>1484</v>
      </c>
      <c r="C311" s="2" t="s">
        <v>1484</v>
      </c>
      <c r="D311" s="2" t="s">
        <v>1484</v>
      </c>
      <c r="E311" s="2" t="s">
        <v>1484</v>
      </c>
      <c r="F311" s="2" t="s">
        <v>1484</v>
      </c>
      <c r="G311" s="2" t="s">
        <v>1484</v>
      </c>
      <c r="H311" s="2" t="s">
        <v>843</v>
      </c>
      <c r="I311" s="2" t="s">
        <v>843</v>
      </c>
      <c r="J311" s="2" t="s">
        <v>843</v>
      </c>
      <c r="K311" s="2" t="s">
        <v>787</v>
      </c>
      <c r="L311" s="2" t="s">
        <v>787</v>
      </c>
      <c r="M311" s="2" t="s">
        <v>837</v>
      </c>
      <c r="N311" s="2" t="s">
        <v>837</v>
      </c>
      <c r="O311" s="2" t="s">
        <v>814</v>
      </c>
      <c r="P311" s="2" t="s">
        <v>1521</v>
      </c>
      <c r="Q311" s="2" t="s">
        <v>1484</v>
      </c>
      <c r="R311" s="2" t="s">
        <v>1484</v>
      </c>
      <c r="S311" s="2" t="s">
        <v>1484</v>
      </c>
      <c r="T311" s="2" t="s">
        <v>1484</v>
      </c>
      <c r="U311" s="2" t="s">
        <v>1484</v>
      </c>
      <c r="V311" s="2" t="s">
        <v>1484</v>
      </c>
      <c r="W311" s="2" t="s">
        <v>1484</v>
      </c>
      <c r="X311" s="2" t="s">
        <v>1484</v>
      </c>
      <c r="Y311" s="2" t="s">
        <v>1484</v>
      </c>
      <c r="Z311" s="2" t="s">
        <v>1484</v>
      </c>
      <c r="AA311" s="2" t="s">
        <v>1484</v>
      </c>
      <c r="AB311" s="2" t="s">
        <v>1484</v>
      </c>
      <c r="AC311" s="2" t="s">
        <v>1484</v>
      </c>
      <c r="AD311" s="2" t="s">
        <v>1484</v>
      </c>
      <c r="AE311" s="2" t="s">
        <v>1484</v>
      </c>
      <c r="AF311" s="2" t="s">
        <v>1484</v>
      </c>
      <c r="AG311" s="2" t="s">
        <v>1484</v>
      </c>
      <c r="AH311" s="2" t="s">
        <v>1484</v>
      </c>
      <c r="AI311" s="2" t="s">
        <v>1484</v>
      </c>
      <c r="AJ311" s="2" t="s">
        <v>1484</v>
      </c>
      <c r="AK311" s="2" t="s">
        <v>1484</v>
      </c>
      <c r="AL311" s="2" t="s">
        <v>1484</v>
      </c>
      <c r="AM311" s="2" t="s">
        <v>1484</v>
      </c>
      <c r="AN311" s="2">
        <v>602</v>
      </c>
      <c r="AO311" s="2">
        <v>1025</v>
      </c>
      <c r="AP311" s="2">
        <v>569.4</v>
      </c>
      <c r="AQ311" s="2">
        <v>979.80000000000007</v>
      </c>
      <c r="AR311" s="2">
        <v>963.80000000000007</v>
      </c>
      <c r="AS311" s="2">
        <v>1656</v>
      </c>
      <c r="AT311" s="2">
        <v>1246.2</v>
      </c>
      <c r="AU311" s="2">
        <v>419.09999999999997</v>
      </c>
      <c r="AV311" s="2">
        <v>134.4</v>
      </c>
      <c r="AW311" s="2" t="s">
        <v>1484</v>
      </c>
      <c r="AX311" s="2" t="s">
        <v>1484</v>
      </c>
      <c r="AY311" s="2" t="s">
        <v>1484</v>
      </c>
      <c r="AZ311" s="2" t="s">
        <v>1484</v>
      </c>
      <c r="BA311" s="2" t="s">
        <v>1484</v>
      </c>
      <c r="BB311" s="2" t="s">
        <v>1484</v>
      </c>
      <c r="BC311" s="2" t="s">
        <v>1484</v>
      </c>
      <c r="BD311" s="2" t="s">
        <v>1484</v>
      </c>
      <c r="BE311" s="2" t="s">
        <v>1484</v>
      </c>
      <c r="BF311" s="2" t="s">
        <v>1484</v>
      </c>
      <c r="BG311" s="2" t="s">
        <v>1484</v>
      </c>
      <c r="BH311" s="2" t="s">
        <v>1484</v>
      </c>
      <c r="BI311" s="2" t="s">
        <v>1484</v>
      </c>
      <c r="BJ311" s="2" t="s">
        <v>1484</v>
      </c>
      <c r="BK311" s="2" t="s">
        <v>1484</v>
      </c>
      <c r="BL311" s="2" t="s">
        <v>1484</v>
      </c>
      <c r="BM311" s="2" t="s">
        <v>1484</v>
      </c>
      <c r="BN311" s="2" t="s">
        <v>1484</v>
      </c>
      <c r="BO311" s="2" t="s">
        <v>1484</v>
      </c>
      <c r="BP311" s="2" t="s">
        <v>1484</v>
      </c>
      <c r="BQ311" s="2" t="s">
        <v>1484</v>
      </c>
      <c r="BR311" s="2" t="s">
        <v>1484</v>
      </c>
      <c r="BS311" s="2" t="s">
        <v>1484</v>
      </c>
      <c r="BT311" s="2">
        <v>12.2</v>
      </c>
      <c r="BU311" s="2">
        <v>14.4</v>
      </c>
      <c r="BV311" s="2">
        <v>12.6</v>
      </c>
      <c r="BW311" s="2">
        <v>13.1</v>
      </c>
      <c r="BX311" s="2">
        <v>12.2</v>
      </c>
      <c r="BY311" s="2">
        <v>14.5</v>
      </c>
      <c r="BZ311" s="2">
        <v>11.6</v>
      </c>
      <c r="CA311" s="2">
        <v>10.4</v>
      </c>
      <c r="CB311" s="2">
        <v>3.1</v>
      </c>
      <c r="CC311" s="2" t="s">
        <v>1484</v>
      </c>
      <c r="CD311" s="2" t="s">
        <v>1484</v>
      </c>
      <c r="CE311" s="2" t="s">
        <v>1484</v>
      </c>
      <c r="CF311" s="2" t="s">
        <v>1484</v>
      </c>
      <c r="CG311" s="2" t="s">
        <v>1484</v>
      </c>
      <c r="CH311" s="2" t="s">
        <v>1484</v>
      </c>
      <c r="CI311" s="2" t="s">
        <v>1484</v>
      </c>
      <c r="CJ311" s="2" t="s">
        <v>1484</v>
      </c>
      <c r="CK311" s="2" t="s">
        <v>1484</v>
      </c>
      <c r="CL311" s="2" t="s">
        <v>1484</v>
      </c>
      <c r="CM311" s="2" t="s">
        <v>1484</v>
      </c>
      <c r="CN311" s="2" t="s">
        <v>1484</v>
      </c>
      <c r="CO311" s="2" t="s">
        <v>1484</v>
      </c>
      <c r="CP311" s="2" t="s">
        <v>1484</v>
      </c>
      <c r="CQ311" s="2" t="s">
        <v>1484</v>
      </c>
      <c r="CR311" s="2" t="s">
        <v>1484</v>
      </c>
      <c r="CS311" s="2" t="s">
        <v>1484</v>
      </c>
      <c r="CU311" s="2" t="str">
        <f>_xlfn.XLOOKUP($A311,TEAMS!$G$1:$G$844,TEAMS!$H$1:$H$844,"",0)</f>
        <v>PF</v>
      </c>
      <c r="CV311" s="2" t="str">
        <f>_xlfn.XLOOKUP($CU311,DASHBOARD!$B$22:$B$27,DASHBOARD!$C$22:$C$27,"",0)</f>
        <v>FORWARD</v>
      </c>
      <c r="CY311" s="60">
        <v>0</v>
      </c>
      <c r="CZ311" s="60">
        <v>0</v>
      </c>
      <c r="DA311" s="60">
        <v>0</v>
      </c>
      <c r="DB311" s="60">
        <v>0</v>
      </c>
      <c r="DC311" s="60">
        <v>0</v>
      </c>
      <c r="DD311" s="60">
        <v>0</v>
      </c>
      <c r="DE311" s="60">
        <v>1246000</v>
      </c>
      <c r="DF311" s="60">
        <v>0</v>
      </c>
      <c r="DG311" s="60">
        <v>1619880</v>
      </c>
      <c r="DH311" s="60">
        <v>2716667</v>
      </c>
      <c r="DI311" s="60">
        <v>0</v>
      </c>
      <c r="DJ311" s="60">
        <v>1400000</v>
      </c>
      <c r="DK311" s="60">
        <v>1540000</v>
      </c>
      <c r="DL311" s="60">
        <v>1700000</v>
      </c>
      <c r="DM311" s="60">
        <v>995046</v>
      </c>
      <c r="DN311" s="60">
        <v>0</v>
      </c>
      <c r="DO311" s="60">
        <v>0</v>
      </c>
      <c r="DP311" s="60">
        <v>0</v>
      </c>
      <c r="DQ311" s="60">
        <v>0</v>
      </c>
      <c r="DR311" s="60">
        <v>0</v>
      </c>
      <c r="DS311" s="60">
        <v>0</v>
      </c>
      <c r="DT311" s="60">
        <v>0</v>
      </c>
      <c r="DU311" s="60">
        <v>0</v>
      </c>
      <c r="DV311" s="60">
        <v>0</v>
      </c>
      <c r="DW311" s="60">
        <v>0</v>
      </c>
      <c r="DX311" s="60">
        <v>0</v>
      </c>
      <c r="DY311" s="60">
        <v>0</v>
      </c>
      <c r="DZ311" s="60">
        <v>0</v>
      </c>
      <c r="EA311" s="60">
        <v>0</v>
      </c>
      <c r="EB311" s="60">
        <v>0</v>
      </c>
      <c r="EC311" s="60">
        <v>0</v>
      </c>
      <c r="ED311" s="60">
        <v>0</v>
      </c>
      <c r="EH311" s="2" t="s">
        <v>1271</v>
      </c>
    </row>
    <row r="312" spans="1:165" x14ac:dyDescent="0.2">
      <c r="A312" s="2" t="s">
        <v>759</v>
      </c>
      <c r="B312" s="2" t="s">
        <v>1484</v>
      </c>
      <c r="C312" s="2" t="s">
        <v>1484</v>
      </c>
      <c r="D312" s="2" t="s">
        <v>1484</v>
      </c>
      <c r="E312" s="2" t="s">
        <v>1484</v>
      </c>
      <c r="F312" s="2" t="s">
        <v>1484</v>
      </c>
      <c r="G312" s="2" t="s">
        <v>1484</v>
      </c>
      <c r="H312" s="2" t="s">
        <v>1484</v>
      </c>
      <c r="I312" s="2" t="s">
        <v>1484</v>
      </c>
      <c r="J312" s="2" t="s">
        <v>1484</v>
      </c>
      <c r="K312" s="2" t="s">
        <v>1484</v>
      </c>
      <c r="L312" s="2" t="s">
        <v>1484</v>
      </c>
      <c r="M312" s="2" t="s">
        <v>1484</v>
      </c>
      <c r="N312" s="2" t="s">
        <v>1484</v>
      </c>
      <c r="O312" s="2" t="s">
        <v>1484</v>
      </c>
      <c r="P312" s="2" t="s">
        <v>1484</v>
      </c>
      <c r="Q312" s="2" t="s">
        <v>1484</v>
      </c>
      <c r="R312" s="2" t="s">
        <v>1484</v>
      </c>
      <c r="S312" s="2" t="s">
        <v>1484</v>
      </c>
      <c r="T312" s="2" t="s">
        <v>1484</v>
      </c>
      <c r="U312" s="2" t="s">
        <v>1484</v>
      </c>
      <c r="V312" s="2" t="s">
        <v>1484</v>
      </c>
      <c r="W312" s="2" t="s">
        <v>1484</v>
      </c>
      <c r="X312" s="2" t="s">
        <v>1484</v>
      </c>
      <c r="Y312" s="2" t="s">
        <v>1484</v>
      </c>
      <c r="Z312" s="2" t="s">
        <v>1484</v>
      </c>
      <c r="AA312" s="2" t="s">
        <v>788</v>
      </c>
      <c r="AB312" s="2" t="s">
        <v>1484</v>
      </c>
      <c r="AC312" s="2" t="s">
        <v>1484</v>
      </c>
      <c r="AD312" s="2" t="s">
        <v>1484</v>
      </c>
      <c r="AE312" s="2" t="s">
        <v>1484</v>
      </c>
      <c r="AF312" s="2" t="s">
        <v>1484</v>
      </c>
      <c r="AG312" s="2" t="s">
        <v>1484</v>
      </c>
      <c r="AH312" s="2" t="s">
        <v>1484</v>
      </c>
      <c r="AI312" s="2" t="s">
        <v>1484</v>
      </c>
      <c r="AJ312" s="2" t="s">
        <v>1484</v>
      </c>
      <c r="AK312" s="2" t="s">
        <v>1484</v>
      </c>
      <c r="AL312" s="2" t="s">
        <v>1484</v>
      </c>
      <c r="AM312" s="2" t="s">
        <v>1484</v>
      </c>
      <c r="AN312" s="2" t="s">
        <v>1484</v>
      </c>
      <c r="AO312" s="2" t="s">
        <v>1484</v>
      </c>
      <c r="AP312" s="2" t="s">
        <v>1484</v>
      </c>
      <c r="AQ312" s="2" t="s">
        <v>1484</v>
      </c>
      <c r="AR312" s="2" t="s">
        <v>1484</v>
      </c>
      <c r="AS312" s="2" t="s">
        <v>1484</v>
      </c>
      <c r="AT312" s="2" t="s">
        <v>1484</v>
      </c>
      <c r="AU312" s="2" t="s">
        <v>1484</v>
      </c>
      <c r="AV312" s="2" t="s">
        <v>1484</v>
      </c>
      <c r="AW312" s="2" t="s">
        <v>1484</v>
      </c>
      <c r="AX312" s="2" t="s">
        <v>1484</v>
      </c>
      <c r="AY312" s="2" t="s">
        <v>1484</v>
      </c>
      <c r="AZ312" s="2" t="s">
        <v>1484</v>
      </c>
      <c r="BA312" s="2" t="s">
        <v>1484</v>
      </c>
      <c r="BB312" s="2" t="s">
        <v>1484</v>
      </c>
      <c r="BC312" s="2" t="s">
        <v>1484</v>
      </c>
      <c r="BD312" s="2" t="s">
        <v>1484</v>
      </c>
      <c r="BE312" s="2" t="s">
        <v>1484</v>
      </c>
      <c r="BF312" s="2" t="s">
        <v>1484</v>
      </c>
      <c r="BG312" s="2">
        <v>95</v>
      </c>
      <c r="BH312" s="2" t="s">
        <v>1484</v>
      </c>
      <c r="BI312" s="2" t="s">
        <v>1484</v>
      </c>
      <c r="BJ312" s="2" t="s">
        <v>1484</v>
      </c>
      <c r="BK312" s="2" t="s">
        <v>1484</v>
      </c>
      <c r="BL312" s="2" t="s">
        <v>1484</v>
      </c>
      <c r="BM312" s="2" t="s">
        <v>1484</v>
      </c>
      <c r="BN312" s="2" t="s">
        <v>1484</v>
      </c>
      <c r="BO312" s="2" t="s">
        <v>1484</v>
      </c>
      <c r="BP312" s="2" t="s">
        <v>1484</v>
      </c>
      <c r="BQ312" s="2" t="s">
        <v>1484</v>
      </c>
      <c r="BR312" s="2" t="s">
        <v>1484</v>
      </c>
      <c r="BS312" s="2" t="s">
        <v>1484</v>
      </c>
      <c r="BT312" s="2" t="s">
        <v>1484</v>
      </c>
      <c r="BU312" s="2" t="s">
        <v>1484</v>
      </c>
      <c r="BV312" s="2" t="s">
        <v>1484</v>
      </c>
      <c r="BW312" s="2" t="s">
        <v>1484</v>
      </c>
      <c r="BX312" s="2" t="s">
        <v>1484</v>
      </c>
      <c r="BY312" s="2" t="s">
        <v>1484</v>
      </c>
      <c r="BZ312" s="2" t="s">
        <v>1484</v>
      </c>
      <c r="CA312" s="2" t="s">
        <v>1484</v>
      </c>
      <c r="CB312" s="2" t="s">
        <v>1484</v>
      </c>
      <c r="CC312" s="2" t="s">
        <v>1484</v>
      </c>
      <c r="CD312" s="2" t="s">
        <v>1484</v>
      </c>
      <c r="CE312" s="2" t="s">
        <v>1484</v>
      </c>
      <c r="CF312" s="2" t="s">
        <v>1484</v>
      </c>
      <c r="CG312" s="2" t="s">
        <v>1484</v>
      </c>
      <c r="CH312" s="2" t="s">
        <v>1484</v>
      </c>
      <c r="CI312" s="2" t="s">
        <v>1484</v>
      </c>
      <c r="CJ312" s="2" t="s">
        <v>1484</v>
      </c>
      <c r="CK312" s="2" t="s">
        <v>1484</v>
      </c>
      <c r="CL312" s="2" t="s">
        <v>1484</v>
      </c>
      <c r="CM312" s="2">
        <v>12.5</v>
      </c>
      <c r="CN312" s="2" t="s">
        <v>1484</v>
      </c>
      <c r="CO312" s="2" t="s">
        <v>1484</v>
      </c>
      <c r="CP312" s="2" t="s">
        <v>1484</v>
      </c>
      <c r="CQ312" s="2" t="s">
        <v>1484</v>
      </c>
      <c r="CR312" s="2" t="s">
        <v>1484</v>
      </c>
      <c r="CS312" s="2" t="s">
        <v>1484</v>
      </c>
      <c r="CU312" s="2" t="str">
        <f>_xlfn.XLOOKUP($A312,TEAMS!$G$1:$G$844,TEAMS!$H$1:$H$844,"",0)</f>
        <v>C</v>
      </c>
      <c r="CV312" s="2" t="str">
        <f>_xlfn.XLOOKUP($CU312,DASHBOARD!$B$22:$B$27,DASHBOARD!$C$22:$C$27,"",0)</f>
        <v>CENTER</v>
      </c>
      <c r="CY312" s="60">
        <v>0</v>
      </c>
      <c r="CZ312" s="60">
        <v>0</v>
      </c>
      <c r="DA312" s="60">
        <v>0</v>
      </c>
      <c r="DB312" s="60">
        <v>0</v>
      </c>
      <c r="DC312" s="60">
        <v>0</v>
      </c>
      <c r="DD312" s="60">
        <v>0</v>
      </c>
      <c r="DE312" s="60">
        <v>0</v>
      </c>
      <c r="DF312" s="60">
        <v>0</v>
      </c>
      <c r="DG312" s="60">
        <v>0</v>
      </c>
      <c r="DH312" s="60">
        <v>0</v>
      </c>
      <c r="DI312" s="60">
        <v>0</v>
      </c>
      <c r="DJ312" s="60">
        <v>0</v>
      </c>
      <c r="DK312" s="60">
        <v>0</v>
      </c>
      <c r="DL312" s="60">
        <v>0</v>
      </c>
      <c r="DM312" s="60">
        <v>0</v>
      </c>
      <c r="DN312" s="60">
        <v>0</v>
      </c>
      <c r="DO312" s="60">
        <v>0</v>
      </c>
      <c r="DP312" s="60">
        <v>0</v>
      </c>
      <c r="DQ312" s="60">
        <v>0</v>
      </c>
      <c r="DR312" s="60">
        <v>0</v>
      </c>
      <c r="DS312" s="60">
        <v>0</v>
      </c>
      <c r="DT312" s="60">
        <v>0</v>
      </c>
      <c r="DU312" s="60">
        <v>0</v>
      </c>
      <c r="DV312" s="60">
        <v>0</v>
      </c>
      <c r="DW312" s="60">
        <v>0</v>
      </c>
      <c r="DX312" s="60">
        <v>1300000</v>
      </c>
      <c r="DY312" s="60">
        <v>0</v>
      </c>
      <c r="DZ312" s="60">
        <v>0</v>
      </c>
      <c r="EA312" s="60">
        <v>0</v>
      </c>
      <c r="EB312" s="60">
        <v>0</v>
      </c>
      <c r="EC312" s="60">
        <v>0</v>
      </c>
      <c r="ED312" s="60">
        <v>0</v>
      </c>
      <c r="EF312" s="1"/>
      <c r="EG312" s="1"/>
      <c r="EH312" s="2" t="s">
        <v>1480</v>
      </c>
      <c r="EI312" s="1"/>
      <c r="EJ312" s="1"/>
      <c r="EK312" s="1"/>
      <c r="EL312" s="1"/>
      <c r="EM312" s="1"/>
      <c r="EN312" s="1"/>
      <c r="EO312" s="54"/>
      <c r="EP312" s="1"/>
      <c r="EQ312" s="1"/>
      <c r="ER312" s="1"/>
      <c r="ES312" s="1"/>
      <c r="ET312" s="1"/>
      <c r="EU312" s="1"/>
      <c r="EV312" s="1"/>
      <c r="EW312" s="54"/>
      <c r="EX312" s="54"/>
      <c r="EY312" s="54"/>
      <c r="EZ312" s="1"/>
      <c r="FA312" s="1"/>
      <c r="FB312" s="54"/>
      <c r="FC312" s="54"/>
      <c r="FD312" s="54"/>
      <c r="FE312" s="54"/>
      <c r="FF312" s="54"/>
      <c r="FG312" s="54"/>
      <c r="FH312" s="54"/>
      <c r="FI312" s="1"/>
    </row>
    <row r="313" spans="1:165" x14ac:dyDescent="0.2">
      <c r="A313" s="2" t="s">
        <v>867</v>
      </c>
      <c r="B313" s="2" t="s">
        <v>1484</v>
      </c>
      <c r="C313" s="2" t="s">
        <v>1484</v>
      </c>
      <c r="D313" s="2" t="s">
        <v>1484</v>
      </c>
      <c r="E313" s="2" t="s">
        <v>1484</v>
      </c>
      <c r="F313" s="2" t="s">
        <v>1484</v>
      </c>
      <c r="G313" s="2" t="s">
        <v>1484</v>
      </c>
      <c r="H313" s="2" t="s">
        <v>1484</v>
      </c>
      <c r="I313" s="2" t="s">
        <v>1484</v>
      </c>
      <c r="J313" s="2" t="s">
        <v>1484</v>
      </c>
      <c r="K313" s="2" t="s">
        <v>1484</v>
      </c>
      <c r="L313" s="2" t="s">
        <v>1484</v>
      </c>
      <c r="M313" s="2" t="s">
        <v>1484</v>
      </c>
      <c r="N313" s="2" t="s">
        <v>1484</v>
      </c>
      <c r="O313" s="2" t="s">
        <v>1527</v>
      </c>
      <c r="P313" s="2" t="s">
        <v>788</v>
      </c>
      <c r="Q313" s="2" t="s">
        <v>788</v>
      </c>
      <c r="R313" s="2" t="s">
        <v>788</v>
      </c>
      <c r="S313" s="2" t="s">
        <v>788</v>
      </c>
      <c r="T313" s="2" t="s">
        <v>788</v>
      </c>
      <c r="U313" s="2" t="s">
        <v>1516</v>
      </c>
      <c r="V313" s="2" t="s">
        <v>1507</v>
      </c>
      <c r="W313" s="2" t="s">
        <v>844</v>
      </c>
      <c r="X313" s="2" t="s">
        <v>1519</v>
      </c>
      <c r="Y313" s="2" t="s">
        <v>1484</v>
      </c>
      <c r="Z313" s="2" t="s">
        <v>1484</v>
      </c>
      <c r="AA313" s="2" t="s">
        <v>1484</v>
      </c>
      <c r="AB313" s="2" t="s">
        <v>1484</v>
      </c>
      <c r="AC313" s="2" t="s">
        <v>1484</v>
      </c>
      <c r="AD313" s="2" t="s">
        <v>1484</v>
      </c>
      <c r="AE313" s="2" t="s">
        <v>1484</v>
      </c>
      <c r="AF313" s="2" t="s">
        <v>1484</v>
      </c>
      <c r="AG313" s="2" t="s">
        <v>1484</v>
      </c>
      <c r="AH313" s="2" t="s">
        <v>1484</v>
      </c>
      <c r="AI313" s="2" t="s">
        <v>1484</v>
      </c>
      <c r="AJ313" s="2" t="s">
        <v>1484</v>
      </c>
      <c r="AK313" s="2" t="s">
        <v>1484</v>
      </c>
      <c r="AL313" s="2" t="s">
        <v>1484</v>
      </c>
      <c r="AM313" s="2" t="s">
        <v>1484</v>
      </c>
      <c r="AN313" s="2" t="s">
        <v>1484</v>
      </c>
      <c r="AO313" s="2" t="s">
        <v>1484</v>
      </c>
      <c r="AP313" s="2" t="s">
        <v>1484</v>
      </c>
      <c r="AQ313" s="2" t="s">
        <v>1484</v>
      </c>
      <c r="AR313" s="2" t="s">
        <v>1484</v>
      </c>
      <c r="AS313" s="2" t="s">
        <v>1484</v>
      </c>
      <c r="AT313" s="2" t="s">
        <v>1484</v>
      </c>
      <c r="AU313" s="2">
        <v>1145.5</v>
      </c>
      <c r="AV313" s="2">
        <v>864.5</v>
      </c>
      <c r="AW313" s="2">
        <v>810.90000000000009</v>
      </c>
      <c r="AX313" s="2">
        <v>1534.3</v>
      </c>
      <c r="AY313" s="2">
        <v>1188.3</v>
      </c>
      <c r="AZ313" s="2">
        <v>1056</v>
      </c>
      <c r="BA313" s="2">
        <v>880.4</v>
      </c>
      <c r="BB313" s="2">
        <v>362.7</v>
      </c>
      <c r="BC313" s="2">
        <v>526.5</v>
      </c>
      <c r="BD313" s="2">
        <v>526.5</v>
      </c>
      <c r="BE313" s="2" t="s">
        <v>1484</v>
      </c>
      <c r="BF313" s="2" t="s">
        <v>1484</v>
      </c>
      <c r="BG313" s="2" t="s">
        <v>1484</v>
      </c>
      <c r="BH313" s="2" t="s">
        <v>1484</v>
      </c>
      <c r="BI313" s="2" t="s">
        <v>1484</v>
      </c>
      <c r="BJ313" s="2" t="s">
        <v>1484</v>
      </c>
      <c r="BK313" s="2" t="s">
        <v>1484</v>
      </c>
      <c r="BL313" s="2" t="s">
        <v>1484</v>
      </c>
      <c r="BM313" s="2" t="s">
        <v>1484</v>
      </c>
      <c r="BN313" s="2" t="s">
        <v>1484</v>
      </c>
      <c r="BO313" s="2" t="s">
        <v>1484</v>
      </c>
      <c r="BP313" s="2" t="s">
        <v>1484</v>
      </c>
      <c r="BQ313" s="2" t="s">
        <v>1484</v>
      </c>
      <c r="BR313" s="2" t="s">
        <v>1484</v>
      </c>
      <c r="BS313" s="2" t="s">
        <v>1484</v>
      </c>
      <c r="BT313" s="2" t="s">
        <v>1484</v>
      </c>
      <c r="BU313" s="2" t="s">
        <v>1484</v>
      </c>
      <c r="BV313" s="2" t="s">
        <v>1484</v>
      </c>
      <c r="BW313" s="2" t="s">
        <v>1484</v>
      </c>
      <c r="BX313" s="2" t="s">
        <v>1484</v>
      </c>
      <c r="BY313" s="2" t="s">
        <v>1484</v>
      </c>
      <c r="BZ313" s="2" t="s">
        <v>1484</v>
      </c>
      <c r="CA313" s="2">
        <v>8.6999999999999993</v>
      </c>
      <c r="CB313" s="2">
        <v>9</v>
      </c>
      <c r="CC313" s="2">
        <v>6.9</v>
      </c>
      <c r="CD313" s="2">
        <v>12.1</v>
      </c>
      <c r="CE313" s="2">
        <v>7.2</v>
      </c>
      <c r="CF313" s="2">
        <v>8.6</v>
      </c>
      <c r="CG313" s="2">
        <v>5.4</v>
      </c>
      <c r="CH313" s="2">
        <v>6</v>
      </c>
      <c r="CI313" s="2">
        <v>6.7</v>
      </c>
      <c r="CJ313" s="2">
        <v>6.2</v>
      </c>
      <c r="CK313" s="2" t="s">
        <v>1484</v>
      </c>
      <c r="CL313" s="2" t="s">
        <v>1484</v>
      </c>
      <c r="CM313" s="2" t="s">
        <v>1484</v>
      </c>
      <c r="CN313" s="2" t="s">
        <v>1484</v>
      </c>
      <c r="CO313" s="2" t="s">
        <v>1484</v>
      </c>
      <c r="CP313" s="2" t="s">
        <v>1484</v>
      </c>
      <c r="CQ313" s="2" t="s">
        <v>1484</v>
      </c>
      <c r="CR313" s="2" t="s">
        <v>1484</v>
      </c>
      <c r="CS313" s="2" t="s">
        <v>1484</v>
      </c>
      <c r="CU313" s="2" t="str">
        <f>_xlfn.XLOOKUP($A313,TEAMS!$G$1:$G$844,TEAMS!$H$1:$H$844,"",0)</f>
        <v>SF</v>
      </c>
      <c r="CV313" s="2" t="str">
        <f>_xlfn.XLOOKUP($CU313,DASHBOARD!$B$22:$B$27,DASHBOARD!$C$22:$C$27,"",0)</f>
        <v>FORWARD</v>
      </c>
      <c r="CY313" s="60">
        <v>0</v>
      </c>
      <c r="CZ313" s="60">
        <v>0</v>
      </c>
      <c r="DA313" s="60">
        <v>0</v>
      </c>
      <c r="DB313" s="60">
        <v>0</v>
      </c>
      <c r="DC313" s="60">
        <v>0</v>
      </c>
      <c r="DD313" s="60">
        <v>0</v>
      </c>
      <c r="DE313" s="60">
        <v>0</v>
      </c>
      <c r="DF313" s="60">
        <v>0</v>
      </c>
      <c r="DG313" s="60">
        <v>0</v>
      </c>
      <c r="DH313" s="60">
        <v>0</v>
      </c>
      <c r="DI313" s="60">
        <v>0</v>
      </c>
      <c r="DJ313" s="60">
        <v>0</v>
      </c>
      <c r="DK313" s="60">
        <v>0</v>
      </c>
      <c r="DL313" s="60">
        <v>1107960</v>
      </c>
      <c r="DM313" s="60">
        <v>1191000</v>
      </c>
      <c r="DN313" s="60">
        <v>1274160</v>
      </c>
      <c r="DO313" s="60">
        <v>1962206</v>
      </c>
      <c r="DP313" s="60">
        <v>4250000</v>
      </c>
      <c r="DQ313" s="60">
        <v>4500000</v>
      </c>
      <c r="DR313" s="60">
        <v>1500000</v>
      </c>
      <c r="DS313" s="60">
        <v>134863</v>
      </c>
      <c r="DT313" s="60">
        <v>1223166</v>
      </c>
      <c r="DU313" s="60">
        <v>1232713</v>
      </c>
      <c r="DV313" s="60">
        <v>0</v>
      </c>
      <c r="DW313" s="60">
        <v>0</v>
      </c>
      <c r="DX313" s="60">
        <v>0</v>
      </c>
      <c r="DY313" s="60">
        <v>0</v>
      </c>
      <c r="DZ313" s="60">
        <v>0</v>
      </c>
      <c r="EA313" s="60">
        <v>0</v>
      </c>
      <c r="EB313" s="60">
        <v>0</v>
      </c>
      <c r="EC313" s="60">
        <v>0</v>
      </c>
      <c r="ED313" s="60">
        <v>0</v>
      </c>
      <c r="EH313" s="2" t="s">
        <v>1271</v>
      </c>
    </row>
    <row r="314" spans="1:165" x14ac:dyDescent="0.2">
      <c r="A314" s="2" t="s">
        <v>883</v>
      </c>
      <c r="B314" s="2" t="s">
        <v>1484</v>
      </c>
      <c r="C314" s="2" t="s">
        <v>1484</v>
      </c>
      <c r="D314" s="2" t="s">
        <v>1484</v>
      </c>
      <c r="E314" s="2" t="s">
        <v>1484</v>
      </c>
      <c r="F314" s="2" t="s">
        <v>1484</v>
      </c>
      <c r="G314" s="2" t="s">
        <v>1484</v>
      </c>
      <c r="H314" s="2" t="s">
        <v>1484</v>
      </c>
      <c r="I314" s="2" t="s">
        <v>1484</v>
      </c>
      <c r="J314" s="2" t="s">
        <v>1484</v>
      </c>
      <c r="K314" s="2" t="s">
        <v>1484</v>
      </c>
      <c r="L314" s="2" t="s">
        <v>1484</v>
      </c>
      <c r="M314" s="2" t="s">
        <v>1484</v>
      </c>
      <c r="N314" s="2" t="s">
        <v>1484</v>
      </c>
      <c r="O314" s="2" t="s">
        <v>1484</v>
      </c>
      <c r="P314" s="2" t="s">
        <v>837</v>
      </c>
      <c r="Q314" s="2" t="s">
        <v>837</v>
      </c>
      <c r="R314" s="2" t="s">
        <v>837</v>
      </c>
      <c r="S314" s="2" t="s">
        <v>837</v>
      </c>
      <c r="T314" s="2" t="s">
        <v>837</v>
      </c>
      <c r="U314" s="2" t="s">
        <v>837</v>
      </c>
      <c r="V314" s="2" t="s">
        <v>1507</v>
      </c>
      <c r="W314" s="2" t="s">
        <v>1484</v>
      </c>
      <c r="X314" s="2" t="s">
        <v>1484</v>
      </c>
      <c r="Y314" s="2" t="s">
        <v>1525</v>
      </c>
      <c r="Z314" s="2" t="s">
        <v>1484</v>
      </c>
      <c r="AA314" s="2" t="s">
        <v>1529</v>
      </c>
      <c r="AB314" s="2" t="s">
        <v>1529</v>
      </c>
      <c r="AC314" s="2" t="s">
        <v>1484</v>
      </c>
      <c r="AD314" s="2" t="s">
        <v>1484</v>
      </c>
      <c r="AE314" s="2" t="s">
        <v>1484</v>
      </c>
      <c r="AF314" s="2" t="s">
        <v>1484</v>
      </c>
      <c r="AG314" s="2" t="s">
        <v>1484</v>
      </c>
      <c r="AH314" s="2" t="s">
        <v>1484</v>
      </c>
      <c r="AI314" s="2" t="s">
        <v>1484</v>
      </c>
      <c r="AJ314" s="2" t="s">
        <v>1484</v>
      </c>
      <c r="AK314" s="2" t="s">
        <v>1484</v>
      </c>
      <c r="AL314" s="2" t="s">
        <v>1484</v>
      </c>
      <c r="AM314" s="2" t="s">
        <v>1484</v>
      </c>
      <c r="AN314" s="2" t="s">
        <v>1484</v>
      </c>
      <c r="AO314" s="2" t="s">
        <v>1484</v>
      </c>
      <c r="AP314" s="2" t="s">
        <v>1484</v>
      </c>
      <c r="AQ314" s="2" t="s">
        <v>1484</v>
      </c>
      <c r="AR314" s="2" t="s">
        <v>1484</v>
      </c>
      <c r="AS314" s="2" t="s">
        <v>1484</v>
      </c>
      <c r="AT314" s="2" t="s">
        <v>1484</v>
      </c>
      <c r="AU314" s="2" t="s">
        <v>1484</v>
      </c>
      <c r="AV314" s="2">
        <v>402.5</v>
      </c>
      <c r="AW314" s="2">
        <v>1451.3999999999999</v>
      </c>
      <c r="AX314" s="2">
        <v>934.40000000000009</v>
      </c>
      <c r="AY314" s="2">
        <v>1281.6000000000001</v>
      </c>
      <c r="AZ314" s="2">
        <v>1296</v>
      </c>
      <c r="BA314" s="2">
        <v>576.19999999999993</v>
      </c>
      <c r="BB314" s="2">
        <v>1648.2</v>
      </c>
      <c r="BC314" s="2" t="s">
        <v>1484</v>
      </c>
      <c r="BD314" s="2" t="s">
        <v>1484</v>
      </c>
      <c r="BE314" s="2">
        <v>10</v>
      </c>
      <c r="BF314" s="2" t="s">
        <v>1484</v>
      </c>
      <c r="BG314" s="2">
        <v>908.9</v>
      </c>
      <c r="BH314" s="2">
        <v>407.4</v>
      </c>
      <c r="BI314" s="2" t="s">
        <v>1484</v>
      </c>
      <c r="BJ314" s="2" t="s">
        <v>1484</v>
      </c>
      <c r="BK314" s="2" t="s">
        <v>1484</v>
      </c>
      <c r="BL314" s="2" t="s">
        <v>1484</v>
      </c>
      <c r="BM314" s="2" t="s">
        <v>1484</v>
      </c>
      <c r="BN314" s="2" t="s">
        <v>1484</v>
      </c>
      <c r="BO314" s="2" t="s">
        <v>1484</v>
      </c>
      <c r="BP314" s="2" t="s">
        <v>1484</v>
      </c>
      <c r="BQ314" s="2" t="s">
        <v>1484</v>
      </c>
      <c r="BR314" s="2" t="s">
        <v>1484</v>
      </c>
      <c r="BS314" s="2" t="s">
        <v>1484</v>
      </c>
      <c r="BT314" s="2" t="s">
        <v>1484</v>
      </c>
      <c r="BU314" s="2" t="s">
        <v>1484</v>
      </c>
      <c r="BV314" s="2" t="s">
        <v>1484</v>
      </c>
      <c r="BW314" s="2" t="s">
        <v>1484</v>
      </c>
      <c r="BX314" s="2" t="s">
        <v>1484</v>
      </c>
      <c r="BY314" s="2" t="s">
        <v>1484</v>
      </c>
      <c r="BZ314" s="2" t="s">
        <v>1484</v>
      </c>
      <c r="CA314" s="2" t="s">
        <v>1484</v>
      </c>
      <c r="CB314" s="2">
        <v>8.9</v>
      </c>
      <c r="CC314" s="2">
        <v>8.4</v>
      </c>
      <c r="CD314" s="2">
        <v>11.7</v>
      </c>
      <c r="CE314" s="2">
        <v>15.1</v>
      </c>
      <c r="CF314" s="2">
        <v>12.6</v>
      </c>
      <c r="CG314" s="2">
        <v>11.4</v>
      </c>
      <c r="CH314" s="2">
        <v>12.3</v>
      </c>
      <c r="CI314" s="2" t="s">
        <v>1484</v>
      </c>
      <c r="CJ314" s="2" t="s">
        <v>1484</v>
      </c>
      <c r="CK314" s="2">
        <v>1.5</v>
      </c>
      <c r="CL314" s="2" t="s">
        <v>1484</v>
      </c>
      <c r="CM314" s="2">
        <v>11.1</v>
      </c>
      <c r="CN314" s="2">
        <v>8.6</v>
      </c>
      <c r="CO314" s="2" t="s">
        <v>1484</v>
      </c>
      <c r="CP314" s="2" t="s">
        <v>1484</v>
      </c>
      <c r="CQ314" s="2" t="s">
        <v>1484</v>
      </c>
      <c r="CR314" s="2" t="s">
        <v>1484</v>
      </c>
      <c r="CS314" s="2" t="s">
        <v>1484</v>
      </c>
      <c r="CU314" s="2" t="str">
        <f>_xlfn.XLOOKUP($A314,TEAMS!$G$1:$G$844,TEAMS!$H$1:$H$844,"",0)</f>
        <v>SG</v>
      </c>
      <c r="CV314" s="2" t="str">
        <f>_xlfn.XLOOKUP($CU314,DASHBOARD!$B$22:$B$27,DASHBOARD!$C$22:$C$27,"",0)</f>
        <v>GUARD</v>
      </c>
      <c r="CY314" s="60">
        <v>0</v>
      </c>
      <c r="CZ314" s="60">
        <v>0</v>
      </c>
      <c r="DA314" s="60">
        <v>0</v>
      </c>
      <c r="DB314" s="60">
        <v>0</v>
      </c>
      <c r="DC314" s="60">
        <v>0</v>
      </c>
      <c r="DD314" s="60">
        <v>0</v>
      </c>
      <c r="DE314" s="60">
        <v>0</v>
      </c>
      <c r="DF314" s="60">
        <v>0</v>
      </c>
      <c r="DG314" s="60">
        <v>0</v>
      </c>
      <c r="DH314" s="60">
        <v>0</v>
      </c>
      <c r="DI314" s="60">
        <v>0</v>
      </c>
      <c r="DJ314" s="60">
        <v>0</v>
      </c>
      <c r="DK314" s="60">
        <v>0</v>
      </c>
      <c r="DL314" s="60">
        <v>0</v>
      </c>
      <c r="DM314" s="60">
        <v>846840</v>
      </c>
      <c r="DN314" s="60">
        <v>910440</v>
      </c>
      <c r="DO314" s="60">
        <v>973920</v>
      </c>
      <c r="DP314" s="60">
        <v>1756951</v>
      </c>
      <c r="DQ314" s="60">
        <v>4524887</v>
      </c>
      <c r="DR314" s="60">
        <v>5000000</v>
      </c>
      <c r="DS314" s="60">
        <v>5475113</v>
      </c>
      <c r="DT314" s="60">
        <v>0</v>
      </c>
      <c r="DU314" s="60">
        <v>0</v>
      </c>
      <c r="DV314" s="60">
        <v>0</v>
      </c>
      <c r="DW314" s="60">
        <v>0</v>
      </c>
      <c r="DX314" s="60">
        <v>1356146</v>
      </c>
      <c r="DY314" s="60">
        <v>1410598</v>
      </c>
      <c r="DZ314" s="60">
        <v>0</v>
      </c>
      <c r="EA314" s="60">
        <v>0</v>
      </c>
      <c r="EB314" s="60">
        <v>0</v>
      </c>
      <c r="EC314" s="60">
        <v>0</v>
      </c>
      <c r="ED314" s="60">
        <v>0</v>
      </c>
      <c r="EH314" s="2" t="s">
        <v>1480</v>
      </c>
    </row>
    <row r="315" spans="1:165" x14ac:dyDescent="0.2">
      <c r="A315" s="2" t="s">
        <v>906</v>
      </c>
      <c r="B315" s="2" t="s">
        <v>1484</v>
      </c>
      <c r="C315" s="2" t="s">
        <v>1484</v>
      </c>
      <c r="D315" s="2" t="s">
        <v>1484</v>
      </c>
      <c r="E315" s="2" t="s">
        <v>1484</v>
      </c>
      <c r="F315" s="2" t="s">
        <v>1484</v>
      </c>
      <c r="G315" s="2" t="s">
        <v>1484</v>
      </c>
      <c r="H315" s="2" t="s">
        <v>1484</v>
      </c>
      <c r="I315" s="2" t="s">
        <v>930</v>
      </c>
      <c r="J315" s="2" t="s">
        <v>1523</v>
      </c>
      <c r="K315" s="2" t="s">
        <v>1523</v>
      </c>
      <c r="L315" s="2" t="s">
        <v>1523</v>
      </c>
      <c r="M315" s="2" t="s">
        <v>1523</v>
      </c>
      <c r="N315" s="2" t="s">
        <v>1523</v>
      </c>
      <c r="O315" s="2" t="s">
        <v>1509</v>
      </c>
      <c r="P315" s="2" t="s">
        <v>1509</v>
      </c>
      <c r="Q315" s="2" t="s">
        <v>1509</v>
      </c>
      <c r="R315" s="2" t="s">
        <v>788</v>
      </c>
      <c r="S315" s="2" t="s">
        <v>844</v>
      </c>
      <c r="T315" s="2" t="s">
        <v>1484</v>
      </c>
      <c r="U315" s="2" t="s">
        <v>1484</v>
      </c>
      <c r="V315" s="2" t="s">
        <v>1484</v>
      </c>
      <c r="W315" s="2" t="s">
        <v>1484</v>
      </c>
      <c r="X315" s="2" t="s">
        <v>1484</v>
      </c>
      <c r="Y315" s="2" t="s">
        <v>1484</v>
      </c>
      <c r="Z315" s="2" t="s">
        <v>1484</v>
      </c>
      <c r="AA315" s="2" t="s">
        <v>1484</v>
      </c>
      <c r="AB315" s="2" t="s">
        <v>1484</v>
      </c>
      <c r="AC315" s="2" t="s">
        <v>1484</v>
      </c>
      <c r="AD315" s="2" t="s">
        <v>1484</v>
      </c>
      <c r="AE315" s="2" t="s">
        <v>1484</v>
      </c>
      <c r="AF315" s="2" t="s">
        <v>1484</v>
      </c>
      <c r="AG315" s="2" t="s">
        <v>1484</v>
      </c>
      <c r="AH315" s="2" t="s">
        <v>1484</v>
      </c>
      <c r="AI315" s="2" t="s">
        <v>1484</v>
      </c>
      <c r="AJ315" s="2" t="s">
        <v>1484</v>
      </c>
      <c r="AK315" s="2" t="s">
        <v>1484</v>
      </c>
      <c r="AL315" s="2" t="s">
        <v>1484</v>
      </c>
      <c r="AM315" s="2" t="s">
        <v>1484</v>
      </c>
      <c r="AN315" s="2" t="s">
        <v>1484</v>
      </c>
      <c r="AO315" s="2">
        <v>316.8</v>
      </c>
      <c r="AP315" s="2">
        <v>259.2</v>
      </c>
      <c r="AQ315" s="2">
        <v>1337.6000000000001</v>
      </c>
      <c r="AR315" s="2">
        <v>1655.5</v>
      </c>
      <c r="AS315" s="2">
        <v>1880</v>
      </c>
      <c r="AT315" s="2">
        <v>324.3</v>
      </c>
      <c r="AU315" s="2">
        <v>677.1</v>
      </c>
      <c r="AV315" s="2">
        <v>867.3</v>
      </c>
      <c r="AW315" s="2">
        <v>769.50000000000011</v>
      </c>
      <c r="AX315" s="2">
        <v>108</v>
      </c>
      <c r="AY315" s="2">
        <v>173.8</v>
      </c>
      <c r="AZ315" s="2" t="s">
        <v>1484</v>
      </c>
      <c r="BA315" s="2" t="s">
        <v>1484</v>
      </c>
      <c r="BB315" s="2" t="s">
        <v>1484</v>
      </c>
      <c r="BC315" s="2" t="s">
        <v>1484</v>
      </c>
      <c r="BD315" s="2" t="s">
        <v>1484</v>
      </c>
      <c r="BE315" s="2" t="s">
        <v>1484</v>
      </c>
      <c r="BF315" s="2" t="s">
        <v>1484</v>
      </c>
      <c r="BG315" s="2" t="s">
        <v>1484</v>
      </c>
      <c r="BH315" s="2" t="s">
        <v>1484</v>
      </c>
      <c r="BI315" s="2" t="s">
        <v>1484</v>
      </c>
      <c r="BJ315" s="2" t="s">
        <v>1484</v>
      </c>
      <c r="BK315" s="2" t="s">
        <v>1484</v>
      </c>
      <c r="BL315" s="2" t="s">
        <v>1484</v>
      </c>
      <c r="BM315" s="2" t="s">
        <v>1484</v>
      </c>
      <c r="BN315" s="2" t="s">
        <v>1484</v>
      </c>
      <c r="BO315" s="2" t="s">
        <v>1484</v>
      </c>
      <c r="BP315" s="2" t="s">
        <v>1484</v>
      </c>
      <c r="BQ315" s="2" t="s">
        <v>1484</v>
      </c>
      <c r="BR315" s="2" t="s">
        <v>1484</v>
      </c>
      <c r="BS315" s="2" t="s">
        <v>1484</v>
      </c>
      <c r="BT315" s="2" t="s">
        <v>1484</v>
      </c>
      <c r="BU315" s="2">
        <v>13.3</v>
      </c>
      <c r="BV315" s="2">
        <v>18</v>
      </c>
      <c r="BW315" s="2">
        <v>15.8</v>
      </c>
      <c r="BX315" s="2">
        <v>15</v>
      </c>
      <c r="BY315" s="2">
        <v>15</v>
      </c>
      <c r="BZ315" s="2">
        <v>14.6</v>
      </c>
      <c r="CA315" s="2">
        <v>8.3000000000000007</v>
      </c>
      <c r="CB315" s="2">
        <v>11.2</v>
      </c>
      <c r="CC315" s="2">
        <v>12.3</v>
      </c>
      <c r="CD315" s="2">
        <v>8.5</v>
      </c>
      <c r="CE315" s="2">
        <v>8.6999999999999993</v>
      </c>
      <c r="CF315" s="2" t="s">
        <v>1484</v>
      </c>
      <c r="CG315" s="2" t="s">
        <v>1484</v>
      </c>
      <c r="CH315" s="2" t="s">
        <v>1484</v>
      </c>
      <c r="CI315" s="2" t="s">
        <v>1484</v>
      </c>
      <c r="CJ315" s="2" t="s">
        <v>1484</v>
      </c>
      <c r="CK315" s="2" t="s">
        <v>1484</v>
      </c>
      <c r="CL315" s="2" t="s">
        <v>1484</v>
      </c>
      <c r="CM315" s="2" t="s">
        <v>1484</v>
      </c>
      <c r="CN315" s="2" t="s">
        <v>1484</v>
      </c>
      <c r="CO315" s="2" t="s">
        <v>1484</v>
      </c>
      <c r="CP315" s="2" t="s">
        <v>1484</v>
      </c>
      <c r="CQ315" s="2" t="s">
        <v>1484</v>
      </c>
      <c r="CR315" s="2" t="s">
        <v>1484</v>
      </c>
      <c r="CS315" s="2" t="s">
        <v>1484</v>
      </c>
      <c r="CU315" s="2" t="str">
        <f>_xlfn.XLOOKUP($A315,TEAMS!$G$1:$G$844,TEAMS!$H$1:$H$844,"",0)</f>
        <v>C</v>
      </c>
      <c r="CV315" s="2" t="str">
        <f>_xlfn.XLOOKUP($CU315,DASHBOARD!$B$22:$B$27,DASHBOARD!$C$22:$C$27,"",0)</f>
        <v>CENTER</v>
      </c>
      <c r="CY315" s="60">
        <v>0</v>
      </c>
      <c r="CZ315" s="60">
        <v>0</v>
      </c>
      <c r="DA315" s="60">
        <v>0</v>
      </c>
      <c r="DB315" s="60">
        <v>0</v>
      </c>
      <c r="DC315" s="60">
        <v>0</v>
      </c>
      <c r="DD315" s="60">
        <v>0</v>
      </c>
      <c r="DE315" s="60">
        <v>0</v>
      </c>
      <c r="DF315" s="60">
        <v>818160</v>
      </c>
      <c r="DG315" s="60">
        <v>940920</v>
      </c>
      <c r="DH315" s="60">
        <v>1063680</v>
      </c>
      <c r="DI315" s="60">
        <v>3920000</v>
      </c>
      <c r="DJ315" s="60">
        <v>4344187</v>
      </c>
      <c r="DK315" s="60">
        <v>4826874</v>
      </c>
      <c r="DL315" s="60">
        <v>5309563</v>
      </c>
      <c r="DM315" s="60">
        <v>5792250</v>
      </c>
      <c r="DN315" s="60">
        <v>6274937</v>
      </c>
      <c r="DO315" s="60">
        <v>2200000</v>
      </c>
      <c r="DP315" s="60">
        <v>1219590</v>
      </c>
      <c r="DQ315" s="60">
        <v>0</v>
      </c>
      <c r="DR315" s="60">
        <v>0</v>
      </c>
      <c r="DS315" s="60">
        <v>0</v>
      </c>
      <c r="DT315" s="60">
        <v>0</v>
      </c>
      <c r="DU315" s="60">
        <v>0</v>
      </c>
      <c r="DV315" s="60">
        <v>0</v>
      </c>
      <c r="DW315" s="60">
        <v>0</v>
      </c>
      <c r="DX315" s="60">
        <v>0</v>
      </c>
      <c r="DY315" s="60">
        <v>0</v>
      </c>
      <c r="DZ315" s="60">
        <v>0</v>
      </c>
      <c r="EA315" s="60">
        <v>0</v>
      </c>
      <c r="EB315" s="60">
        <v>0</v>
      </c>
      <c r="EC315" s="60">
        <v>0</v>
      </c>
      <c r="ED315" s="60">
        <v>0</v>
      </c>
      <c r="EH315" s="2" t="s">
        <v>1480</v>
      </c>
    </row>
    <row r="316" spans="1:165" x14ac:dyDescent="0.2">
      <c r="A316" s="2" t="s">
        <v>1088</v>
      </c>
      <c r="B316" s="2" t="s">
        <v>1516</v>
      </c>
      <c r="C316" s="2" t="s">
        <v>1516</v>
      </c>
      <c r="D316" s="2" t="s">
        <v>1085</v>
      </c>
      <c r="E316" s="2" t="s">
        <v>1085</v>
      </c>
      <c r="F316" s="2" t="s">
        <v>1507</v>
      </c>
      <c r="G316" s="2" t="s">
        <v>843</v>
      </c>
      <c r="H316" s="2" t="s">
        <v>1529</v>
      </c>
      <c r="I316" s="2" t="s">
        <v>788</v>
      </c>
      <c r="J316" s="2" t="s">
        <v>1484</v>
      </c>
      <c r="K316" s="2" t="s">
        <v>1484</v>
      </c>
      <c r="L316" s="2" t="s">
        <v>1484</v>
      </c>
      <c r="M316" s="2" t="s">
        <v>1484</v>
      </c>
      <c r="N316" s="2" t="s">
        <v>1484</v>
      </c>
      <c r="O316" s="2" t="s">
        <v>1484</v>
      </c>
      <c r="P316" s="2" t="s">
        <v>1484</v>
      </c>
      <c r="Q316" s="2" t="s">
        <v>1484</v>
      </c>
      <c r="R316" s="2" t="s">
        <v>1484</v>
      </c>
      <c r="S316" s="2" t="s">
        <v>1484</v>
      </c>
      <c r="T316" s="2" t="s">
        <v>1484</v>
      </c>
      <c r="U316" s="2" t="s">
        <v>1484</v>
      </c>
      <c r="V316" s="2" t="s">
        <v>1484</v>
      </c>
      <c r="W316" s="2" t="s">
        <v>1484</v>
      </c>
      <c r="X316" s="2" t="s">
        <v>1484</v>
      </c>
      <c r="Y316" s="2" t="s">
        <v>1484</v>
      </c>
      <c r="Z316" s="2" t="s">
        <v>1484</v>
      </c>
      <c r="AA316" s="2" t="s">
        <v>1484</v>
      </c>
      <c r="AB316" s="2" t="s">
        <v>1484</v>
      </c>
      <c r="AC316" s="2" t="s">
        <v>1484</v>
      </c>
      <c r="AD316" s="2" t="s">
        <v>1484</v>
      </c>
      <c r="AE316" s="2" t="s">
        <v>1484</v>
      </c>
      <c r="AF316" s="2" t="s">
        <v>1484</v>
      </c>
      <c r="AG316" s="2" t="s">
        <v>1484</v>
      </c>
      <c r="AH316" s="2">
        <v>984</v>
      </c>
      <c r="AI316" s="2">
        <v>1082.3999999999999</v>
      </c>
      <c r="AJ316" s="2">
        <v>1517</v>
      </c>
      <c r="AK316" s="2">
        <v>1226.4000000000001</v>
      </c>
      <c r="AL316" s="2">
        <v>808.3</v>
      </c>
      <c r="AM316" s="2">
        <v>717.6</v>
      </c>
      <c r="AN316" s="2">
        <v>250.79999999999998</v>
      </c>
      <c r="AO316" s="2">
        <v>313.89999999999998</v>
      </c>
      <c r="AP316" s="2" t="s">
        <v>1484</v>
      </c>
      <c r="AQ316" s="2" t="s">
        <v>1484</v>
      </c>
      <c r="AR316" s="2" t="s">
        <v>1484</v>
      </c>
      <c r="AS316" s="2" t="s">
        <v>1484</v>
      </c>
      <c r="AT316" s="2" t="s">
        <v>1484</v>
      </c>
      <c r="AU316" s="2" t="s">
        <v>1484</v>
      </c>
      <c r="AV316" s="2" t="s">
        <v>1484</v>
      </c>
      <c r="AW316" s="2" t="s">
        <v>1484</v>
      </c>
      <c r="AX316" s="2" t="s">
        <v>1484</v>
      </c>
      <c r="AY316" s="2" t="s">
        <v>1484</v>
      </c>
      <c r="AZ316" s="2" t="s">
        <v>1484</v>
      </c>
      <c r="BA316" s="2" t="s">
        <v>1484</v>
      </c>
      <c r="BB316" s="2" t="s">
        <v>1484</v>
      </c>
      <c r="BC316" s="2" t="s">
        <v>1484</v>
      </c>
      <c r="BD316" s="2" t="s">
        <v>1484</v>
      </c>
      <c r="BE316" s="2" t="s">
        <v>1484</v>
      </c>
      <c r="BF316" s="2" t="s">
        <v>1484</v>
      </c>
      <c r="BG316" s="2" t="s">
        <v>1484</v>
      </c>
      <c r="BH316" s="2" t="s">
        <v>1484</v>
      </c>
      <c r="BI316" s="2" t="s">
        <v>1484</v>
      </c>
      <c r="BJ316" s="2" t="s">
        <v>1484</v>
      </c>
      <c r="BK316" s="2" t="s">
        <v>1484</v>
      </c>
      <c r="BL316" s="2" t="s">
        <v>1484</v>
      </c>
      <c r="BM316" s="2" t="s">
        <v>1484</v>
      </c>
      <c r="BN316" s="2">
        <v>16.899999999999999</v>
      </c>
      <c r="BO316" s="2">
        <v>16</v>
      </c>
      <c r="BP316" s="2">
        <v>14.1</v>
      </c>
      <c r="BQ316" s="2">
        <v>12.2</v>
      </c>
      <c r="BR316" s="2">
        <v>14.9</v>
      </c>
      <c r="BS316" s="2">
        <v>16.600000000000001</v>
      </c>
      <c r="BT316" s="2">
        <v>11</v>
      </c>
      <c r="BU316" s="2">
        <v>13.9</v>
      </c>
      <c r="BV316" s="2" t="s">
        <v>1484</v>
      </c>
      <c r="BW316" s="2" t="s">
        <v>1484</v>
      </c>
      <c r="BX316" s="2" t="s">
        <v>1484</v>
      </c>
      <c r="BY316" s="2" t="s">
        <v>1484</v>
      </c>
      <c r="BZ316" s="2" t="s">
        <v>1484</v>
      </c>
      <c r="CA316" s="2" t="s">
        <v>1484</v>
      </c>
      <c r="CB316" s="2" t="s">
        <v>1484</v>
      </c>
      <c r="CC316" s="2" t="s">
        <v>1484</v>
      </c>
      <c r="CD316" s="2" t="s">
        <v>1484</v>
      </c>
      <c r="CE316" s="2" t="s">
        <v>1484</v>
      </c>
      <c r="CF316" s="2" t="s">
        <v>1484</v>
      </c>
      <c r="CG316" s="2" t="s">
        <v>1484</v>
      </c>
      <c r="CH316" s="2" t="s">
        <v>1484</v>
      </c>
      <c r="CI316" s="2" t="s">
        <v>1484</v>
      </c>
      <c r="CJ316" s="2" t="s">
        <v>1484</v>
      </c>
      <c r="CK316" s="2" t="s">
        <v>1484</v>
      </c>
      <c r="CL316" s="2" t="s">
        <v>1484</v>
      </c>
      <c r="CM316" s="2" t="s">
        <v>1484</v>
      </c>
      <c r="CN316" s="2" t="s">
        <v>1484</v>
      </c>
      <c r="CO316" s="2" t="s">
        <v>1484</v>
      </c>
      <c r="CP316" s="2" t="s">
        <v>1484</v>
      </c>
      <c r="CQ316" s="2" t="s">
        <v>1484</v>
      </c>
      <c r="CR316" s="2" t="s">
        <v>1484</v>
      </c>
      <c r="CS316" s="2" t="s">
        <v>1484</v>
      </c>
      <c r="CU316" s="2" t="str">
        <f>_xlfn.XLOOKUP($A316,TEAMS!$G$1:$G$844,TEAMS!$H$1:$H$844,"",0)</f>
        <v>PG</v>
      </c>
      <c r="CV316" s="2" t="str">
        <f>_xlfn.XLOOKUP($CU316,DASHBOARD!$B$22:$B$27,DASHBOARD!$C$22:$C$27,"",0)</f>
        <v>GUARD</v>
      </c>
      <c r="CY316" s="60">
        <v>295000</v>
      </c>
      <c r="CZ316" s="60">
        <v>400000</v>
      </c>
      <c r="DA316" s="60">
        <v>0</v>
      </c>
      <c r="DB316" s="60">
        <v>525000</v>
      </c>
      <c r="DC316" s="60">
        <v>550000</v>
      </c>
      <c r="DD316" s="60">
        <v>750000</v>
      </c>
      <c r="DE316" s="60">
        <v>247500</v>
      </c>
      <c r="DF316" s="60">
        <v>50000</v>
      </c>
      <c r="DG316" s="60">
        <v>0</v>
      </c>
      <c r="DH316" s="60">
        <v>0</v>
      </c>
      <c r="DI316" s="60">
        <v>0</v>
      </c>
      <c r="DJ316" s="60">
        <v>0</v>
      </c>
      <c r="DK316" s="60">
        <v>0</v>
      </c>
      <c r="DL316" s="60">
        <v>0</v>
      </c>
      <c r="DM316" s="60">
        <v>0</v>
      </c>
      <c r="DN316" s="60">
        <v>0</v>
      </c>
      <c r="DO316" s="60">
        <v>0</v>
      </c>
      <c r="DP316" s="60">
        <v>0</v>
      </c>
      <c r="DQ316" s="60">
        <v>0</v>
      </c>
      <c r="DR316" s="60">
        <v>0</v>
      </c>
      <c r="DS316" s="60">
        <v>0</v>
      </c>
      <c r="DT316" s="60">
        <v>0</v>
      </c>
      <c r="DU316" s="60">
        <v>0</v>
      </c>
      <c r="DV316" s="60">
        <v>0</v>
      </c>
      <c r="DW316" s="60">
        <v>0</v>
      </c>
      <c r="DX316" s="60">
        <v>0</v>
      </c>
      <c r="DY316" s="60">
        <v>0</v>
      </c>
      <c r="DZ316" s="60">
        <v>0</v>
      </c>
      <c r="EA316" s="60">
        <v>0</v>
      </c>
      <c r="EB316" s="60">
        <v>0</v>
      </c>
      <c r="EC316" s="60">
        <v>0</v>
      </c>
      <c r="ED316" s="60">
        <v>0</v>
      </c>
      <c r="EH316" s="2" t="s">
        <v>1481</v>
      </c>
    </row>
    <row r="317" spans="1:165" x14ac:dyDescent="0.2">
      <c r="A317" s="2" t="s">
        <v>1060</v>
      </c>
      <c r="B317" s="2" t="s">
        <v>1484</v>
      </c>
      <c r="C317" s="2" t="s">
        <v>1484</v>
      </c>
      <c r="D317" s="2" t="s">
        <v>1484</v>
      </c>
      <c r="E317" s="2" t="s">
        <v>1511</v>
      </c>
      <c r="F317" s="2" t="s">
        <v>1511</v>
      </c>
      <c r="G317" s="2" t="s">
        <v>1511</v>
      </c>
      <c r="H317" s="2" t="s">
        <v>1507</v>
      </c>
      <c r="I317" s="2" t="s">
        <v>1077</v>
      </c>
      <c r="J317" s="2" t="s">
        <v>1512</v>
      </c>
      <c r="K317" s="2" t="s">
        <v>1512</v>
      </c>
      <c r="L317" s="2" t="s">
        <v>1511</v>
      </c>
      <c r="M317" s="2" t="s">
        <v>1484</v>
      </c>
      <c r="N317" s="2" t="s">
        <v>1484</v>
      </c>
      <c r="O317" s="2" t="s">
        <v>1484</v>
      </c>
      <c r="P317" s="2" t="s">
        <v>1484</v>
      </c>
      <c r="Q317" s="2" t="s">
        <v>1484</v>
      </c>
      <c r="R317" s="2" t="s">
        <v>1484</v>
      </c>
      <c r="S317" s="2" t="s">
        <v>1484</v>
      </c>
      <c r="T317" s="2" t="s">
        <v>1484</v>
      </c>
      <c r="U317" s="2" t="s">
        <v>1484</v>
      </c>
      <c r="V317" s="2" t="s">
        <v>1484</v>
      </c>
      <c r="W317" s="2" t="s">
        <v>1484</v>
      </c>
      <c r="X317" s="2" t="s">
        <v>1484</v>
      </c>
      <c r="Y317" s="2" t="s">
        <v>1484</v>
      </c>
      <c r="Z317" s="2" t="s">
        <v>1484</v>
      </c>
      <c r="AA317" s="2" t="s">
        <v>1484</v>
      </c>
      <c r="AB317" s="2" t="s">
        <v>1484</v>
      </c>
      <c r="AC317" s="2" t="s">
        <v>1484</v>
      </c>
      <c r="AD317" s="2" t="s">
        <v>1484</v>
      </c>
      <c r="AE317" s="2" t="s">
        <v>1484</v>
      </c>
      <c r="AF317" s="2" t="s">
        <v>1484</v>
      </c>
      <c r="AG317" s="2" t="s">
        <v>1484</v>
      </c>
      <c r="AH317" s="2" t="s">
        <v>1484</v>
      </c>
      <c r="AI317" s="2" t="s">
        <v>1484</v>
      </c>
      <c r="AJ317" s="2" t="s">
        <v>1484</v>
      </c>
      <c r="AK317" s="2">
        <v>765</v>
      </c>
      <c r="AL317" s="2">
        <v>2015</v>
      </c>
      <c r="AM317" s="2">
        <v>694</v>
      </c>
      <c r="AN317" s="2">
        <v>940.5</v>
      </c>
      <c r="AO317" s="2">
        <v>1096</v>
      </c>
      <c r="AP317" s="2">
        <v>707.2</v>
      </c>
      <c r="AQ317" s="2">
        <v>1339.4</v>
      </c>
      <c r="AR317" s="2">
        <v>41.2</v>
      </c>
      <c r="AS317" s="2" t="s">
        <v>1484</v>
      </c>
      <c r="AT317" s="2" t="s">
        <v>1484</v>
      </c>
      <c r="AU317" s="2" t="s">
        <v>1484</v>
      </c>
      <c r="AV317" s="2" t="s">
        <v>1484</v>
      </c>
      <c r="AW317" s="2" t="s">
        <v>1484</v>
      </c>
      <c r="AX317" s="2" t="s">
        <v>1484</v>
      </c>
      <c r="AY317" s="2" t="s">
        <v>1484</v>
      </c>
      <c r="AZ317" s="2" t="s">
        <v>1484</v>
      </c>
      <c r="BA317" s="2" t="s">
        <v>1484</v>
      </c>
      <c r="BB317" s="2" t="s">
        <v>1484</v>
      </c>
      <c r="BC317" s="2" t="s">
        <v>1484</v>
      </c>
      <c r="BD317" s="2" t="s">
        <v>1484</v>
      </c>
      <c r="BE317" s="2" t="s">
        <v>1484</v>
      </c>
      <c r="BF317" s="2" t="s">
        <v>1484</v>
      </c>
      <c r="BG317" s="2" t="s">
        <v>1484</v>
      </c>
      <c r="BH317" s="2" t="s">
        <v>1484</v>
      </c>
      <c r="BI317" s="2" t="s">
        <v>1484</v>
      </c>
      <c r="BJ317" s="2" t="s">
        <v>1484</v>
      </c>
      <c r="BK317" s="2" t="s">
        <v>1484</v>
      </c>
      <c r="BL317" s="2" t="s">
        <v>1484</v>
      </c>
      <c r="BM317" s="2" t="s">
        <v>1484</v>
      </c>
      <c r="BN317" s="2" t="s">
        <v>1484</v>
      </c>
      <c r="BO317" s="2" t="s">
        <v>1484</v>
      </c>
      <c r="BP317" s="2" t="s">
        <v>1484</v>
      </c>
      <c r="BQ317" s="2">
        <v>10.4</v>
      </c>
      <c r="BR317" s="2">
        <v>15</v>
      </c>
      <c r="BS317" s="2">
        <v>13</v>
      </c>
      <c r="BT317" s="2">
        <v>10.3</v>
      </c>
      <c r="BU317" s="2">
        <v>15.7</v>
      </c>
      <c r="BV317" s="2">
        <v>12.6</v>
      </c>
      <c r="BW317" s="2">
        <v>14.2</v>
      </c>
      <c r="BX317" s="2">
        <v>12.8</v>
      </c>
      <c r="BY317" s="2" t="s">
        <v>1484</v>
      </c>
      <c r="BZ317" s="2" t="s">
        <v>1484</v>
      </c>
      <c r="CA317" s="2" t="s">
        <v>1484</v>
      </c>
      <c r="CB317" s="2" t="s">
        <v>1484</v>
      </c>
      <c r="CC317" s="2" t="s">
        <v>1484</v>
      </c>
      <c r="CD317" s="2" t="s">
        <v>1484</v>
      </c>
      <c r="CE317" s="2" t="s">
        <v>1484</v>
      </c>
      <c r="CF317" s="2" t="s">
        <v>1484</v>
      </c>
      <c r="CG317" s="2" t="s">
        <v>1484</v>
      </c>
      <c r="CH317" s="2" t="s">
        <v>1484</v>
      </c>
      <c r="CI317" s="2" t="s">
        <v>1484</v>
      </c>
      <c r="CJ317" s="2" t="s">
        <v>1484</v>
      </c>
      <c r="CK317" s="2" t="s">
        <v>1484</v>
      </c>
      <c r="CL317" s="2" t="s">
        <v>1484</v>
      </c>
      <c r="CM317" s="2" t="s">
        <v>1484</v>
      </c>
      <c r="CN317" s="2" t="s">
        <v>1484</v>
      </c>
      <c r="CO317" s="2" t="s">
        <v>1484</v>
      </c>
      <c r="CP317" s="2" t="s">
        <v>1484</v>
      </c>
      <c r="CQ317" s="2" t="s">
        <v>1484</v>
      </c>
      <c r="CR317" s="2" t="s">
        <v>1484</v>
      </c>
      <c r="CS317" s="2" t="s">
        <v>1484</v>
      </c>
      <c r="CU317" s="2" t="str">
        <f>_xlfn.XLOOKUP($A317,TEAMS!$G$1:$G$844,TEAMS!$H$1:$H$844,"",0)</f>
        <v>SF</v>
      </c>
      <c r="CV317" s="2" t="str">
        <f>_xlfn.XLOOKUP($CU317,DASHBOARD!$B$22:$B$27,DASHBOARD!$C$22:$C$27,"",0)</f>
        <v>FORWARD</v>
      </c>
      <c r="CY317" s="60">
        <v>0</v>
      </c>
      <c r="CZ317" s="60">
        <v>0</v>
      </c>
      <c r="DA317" s="60">
        <v>0</v>
      </c>
      <c r="DB317" s="60">
        <v>650000</v>
      </c>
      <c r="DC317" s="60">
        <v>845000</v>
      </c>
      <c r="DD317" s="60">
        <v>1040000</v>
      </c>
      <c r="DE317" s="60">
        <v>0</v>
      </c>
      <c r="DF317" s="60">
        <v>1430000</v>
      </c>
      <c r="DG317" s="60">
        <v>1000000</v>
      </c>
      <c r="DH317" s="60">
        <v>1000000</v>
      </c>
      <c r="DI317" s="60">
        <v>0</v>
      </c>
      <c r="DJ317" s="60">
        <v>0</v>
      </c>
      <c r="DK317" s="60">
        <v>0</v>
      </c>
      <c r="DL317" s="60">
        <v>0</v>
      </c>
      <c r="DM317" s="60">
        <v>0</v>
      </c>
      <c r="DN317" s="60">
        <v>0</v>
      </c>
      <c r="DO317" s="60">
        <v>0</v>
      </c>
      <c r="DP317" s="60">
        <v>0</v>
      </c>
      <c r="DQ317" s="60">
        <v>0</v>
      </c>
      <c r="DR317" s="60">
        <v>0</v>
      </c>
      <c r="DS317" s="60">
        <v>0</v>
      </c>
      <c r="DT317" s="60">
        <v>0</v>
      </c>
      <c r="DU317" s="60">
        <v>0</v>
      </c>
      <c r="DV317" s="60">
        <v>0</v>
      </c>
      <c r="DW317" s="60">
        <v>0</v>
      </c>
      <c r="DX317" s="60">
        <v>0</v>
      </c>
      <c r="DY317" s="60">
        <v>0</v>
      </c>
      <c r="DZ317" s="60">
        <v>0</v>
      </c>
      <c r="EA317" s="60">
        <v>0</v>
      </c>
      <c r="EB317" s="60">
        <v>0</v>
      </c>
      <c r="EC317" s="60">
        <v>0</v>
      </c>
      <c r="ED317" s="60">
        <v>0</v>
      </c>
      <c r="EF317" s="1"/>
      <c r="EG317" s="1"/>
      <c r="EH317" s="2" t="s">
        <v>1271</v>
      </c>
      <c r="EI317" s="1"/>
      <c r="EJ317" s="1"/>
      <c r="EK317" s="1"/>
      <c r="EL317" s="1"/>
      <c r="EM317" s="1"/>
      <c r="EN317" s="1"/>
      <c r="EO317" s="54"/>
      <c r="EP317" s="1"/>
      <c r="EQ317" s="1"/>
      <c r="ER317" s="1"/>
      <c r="ES317" s="1"/>
      <c r="ET317" s="1"/>
      <c r="EU317" s="1"/>
      <c r="EV317" s="1"/>
      <c r="EW317" s="54"/>
      <c r="EX317" s="54"/>
      <c r="EY317" s="54"/>
      <c r="EZ317" s="1"/>
      <c r="FA317" s="1"/>
      <c r="FB317" s="54"/>
      <c r="FC317" s="54"/>
      <c r="FD317" s="54"/>
      <c r="FE317" s="54"/>
      <c r="FF317" s="54"/>
      <c r="FG317" s="54"/>
      <c r="FH317" s="54"/>
      <c r="FI317" s="1"/>
    </row>
    <row r="318" spans="1:165" x14ac:dyDescent="0.2">
      <c r="A318" s="2" t="s">
        <v>1137</v>
      </c>
      <c r="B318" s="2" t="s">
        <v>1077</v>
      </c>
      <c r="C318" s="2" t="s">
        <v>1077</v>
      </c>
      <c r="D318" s="2" t="s">
        <v>1077</v>
      </c>
      <c r="E318" s="2" t="s">
        <v>1077</v>
      </c>
      <c r="F318" s="2" t="s">
        <v>1513</v>
      </c>
      <c r="G318" s="2" t="s">
        <v>1513</v>
      </c>
      <c r="H318" s="2" t="s">
        <v>1513</v>
      </c>
      <c r="I318" s="2" t="s">
        <v>1513</v>
      </c>
      <c r="J318" s="2" t="s">
        <v>1507</v>
      </c>
      <c r="K318" s="2" t="s">
        <v>836</v>
      </c>
      <c r="L318" s="2" t="s">
        <v>836</v>
      </c>
      <c r="M318" s="2" t="s">
        <v>1514</v>
      </c>
      <c r="N318" s="2" t="s">
        <v>1506</v>
      </c>
      <c r="O318" s="2" t="s">
        <v>1507</v>
      </c>
      <c r="P318" s="2" t="s">
        <v>788</v>
      </c>
      <c r="Q318" s="2" t="s">
        <v>1484</v>
      </c>
      <c r="R318" s="2" t="s">
        <v>1484</v>
      </c>
      <c r="S318" s="2" t="s">
        <v>1484</v>
      </c>
      <c r="T318" s="2" t="s">
        <v>1484</v>
      </c>
      <c r="U318" s="2" t="s">
        <v>1484</v>
      </c>
      <c r="V318" s="2" t="s">
        <v>1484</v>
      </c>
      <c r="W318" s="2" t="s">
        <v>1484</v>
      </c>
      <c r="X318" s="2" t="s">
        <v>1484</v>
      </c>
      <c r="Y318" s="2" t="s">
        <v>1484</v>
      </c>
      <c r="Z318" s="2" t="s">
        <v>1484</v>
      </c>
      <c r="AA318" s="2" t="s">
        <v>1484</v>
      </c>
      <c r="AB318" s="2" t="s">
        <v>1484</v>
      </c>
      <c r="AC318" s="2" t="s">
        <v>1484</v>
      </c>
      <c r="AD318" s="2" t="s">
        <v>1484</v>
      </c>
      <c r="AE318" s="2" t="s">
        <v>1484</v>
      </c>
      <c r="AF318" s="2" t="s">
        <v>1484</v>
      </c>
      <c r="AG318" s="2" t="s">
        <v>1484</v>
      </c>
      <c r="AH318" s="2">
        <v>336.59999999999997</v>
      </c>
      <c r="AI318" s="2">
        <v>693</v>
      </c>
      <c r="AJ318" s="2">
        <v>1370.3</v>
      </c>
      <c r="AK318" s="2">
        <v>638.4</v>
      </c>
      <c r="AL318" s="2">
        <v>1778.7</v>
      </c>
      <c r="AM318" s="2">
        <v>192.4</v>
      </c>
      <c r="AN318" s="2">
        <v>1314.3999999999999</v>
      </c>
      <c r="AO318" s="2">
        <v>800.40000000000009</v>
      </c>
      <c r="AP318" s="2">
        <v>46.199999999999996</v>
      </c>
      <c r="AQ318" s="2">
        <v>1489.1999999999998</v>
      </c>
      <c r="AR318" s="2">
        <v>1273.8</v>
      </c>
      <c r="AS318" s="2">
        <v>738</v>
      </c>
      <c r="AT318" s="2">
        <v>869.4</v>
      </c>
      <c r="AU318" s="2">
        <v>528.9</v>
      </c>
      <c r="AV318" s="2">
        <v>152</v>
      </c>
      <c r="AW318" s="2" t="s">
        <v>1484</v>
      </c>
      <c r="AX318" s="2" t="s">
        <v>1484</v>
      </c>
      <c r="AY318" s="2" t="s">
        <v>1484</v>
      </c>
      <c r="AZ318" s="2" t="s">
        <v>1484</v>
      </c>
      <c r="BA318" s="2" t="s">
        <v>1484</v>
      </c>
      <c r="BB318" s="2" t="s">
        <v>1484</v>
      </c>
      <c r="BC318" s="2" t="s">
        <v>1484</v>
      </c>
      <c r="BD318" s="2" t="s">
        <v>1484</v>
      </c>
      <c r="BE318" s="2" t="s">
        <v>1484</v>
      </c>
      <c r="BF318" s="2" t="s">
        <v>1484</v>
      </c>
      <c r="BG318" s="2" t="s">
        <v>1484</v>
      </c>
      <c r="BH318" s="2" t="s">
        <v>1484</v>
      </c>
      <c r="BI318" s="2" t="s">
        <v>1484</v>
      </c>
      <c r="BJ318" s="2" t="s">
        <v>1484</v>
      </c>
      <c r="BK318" s="2" t="s">
        <v>1484</v>
      </c>
      <c r="BL318" s="2" t="s">
        <v>1484</v>
      </c>
      <c r="BM318" s="2" t="s">
        <v>1484</v>
      </c>
      <c r="BN318" s="2">
        <v>14.7</v>
      </c>
      <c r="BO318" s="2">
        <v>14.6</v>
      </c>
      <c r="BP318" s="2">
        <v>14.6</v>
      </c>
      <c r="BQ318" s="2">
        <v>15.4</v>
      </c>
      <c r="BR318" s="2">
        <v>12.6</v>
      </c>
      <c r="BS318" s="2">
        <v>10.5</v>
      </c>
      <c r="BT318" s="2">
        <v>13.2</v>
      </c>
      <c r="BU318" s="2">
        <v>12.1</v>
      </c>
      <c r="BV318" s="2">
        <v>7.3</v>
      </c>
      <c r="BW318" s="2">
        <v>15.6</v>
      </c>
      <c r="BX318" s="2">
        <v>14.2</v>
      </c>
      <c r="BY318" s="2">
        <v>10.5</v>
      </c>
      <c r="BZ318" s="2">
        <v>9.6999999999999993</v>
      </c>
      <c r="CA318" s="2">
        <v>14.4</v>
      </c>
      <c r="CB318" s="2">
        <v>6.8</v>
      </c>
      <c r="CC318" s="2" t="s">
        <v>1484</v>
      </c>
      <c r="CD318" s="2" t="s">
        <v>1484</v>
      </c>
      <c r="CE318" s="2" t="s">
        <v>1484</v>
      </c>
      <c r="CF318" s="2" t="s">
        <v>1484</v>
      </c>
      <c r="CG318" s="2" t="s">
        <v>1484</v>
      </c>
      <c r="CH318" s="2" t="s">
        <v>1484</v>
      </c>
      <c r="CI318" s="2" t="s">
        <v>1484</v>
      </c>
      <c r="CJ318" s="2" t="s">
        <v>1484</v>
      </c>
      <c r="CK318" s="2" t="s">
        <v>1484</v>
      </c>
      <c r="CL318" s="2" t="s">
        <v>1484</v>
      </c>
      <c r="CM318" s="2" t="s">
        <v>1484</v>
      </c>
      <c r="CN318" s="2" t="s">
        <v>1484</v>
      </c>
      <c r="CO318" s="2" t="s">
        <v>1484</v>
      </c>
      <c r="CP318" s="2" t="s">
        <v>1484</v>
      </c>
      <c r="CQ318" s="2" t="s">
        <v>1484</v>
      </c>
      <c r="CR318" s="2" t="s">
        <v>1484</v>
      </c>
      <c r="CS318" s="2" t="s">
        <v>1484</v>
      </c>
      <c r="CU318" s="2" t="str">
        <f>_xlfn.XLOOKUP($A318,TEAMS!$G$1:$G$844,TEAMS!$H$1:$H$844,"",0)</f>
        <v>PF</v>
      </c>
      <c r="CV318" s="2" t="str">
        <f>_xlfn.XLOOKUP($CU318,DASHBOARD!$B$22:$B$27,DASHBOARD!$C$22:$C$27,"",0)</f>
        <v>FORWARD</v>
      </c>
      <c r="CY318" s="60">
        <v>150000</v>
      </c>
      <c r="CZ318" s="60">
        <v>350000</v>
      </c>
      <c r="DA318" s="60">
        <v>613000</v>
      </c>
      <c r="DB318" s="60">
        <v>641000</v>
      </c>
      <c r="DC318" s="60">
        <v>1500000</v>
      </c>
      <c r="DD318" s="60">
        <v>1950000</v>
      </c>
      <c r="DE318" s="60">
        <v>2400000</v>
      </c>
      <c r="DF318" s="60">
        <v>2850000</v>
      </c>
      <c r="DG318" s="60">
        <v>3300000</v>
      </c>
      <c r="DH318" s="60">
        <v>3750000</v>
      </c>
      <c r="DI318" s="60">
        <v>4200000</v>
      </c>
      <c r="DJ318" s="60">
        <v>4650000</v>
      </c>
      <c r="DK318" s="60">
        <v>1030000</v>
      </c>
      <c r="DL318" s="60">
        <v>1070000</v>
      </c>
      <c r="DM318" s="60">
        <v>1600000</v>
      </c>
      <c r="DN318" s="60">
        <v>0</v>
      </c>
      <c r="DO318" s="60">
        <v>0</v>
      </c>
      <c r="DP318" s="60">
        <v>0</v>
      </c>
      <c r="DQ318" s="60">
        <v>0</v>
      </c>
      <c r="DR318" s="60">
        <v>0</v>
      </c>
      <c r="DS318" s="60">
        <v>0</v>
      </c>
      <c r="DT318" s="60">
        <v>0</v>
      </c>
      <c r="DU318" s="60">
        <v>0</v>
      </c>
      <c r="DV318" s="60">
        <v>0</v>
      </c>
      <c r="DW318" s="60">
        <v>0</v>
      </c>
      <c r="DX318" s="60">
        <v>0</v>
      </c>
      <c r="DY318" s="60">
        <v>0</v>
      </c>
      <c r="DZ318" s="60">
        <v>0</v>
      </c>
      <c r="EA318" s="60">
        <v>0</v>
      </c>
      <c r="EB318" s="60">
        <v>0</v>
      </c>
      <c r="EC318" s="60">
        <v>0</v>
      </c>
      <c r="ED318" s="60">
        <v>0</v>
      </c>
      <c r="EH318" s="2" t="s">
        <v>1480</v>
      </c>
    </row>
    <row r="319" spans="1:165" x14ac:dyDescent="0.2">
      <c r="A319" s="2" t="s">
        <v>1069</v>
      </c>
      <c r="B319" s="2" t="s">
        <v>1077</v>
      </c>
      <c r="C319" s="2" t="s">
        <v>1077</v>
      </c>
      <c r="D319" s="2" t="s">
        <v>1077</v>
      </c>
      <c r="E319" s="2" t="s">
        <v>1077</v>
      </c>
      <c r="F319" s="2" t="s">
        <v>1077</v>
      </c>
      <c r="G319" s="2" t="s">
        <v>1077</v>
      </c>
      <c r="H319" s="2" t="s">
        <v>1077</v>
      </c>
      <c r="I319" s="2" t="s">
        <v>1077</v>
      </c>
      <c r="J319" s="2" t="s">
        <v>1085</v>
      </c>
      <c r="K319" s="2" t="s">
        <v>1519</v>
      </c>
      <c r="L319" s="2" t="s">
        <v>1519</v>
      </c>
      <c r="M319" s="2" t="s">
        <v>1519</v>
      </c>
      <c r="N319" s="2" t="s">
        <v>1519</v>
      </c>
      <c r="O319" s="2" t="s">
        <v>1077</v>
      </c>
      <c r="P319" s="2" t="s">
        <v>1484</v>
      </c>
      <c r="Q319" s="2" t="s">
        <v>1484</v>
      </c>
      <c r="R319" s="2" t="s">
        <v>1484</v>
      </c>
      <c r="S319" s="2" t="s">
        <v>1484</v>
      </c>
      <c r="T319" s="2" t="s">
        <v>1484</v>
      </c>
      <c r="U319" s="2" t="s">
        <v>1484</v>
      </c>
      <c r="V319" s="2" t="s">
        <v>1484</v>
      </c>
      <c r="W319" s="2" t="s">
        <v>1484</v>
      </c>
      <c r="X319" s="2" t="s">
        <v>1484</v>
      </c>
      <c r="Y319" s="2" t="s">
        <v>1484</v>
      </c>
      <c r="Z319" s="2" t="s">
        <v>1484</v>
      </c>
      <c r="AA319" s="2" t="s">
        <v>1484</v>
      </c>
      <c r="AB319" s="2" t="s">
        <v>1484</v>
      </c>
      <c r="AC319" s="2" t="s">
        <v>1484</v>
      </c>
      <c r="AD319" s="2" t="s">
        <v>1484</v>
      </c>
      <c r="AE319" s="2" t="s">
        <v>1484</v>
      </c>
      <c r="AF319" s="2" t="s">
        <v>1484</v>
      </c>
      <c r="AG319" s="2" t="s">
        <v>1484</v>
      </c>
      <c r="AH319" s="2">
        <v>3017.6</v>
      </c>
      <c r="AI319" s="2">
        <v>3165.2000000000003</v>
      </c>
      <c r="AJ319" s="2">
        <v>3126.6</v>
      </c>
      <c r="AK319" s="2">
        <v>2757.6</v>
      </c>
      <c r="AL319" s="2">
        <v>3017.8</v>
      </c>
      <c r="AM319" s="2">
        <v>2825.9</v>
      </c>
      <c r="AN319" s="2">
        <v>3091.4</v>
      </c>
      <c r="AO319" s="2">
        <v>1650</v>
      </c>
      <c r="AP319" s="2">
        <v>2010.0000000000002</v>
      </c>
      <c r="AQ319" s="2">
        <v>2747</v>
      </c>
      <c r="AR319" s="2">
        <v>2131.1999999999998</v>
      </c>
      <c r="AS319" s="2">
        <v>1996.4</v>
      </c>
      <c r="AT319" s="2">
        <v>1913.6</v>
      </c>
      <c r="AU319" s="2">
        <v>411.7</v>
      </c>
      <c r="AV319" s="2" t="s">
        <v>1484</v>
      </c>
      <c r="AW319" s="2" t="s">
        <v>1484</v>
      </c>
      <c r="AX319" s="2" t="s">
        <v>1484</v>
      </c>
      <c r="AY319" s="2" t="s">
        <v>1484</v>
      </c>
      <c r="AZ319" s="2" t="s">
        <v>1484</v>
      </c>
      <c r="BA319" s="2" t="s">
        <v>1484</v>
      </c>
      <c r="BB319" s="2" t="s">
        <v>1484</v>
      </c>
      <c r="BC319" s="2" t="s">
        <v>1484</v>
      </c>
      <c r="BD319" s="2" t="s">
        <v>1484</v>
      </c>
      <c r="BE319" s="2" t="s">
        <v>1484</v>
      </c>
      <c r="BF319" s="2" t="s">
        <v>1484</v>
      </c>
      <c r="BG319" s="2" t="s">
        <v>1484</v>
      </c>
      <c r="BH319" s="2" t="s">
        <v>1484</v>
      </c>
      <c r="BI319" s="2" t="s">
        <v>1484</v>
      </c>
      <c r="BJ319" s="2" t="s">
        <v>1484</v>
      </c>
      <c r="BK319" s="2" t="s">
        <v>1484</v>
      </c>
      <c r="BL319" s="2" t="s">
        <v>1484</v>
      </c>
      <c r="BM319" s="2" t="s">
        <v>1484</v>
      </c>
      <c r="BN319" s="2">
        <v>20.6</v>
      </c>
      <c r="BO319" s="2">
        <v>21.5</v>
      </c>
      <c r="BP319" s="2">
        <v>19.2</v>
      </c>
      <c r="BQ319" s="2">
        <v>23.2</v>
      </c>
      <c r="BR319" s="2">
        <v>22.6</v>
      </c>
      <c r="BS319" s="2">
        <v>21</v>
      </c>
      <c r="BT319" s="2">
        <v>21.3</v>
      </c>
      <c r="BU319" s="2">
        <v>20.399999999999999</v>
      </c>
      <c r="BV319" s="2">
        <v>16.8</v>
      </c>
      <c r="BW319" s="2">
        <v>16.399999999999999</v>
      </c>
      <c r="BX319" s="2">
        <v>15.3</v>
      </c>
      <c r="BY319" s="2">
        <v>14.9</v>
      </c>
      <c r="BZ319" s="2">
        <v>15.3</v>
      </c>
      <c r="CA319" s="2">
        <v>12.4</v>
      </c>
      <c r="CB319" s="2" t="s">
        <v>1484</v>
      </c>
      <c r="CC319" s="2" t="s">
        <v>1484</v>
      </c>
      <c r="CD319" s="2" t="s">
        <v>1484</v>
      </c>
      <c r="CE319" s="2" t="s">
        <v>1484</v>
      </c>
      <c r="CF319" s="2" t="s">
        <v>1484</v>
      </c>
      <c r="CG319" s="2" t="s">
        <v>1484</v>
      </c>
      <c r="CH319" s="2" t="s">
        <v>1484</v>
      </c>
      <c r="CI319" s="2" t="s">
        <v>1484</v>
      </c>
      <c r="CJ319" s="2" t="s">
        <v>1484</v>
      </c>
      <c r="CK319" s="2" t="s">
        <v>1484</v>
      </c>
      <c r="CL319" s="2" t="s">
        <v>1484</v>
      </c>
      <c r="CM319" s="2" t="s">
        <v>1484</v>
      </c>
      <c r="CN319" s="2" t="s">
        <v>1484</v>
      </c>
      <c r="CO319" s="2" t="s">
        <v>1484</v>
      </c>
      <c r="CP319" s="2" t="s">
        <v>1484</v>
      </c>
      <c r="CQ319" s="2" t="s">
        <v>1484</v>
      </c>
      <c r="CR319" s="2" t="s">
        <v>1484</v>
      </c>
      <c r="CS319" s="2" t="s">
        <v>1484</v>
      </c>
      <c r="CU319" s="2" t="str">
        <f>_xlfn.XLOOKUP($A319,TEAMS!$G$1:$G$844,TEAMS!$H$1:$H$844,"",0)</f>
        <v>SF</v>
      </c>
      <c r="CV319" s="2" t="str">
        <f>_xlfn.XLOOKUP($CU319,DASHBOARD!$B$22:$B$27,DASHBOARD!$C$22:$C$27,"",0)</f>
        <v>FORWARD</v>
      </c>
      <c r="CY319" s="60">
        <v>765000</v>
      </c>
      <c r="CZ319" s="60">
        <v>2770000</v>
      </c>
      <c r="DA319" s="60">
        <v>3425000</v>
      </c>
      <c r="DB319" s="60">
        <v>3075000</v>
      </c>
      <c r="DC319" s="60">
        <v>0</v>
      </c>
      <c r="DD319" s="60">
        <v>2925000</v>
      </c>
      <c r="DE319" s="60">
        <v>2250000</v>
      </c>
      <c r="DF319" s="60">
        <v>2775000</v>
      </c>
      <c r="DG319" s="60">
        <v>11000000</v>
      </c>
      <c r="DH319" s="60">
        <v>0</v>
      </c>
      <c r="DI319" s="60">
        <v>13750000</v>
      </c>
      <c r="DJ319" s="60">
        <v>18083564</v>
      </c>
      <c r="DK319" s="60">
        <v>19727524</v>
      </c>
      <c r="DL319" s="60">
        <v>4917000</v>
      </c>
      <c r="DM319" s="60">
        <v>0</v>
      </c>
      <c r="DN319" s="60">
        <v>0</v>
      </c>
      <c r="DO319" s="60">
        <v>0</v>
      </c>
      <c r="DP319" s="60">
        <v>0</v>
      </c>
      <c r="DQ319" s="60">
        <v>0</v>
      </c>
      <c r="DR319" s="60">
        <v>0</v>
      </c>
      <c r="DS319" s="60">
        <v>0</v>
      </c>
      <c r="DT319" s="60">
        <v>0</v>
      </c>
      <c r="DU319" s="60">
        <v>0</v>
      </c>
      <c r="DV319" s="60">
        <v>0</v>
      </c>
      <c r="DW319" s="60">
        <v>0</v>
      </c>
      <c r="DX319" s="60">
        <v>0</v>
      </c>
      <c r="DY319" s="60">
        <v>0</v>
      </c>
      <c r="DZ319" s="60">
        <v>0</v>
      </c>
      <c r="EA319" s="60">
        <v>0</v>
      </c>
      <c r="EB319" s="60">
        <v>0</v>
      </c>
      <c r="EC319" s="60">
        <v>0</v>
      </c>
      <c r="ED319" s="60">
        <v>0</v>
      </c>
      <c r="EH319" s="2" t="s">
        <v>1476</v>
      </c>
      <c r="EI319" s="2" t="s">
        <v>1471</v>
      </c>
    </row>
    <row r="320" spans="1:165" x14ac:dyDescent="0.2">
      <c r="A320" s="2" t="s">
        <v>1043</v>
      </c>
      <c r="B320" s="2" t="s">
        <v>787</v>
      </c>
      <c r="C320" s="2" t="s">
        <v>787</v>
      </c>
      <c r="D320" s="2" t="s">
        <v>787</v>
      </c>
      <c r="E320" s="2" t="s">
        <v>930</v>
      </c>
      <c r="F320" s="2" t="s">
        <v>787</v>
      </c>
      <c r="G320" s="2" t="s">
        <v>787</v>
      </c>
      <c r="H320" s="2" t="s">
        <v>787</v>
      </c>
      <c r="I320" s="2" t="s">
        <v>787</v>
      </c>
      <c r="J320" s="2" t="s">
        <v>787</v>
      </c>
      <c r="K320" s="2" t="s">
        <v>787</v>
      </c>
      <c r="L320" s="2" t="s">
        <v>787</v>
      </c>
      <c r="M320" s="2" t="s">
        <v>1484</v>
      </c>
      <c r="N320" s="2" t="s">
        <v>1484</v>
      </c>
      <c r="O320" s="2" t="s">
        <v>1484</v>
      </c>
      <c r="P320" s="2" t="s">
        <v>1484</v>
      </c>
      <c r="Q320" s="2" t="s">
        <v>1484</v>
      </c>
      <c r="R320" s="2" t="s">
        <v>1484</v>
      </c>
      <c r="S320" s="2" t="s">
        <v>1484</v>
      </c>
      <c r="T320" s="2" t="s">
        <v>1484</v>
      </c>
      <c r="U320" s="2" t="s">
        <v>1484</v>
      </c>
      <c r="V320" s="2" t="s">
        <v>1484</v>
      </c>
      <c r="W320" s="2" t="s">
        <v>1484</v>
      </c>
      <c r="X320" s="2" t="s">
        <v>1484</v>
      </c>
      <c r="Y320" s="2" t="s">
        <v>1484</v>
      </c>
      <c r="Z320" s="2" t="s">
        <v>1484</v>
      </c>
      <c r="AA320" s="2" t="s">
        <v>1484</v>
      </c>
      <c r="AB320" s="2" t="s">
        <v>1484</v>
      </c>
      <c r="AC320" s="2" t="s">
        <v>1484</v>
      </c>
      <c r="AD320" s="2" t="s">
        <v>1484</v>
      </c>
      <c r="AE320" s="2" t="s">
        <v>1484</v>
      </c>
      <c r="AF320" s="2" t="s">
        <v>1484</v>
      </c>
      <c r="AG320" s="2" t="s">
        <v>1484</v>
      </c>
      <c r="AH320" s="2">
        <v>3042.2000000000003</v>
      </c>
      <c r="AI320" s="2">
        <v>3116</v>
      </c>
      <c r="AJ320" s="2">
        <v>2604</v>
      </c>
      <c r="AK320" s="2">
        <v>2409</v>
      </c>
      <c r="AL320" s="2">
        <v>2859.2999999999997</v>
      </c>
      <c r="AM320" s="2">
        <v>2902.9</v>
      </c>
      <c r="AN320" s="2">
        <v>1392.3000000000002</v>
      </c>
      <c r="AO320" s="2">
        <v>1011.6</v>
      </c>
      <c r="AP320" s="2">
        <v>1510</v>
      </c>
      <c r="AQ320" s="2">
        <v>391.40000000000003</v>
      </c>
      <c r="AR320" s="2">
        <v>1227.2</v>
      </c>
      <c r="AS320" s="2" t="s">
        <v>1484</v>
      </c>
      <c r="AT320" s="2" t="s">
        <v>1484</v>
      </c>
      <c r="AU320" s="2" t="s">
        <v>1484</v>
      </c>
      <c r="AV320" s="2" t="s">
        <v>1484</v>
      </c>
      <c r="AW320" s="2" t="s">
        <v>1484</v>
      </c>
      <c r="AX320" s="2" t="s">
        <v>1484</v>
      </c>
      <c r="AY320" s="2" t="s">
        <v>1484</v>
      </c>
      <c r="AZ320" s="2" t="s">
        <v>1484</v>
      </c>
      <c r="BA320" s="2" t="s">
        <v>1484</v>
      </c>
      <c r="BB320" s="2" t="s">
        <v>1484</v>
      </c>
      <c r="BC320" s="2" t="s">
        <v>1484</v>
      </c>
      <c r="BD320" s="2" t="s">
        <v>1484</v>
      </c>
      <c r="BE320" s="2" t="s">
        <v>1484</v>
      </c>
      <c r="BF320" s="2" t="s">
        <v>1484</v>
      </c>
      <c r="BG320" s="2" t="s">
        <v>1484</v>
      </c>
      <c r="BH320" s="2" t="s">
        <v>1484</v>
      </c>
      <c r="BI320" s="2" t="s">
        <v>1484</v>
      </c>
      <c r="BJ320" s="2" t="s">
        <v>1484</v>
      </c>
      <c r="BK320" s="2" t="s">
        <v>1484</v>
      </c>
      <c r="BL320" s="2" t="s">
        <v>1484</v>
      </c>
      <c r="BM320" s="2" t="s">
        <v>1484</v>
      </c>
      <c r="BN320" s="2">
        <v>14.2</v>
      </c>
      <c r="BO320" s="2">
        <v>14.4</v>
      </c>
      <c r="BP320" s="2">
        <v>15.5</v>
      </c>
      <c r="BQ320" s="2">
        <v>11.3</v>
      </c>
      <c r="BR320" s="2">
        <v>16</v>
      </c>
      <c r="BS320" s="2">
        <v>16.3</v>
      </c>
      <c r="BT320" s="2">
        <v>14</v>
      </c>
      <c r="BU320" s="2">
        <v>9.5</v>
      </c>
      <c r="BV320" s="2">
        <v>12.6</v>
      </c>
      <c r="BW320" s="2">
        <v>8.8000000000000007</v>
      </c>
      <c r="BX320" s="2">
        <v>12.4</v>
      </c>
      <c r="BY320" s="2" t="s">
        <v>1484</v>
      </c>
      <c r="BZ320" s="2" t="s">
        <v>1484</v>
      </c>
      <c r="CA320" s="2" t="s">
        <v>1484</v>
      </c>
      <c r="CB320" s="2" t="s">
        <v>1484</v>
      </c>
      <c r="CC320" s="2" t="s">
        <v>1484</v>
      </c>
      <c r="CD320" s="2" t="s">
        <v>1484</v>
      </c>
      <c r="CE320" s="2" t="s">
        <v>1484</v>
      </c>
      <c r="CF320" s="2" t="s">
        <v>1484</v>
      </c>
      <c r="CG320" s="2" t="s">
        <v>1484</v>
      </c>
      <c r="CH320" s="2" t="s">
        <v>1484</v>
      </c>
      <c r="CI320" s="2" t="s">
        <v>1484</v>
      </c>
      <c r="CJ320" s="2" t="s">
        <v>1484</v>
      </c>
      <c r="CK320" s="2" t="s">
        <v>1484</v>
      </c>
      <c r="CL320" s="2" t="s">
        <v>1484</v>
      </c>
      <c r="CM320" s="2" t="s">
        <v>1484</v>
      </c>
      <c r="CN320" s="2" t="s">
        <v>1484</v>
      </c>
      <c r="CO320" s="2" t="s">
        <v>1484</v>
      </c>
      <c r="CP320" s="2" t="s">
        <v>1484</v>
      </c>
      <c r="CQ320" s="2" t="s">
        <v>1484</v>
      </c>
      <c r="CR320" s="2" t="s">
        <v>1484</v>
      </c>
      <c r="CS320" s="2" t="s">
        <v>1484</v>
      </c>
      <c r="CU320" s="2" t="str">
        <f>_xlfn.XLOOKUP($A320,TEAMS!$G$1:$G$844,TEAMS!$H$1:$H$844,"",0)</f>
        <v>SF</v>
      </c>
      <c r="CV320" s="2" t="str">
        <f>_xlfn.XLOOKUP($CU320,DASHBOARD!$B$22:$B$27,DASHBOARD!$C$22:$C$27,"",0)</f>
        <v>FORWARD</v>
      </c>
      <c r="CY320" s="60">
        <v>1800000</v>
      </c>
      <c r="CZ320" s="60">
        <v>1802000</v>
      </c>
      <c r="DA320" s="60">
        <v>1802000</v>
      </c>
      <c r="DB320" s="60">
        <v>1807000</v>
      </c>
      <c r="DC320" s="60">
        <v>1350000</v>
      </c>
      <c r="DD320" s="60">
        <v>5333000</v>
      </c>
      <c r="DE320" s="60">
        <v>5333000</v>
      </c>
      <c r="DF320" s="60">
        <v>5333333</v>
      </c>
      <c r="DG320" s="60">
        <v>5333000</v>
      </c>
      <c r="DH320" s="60">
        <v>5433333</v>
      </c>
      <c r="DI320" s="60">
        <v>0</v>
      </c>
      <c r="DJ320" s="60">
        <v>0</v>
      </c>
      <c r="DK320" s="60">
        <v>0</v>
      </c>
      <c r="DL320" s="60">
        <v>0</v>
      </c>
      <c r="DM320" s="60">
        <v>0</v>
      </c>
      <c r="DN320" s="60">
        <v>0</v>
      </c>
      <c r="DO320" s="60">
        <v>0</v>
      </c>
      <c r="DP320" s="60">
        <v>0</v>
      </c>
      <c r="DQ320" s="60">
        <v>0</v>
      </c>
      <c r="DR320" s="60">
        <v>0</v>
      </c>
      <c r="DS320" s="60">
        <v>0</v>
      </c>
      <c r="DT320" s="60">
        <v>0</v>
      </c>
      <c r="DU320" s="60">
        <v>0</v>
      </c>
      <c r="DV320" s="60">
        <v>0</v>
      </c>
      <c r="DW320" s="60">
        <v>0</v>
      </c>
      <c r="DX320" s="60">
        <v>0</v>
      </c>
      <c r="DY320" s="60">
        <v>0</v>
      </c>
      <c r="DZ320" s="60">
        <v>0</v>
      </c>
      <c r="EA320" s="60">
        <v>0</v>
      </c>
      <c r="EB320" s="60">
        <v>0</v>
      </c>
      <c r="EC320" s="60">
        <v>0</v>
      </c>
      <c r="ED320" s="60">
        <v>0</v>
      </c>
      <c r="EH320" s="2" t="s">
        <v>1476</v>
      </c>
    </row>
    <row r="321" spans="1:139" x14ac:dyDescent="0.2">
      <c r="A321" s="2" t="s">
        <v>955</v>
      </c>
      <c r="B321" s="2" t="s">
        <v>1484</v>
      </c>
      <c r="C321" s="2" t="s">
        <v>1484</v>
      </c>
      <c r="D321" s="2" t="s">
        <v>1484</v>
      </c>
      <c r="E321" s="2" t="s">
        <v>1484</v>
      </c>
      <c r="F321" s="2" t="s">
        <v>1484</v>
      </c>
      <c r="G321" s="2" t="s">
        <v>1484</v>
      </c>
      <c r="H321" s="2" t="s">
        <v>1484</v>
      </c>
      <c r="I321" s="2" t="s">
        <v>1484</v>
      </c>
      <c r="J321" s="2" t="s">
        <v>835</v>
      </c>
      <c r="K321" s="2" t="s">
        <v>835</v>
      </c>
      <c r="L321" s="2" t="s">
        <v>1484</v>
      </c>
      <c r="M321" s="2" t="s">
        <v>814</v>
      </c>
      <c r="N321" s="2" t="s">
        <v>814</v>
      </c>
      <c r="O321" s="2" t="s">
        <v>1484</v>
      </c>
      <c r="P321" s="2" t="s">
        <v>787</v>
      </c>
      <c r="Q321" s="2" t="s">
        <v>787</v>
      </c>
      <c r="R321" s="2" t="s">
        <v>1506</v>
      </c>
      <c r="S321" s="2" t="s">
        <v>1506</v>
      </c>
      <c r="T321" s="2" t="s">
        <v>1517</v>
      </c>
      <c r="U321" s="2" t="s">
        <v>1517</v>
      </c>
      <c r="V321" s="2" t="s">
        <v>1519</v>
      </c>
      <c r="W321" s="2" t="s">
        <v>1484</v>
      </c>
      <c r="X321" s="2" t="s">
        <v>1484</v>
      </c>
      <c r="Y321" s="2" t="s">
        <v>1484</v>
      </c>
      <c r="Z321" s="2" t="s">
        <v>1484</v>
      </c>
      <c r="AA321" s="2" t="s">
        <v>1484</v>
      </c>
      <c r="AB321" s="2" t="s">
        <v>1484</v>
      </c>
      <c r="AC321" s="2" t="s">
        <v>1484</v>
      </c>
      <c r="AD321" s="2" t="s">
        <v>1484</v>
      </c>
      <c r="AE321" s="2" t="s">
        <v>1484</v>
      </c>
      <c r="AF321" s="2" t="s">
        <v>1484</v>
      </c>
      <c r="AG321" s="2" t="s">
        <v>1484</v>
      </c>
      <c r="AH321" s="2" t="s">
        <v>1484</v>
      </c>
      <c r="AI321" s="2" t="s">
        <v>1484</v>
      </c>
      <c r="AJ321" s="2" t="s">
        <v>1484</v>
      </c>
      <c r="AK321" s="2" t="s">
        <v>1484</v>
      </c>
      <c r="AL321" s="2" t="s">
        <v>1484</v>
      </c>
      <c r="AM321" s="2" t="s">
        <v>1484</v>
      </c>
      <c r="AN321" s="2" t="s">
        <v>1484</v>
      </c>
      <c r="AO321" s="2" t="s">
        <v>1484</v>
      </c>
      <c r="AP321" s="2">
        <v>28</v>
      </c>
      <c r="AQ321" s="2">
        <v>12</v>
      </c>
      <c r="AR321" s="2" t="s">
        <v>1484</v>
      </c>
      <c r="AS321" s="2">
        <v>319.2</v>
      </c>
      <c r="AT321" s="2">
        <v>223.1</v>
      </c>
      <c r="AU321" s="2" t="s">
        <v>1484</v>
      </c>
      <c r="AV321" s="2">
        <v>243.79999999999998</v>
      </c>
      <c r="AW321" s="2">
        <v>180</v>
      </c>
      <c r="AX321" s="2">
        <v>17.100000000000001</v>
      </c>
      <c r="AY321" s="2">
        <v>129.19999999999999</v>
      </c>
      <c r="AZ321" s="2">
        <v>840</v>
      </c>
      <c r="BA321" s="2">
        <v>75.600000000000009</v>
      </c>
      <c r="BB321" s="2">
        <v>208.8</v>
      </c>
      <c r="BC321" s="2" t="s">
        <v>1484</v>
      </c>
      <c r="BD321" s="2" t="s">
        <v>1484</v>
      </c>
      <c r="BE321" s="2" t="s">
        <v>1484</v>
      </c>
      <c r="BF321" s="2" t="s">
        <v>1484</v>
      </c>
      <c r="BG321" s="2" t="s">
        <v>1484</v>
      </c>
      <c r="BH321" s="2" t="s">
        <v>1484</v>
      </c>
      <c r="BI321" s="2" t="s">
        <v>1484</v>
      </c>
      <c r="BJ321" s="2" t="s">
        <v>1484</v>
      </c>
      <c r="BK321" s="2" t="s">
        <v>1484</v>
      </c>
      <c r="BL321" s="2" t="s">
        <v>1484</v>
      </c>
      <c r="BM321" s="2" t="s">
        <v>1484</v>
      </c>
      <c r="BN321" s="2" t="s">
        <v>1484</v>
      </c>
      <c r="BO321" s="2" t="s">
        <v>1484</v>
      </c>
      <c r="BP321" s="2" t="s">
        <v>1484</v>
      </c>
      <c r="BQ321" s="2" t="s">
        <v>1484</v>
      </c>
      <c r="BR321" s="2" t="s">
        <v>1484</v>
      </c>
      <c r="BS321" s="2" t="s">
        <v>1484</v>
      </c>
      <c r="BT321" s="2" t="s">
        <v>1484</v>
      </c>
      <c r="BU321" s="2" t="s">
        <v>1484</v>
      </c>
      <c r="BV321" s="2">
        <v>7.8</v>
      </c>
      <c r="BW321" s="2">
        <v>9.6999999999999993</v>
      </c>
      <c r="BX321" s="2" t="s">
        <v>1484</v>
      </c>
      <c r="BY321" s="2">
        <v>9.3000000000000007</v>
      </c>
      <c r="BZ321" s="2">
        <v>3.8</v>
      </c>
      <c r="CA321" s="2" t="s">
        <v>1484</v>
      </c>
      <c r="CB321" s="2">
        <v>8.6999999999999993</v>
      </c>
      <c r="CC321" s="2">
        <v>17.899999999999999</v>
      </c>
      <c r="CD321" s="2">
        <v>6.7</v>
      </c>
      <c r="CE321" s="2">
        <v>16.100000000000001</v>
      </c>
      <c r="CF321" s="2">
        <v>8.8000000000000007</v>
      </c>
      <c r="CG321" s="2">
        <v>9</v>
      </c>
      <c r="CH321" s="2">
        <v>4.9000000000000004</v>
      </c>
      <c r="CI321" s="2" t="s">
        <v>1484</v>
      </c>
      <c r="CJ321" s="2" t="s">
        <v>1484</v>
      </c>
      <c r="CK321" s="2" t="s">
        <v>1484</v>
      </c>
      <c r="CL321" s="2" t="s">
        <v>1484</v>
      </c>
      <c r="CM321" s="2" t="s">
        <v>1484</v>
      </c>
      <c r="CN321" s="2" t="s">
        <v>1484</v>
      </c>
      <c r="CO321" s="2" t="s">
        <v>1484</v>
      </c>
      <c r="CP321" s="2" t="s">
        <v>1484</v>
      </c>
      <c r="CQ321" s="2" t="s">
        <v>1484</v>
      </c>
      <c r="CR321" s="2" t="s">
        <v>1484</v>
      </c>
      <c r="CS321" s="2" t="s">
        <v>1484</v>
      </c>
      <c r="CU321" s="2" t="str">
        <f>_xlfn.XLOOKUP($A321,TEAMS!$G$1:$G$844,TEAMS!$H$1:$H$844,"",0)</f>
        <v>PF</v>
      </c>
      <c r="CV321" s="2" t="str">
        <f>_xlfn.XLOOKUP($CU321,DASHBOARD!$B$22:$B$27,DASHBOARD!$C$22:$C$27,"",0)</f>
        <v>FORWARD</v>
      </c>
      <c r="CY321" s="60">
        <v>0</v>
      </c>
      <c r="CZ321" s="60">
        <v>0</v>
      </c>
      <c r="DA321" s="60">
        <v>0</v>
      </c>
      <c r="DB321" s="60">
        <v>0</v>
      </c>
      <c r="DC321" s="60">
        <v>0</v>
      </c>
      <c r="DD321" s="60">
        <v>0</v>
      </c>
      <c r="DE321" s="60">
        <v>0</v>
      </c>
      <c r="DF321" s="60">
        <v>0</v>
      </c>
      <c r="DG321" s="60">
        <v>0</v>
      </c>
      <c r="DH321" s="60">
        <v>385000</v>
      </c>
      <c r="DI321" s="60">
        <v>0</v>
      </c>
      <c r="DJ321" s="60">
        <v>565850</v>
      </c>
      <c r="DK321" s="60">
        <v>612435</v>
      </c>
      <c r="DL321" s="60">
        <v>0</v>
      </c>
      <c r="DM321" s="60">
        <v>745046</v>
      </c>
      <c r="DN321" s="60">
        <v>0</v>
      </c>
      <c r="DO321" s="60">
        <v>932015</v>
      </c>
      <c r="DP321" s="60">
        <v>1033930</v>
      </c>
      <c r="DQ321" s="60">
        <v>1141838</v>
      </c>
      <c r="DR321" s="60">
        <v>1187686</v>
      </c>
      <c r="DS321" s="60">
        <v>0</v>
      </c>
      <c r="DT321" s="60">
        <v>0</v>
      </c>
      <c r="DU321" s="60">
        <v>0</v>
      </c>
      <c r="DV321" s="60">
        <v>0</v>
      </c>
      <c r="DW321" s="60">
        <v>0</v>
      </c>
      <c r="DX321" s="60">
        <v>0</v>
      </c>
      <c r="DY321" s="60">
        <v>0</v>
      </c>
      <c r="DZ321" s="60">
        <v>0</v>
      </c>
      <c r="EA321" s="60">
        <v>0</v>
      </c>
      <c r="EB321" s="60">
        <v>0</v>
      </c>
      <c r="EC321" s="60">
        <v>0</v>
      </c>
      <c r="ED321" s="60">
        <v>0</v>
      </c>
      <c r="EH321" s="2" t="s">
        <v>1480</v>
      </c>
    </row>
    <row r="322" spans="1:139" x14ac:dyDescent="0.2">
      <c r="A322" s="2" t="s">
        <v>694</v>
      </c>
      <c r="B322" s="2" t="s">
        <v>1484</v>
      </c>
      <c r="C322" s="2" t="s">
        <v>1484</v>
      </c>
      <c r="D322" s="2" t="s">
        <v>1484</v>
      </c>
      <c r="E322" s="2" t="s">
        <v>1484</v>
      </c>
      <c r="F322" s="2" t="s">
        <v>1484</v>
      </c>
      <c r="G322" s="2" t="s">
        <v>1484</v>
      </c>
      <c r="H322" s="2" t="s">
        <v>1484</v>
      </c>
      <c r="I322" s="2" t="s">
        <v>1484</v>
      </c>
      <c r="J322" s="2" t="s">
        <v>1484</v>
      </c>
      <c r="K322" s="2" t="s">
        <v>1484</v>
      </c>
      <c r="L322" s="2" t="s">
        <v>1484</v>
      </c>
      <c r="M322" s="2" t="s">
        <v>1484</v>
      </c>
      <c r="N322" s="2" t="s">
        <v>1484</v>
      </c>
      <c r="O322" s="2" t="s">
        <v>1484</v>
      </c>
      <c r="P322" s="2" t="s">
        <v>1484</v>
      </c>
      <c r="Q322" s="2" t="s">
        <v>1484</v>
      </c>
      <c r="R322" s="2" t="s">
        <v>1484</v>
      </c>
      <c r="S322" s="2" t="s">
        <v>1484</v>
      </c>
      <c r="T322" s="2" t="s">
        <v>1484</v>
      </c>
      <c r="U322" s="2" t="s">
        <v>1531</v>
      </c>
      <c r="V322" s="2" t="s">
        <v>1531</v>
      </c>
      <c r="W322" s="2" t="s">
        <v>1531</v>
      </c>
      <c r="X322" s="2" t="s">
        <v>1531</v>
      </c>
      <c r="Y322" s="2" t="s">
        <v>1531</v>
      </c>
      <c r="Z322" s="2" t="s">
        <v>1531</v>
      </c>
      <c r="AA322" s="2" t="s">
        <v>1531</v>
      </c>
      <c r="AB322" s="2" t="s">
        <v>1507</v>
      </c>
      <c r="AC322" s="2" t="s">
        <v>835</v>
      </c>
      <c r="AD322" s="2" t="s">
        <v>835</v>
      </c>
      <c r="AE322" s="2" t="s">
        <v>1484</v>
      </c>
      <c r="AF322" s="2" t="s">
        <v>1484</v>
      </c>
      <c r="AG322" s="2" t="s">
        <v>1484</v>
      </c>
      <c r="AH322" s="2" t="s">
        <v>1484</v>
      </c>
      <c r="AI322" s="2" t="s">
        <v>1484</v>
      </c>
      <c r="AJ322" s="2" t="s">
        <v>1484</v>
      </c>
      <c r="AK322" s="2" t="s">
        <v>1484</v>
      </c>
      <c r="AL322" s="2" t="s">
        <v>1484</v>
      </c>
      <c r="AM322" s="2" t="s">
        <v>1484</v>
      </c>
      <c r="AN322" s="2" t="s">
        <v>1484</v>
      </c>
      <c r="AO322" s="2" t="s">
        <v>1484</v>
      </c>
      <c r="AP322" s="2" t="s">
        <v>1484</v>
      </c>
      <c r="AQ322" s="2" t="s">
        <v>1484</v>
      </c>
      <c r="AR322" s="2" t="s">
        <v>1484</v>
      </c>
      <c r="AS322" s="2" t="s">
        <v>1484</v>
      </c>
      <c r="AT322" s="2" t="s">
        <v>1484</v>
      </c>
      <c r="AU322" s="2" t="s">
        <v>1484</v>
      </c>
      <c r="AV322" s="2" t="s">
        <v>1484</v>
      </c>
      <c r="AW322" s="2" t="s">
        <v>1484</v>
      </c>
      <c r="AX322" s="2" t="s">
        <v>1484</v>
      </c>
      <c r="AY322" s="2" t="s">
        <v>1484</v>
      </c>
      <c r="AZ322" s="2" t="s">
        <v>1484</v>
      </c>
      <c r="BA322" s="2">
        <v>1321.3000000000002</v>
      </c>
      <c r="BB322" s="2">
        <v>2214</v>
      </c>
      <c r="BC322" s="2">
        <v>1795.2</v>
      </c>
      <c r="BD322" s="2">
        <v>2488</v>
      </c>
      <c r="BE322" s="2">
        <v>2664.9</v>
      </c>
      <c r="BF322" s="2">
        <v>2118.4</v>
      </c>
      <c r="BG322" s="2">
        <v>2503.8000000000002</v>
      </c>
      <c r="BH322" s="2">
        <v>2425.2999999999997</v>
      </c>
      <c r="BI322" s="2">
        <v>2090</v>
      </c>
      <c r="BJ322" s="2">
        <v>2012.8</v>
      </c>
      <c r="BK322" s="2" t="s">
        <v>1484</v>
      </c>
      <c r="BL322" s="2" t="s">
        <v>1484</v>
      </c>
      <c r="BM322" s="2" t="s">
        <v>1484</v>
      </c>
      <c r="BN322" s="2" t="s">
        <v>1484</v>
      </c>
      <c r="BO322" s="2" t="s">
        <v>1484</v>
      </c>
      <c r="BP322" s="2" t="s">
        <v>1484</v>
      </c>
      <c r="BQ322" s="2" t="s">
        <v>1484</v>
      </c>
      <c r="BR322" s="2" t="s">
        <v>1484</v>
      </c>
      <c r="BS322" s="2" t="s">
        <v>1484</v>
      </c>
      <c r="BT322" s="2" t="s">
        <v>1484</v>
      </c>
      <c r="BU322" s="2" t="s">
        <v>1484</v>
      </c>
      <c r="BV322" s="2" t="s">
        <v>1484</v>
      </c>
      <c r="BW322" s="2" t="s">
        <v>1484</v>
      </c>
      <c r="BX322" s="2" t="s">
        <v>1484</v>
      </c>
      <c r="BY322" s="2" t="s">
        <v>1484</v>
      </c>
      <c r="BZ322" s="2" t="s">
        <v>1484</v>
      </c>
      <c r="CA322" s="2" t="s">
        <v>1484</v>
      </c>
      <c r="CB322" s="2" t="s">
        <v>1484</v>
      </c>
      <c r="CC322" s="2" t="s">
        <v>1484</v>
      </c>
      <c r="CD322" s="2" t="s">
        <v>1484</v>
      </c>
      <c r="CE322" s="2" t="s">
        <v>1484</v>
      </c>
      <c r="CF322" s="2" t="s">
        <v>1484</v>
      </c>
      <c r="CG322" s="2">
        <v>15.2</v>
      </c>
      <c r="CH322" s="2">
        <v>17.7</v>
      </c>
      <c r="CI322" s="2">
        <v>19</v>
      </c>
      <c r="CJ322" s="2">
        <v>19.399999999999999</v>
      </c>
      <c r="CK322" s="2">
        <v>19.600000000000001</v>
      </c>
      <c r="CL322" s="2">
        <v>16.600000000000001</v>
      </c>
      <c r="CM322" s="2">
        <v>13.9</v>
      </c>
      <c r="CN322" s="2">
        <v>16.399999999999999</v>
      </c>
      <c r="CO322" s="2">
        <v>14.7</v>
      </c>
      <c r="CP322" s="2">
        <v>18.7</v>
      </c>
      <c r="CQ322" s="2" t="s">
        <v>1484</v>
      </c>
      <c r="CR322" s="2" t="s">
        <v>1484</v>
      </c>
      <c r="CS322" s="2" t="s">
        <v>1484</v>
      </c>
      <c r="CU322" s="2" t="str">
        <f>_xlfn.XLOOKUP($A322,TEAMS!$G$1:$G$844,TEAMS!$H$1:$H$844,"",0)</f>
        <v>C</v>
      </c>
      <c r="CV322" s="2" t="str">
        <f>_xlfn.XLOOKUP($CU322,DASHBOARD!$B$22:$B$27,DASHBOARD!$C$22:$C$27,"",0)</f>
        <v>CENTER</v>
      </c>
      <c r="CY322" s="60">
        <v>0</v>
      </c>
      <c r="CZ322" s="60">
        <v>0</v>
      </c>
      <c r="DA322" s="60">
        <v>0</v>
      </c>
      <c r="DB322" s="60">
        <v>0</v>
      </c>
      <c r="DC322" s="60">
        <v>0</v>
      </c>
      <c r="DD322" s="60">
        <v>0</v>
      </c>
      <c r="DE322" s="60">
        <v>0</v>
      </c>
      <c r="DF322" s="60">
        <v>0</v>
      </c>
      <c r="DG322" s="60">
        <v>0</v>
      </c>
      <c r="DH322" s="60">
        <v>0</v>
      </c>
      <c r="DI322" s="60">
        <v>0</v>
      </c>
      <c r="DJ322" s="60">
        <v>0</v>
      </c>
      <c r="DK322" s="60">
        <v>0</v>
      </c>
      <c r="DL322" s="60">
        <v>0</v>
      </c>
      <c r="DM322" s="60">
        <v>0</v>
      </c>
      <c r="DN322" s="60">
        <v>0</v>
      </c>
      <c r="DO322" s="60">
        <v>0</v>
      </c>
      <c r="DP322" s="60">
        <v>0</v>
      </c>
      <c r="DQ322" s="60">
        <v>0</v>
      </c>
      <c r="DR322" s="60">
        <v>1120200</v>
      </c>
      <c r="DS322" s="60">
        <v>1204200</v>
      </c>
      <c r="DT322" s="60">
        <v>1288200</v>
      </c>
      <c r="DU322" s="60">
        <v>2253062</v>
      </c>
      <c r="DV322" s="60">
        <v>12250000</v>
      </c>
      <c r="DW322" s="60">
        <v>12350000</v>
      </c>
      <c r="DX322" s="60">
        <v>12350000</v>
      </c>
      <c r="DY322" s="60">
        <v>12250000</v>
      </c>
      <c r="DZ322" s="60">
        <v>20061729</v>
      </c>
      <c r="EA322" s="60">
        <v>21666667</v>
      </c>
      <c r="EB322" s="60">
        <v>0</v>
      </c>
      <c r="EC322" s="60">
        <v>0</v>
      </c>
      <c r="ED322" s="60">
        <v>0</v>
      </c>
      <c r="EH322" s="2" t="s">
        <v>1478</v>
      </c>
    </row>
    <row r="323" spans="1:139" x14ac:dyDescent="0.2">
      <c r="A323" s="2" t="s">
        <v>933</v>
      </c>
      <c r="B323" s="2" t="s">
        <v>1484</v>
      </c>
      <c r="C323" s="2" t="s">
        <v>1484</v>
      </c>
      <c r="D323" s="2" t="s">
        <v>1484</v>
      </c>
      <c r="E323" s="2" t="s">
        <v>1484</v>
      </c>
      <c r="F323" s="2" t="s">
        <v>1484</v>
      </c>
      <c r="G323" s="2" t="s">
        <v>1484</v>
      </c>
      <c r="H323" s="2" t="s">
        <v>1527</v>
      </c>
      <c r="I323" s="2" t="s">
        <v>1527</v>
      </c>
      <c r="J323" s="2" t="s">
        <v>1527</v>
      </c>
      <c r="K323" s="2" t="s">
        <v>1085</v>
      </c>
      <c r="L323" s="2" t="s">
        <v>1085</v>
      </c>
      <c r="M323" s="2" t="s">
        <v>1529</v>
      </c>
      <c r="N323" s="2" t="s">
        <v>1529</v>
      </c>
      <c r="O323" s="2" t="s">
        <v>1529</v>
      </c>
      <c r="P323" s="2" t="s">
        <v>1507</v>
      </c>
      <c r="Q323" s="2" t="s">
        <v>814</v>
      </c>
      <c r="R323" s="2" t="s">
        <v>1484</v>
      </c>
      <c r="S323" s="2" t="s">
        <v>1484</v>
      </c>
      <c r="T323" s="2" t="s">
        <v>1484</v>
      </c>
      <c r="U323" s="2" t="s">
        <v>1484</v>
      </c>
      <c r="V323" s="2" t="s">
        <v>1484</v>
      </c>
      <c r="W323" s="2" t="s">
        <v>1484</v>
      </c>
      <c r="X323" s="2" t="s">
        <v>1484</v>
      </c>
      <c r="Y323" s="2" t="s">
        <v>1484</v>
      </c>
      <c r="Z323" s="2" t="s">
        <v>1484</v>
      </c>
      <c r="AA323" s="2" t="s">
        <v>1484</v>
      </c>
      <c r="AB323" s="2" t="s">
        <v>1484</v>
      </c>
      <c r="AC323" s="2" t="s">
        <v>1484</v>
      </c>
      <c r="AD323" s="2" t="s">
        <v>1484</v>
      </c>
      <c r="AE323" s="2" t="s">
        <v>1484</v>
      </c>
      <c r="AF323" s="2" t="s">
        <v>1484</v>
      </c>
      <c r="AG323" s="2" t="s">
        <v>1484</v>
      </c>
      <c r="AH323" s="2" t="s">
        <v>1484</v>
      </c>
      <c r="AI323" s="2" t="s">
        <v>1484</v>
      </c>
      <c r="AJ323" s="2" t="s">
        <v>1484</v>
      </c>
      <c r="AK323" s="2" t="s">
        <v>1484</v>
      </c>
      <c r="AL323" s="2" t="s">
        <v>1484</v>
      </c>
      <c r="AM323" s="2" t="s">
        <v>1484</v>
      </c>
      <c r="AN323" s="2">
        <v>1066</v>
      </c>
      <c r="AO323" s="2">
        <v>1599</v>
      </c>
      <c r="AP323" s="2">
        <v>1070</v>
      </c>
      <c r="AQ323" s="2">
        <v>2697.7999999999997</v>
      </c>
      <c r="AR323" s="2">
        <v>2394.4</v>
      </c>
      <c r="AS323" s="2">
        <v>1599</v>
      </c>
      <c r="AT323" s="2">
        <v>1730.2</v>
      </c>
      <c r="AU323" s="2">
        <v>1976</v>
      </c>
      <c r="AV323" s="2">
        <v>1168.2</v>
      </c>
      <c r="AW323" s="2">
        <v>638.40000000000009</v>
      </c>
      <c r="AX323" s="2" t="s">
        <v>1484</v>
      </c>
      <c r="AY323" s="2" t="s">
        <v>1484</v>
      </c>
      <c r="AZ323" s="2" t="s">
        <v>1484</v>
      </c>
      <c r="BA323" s="2" t="s">
        <v>1484</v>
      </c>
      <c r="BB323" s="2" t="s">
        <v>1484</v>
      </c>
      <c r="BC323" s="2" t="s">
        <v>1484</v>
      </c>
      <c r="BD323" s="2" t="s">
        <v>1484</v>
      </c>
      <c r="BE323" s="2" t="s">
        <v>1484</v>
      </c>
      <c r="BF323" s="2" t="s">
        <v>1484</v>
      </c>
      <c r="BG323" s="2" t="s">
        <v>1484</v>
      </c>
      <c r="BH323" s="2" t="s">
        <v>1484</v>
      </c>
      <c r="BI323" s="2" t="s">
        <v>1484</v>
      </c>
      <c r="BJ323" s="2" t="s">
        <v>1484</v>
      </c>
      <c r="BK323" s="2" t="s">
        <v>1484</v>
      </c>
      <c r="BL323" s="2" t="s">
        <v>1484</v>
      </c>
      <c r="BM323" s="2" t="s">
        <v>1484</v>
      </c>
      <c r="BN323" s="2" t="s">
        <v>1484</v>
      </c>
      <c r="BO323" s="2" t="s">
        <v>1484</v>
      </c>
      <c r="BP323" s="2" t="s">
        <v>1484</v>
      </c>
      <c r="BQ323" s="2" t="s">
        <v>1484</v>
      </c>
      <c r="BR323" s="2" t="s">
        <v>1484</v>
      </c>
      <c r="BS323" s="2" t="s">
        <v>1484</v>
      </c>
      <c r="BT323" s="2">
        <v>10.4</v>
      </c>
      <c r="BU323" s="2">
        <v>15.7</v>
      </c>
      <c r="BV323" s="2">
        <v>12.8</v>
      </c>
      <c r="BW323" s="2">
        <v>13.8</v>
      </c>
      <c r="BX323" s="2">
        <v>11.9</v>
      </c>
      <c r="BY323" s="2">
        <v>8</v>
      </c>
      <c r="BZ323" s="2">
        <v>13.4</v>
      </c>
      <c r="CA323" s="2">
        <v>10.1</v>
      </c>
      <c r="CB323" s="2">
        <v>9</v>
      </c>
      <c r="CC323" s="2">
        <v>6.2</v>
      </c>
      <c r="CD323" s="2" t="s">
        <v>1484</v>
      </c>
      <c r="CE323" s="2" t="s">
        <v>1484</v>
      </c>
      <c r="CF323" s="2" t="s">
        <v>1484</v>
      </c>
      <c r="CG323" s="2" t="s">
        <v>1484</v>
      </c>
      <c r="CH323" s="2" t="s">
        <v>1484</v>
      </c>
      <c r="CI323" s="2" t="s">
        <v>1484</v>
      </c>
      <c r="CJ323" s="2" t="s">
        <v>1484</v>
      </c>
      <c r="CK323" s="2" t="s">
        <v>1484</v>
      </c>
      <c r="CL323" s="2" t="s">
        <v>1484</v>
      </c>
      <c r="CM323" s="2" t="s">
        <v>1484</v>
      </c>
      <c r="CN323" s="2" t="s">
        <v>1484</v>
      </c>
      <c r="CO323" s="2" t="s">
        <v>1484</v>
      </c>
      <c r="CP323" s="2" t="s">
        <v>1484</v>
      </c>
      <c r="CQ323" s="2" t="s">
        <v>1484</v>
      </c>
      <c r="CR323" s="2" t="s">
        <v>1484</v>
      </c>
      <c r="CS323" s="2" t="s">
        <v>1484</v>
      </c>
      <c r="CU323" s="2" t="str">
        <f>_xlfn.XLOOKUP($A323,TEAMS!$G$1:$G$844,TEAMS!$H$1:$H$844,"",0)</f>
        <v>SF</v>
      </c>
      <c r="CV323" s="2" t="str">
        <f>_xlfn.XLOOKUP($CU323,DASHBOARD!$B$22:$B$27,DASHBOARD!$C$22:$C$27,"",0)</f>
        <v>FORWARD</v>
      </c>
      <c r="CY323" s="60">
        <v>0</v>
      </c>
      <c r="CZ323" s="60">
        <v>0</v>
      </c>
      <c r="DA323" s="60">
        <v>0</v>
      </c>
      <c r="DB323" s="60">
        <v>0</v>
      </c>
      <c r="DC323" s="60">
        <v>0</v>
      </c>
      <c r="DD323" s="60">
        <v>0</v>
      </c>
      <c r="DE323" s="60">
        <v>220000</v>
      </c>
      <c r="DF323" s="60">
        <v>1200000</v>
      </c>
      <c r="DG323" s="60">
        <v>1300000</v>
      </c>
      <c r="DH323" s="60">
        <v>2000000</v>
      </c>
      <c r="DI323" s="60">
        <v>2200000</v>
      </c>
      <c r="DJ323" s="60">
        <v>5500000</v>
      </c>
      <c r="DK323" s="60">
        <v>6100000</v>
      </c>
      <c r="DL323" s="60">
        <v>6700000</v>
      </c>
      <c r="DM323" s="60">
        <v>7300000</v>
      </c>
      <c r="DN323" s="60">
        <v>7900000</v>
      </c>
      <c r="DO323" s="60">
        <v>0</v>
      </c>
      <c r="DP323" s="60">
        <v>0</v>
      </c>
      <c r="DQ323" s="60">
        <v>0</v>
      </c>
      <c r="DR323" s="60">
        <v>0</v>
      </c>
      <c r="DS323" s="60">
        <v>0</v>
      </c>
      <c r="DT323" s="60">
        <v>0</v>
      </c>
      <c r="DU323" s="60">
        <v>0</v>
      </c>
      <c r="DV323" s="60">
        <v>0</v>
      </c>
      <c r="DW323" s="60">
        <v>0</v>
      </c>
      <c r="DX323" s="60">
        <v>0</v>
      </c>
      <c r="DY323" s="60">
        <v>0</v>
      </c>
      <c r="DZ323" s="60">
        <v>0</v>
      </c>
      <c r="EA323" s="60">
        <v>0</v>
      </c>
      <c r="EB323" s="60">
        <v>0</v>
      </c>
      <c r="EC323" s="60">
        <v>0</v>
      </c>
      <c r="ED323" s="60">
        <v>0</v>
      </c>
      <c r="EH323" s="2" t="s">
        <v>1271</v>
      </c>
    </row>
    <row r="324" spans="1:139" x14ac:dyDescent="0.2">
      <c r="A324" s="2" t="s">
        <v>820</v>
      </c>
      <c r="B324" s="2" t="s">
        <v>1484</v>
      </c>
      <c r="C324" s="2" t="s">
        <v>1484</v>
      </c>
      <c r="D324" s="2" t="s">
        <v>1484</v>
      </c>
      <c r="E324" s="2" t="s">
        <v>1484</v>
      </c>
      <c r="F324" s="2" t="s">
        <v>1484</v>
      </c>
      <c r="G324" s="2" t="s">
        <v>1484</v>
      </c>
      <c r="H324" s="2" t="s">
        <v>1484</v>
      </c>
      <c r="I324" s="2" t="s">
        <v>1484</v>
      </c>
      <c r="J324" s="2" t="s">
        <v>1484</v>
      </c>
      <c r="K324" s="2" t="s">
        <v>1484</v>
      </c>
      <c r="L324" s="2" t="s">
        <v>1484</v>
      </c>
      <c r="M324" s="2" t="s">
        <v>1524</v>
      </c>
      <c r="N324" s="2" t="s">
        <v>1524</v>
      </c>
      <c r="O324" s="2" t="s">
        <v>1524</v>
      </c>
      <c r="P324" s="2" t="s">
        <v>1524</v>
      </c>
      <c r="Q324" s="2" t="s">
        <v>1524</v>
      </c>
      <c r="R324" s="2" t="s">
        <v>1085</v>
      </c>
      <c r="S324" s="2" t="s">
        <v>1085</v>
      </c>
      <c r="T324" s="2" t="s">
        <v>1085</v>
      </c>
      <c r="U324" s="2" t="s">
        <v>1085</v>
      </c>
      <c r="V324" s="2" t="s">
        <v>1507</v>
      </c>
      <c r="W324" s="2" t="s">
        <v>814</v>
      </c>
      <c r="X324" s="2" t="s">
        <v>814</v>
      </c>
      <c r="Y324" s="2" t="s">
        <v>814</v>
      </c>
      <c r="Z324" s="2" t="s">
        <v>1484</v>
      </c>
      <c r="AA324" s="2" t="s">
        <v>1484</v>
      </c>
      <c r="AB324" s="2" t="s">
        <v>1484</v>
      </c>
      <c r="AC324" s="2" t="s">
        <v>1484</v>
      </c>
      <c r="AD324" s="2" t="s">
        <v>1484</v>
      </c>
      <c r="AE324" s="2" t="s">
        <v>1484</v>
      </c>
      <c r="AF324" s="2" t="s">
        <v>1484</v>
      </c>
      <c r="AG324" s="2" t="s">
        <v>1484</v>
      </c>
      <c r="AH324" s="2" t="s">
        <v>1484</v>
      </c>
      <c r="AI324" s="2" t="s">
        <v>1484</v>
      </c>
      <c r="AJ324" s="2" t="s">
        <v>1484</v>
      </c>
      <c r="AK324" s="2" t="s">
        <v>1484</v>
      </c>
      <c r="AL324" s="2" t="s">
        <v>1484</v>
      </c>
      <c r="AM324" s="2" t="s">
        <v>1484</v>
      </c>
      <c r="AN324" s="2" t="s">
        <v>1484</v>
      </c>
      <c r="AO324" s="2" t="s">
        <v>1484</v>
      </c>
      <c r="AP324" s="2" t="s">
        <v>1484</v>
      </c>
      <c r="AQ324" s="2" t="s">
        <v>1484</v>
      </c>
      <c r="AR324" s="2" t="s">
        <v>1484</v>
      </c>
      <c r="AS324" s="2">
        <v>3096.6000000000004</v>
      </c>
      <c r="AT324" s="2">
        <v>2386.8000000000002</v>
      </c>
      <c r="AU324" s="2">
        <v>1943.4</v>
      </c>
      <c r="AV324" s="2">
        <v>2520</v>
      </c>
      <c r="AW324" s="2">
        <v>2835</v>
      </c>
      <c r="AX324" s="2">
        <v>2984.7999999999997</v>
      </c>
      <c r="AY324" s="2">
        <v>2904</v>
      </c>
      <c r="AZ324" s="2">
        <v>2034</v>
      </c>
      <c r="BA324" s="2">
        <v>2170.7999999999997</v>
      </c>
      <c r="BB324" s="2">
        <v>2378</v>
      </c>
      <c r="BC324" s="2">
        <v>1501.5</v>
      </c>
      <c r="BD324" s="2">
        <v>1785.6000000000001</v>
      </c>
      <c r="BE324" s="2">
        <v>1467.3000000000002</v>
      </c>
      <c r="BF324" s="2" t="s">
        <v>1484</v>
      </c>
      <c r="BG324" s="2" t="s">
        <v>1484</v>
      </c>
      <c r="BH324" s="2" t="s">
        <v>1484</v>
      </c>
      <c r="BI324" s="2" t="s">
        <v>1484</v>
      </c>
      <c r="BJ324" s="2" t="s">
        <v>1484</v>
      </c>
      <c r="BK324" s="2" t="s">
        <v>1484</v>
      </c>
      <c r="BL324" s="2" t="s">
        <v>1484</v>
      </c>
      <c r="BM324" s="2" t="s">
        <v>1484</v>
      </c>
      <c r="BN324" s="2" t="s">
        <v>1484</v>
      </c>
      <c r="BO324" s="2" t="s">
        <v>1484</v>
      </c>
      <c r="BP324" s="2" t="s">
        <v>1484</v>
      </c>
      <c r="BQ324" s="2" t="s">
        <v>1484</v>
      </c>
      <c r="BR324" s="2" t="s">
        <v>1484</v>
      </c>
      <c r="BS324" s="2" t="s">
        <v>1484</v>
      </c>
      <c r="BT324" s="2" t="s">
        <v>1484</v>
      </c>
      <c r="BU324" s="2" t="s">
        <v>1484</v>
      </c>
      <c r="BV324" s="2" t="s">
        <v>1484</v>
      </c>
      <c r="BW324" s="2" t="s">
        <v>1484</v>
      </c>
      <c r="BX324" s="2" t="s">
        <v>1484</v>
      </c>
      <c r="BY324" s="2">
        <v>13.9</v>
      </c>
      <c r="BZ324" s="2">
        <v>15</v>
      </c>
      <c r="CA324" s="2">
        <v>15.3</v>
      </c>
      <c r="CB324" s="2">
        <v>14.8</v>
      </c>
      <c r="CC324" s="2">
        <v>14.7</v>
      </c>
      <c r="CD324" s="2">
        <v>12</v>
      </c>
      <c r="CE324" s="2">
        <v>11.7</v>
      </c>
      <c r="CF324" s="2">
        <v>10.7</v>
      </c>
      <c r="CG324" s="2">
        <v>11.1</v>
      </c>
      <c r="CH324" s="2">
        <v>12.3</v>
      </c>
      <c r="CI324" s="2">
        <v>9.6999999999999993</v>
      </c>
      <c r="CJ324" s="2">
        <v>10.7</v>
      </c>
      <c r="CK324" s="2">
        <v>8.6999999999999993</v>
      </c>
      <c r="CL324" s="2" t="s">
        <v>1484</v>
      </c>
      <c r="CM324" s="2" t="s">
        <v>1484</v>
      </c>
      <c r="CN324" s="2" t="s">
        <v>1484</v>
      </c>
      <c r="CO324" s="2" t="s">
        <v>1484</v>
      </c>
      <c r="CP324" s="2" t="s">
        <v>1484</v>
      </c>
      <c r="CQ324" s="2" t="s">
        <v>1484</v>
      </c>
      <c r="CR324" s="2" t="s">
        <v>1484</v>
      </c>
      <c r="CS324" s="2" t="s">
        <v>1484</v>
      </c>
      <c r="CU324" s="2" t="str">
        <f>_xlfn.XLOOKUP($A324,TEAMS!$G$1:$G$844,TEAMS!$H$1:$H$844,"",0)</f>
        <v>SF</v>
      </c>
      <c r="CV324" s="2" t="str">
        <f>_xlfn.XLOOKUP($CU324,DASHBOARD!$B$22:$B$27,DASHBOARD!$C$22:$C$27,"",0)</f>
        <v>FORWARD</v>
      </c>
      <c r="CY324" s="60">
        <v>0</v>
      </c>
      <c r="CZ324" s="60">
        <v>0</v>
      </c>
      <c r="DA324" s="60">
        <v>0</v>
      </c>
      <c r="DB324" s="60">
        <v>0</v>
      </c>
      <c r="DC324" s="60">
        <v>0</v>
      </c>
      <c r="DD324" s="60">
        <v>0</v>
      </c>
      <c r="DE324" s="60">
        <v>0</v>
      </c>
      <c r="DF324" s="60">
        <v>0</v>
      </c>
      <c r="DG324" s="60">
        <v>0</v>
      </c>
      <c r="DH324" s="60">
        <v>0</v>
      </c>
      <c r="DI324" s="60">
        <v>0</v>
      </c>
      <c r="DJ324" s="60">
        <v>2203080</v>
      </c>
      <c r="DK324" s="60">
        <v>2368200</v>
      </c>
      <c r="DL324" s="60">
        <v>2533440</v>
      </c>
      <c r="DM324" s="60">
        <v>3212402</v>
      </c>
      <c r="DN324" s="60">
        <v>4903000</v>
      </c>
      <c r="DO324" s="60">
        <v>5393300</v>
      </c>
      <c r="DP324" s="60">
        <v>0</v>
      </c>
      <c r="DQ324" s="60">
        <v>6448900</v>
      </c>
      <c r="DR324" s="60">
        <v>6864200</v>
      </c>
      <c r="DS324" s="60">
        <v>7354500</v>
      </c>
      <c r="DT324" s="60">
        <v>3000000</v>
      </c>
      <c r="DU324" s="60">
        <v>3135000</v>
      </c>
      <c r="DV324" s="60">
        <v>3270000</v>
      </c>
      <c r="DW324" s="60">
        <v>0</v>
      </c>
      <c r="DX324" s="60">
        <v>0</v>
      </c>
      <c r="DY324" s="60">
        <v>0</v>
      </c>
      <c r="DZ324" s="60">
        <v>0</v>
      </c>
      <c r="EA324" s="60">
        <v>0</v>
      </c>
      <c r="EB324" s="60">
        <v>0</v>
      </c>
      <c r="EC324" s="60">
        <v>0</v>
      </c>
      <c r="ED324" s="60">
        <v>0</v>
      </c>
      <c r="EH324" s="2" t="s">
        <v>1479</v>
      </c>
    </row>
    <row r="325" spans="1:139" x14ac:dyDescent="0.2">
      <c r="A325" s="2" t="s">
        <v>796</v>
      </c>
      <c r="B325" s="2" t="s">
        <v>1484</v>
      </c>
      <c r="C325" s="2" t="s">
        <v>1484</v>
      </c>
      <c r="D325" s="2" t="s">
        <v>1484</v>
      </c>
      <c r="E325" s="2" t="s">
        <v>1484</v>
      </c>
      <c r="F325" s="2" t="s">
        <v>1484</v>
      </c>
      <c r="G325" s="2" t="s">
        <v>1484</v>
      </c>
      <c r="H325" s="2" t="s">
        <v>1484</v>
      </c>
      <c r="I325" s="2" t="s">
        <v>1484</v>
      </c>
      <c r="J325" s="2" t="s">
        <v>1484</v>
      </c>
      <c r="K325" s="2" t="s">
        <v>1484</v>
      </c>
      <c r="L325" s="2" t="s">
        <v>1484</v>
      </c>
      <c r="M325" s="2" t="s">
        <v>1484</v>
      </c>
      <c r="N325" s="2" t="s">
        <v>1484</v>
      </c>
      <c r="O325" s="2" t="s">
        <v>1484</v>
      </c>
      <c r="P325" s="2" t="s">
        <v>1484</v>
      </c>
      <c r="Q325" s="2" t="s">
        <v>1484</v>
      </c>
      <c r="R325" s="2" t="s">
        <v>788</v>
      </c>
      <c r="S325" s="2" t="s">
        <v>1507</v>
      </c>
      <c r="T325" s="2" t="s">
        <v>1507</v>
      </c>
      <c r="U325" s="2" t="s">
        <v>837</v>
      </c>
      <c r="V325" s="2" t="s">
        <v>837</v>
      </c>
      <c r="W325" s="2" t="s">
        <v>1506</v>
      </c>
      <c r="X325" s="2" t="s">
        <v>1506</v>
      </c>
      <c r="Y325" s="2" t="s">
        <v>1507</v>
      </c>
      <c r="Z325" s="2" t="s">
        <v>814</v>
      </c>
      <c r="AA325" s="2" t="s">
        <v>1484</v>
      </c>
      <c r="AB325" s="2" t="s">
        <v>1484</v>
      </c>
      <c r="AC325" s="2" t="s">
        <v>1484</v>
      </c>
      <c r="AD325" s="2" t="s">
        <v>1484</v>
      </c>
      <c r="AE325" s="2" t="s">
        <v>1484</v>
      </c>
      <c r="AF325" s="2" t="s">
        <v>1484</v>
      </c>
      <c r="AG325" s="2" t="s">
        <v>1484</v>
      </c>
      <c r="AH325" s="2" t="s">
        <v>1484</v>
      </c>
      <c r="AI325" s="2" t="s">
        <v>1484</v>
      </c>
      <c r="AJ325" s="2" t="s">
        <v>1484</v>
      </c>
      <c r="AK325" s="2" t="s">
        <v>1484</v>
      </c>
      <c r="AL325" s="2" t="s">
        <v>1484</v>
      </c>
      <c r="AM325" s="2" t="s">
        <v>1484</v>
      </c>
      <c r="AN325" s="2" t="s">
        <v>1484</v>
      </c>
      <c r="AO325" s="2" t="s">
        <v>1484</v>
      </c>
      <c r="AP325" s="2" t="s">
        <v>1484</v>
      </c>
      <c r="AQ325" s="2" t="s">
        <v>1484</v>
      </c>
      <c r="AR325" s="2" t="s">
        <v>1484</v>
      </c>
      <c r="AS325" s="2" t="s">
        <v>1484</v>
      </c>
      <c r="AT325" s="2" t="s">
        <v>1484</v>
      </c>
      <c r="AU325" s="2" t="s">
        <v>1484</v>
      </c>
      <c r="AV325" s="2" t="s">
        <v>1484</v>
      </c>
      <c r="AW325" s="2" t="s">
        <v>1484</v>
      </c>
      <c r="AX325" s="2">
        <v>202.4</v>
      </c>
      <c r="AY325" s="2">
        <v>239.4</v>
      </c>
      <c r="AZ325" s="2">
        <v>475.20000000000005</v>
      </c>
      <c r="BA325" s="2">
        <v>1697.3999999999999</v>
      </c>
      <c r="BB325" s="2">
        <v>1566.2</v>
      </c>
      <c r="BC325" s="2">
        <v>1398.3</v>
      </c>
      <c r="BD325" s="2">
        <v>1404.2</v>
      </c>
      <c r="BE325" s="2">
        <v>252.29999999999998</v>
      </c>
      <c r="BF325" s="2">
        <v>89</v>
      </c>
      <c r="BG325" s="2" t="s">
        <v>1484</v>
      </c>
      <c r="BH325" s="2" t="s">
        <v>1484</v>
      </c>
      <c r="BI325" s="2" t="s">
        <v>1484</v>
      </c>
      <c r="BJ325" s="2" t="s">
        <v>1484</v>
      </c>
      <c r="BK325" s="2" t="s">
        <v>1484</v>
      </c>
      <c r="BL325" s="2" t="s">
        <v>1484</v>
      </c>
      <c r="BM325" s="2" t="s">
        <v>1484</v>
      </c>
      <c r="BN325" s="2" t="s">
        <v>1484</v>
      </c>
      <c r="BO325" s="2" t="s">
        <v>1484</v>
      </c>
      <c r="BP325" s="2" t="s">
        <v>1484</v>
      </c>
      <c r="BQ325" s="2" t="s">
        <v>1484</v>
      </c>
      <c r="BR325" s="2" t="s">
        <v>1484</v>
      </c>
      <c r="BS325" s="2" t="s">
        <v>1484</v>
      </c>
      <c r="BT325" s="2" t="s">
        <v>1484</v>
      </c>
      <c r="BU325" s="2" t="s">
        <v>1484</v>
      </c>
      <c r="BV325" s="2" t="s">
        <v>1484</v>
      </c>
      <c r="BW325" s="2" t="s">
        <v>1484</v>
      </c>
      <c r="BX325" s="2" t="s">
        <v>1484</v>
      </c>
      <c r="BY325" s="2" t="s">
        <v>1484</v>
      </c>
      <c r="BZ325" s="2" t="s">
        <v>1484</v>
      </c>
      <c r="CA325" s="2" t="s">
        <v>1484</v>
      </c>
      <c r="CB325" s="2" t="s">
        <v>1484</v>
      </c>
      <c r="CC325" s="2" t="s">
        <v>1484</v>
      </c>
      <c r="CD325" s="2">
        <v>7.5</v>
      </c>
      <c r="CE325" s="2">
        <v>6.3</v>
      </c>
      <c r="CF325" s="2">
        <v>12.9</v>
      </c>
      <c r="CG325" s="2">
        <v>12.4</v>
      </c>
      <c r="CH325" s="2">
        <v>13.6</v>
      </c>
      <c r="CI325" s="2">
        <v>13.6</v>
      </c>
      <c r="CJ325" s="2">
        <v>13.1</v>
      </c>
      <c r="CK325" s="2">
        <v>4.7</v>
      </c>
      <c r="CL325" s="2">
        <v>4.4000000000000004</v>
      </c>
      <c r="CM325" s="2" t="s">
        <v>1484</v>
      </c>
      <c r="CN325" s="2" t="s">
        <v>1484</v>
      </c>
      <c r="CO325" s="2" t="s">
        <v>1484</v>
      </c>
      <c r="CP325" s="2" t="s">
        <v>1484</v>
      </c>
      <c r="CQ325" s="2" t="s">
        <v>1484</v>
      </c>
      <c r="CR325" s="2" t="s">
        <v>1484</v>
      </c>
      <c r="CS325" s="2" t="s">
        <v>1484</v>
      </c>
      <c r="CU325" s="2" t="str">
        <f>_xlfn.XLOOKUP($A325,TEAMS!$G$1:$G$844,TEAMS!$H$1:$H$844,"",0)</f>
        <v>SG</v>
      </c>
      <c r="CV325" s="2" t="str">
        <f>_xlfn.XLOOKUP($CU325,DASHBOARD!$B$22:$B$27,DASHBOARD!$C$22:$C$27,"",0)</f>
        <v>GUARD</v>
      </c>
      <c r="CY325" s="60">
        <v>0</v>
      </c>
      <c r="CZ325" s="60">
        <v>0</v>
      </c>
      <c r="DA325" s="60">
        <v>0</v>
      </c>
      <c r="DB325" s="60">
        <v>0</v>
      </c>
      <c r="DC325" s="60">
        <v>0</v>
      </c>
      <c r="DD325" s="60">
        <v>0</v>
      </c>
      <c r="DE325" s="60">
        <v>0</v>
      </c>
      <c r="DF325" s="60">
        <v>0</v>
      </c>
      <c r="DG325" s="60">
        <v>0</v>
      </c>
      <c r="DH325" s="60">
        <v>0</v>
      </c>
      <c r="DI325" s="60">
        <v>0</v>
      </c>
      <c r="DJ325" s="60">
        <v>0</v>
      </c>
      <c r="DK325" s="60">
        <v>0</v>
      </c>
      <c r="DL325" s="60">
        <v>0</v>
      </c>
      <c r="DM325" s="60">
        <v>0</v>
      </c>
      <c r="DN325" s="60">
        <v>0</v>
      </c>
      <c r="DO325" s="60">
        <v>971280</v>
      </c>
      <c r="DP325" s="60">
        <v>1044120</v>
      </c>
      <c r="DQ325" s="60">
        <v>797581</v>
      </c>
      <c r="DR325" s="60">
        <v>2000000</v>
      </c>
      <c r="DS325" s="60">
        <v>2200000</v>
      </c>
      <c r="DT325" s="60">
        <v>3500000</v>
      </c>
      <c r="DU325" s="60">
        <v>3500000</v>
      </c>
      <c r="DV325" s="60">
        <v>3500000</v>
      </c>
      <c r="DW325" s="60">
        <v>0</v>
      </c>
      <c r="DX325" s="60">
        <v>0</v>
      </c>
      <c r="DY325" s="60">
        <v>0</v>
      </c>
      <c r="DZ325" s="60">
        <v>0</v>
      </c>
      <c r="EA325" s="60">
        <v>0</v>
      </c>
      <c r="EB325" s="60">
        <v>0</v>
      </c>
      <c r="EC325" s="60">
        <v>0</v>
      </c>
      <c r="ED325" s="60">
        <v>0</v>
      </c>
      <c r="EH325" s="2" t="s">
        <v>1480</v>
      </c>
    </row>
    <row r="326" spans="1:139" x14ac:dyDescent="0.2">
      <c r="A326" s="2" t="s">
        <v>940</v>
      </c>
      <c r="B326" s="2" t="s">
        <v>1484</v>
      </c>
      <c r="C326" s="2" t="s">
        <v>1484</v>
      </c>
      <c r="D326" s="2" t="s">
        <v>1522</v>
      </c>
      <c r="E326" s="2" t="s">
        <v>1522</v>
      </c>
      <c r="F326" s="2" t="s">
        <v>1522</v>
      </c>
      <c r="G326" s="2" t="s">
        <v>1522</v>
      </c>
      <c r="H326" s="2" t="s">
        <v>837</v>
      </c>
      <c r="I326" s="2" t="s">
        <v>837</v>
      </c>
      <c r="J326" s="2" t="s">
        <v>837</v>
      </c>
      <c r="K326" s="2" t="s">
        <v>837</v>
      </c>
      <c r="L326" s="2" t="s">
        <v>837</v>
      </c>
      <c r="M326" s="2" t="s">
        <v>837</v>
      </c>
      <c r="N326" s="2" t="s">
        <v>837</v>
      </c>
      <c r="O326" s="2" t="s">
        <v>837</v>
      </c>
      <c r="P326" s="2" t="s">
        <v>814</v>
      </c>
      <c r="Q326" s="2" t="s">
        <v>814</v>
      </c>
      <c r="R326" s="2" t="s">
        <v>814</v>
      </c>
      <c r="S326" s="2" t="s">
        <v>1507</v>
      </c>
      <c r="T326" s="2" t="s">
        <v>1506</v>
      </c>
      <c r="U326" s="2" t="s">
        <v>788</v>
      </c>
      <c r="V326" s="2" t="s">
        <v>844</v>
      </c>
      <c r="W326" s="2" t="s">
        <v>1484</v>
      </c>
      <c r="X326" s="2" t="s">
        <v>1484</v>
      </c>
      <c r="Y326" s="2" t="s">
        <v>1484</v>
      </c>
      <c r="Z326" s="2" t="s">
        <v>1484</v>
      </c>
      <c r="AA326" s="2" t="s">
        <v>1484</v>
      </c>
      <c r="AB326" s="2" t="s">
        <v>1484</v>
      </c>
      <c r="AC326" s="2" t="s">
        <v>1484</v>
      </c>
      <c r="AD326" s="2" t="s">
        <v>1484</v>
      </c>
      <c r="AE326" s="2" t="s">
        <v>1484</v>
      </c>
      <c r="AF326" s="2" t="s">
        <v>1484</v>
      </c>
      <c r="AG326" s="2" t="s">
        <v>1484</v>
      </c>
      <c r="AH326" s="2" t="s">
        <v>1484</v>
      </c>
      <c r="AI326" s="2" t="s">
        <v>1484</v>
      </c>
      <c r="AJ326" s="2">
        <v>3069.9</v>
      </c>
      <c r="AK326" s="2">
        <v>3223.7999999999997</v>
      </c>
      <c r="AL326" s="2">
        <v>2923</v>
      </c>
      <c r="AM326" s="2">
        <v>1944</v>
      </c>
      <c r="AN326" s="2">
        <v>1943.1000000000001</v>
      </c>
      <c r="AO326" s="2">
        <v>2178</v>
      </c>
      <c r="AP326" s="2">
        <v>1705.1999999999998</v>
      </c>
      <c r="AQ326" s="2">
        <v>3160</v>
      </c>
      <c r="AR326" s="2">
        <v>2923</v>
      </c>
      <c r="AS326" s="2">
        <v>2418.7000000000003</v>
      </c>
      <c r="AT326" s="2">
        <v>2532.6</v>
      </c>
      <c r="AU326" s="2">
        <v>2465.6</v>
      </c>
      <c r="AV326" s="2">
        <v>2489.3000000000002</v>
      </c>
      <c r="AW326" s="2">
        <v>1805.4</v>
      </c>
      <c r="AX326" s="2">
        <v>1136</v>
      </c>
      <c r="AY326" s="2">
        <v>1750.7</v>
      </c>
      <c r="AZ326" s="2">
        <v>2250</v>
      </c>
      <c r="BA326" s="2">
        <v>1240.1999999999998</v>
      </c>
      <c r="BB326" s="2">
        <v>751.1</v>
      </c>
      <c r="BC326" s="2" t="s">
        <v>1484</v>
      </c>
      <c r="BD326" s="2" t="s">
        <v>1484</v>
      </c>
      <c r="BE326" s="2" t="s">
        <v>1484</v>
      </c>
      <c r="BF326" s="2" t="s">
        <v>1484</v>
      </c>
      <c r="BG326" s="2" t="s">
        <v>1484</v>
      </c>
      <c r="BH326" s="2" t="s">
        <v>1484</v>
      </c>
      <c r="BI326" s="2" t="s">
        <v>1484</v>
      </c>
      <c r="BJ326" s="2" t="s">
        <v>1484</v>
      </c>
      <c r="BK326" s="2" t="s">
        <v>1484</v>
      </c>
      <c r="BL326" s="2" t="s">
        <v>1484</v>
      </c>
      <c r="BM326" s="2" t="s">
        <v>1484</v>
      </c>
      <c r="BN326" s="2" t="s">
        <v>1484</v>
      </c>
      <c r="BO326" s="2" t="s">
        <v>1484</v>
      </c>
      <c r="BP326" s="2">
        <v>22.9</v>
      </c>
      <c r="BQ326" s="2">
        <v>28.5</v>
      </c>
      <c r="BR326" s="2">
        <v>28.6</v>
      </c>
      <c r="BS326" s="2">
        <v>26.4</v>
      </c>
      <c r="BT326" s="2">
        <v>27.1</v>
      </c>
      <c r="BU326" s="2">
        <v>28.8</v>
      </c>
      <c r="BV326" s="2">
        <v>30.6</v>
      </c>
      <c r="BW326" s="2">
        <v>30.6</v>
      </c>
      <c r="BX326" s="2">
        <v>30.2</v>
      </c>
      <c r="BY326" s="2">
        <v>29.7</v>
      </c>
      <c r="BZ326" s="2">
        <v>29.5</v>
      </c>
      <c r="CA326" s="2">
        <v>24.4</v>
      </c>
      <c r="CB326" s="2">
        <v>27</v>
      </c>
      <c r="CC326" s="2">
        <v>24.4</v>
      </c>
      <c r="CD326" s="2">
        <v>21.7</v>
      </c>
      <c r="CE326" s="2">
        <v>17.100000000000001</v>
      </c>
      <c r="CF326" s="2">
        <v>22.3</v>
      </c>
      <c r="CG326" s="2">
        <v>17.899999999999999</v>
      </c>
      <c r="CH326" s="2">
        <v>17.399999999999999</v>
      </c>
      <c r="CI326" s="2" t="s">
        <v>1484</v>
      </c>
      <c r="CJ326" s="2" t="s">
        <v>1484</v>
      </c>
      <c r="CK326" s="2" t="s">
        <v>1484</v>
      </c>
      <c r="CL326" s="2" t="s">
        <v>1484</v>
      </c>
      <c r="CM326" s="2" t="s">
        <v>1484</v>
      </c>
      <c r="CN326" s="2" t="s">
        <v>1484</v>
      </c>
      <c r="CO326" s="2" t="s">
        <v>1484</v>
      </c>
      <c r="CP326" s="2" t="s">
        <v>1484</v>
      </c>
      <c r="CQ326" s="2" t="s">
        <v>1484</v>
      </c>
      <c r="CR326" s="2" t="s">
        <v>1484</v>
      </c>
      <c r="CS326" s="2" t="s">
        <v>1484</v>
      </c>
      <c r="CU326" s="2" t="str">
        <f>_xlfn.XLOOKUP($A326,TEAMS!$G$1:$G$844,TEAMS!$H$1:$H$844,"",0)</f>
        <v>C</v>
      </c>
      <c r="CV326" s="2" t="str">
        <f>_xlfn.XLOOKUP($CU326,DASHBOARD!$B$22:$B$27,DASHBOARD!$C$22:$C$27,"",0)</f>
        <v>CENTER</v>
      </c>
      <c r="CY326" s="60">
        <v>0</v>
      </c>
      <c r="CZ326" s="60">
        <v>0</v>
      </c>
      <c r="DA326" s="60">
        <v>0</v>
      </c>
      <c r="DB326" s="60">
        <v>0</v>
      </c>
      <c r="DC326" s="60">
        <v>0</v>
      </c>
      <c r="DD326" s="60">
        <v>0</v>
      </c>
      <c r="DE326" s="60">
        <v>0</v>
      </c>
      <c r="DF326" s="60">
        <v>0</v>
      </c>
      <c r="DG326" s="60">
        <v>0</v>
      </c>
      <c r="DH326" s="60">
        <v>0</v>
      </c>
      <c r="DI326" s="60">
        <v>0</v>
      </c>
      <c r="DJ326" s="60">
        <v>0</v>
      </c>
      <c r="DK326" s="60">
        <v>0</v>
      </c>
      <c r="DL326" s="60">
        <v>0</v>
      </c>
      <c r="DM326" s="60">
        <v>0</v>
      </c>
      <c r="DN326" s="60">
        <v>20000000</v>
      </c>
      <c r="DO326" s="60">
        <v>0</v>
      </c>
      <c r="DP326" s="60">
        <v>0</v>
      </c>
      <c r="DQ326" s="60">
        <v>0</v>
      </c>
      <c r="DR326" s="60">
        <v>0</v>
      </c>
      <c r="DS326" s="60">
        <v>0</v>
      </c>
      <c r="DT326" s="60">
        <v>0</v>
      </c>
      <c r="DU326" s="60">
        <v>0</v>
      </c>
      <c r="DV326" s="60">
        <v>0</v>
      </c>
      <c r="DW326" s="60">
        <v>0</v>
      </c>
      <c r="DX326" s="60">
        <v>0</v>
      </c>
      <c r="DY326" s="60">
        <v>0</v>
      </c>
      <c r="DZ326" s="60">
        <v>0</v>
      </c>
      <c r="EA326" s="60">
        <v>0</v>
      </c>
      <c r="EB326" s="60">
        <v>0</v>
      </c>
      <c r="EC326" s="60">
        <v>0</v>
      </c>
      <c r="ED326" s="60">
        <v>0</v>
      </c>
      <c r="EH326" s="2" t="s">
        <v>1482</v>
      </c>
    </row>
    <row r="327" spans="1:139" x14ac:dyDescent="0.2">
      <c r="A327" s="2" t="s">
        <v>592</v>
      </c>
      <c r="B327" s="2" t="s">
        <v>1484</v>
      </c>
      <c r="C327" s="2" t="s">
        <v>1484</v>
      </c>
      <c r="D327" s="2" t="s">
        <v>1484</v>
      </c>
      <c r="E327" s="2" t="s">
        <v>1484</v>
      </c>
      <c r="F327" s="2" t="s">
        <v>1484</v>
      </c>
      <c r="G327" s="2" t="s">
        <v>1484</v>
      </c>
      <c r="H327" s="2" t="s">
        <v>1484</v>
      </c>
      <c r="I327" s="2" t="s">
        <v>1484</v>
      </c>
      <c r="J327" s="2" t="s">
        <v>1484</v>
      </c>
      <c r="K327" s="2" t="s">
        <v>1484</v>
      </c>
      <c r="L327" s="2" t="s">
        <v>1484</v>
      </c>
      <c r="M327" s="2" t="s">
        <v>1484</v>
      </c>
      <c r="N327" s="2" t="s">
        <v>1484</v>
      </c>
      <c r="O327" s="2" t="s">
        <v>1484</v>
      </c>
      <c r="P327" s="2" t="s">
        <v>1525</v>
      </c>
      <c r="Q327" s="2" t="s">
        <v>1525</v>
      </c>
      <c r="R327" s="2" t="s">
        <v>1525</v>
      </c>
      <c r="S327" s="2" t="s">
        <v>1484</v>
      </c>
      <c r="T327" s="2" t="s">
        <v>1507</v>
      </c>
      <c r="U327" s="2" t="s">
        <v>1507</v>
      </c>
      <c r="V327" s="2" t="s">
        <v>1508</v>
      </c>
      <c r="W327" s="2" t="s">
        <v>836</v>
      </c>
      <c r="X327" s="2" t="s">
        <v>1507</v>
      </c>
      <c r="Y327" s="2" t="s">
        <v>1528</v>
      </c>
      <c r="Z327" s="2" t="s">
        <v>786</v>
      </c>
      <c r="AA327" s="2" t="s">
        <v>786</v>
      </c>
      <c r="AB327" s="2" t="s">
        <v>786</v>
      </c>
      <c r="AC327" s="2" t="s">
        <v>786</v>
      </c>
      <c r="AD327" s="2" t="s">
        <v>786</v>
      </c>
      <c r="AE327" s="2" t="s">
        <v>1484</v>
      </c>
      <c r="AF327" s="2" t="s">
        <v>1484</v>
      </c>
      <c r="AG327" s="2" t="s">
        <v>1484</v>
      </c>
      <c r="AH327" s="2" t="s">
        <v>1484</v>
      </c>
      <c r="AI327" s="2" t="s">
        <v>1484</v>
      </c>
      <c r="AJ327" s="2" t="s">
        <v>1484</v>
      </c>
      <c r="AK327" s="2" t="s">
        <v>1484</v>
      </c>
      <c r="AL327" s="2" t="s">
        <v>1484</v>
      </c>
      <c r="AM327" s="2" t="s">
        <v>1484</v>
      </c>
      <c r="AN327" s="2" t="s">
        <v>1484</v>
      </c>
      <c r="AO327" s="2" t="s">
        <v>1484</v>
      </c>
      <c r="AP327" s="2" t="s">
        <v>1484</v>
      </c>
      <c r="AQ327" s="2" t="s">
        <v>1484</v>
      </c>
      <c r="AR327" s="2" t="s">
        <v>1484</v>
      </c>
      <c r="AS327" s="2" t="s">
        <v>1484</v>
      </c>
      <c r="AT327" s="2" t="s">
        <v>1484</v>
      </c>
      <c r="AU327" s="2" t="s">
        <v>1484</v>
      </c>
      <c r="AV327" s="2">
        <v>813</v>
      </c>
      <c r="AW327" s="2">
        <v>1525</v>
      </c>
      <c r="AX327" s="2">
        <v>1609.2</v>
      </c>
      <c r="AY327" s="2" t="s">
        <v>1484</v>
      </c>
      <c r="AZ327" s="2">
        <v>231.60000000000002</v>
      </c>
      <c r="BA327" s="2">
        <v>795.6</v>
      </c>
      <c r="BB327" s="2">
        <v>1262.9000000000001</v>
      </c>
      <c r="BC327" s="2">
        <v>1090.4000000000001</v>
      </c>
      <c r="BD327" s="2">
        <v>1452</v>
      </c>
      <c r="BE327" s="2">
        <v>1976</v>
      </c>
      <c r="BF327" s="2">
        <v>1466.4</v>
      </c>
      <c r="BG327" s="2">
        <v>1521</v>
      </c>
      <c r="BH327" s="2">
        <v>1345.2</v>
      </c>
      <c r="BI327" s="2">
        <v>1128.9000000000001</v>
      </c>
      <c r="BJ327" s="2">
        <v>966.4</v>
      </c>
      <c r="BK327" s="2" t="s">
        <v>1484</v>
      </c>
      <c r="BL327" s="2" t="s">
        <v>1484</v>
      </c>
      <c r="BM327" s="2" t="s">
        <v>1484</v>
      </c>
      <c r="BN327" s="2" t="s">
        <v>1484</v>
      </c>
      <c r="BO327" s="2" t="s">
        <v>1484</v>
      </c>
      <c r="BP327" s="2" t="s">
        <v>1484</v>
      </c>
      <c r="BQ327" s="2" t="s">
        <v>1484</v>
      </c>
      <c r="BR327" s="2" t="s">
        <v>1484</v>
      </c>
      <c r="BS327" s="2" t="s">
        <v>1484</v>
      </c>
      <c r="BT327" s="2" t="s">
        <v>1484</v>
      </c>
      <c r="BU327" s="2" t="s">
        <v>1484</v>
      </c>
      <c r="BV327" s="2" t="s">
        <v>1484</v>
      </c>
      <c r="BW327" s="2" t="s">
        <v>1484</v>
      </c>
      <c r="BX327" s="2" t="s">
        <v>1484</v>
      </c>
      <c r="BY327" s="2" t="s">
        <v>1484</v>
      </c>
      <c r="BZ327" s="2" t="s">
        <v>1484</v>
      </c>
      <c r="CA327" s="2" t="s">
        <v>1484</v>
      </c>
      <c r="CB327" s="2">
        <v>10.4</v>
      </c>
      <c r="CC327" s="2">
        <v>10.199999999999999</v>
      </c>
      <c r="CD327" s="2">
        <v>13.7</v>
      </c>
      <c r="CE327" s="2" t="s">
        <v>1484</v>
      </c>
      <c r="CF327" s="2">
        <v>12.1</v>
      </c>
      <c r="CG327" s="2">
        <v>12.8</v>
      </c>
      <c r="CH327" s="2">
        <v>14.3</v>
      </c>
      <c r="CI327" s="2">
        <v>11</v>
      </c>
      <c r="CJ327" s="2">
        <v>13</v>
      </c>
      <c r="CK327" s="2">
        <v>14.5</v>
      </c>
      <c r="CL327" s="2">
        <v>12.9</v>
      </c>
      <c r="CM327" s="2">
        <v>13.8</v>
      </c>
      <c r="CN327" s="2">
        <v>10.1</v>
      </c>
      <c r="CO327" s="2">
        <v>11.6</v>
      </c>
      <c r="CP327" s="2">
        <v>11.7</v>
      </c>
      <c r="CQ327" s="2" t="s">
        <v>1484</v>
      </c>
      <c r="CR327" s="2" t="s">
        <v>1484</v>
      </c>
      <c r="CS327" s="2" t="s">
        <v>1484</v>
      </c>
      <c r="CU327" s="2" t="str">
        <f>_xlfn.XLOOKUP($A327,TEAMS!$G$1:$G$844,TEAMS!$H$1:$H$844,"",0)</f>
        <v>PG</v>
      </c>
      <c r="CV327" s="2" t="str">
        <f>_xlfn.XLOOKUP($CU327,DASHBOARD!$B$22:$B$27,DASHBOARD!$C$22:$C$27,"",0)</f>
        <v>GUARD</v>
      </c>
      <c r="CY327" s="60">
        <v>0</v>
      </c>
      <c r="CZ327" s="60">
        <v>0</v>
      </c>
      <c r="DA327" s="60">
        <v>0</v>
      </c>
      <c r="DB327" s="60">
        <v>0</v>
      </c>
      <c r="DC327" s="60">
        <v>0</v>
      </c>
      <c r="DD327" s="60">
        <v>0</v>
      </c>
      <c r="DE327" s="60">
        <v>0</v>
      </c>
      <c r="DF327" s="60">
        <v>0</v>
      </c>
      <c r="DG327" s="60">
        <v>0</v>
      </c>
      <c r="DH327" s="60">
        <v>0</v>
      </c>
      <c r="DI327" s="60">
        <v>0</v>
      </c>
      <c r="DJ327" s="60">
        <v>0</v>
      </c>
      <c r="DK327" s="60">
        <v>0</v>
      </c>
      <c r="DL327" s="60">
        <v>0</v>
      </c>
      <c r="DM327" s="60">
        <v>3027840</v>
      </c>
      <c r="DN327" s="60">
        <v>3254880</v>
      </c>
      <c r="DO327" s="60">
        <v>3481920</v>
      </c>
      <c r="DP327" s="60">
        <v>0</v>
      </c>
      <c r="DQ327" s="60">
        <v>370000</v>
      </c>
      <c r="DR327" s="60">
        <v>296695</v>
      </c>
      <c r="DS327" s="60">
        <v>0</v>
      </c>
      <c r="DT327" s="60">
        <v>3500000</v>
      </c>
      <c r="DU327" s="60">
        <v>768720</v>
      </c>
      <c r="DV327" s="60">
        <v>1272279</v>
      </c>
      <c r="DW327" s="60">
        <v>5305000</v>
      </c>
      <c r="DX327" s="60">
        <v>5543725</v>
      </c>
      <c r="DY327" s="60">
        <v>5782450</v>
      </c>
      <c r="DZ327" s="60">
        <v>7692308</v>
      </c>
      <c r="EA327" s="60">
        <v>8307692</v>
      </c>
      <c r="EB327" s="60">
        <v>0</v>
      </c>
      <c r="EC327" s="60">
        <v>0</v>
      </c>
      <c r="ED327" s="60">
        <v>0</v>
      </c>
      <c r="EH327" s="2" t="s">
        <v>1476</v>
      </c>
    </row>
    <row r="328" spans="1:139" x14ac:dyDescent="0.2">
      <c r="A328" s="2" t="s">
        <v>862</v>
      </c>
      <c r="B328" s="2" t="s">
        <v>1484</v>
      </c>
      <c r="C328" s="2" t="s">
        <v>1484</v>
      </c>
      <c r="D328" s="2" t="s">
        <v>1484</v>
      </c>
      <c r="E328" s="2" t="s">
        <v>1484</v>
      </c>
      <c r="F328" s="2" t="s">
        <v>1484</v>
      </c>
      <c r="G328" s="2" t="s">
        <v>1484</v>
      </c>
      <c r="H328" s="2" t="s">
        <v>1484</v>
      </c>
      <c r="I328" s="2" t="s">
        <v>1484</v>
      </c>
      <c r="J328" s="2" t="s">
        <v>1484</v>
      </c>
      <c r="K328" s="2" t="s">
        <v>1506</v>
      </c>
      <c r="L328" s="2" t="s">
        <v>1506</v>
      </c>
      <c r="M328" s="2" t="s">
        <v>1506</v>
      </c>
      <c r="N328" s="2" t="s">
        <v>1506</v>
      </c>
      <c r="O328" s="2" t="s">
        <v>1506</v>
      </c>
      <c r="P328" s="2" t="s">
        <v>1506</v>
      </c>
      <c r="Q328" s="2" t="s">
        <v>1506</v>
      </c>
      <c r="R328" s="2" t="s">
        <v>1506</v>
      </c>
      <c r="S328" s="2" t="s">
        <v>1507</v>
      </c>
      <c r="T328" s="2" t="s">
        <v>1507</v>
      </c>
      <c r="U328" s="2" t="s">
        <v>843</v>
      </c>
      <c r="V328" s="2" t="s">
        <v>843</v>
      </c>
      <c r="W328" s="2" t="s">
        <v>843</v>
      </c>
      <c r="X328" s="2" t="s">
        <v>843</v>
      </c>
      <c r="Y328" s="2" t="s">
        <v>843</v>
      </c>
      <c r="Z328" s="2" t="s">
        <v>788</v>
      </c>
      <c r="AA328" s="2" t="s">
        <v>1484</v>
      </c>
      <c r="AB328" s="2" t="s">
        <v>1484</v>
      </c>
      <c r="AC328" s="2" t="s">
        <v>1484</v>
      </c>
      <c r="AD328" s="2" t="s">
        <v>1484</v>
      </c>
      <c r="AE328" s="2" t="s">
        <v>1484</v>
      </c>
      <c r="AF328" s="2" t="s">
        <v>1484</v>
      </c>
      <c r="AG328" s="2" t="s">
        <v>1484</v>
      </c>
      <c r="AH328" s="2" t="s">
        <v>1484</v>
      </c>
      <c r="AI328" s="2" t="s">
        <v>1484</v>
      </c>
      <c r="AJ328" s="2" t="s">
        <v>1484</v>
      </c>
      <c r="AK328" s="2" t="s">
        <v>1484</v>
      </c>
      <c r="AL328" s="2" t="s">
        <v>1484</v>
      </c>
      <c r="AM328" s="2" t="s">
        <v>1484</v>
      </c>
      <c r="AN328" s="2" t="s">
        <v>1484</v>
      </c>
      <c r="AO328" s="2" t="s">
        <v>1484</v>
      </c>
      <c r="AP328" s="2" t="s">
        <v>1484</v>
      </c>
      <c r="AQ328" s="2">
        <v>1259.7</v>
      </c>
      <c r="AR328" s="2">
        <v>2859.8</v>
      </c>
      <c r="AS328" s="2">
        <v>3110.4</v>
      </c>
      <c r="AT328" s="2">
        <v>3369.6</v>
      </c>
      <c r="AU328" s="2">
        <v>3215.3</v>
      </c>
      <c r="AV328" s="2">
        <v>3142.7999999999997</v>
      </c>
      <c r="AW328" s="2">
        <v>3264.2999999999997</v>
      </c>
      <c r="AX328" s="2">
        <v>3008</v>
      </c>
      <c r="AY328" s="2">
        <v>2312.1000000000004</v>
      </c>
      <c r="AZ328" s="2">
        <v>2470.1999999999998</v>
      </c>
      <c r="BA328" s="2">
        <v>2385</v>
      </c>
      <c r="BB328" s="2">
        <v>2256</v>
      </c>
      <c r="BC328" s="2">
        <v>1921.5</v>
      </c>
      <c r="BD328" s="2">
        <v>2010</v>
      </c>
      <c r="BE328" s="2">
        <v>2409.1999999999998</v>
      </c>
      <c r="BF328" s="2">
        <v>1100.1000000000001</v>
      </c>
      <c r="BG328" s="2" t="s">
        <v>1484</v>
      </c>
      <c r="BH328" s="2" t="s">
        <v>1484</v>
      </c>
      <c r="BI328" s="2" t="s">
        <v>1484</v>
      </c>
      <c r="BJ328" s="2" t="s">
        <v>1484</v>
      </c>
      <c r="BK328" s="2" t="s">
        <v>1484</v>
      </c>
      <c r="BL328" s="2" t="s">
        <v>1484</v>
      </c>
      <c r="BM328" s="2" t="s">
        <v>1484</v>
      </c>
      <c r="BN328" s="2" t="s">
        <v>1484</v>
      </c>
      <c r="BO328" s="2" t="s">
        <v>1484</v>
      </c>
      <c r="BP328" s="2" t="s">
        <v>1484</v>
      </c>
      <c r="BQ328" s="2" t="s">
        <v>1484</v>
      </c>
      <c r="BR328" s="2" t="s">
        <v>1484</v>
      </c>
      <c r="BS328" s="2" t="s">
        <v>1484</v>
      </c>
      <c r="BT328" s="2" t="s">
        <v>1484</v>
      </c>
      <c r="BU328" s="2" t="s">
        <v>1484</v>
      </c>
      <c r="BV328" s="2" t="s">
        <v>1484</v>
      </c>
      <c r="BW328" s="2">
        <v>17.100000000000001</v>
      </c>
      <c r="BX328" s="2">
        <v>21</v>
      </c>
      <c r="BY328" s="2">
        <v>19.8</v>
      </c>
      <c r="BZ328" s="2">
        <v>21.3</v>
      </c>
      <c r="CA328" s="2">
        <v>19.899999999999999</v>
      </c>
      <c r="CB328" s="2">
        <v>21.7</v>
      </c>
      <c r="CC328" s="2">
        <v>23.6</v>
      </c>
      <c r="CD328" s="2">
        <v>20.8</v>
      </c>
      <c r="CE328" s="2">
        <v>19.2</v>
      </c>
      <c r="CF328" s="2">
        <v>16</v>
      </c>
      <c r="CG328" s="2">
        <v>14.7</v>
      </c>
      <c r="CH328" s="2">
        <v>17</v>
      </c>
      <c r="CI328" s="2">
        <v>15</v>
      </c>
      <c r="CJ328" s="2">
        <v>18</v>
      </c>
      <c r="CK328" s="2">
        <v>13.7</v>
      </c>
      <c r="CL328" s="2">
        <v>11</v>
      </c>
      <c r="CM328" s="2" t="s">
        <v>1484</v>
      </c>
      <c r="CN328" s="2" t="s">
        <v>1484</v>
      </c>
      <c r="CO328" s="2" t="s">
        <v>1484</v>
      </c>
      <c r="CP328" s="2" t="s">
        <v>1484</v>
      </c>
      <c r="CQ328" s="2" t="s">
        <v>1484</v>
      </c>
      <c r="CR328" s="2" t="s">
        <v>1484</v>
      </c>
      <c r="CS328" s="2" t="s">
        <v>1484</v>
      </c>
      <c r="CU328" s="2" t="str">
        <f>_xlfn.XLOOKUP($A328,TEAMS!$G$1:$G$844,TEAMS!$H$1:$H$844,"",0)</f>
        <v>SF</v>
      </c>
      <c r="CV328" s="2" t="str">
        <f>_xlfn.XLOOKUP($CU328,DASHBOARD!$B$22:$B$27,DASHBOARD!$C$22:$C$27,"",0)</f>
        <v>FORWARD</v>
      </c>
      <c r="CY328" s="60">
        <v>0</v>
      </c>
      <c r="CZ328" s="60">
        <v>0</v>
      </c>
      <c r="DA328" s="60">
        <v>0</v>
      </c>
      <c r="DB328" s="60">
        <v>0</v>
      </c>
      <c r="DC328" s="60">
        <v>0</v>
      </c>
      <c r="DD328" s="60">
        <v>0</v>
      </c>
      <c r="DE328" s="60">
        <v>0</v>
      </c>
      <c r="DF328" s="60">
        <v>0</v>
      </c>
      <c r="DG328" s="60">
        <v>0</v>
      </c>
      <c r="DH328" s="60">
        <v>0</v>
      </c>
      <c r="DI328" s="60">
        <v>1662240</v>
      </c>
      <c r="DJ328" s="60">
        <v>1778160</v>
      </c>
      <c r="DK328" s="60">
        <v>2265375</v>
      </c>
      <c r="DL328" s="60">
        <v>10960000</v>
      </c>
      <c r="DM328" s="60">
        <v>12330000</v>
      </c>
      <c r="DN328" s="60">
        <v>0</v>
      </c>
      <c r="DO328" s="60">
        <v>15070000</v>
      </c>
      <c r="DP328" s="60">
        <v>16440000</v>
      </c>
      <c r="DQ328" s="60">
        <v>17810000</v>
      </c>
      <c r="DR328" s="60">
        <v>6635068</v>
      </c>
      <c r="DS328" s="60">
        <v>7305500</v>
      </c>
      <c r="DT328" s="60">
        <v>8022449</v>
      </c>
      <c r="DU328" s="60">
        <v>8646364</v>
      </c>
      <c r="DV328" s="60">
        <v>9316796</v>
      </c>
      <c r="DW328" s="60">
        <v>1448490</v>
      </c>
      <c r="DX328" s="60">
        <v>0</v>
      </c>
      <c r="DY328" s="60">
        <v>0</v>
      </c>
      <c r="DZ328" s="60">
        <v>0</v>
      </c>
      <c r="EA328" s="60">
        <v>0</v>
      </c>
      <c r="EB328" s="60">
        <v>0</v>
      </c>
      <c r="EC328" s="60">
        <v>0</v>
      </c>
      <c r="ED328" s="60">
        <v>0</v>
      </c>
      <c r="EH328" s="2" t="s">
        <v>1478</v>
      </c>
    </row>
    <row r="329" spans="1:139" x14ac:dyDescent="0.2">
      <c r="A329" s="2" t="s">
        <v>1119</v>
      </c>
      <c r="B329" s="2" t="s">
        <v>1085</v>
      </c>
      <c r="C329" s="2" t="s">
        <v>1085</v>
      </c>
      <c r="D329" s="2" t="s">
        <v>1085</v>
      </c>
      <c r="E329" s="2" t="s">
        <v>787</v>
      </c>
      <c r="F329" s="2" t="s">
        <v>1512</v>
      </c>
      <c r="G329" s="2" t="s">
        <v>1484</v>
      </c>
      <c r="H329" s="2" t="s">
        <v>1484</v>
      </c>
      <c r="I329" s="2" t="s">
        <v>1484</v>
      </c>
      <c r="J329" s="2" t="s">
        <v>1484</v>
      </c>
      <c r="K329" s="2" t="s">
        <v>1484</v>
      </c>
      <c r="L329" s="2" t="s">
        <v>1484</v>
      </c>
      <c r="M329" s="2" t="s">
        <v>1484</v>
      </c>
      <c r="N329" s="2" t="s">
        <v>1484</v>
      </c>
      <c r="O329" s="2" t="s">
        <v>1484</v>
      </c>
      <c r="P329" s="2" t="s">
        <v>1484</v>
      </c>
      <c r="Q329" s="2" t="s">
        <v>1484</v>
      </c>
      <c r="R329" s="2" t="s">
        <v>1484</v>
      </c>
      <c r="S329" s="2" t="s">
        <v>1484</v>
      </c>
      <c r="T329" s="2" t="s">
        <v>1484</v>
      </c>
      <c r="U329" s="2" t="s">
        <v>1484</v>
      </c>
      <c r="V329" s="2" t="s">
        <v>1484</v>
      </c>
      <c r="W329" s="2" t="s">
        <v>1484</v>
      </c>
      <c r="X329" s="2" t="s">
        <v>1484</v>
      </c>
      <c r="Y329" s="2" t="s">
        <v>1484</v>
      </c>
      <c r="Z329" s="2" t="s">
        <v>1484</v>
      </c>
      <c r="AA329" s="2" t="s">
        <v>1484</v>
      </c>
      <c r="AB329" s="2" t="s">
        <v>1484</v>
      </c>
      <c r="AC329" s="2" t="s">
        <v>1484</v>
      </c>
      <c r="AD329" s="2" t="s">
        <v>1484</v>
      </c>
      <c r="AE329" s="2" t="s">
        <v>1484</v>
      </c>
      <c r="AF329" s="2" t="s">
        <v>1484</v>
      </c>
      <c r="AG329" s="2" t="s">
        <v>1484</v>
      </c>
      <c r="AH329" s="2">
        <v>1853.2</v>
      </c>
      <c r="AI329" s="2">
        <v>1664.6000000000001</v>
      </c>
      <c r="AJ329" s="2">
        <v>868.4</v>
      </c>
      <c r="AK329" s="2">
        <v>736.7</v>
      </c>
      <c r="AL329" s="2">
        <v>830.40000000000009</v>
      </c>
      <c r="AM329" s="2" t="s">
        <v>1484</v>
      </c>
      <c r="AN329" s="2" t="s">
        <v>1484</v>
      </c>
      <c r="AO329" s="2" t="s">
        <v>1484</v>
      </c>
      <c r="AP329" s="2" t="s">
        <v>1484</v>
      </c>
      <c r="AQ329" s="2" t="s">
        <v>1484</v>
      </c>
      <c r="AR329" s="2" t="s">
        <v>1484</v>
      </c>
      <c r="AS329" s="2" t="s">
        <v>1484</v>
      </c>
      <c r="AT329" s="2" t="s">
        <v>1484</v>
      </c>
      <c r="AU329" s="2" t="s">
        <v>1484</v>
      </c>
      <c r="AV329" s="2" t="s">
        <v>1484</v>
      </c>
      <c r="AW329" s="2" t="s">
        <v>1484</v>
      </c>
      <c r="AX329" s="2" t="s">
        <v>1484</v>
      </c>
      <c r="AY329" s="2" t="s">
        <v>1484</v>
      </c>
      <c r="AZ329" s="2" t="s">
        <v>1484</v>
      </c>
      <c r="BA329" s="2" t="s">
        <v>1484</v>
      </c>
      <c r="BB329" s="2" t="s">
        <v>1484</v>
      </c>
      <c r="BC329" s="2" t="s">
        <v>1484</v>
      </c>
      <c r="BD329" s="2" t="s">
        <v>1484</v>
      </c>
      <c r="BE329" s="2" t="s">
        <v>1484</v>
      </c>
      <c r="BF329" s="2" t="s">
        <v>1484</v>
      </c>
      <c r="BG329" s="2" t="s">
        <v>1484</v>
      </c>
      <c r="BH329" s="2" t="s">
        <v>1484</v>
      </c>
      <c r="BI329" s="2" t="s">
        <v>1484</v>
      </c>
      <c r="BJ329" s="2" t="s">
        <v>1484</v>
      </c>
      <c r="BK329" s="2" t="s">
        <v>1484</v>
      </c>
      <c r="BL329" s="2" t="s">
        <v>1484</v>
      </c>
      <c r="BM329" s="2" t="s">
        <v>1484</v>
      </c>
      <c r="BN329" s="2">
        <v>16.100000000000001</v>
      </c>
      <c r="BO329" s="2">
        <v>12.1</v>
      </c>
      <c r="BP329" s="2">
        <v>12.1</v>
      </c>
      <c r="BQ329" s="2">
        <v>6</v>
      </c>
      <c r="BR329" s="2">
        <v>6.3</v>
      </c>
      <c r="BS329" s="2" t="s">
        <v>1484</v>
      </c>
      <c r="BT329" s="2" t="s">
        <v>1484</v>
      </c>
      <c r="BU329" s="2" t="s">
        <v>1484</v>
      </c>
      <c r="BV329" s="2" t="s">
        <v>1484</v>
      </c>
      <c r="BW329" s="2" t="s">
        <v>1484</v>
      </c>
      <c r="BX329" s="2" t="s">
        <v>1484</v>
      </c>
      <c r="BY329" s="2" t="s">
        <v>1484</v>
      </c>
      <c r="BZ329" s="2" t="s">
        <v>1484</v>
      </c>
      <c r="CA329" s="2" t="s">
        <v>1484</v>
      </c>
      <c r="CB329" s="2" t="s">
        <v>1484</v>
      </c>
      <c r="CC329" s="2" t="s">
        <v>1484</v>
      </c>
      <c r="CD329" s="2" t="s">
        <v>1484</v>
      </c>
      <c r="CE329" s="2" t="s">
        <v>1484</v>
      </c>
      <c r="CF329" s="2" t="s">
        <v>1484</v>
      </c>
      <c r="CG329" s="2" t="s">
        <v>1484</v>
      </c>
      <c r="CH329" s="2" t="s">
        <v>1484</v>
      </c>
      <c r="CI329" s="2" t="s">
        <v>1484</v>
      </c>
      <c r="CJ329" s="2" t="s">
        <v>1484</v>
      </c>
      <c r="CK329" s="2" t="s">
        <v>1484</v>
      </c>
      <c r="CL329" s="2" t="s">
        <v>1484</v>
      </c>
      <c r="CM329" s="2" t="s">
        <v>1484</v>
      </c>
      <c r="CN329" s="2" t="s">
        <v>1484</v>
      </c>
      <c r="CO329" s="2" t="s">
        <v>1484</v>
      </c>
      <c r="CP329" s="2" t="s">
        <v>1484</v>
      </c>
      <c r="CQ329" s="2" t="s">
        <v>1484</v>
      </c>
      <c r="CR329" s="2" t="s">
        <v>1484</v>
      </c>
      <c r="CS329" s="2" t="s">
        <v>1484</v>
      </c>
      <c r="CU329" s="2">
        <f>_xlfn.XLOOKUP($A329,TEAMS!$G$1:$G$844,TEAMS!$H$1:$H$844,"",0)</f>
        <v>0</v>
      </c>
      <c r="CV329" s="2" t="str">
        <f>_xlfn.XLOOKUP($CU329,DASHBOARD!$B$22:$B$27,DASHBOARD!$C$22:$C$27,"",0)</f>
        <v/>
      </c>
      <c r="CY329" s="60">
        <v>1400000</v>
      </c>
      <c r="CZ329" s="60">
        <v>1500000</v>
      </c>
      <c r="DA329" s="60">
        <v>0</v>
      </c>
      <c r="DB329" s="60">
        <v>1700000</v>
      </c>
      <c r="DC329" s="60">
        <v>0</v>
      </c>
      <c r="DD329" s="60">
        <v>0</v>
      </c>
      <c r="DE329" s="60">
        <v>0</v>
      </c>
      <c r="DF329" s="60">
        <v>0</v>
      </c>
      <c r="DG329" s="60">
        <v>0</v>
      </c>
      <c r="DH329" s="60">
        <v>0</v>
      </c>
      <c r="DI329" s="60">
        <v>0</v>
      </c>
      <c r="DJ329" s="60">
        <v>0</v>
      </c>
      <c r="DK329" s="60">
        <v>0</v>
      </c>
      <c r="DL329" s="60">
        <v>0</v>
      </c>
      <c r="DM329" s="60">
        <v>0</v>
      </c>
      <c r="DN329" s="60">
        <v>0</v>
      </c>
      <c r="DO329" s="60">
        <v>0</v>
      </c>
      <c r="DP329" s="60">
        <v>0</v>
      </c>
      <c r="DQ329" s="60">
        <v>0</v>
      </c>
      <c r="DR329" s="60">
        <v>0</v>
      </c>
      <c r="DS329" s="60">
        <v>0</v>
      </c>
      <c r="DT329" s="60">
        <v>0</v>
      </c>
      <c r="DU329" s="60">
        <v>0</v>
      </c>
      <c r="DV329" s="60">
        <v>0</v>
      </c>
      <c r="DW329" s="60">
        <v>0</v>
      </c>
      <c r="DX329" s="60">
        <v>0</v>
      </c>
      <c r="DY329" s="60">
        <v>0</v>
      </c>
      <c r="DZ329" s="60">
        <v>0</v>
      </c>
      <c r="EA329" s="60">
        <v>0</v>
      </c>
      <c r="EB329" s="60">
        <v>0</v>
      </c>
      <c r="EC329" s="60">
        <v>0</v>
      </c>
      <c r="ED329" s="60">
        <v>0</v>
      </c>
      <c r="EH329" s="2" t="s">
        <v>1476</v>
      </c>
    </row>
    <row r="330" spans="1:139" x14ac:dyDescent="0.2">
      <c r="A330" s="2" t="s">
        <v>992</v>
      </c>
      <c r="B330" s="2" t="s">
        <v>1484</v>
      </c>
      <c r="C330" s="2" t="s">
        <v>1484</v>
      </c>
      <c r="D330" s="2" t="s">
        <v>1484</v>
      </c>
      <c r="E330" s="2" t="s">
        <v>1484</v>
      </c>
      <c r="F330" s="2" t="s">
        <v>1484</v>
      </c>
      <c r="G330" s="2" t="s">
        <v>1484</v>
      </c>
      <c r="H330" s="2" t="s">
        <v>1484</v>
      </c>
      <c r="I330" s="2" t="s">
        <v>1484</v>
      </c>
      <c r="J330" s="2" t="s">
        <v>1484</v>
      </c>
      <c r="K330" s="2" t="s">
        <v>1484</v>
      </c>
      <c r="L330" s="2" t="s">
        <v>1484</v>
      </c>
      <c r="M330" s="2" t="s">
        <v>1513</v>
      </c>
      <c r="N330" s="2" t="s">
        <v>787</v>
      </c>
      <c r="O330" s="2" t="s">
        <v>786</v>
      </c>
      <c r="P330" s="2" t="s">
        <v>1507</v>
      </c>
      <c r="Q330" s="2" t="s">
        <v>1530</v>
      </c>
      <c r="R330" s="2" t="s">
        <v>1526</v>
      </c>
      <c r="S330" s="2" t="s">
        <v>1484</v>
      </c>
      <c r="T330" s="2" t="s">
        <v>1526</v>
      </c>
      <c r="U330" s="2" t="s">
        <v>1484</v>
      </c>
      <c r="V330" s="2" t="s">
        <v>1484</v>
      </c>
      <c r="W330" s="2" t="s">
        <v>1484</v>
      </c>
      <c r="X330" s="2" t="s">
        <v>1484</v>
      </c>
      <c r="Y330" s="2" t="s">
        <v>1484</v>
      </c>
      <c r="Z330" s="2" t="s">
        <v>1484</v>
      </c>
      <c r="AA330" s="2" t="s">
        <v>1484</v>
      </c>
      <c r="AB330" s="2" t="s">
        <v>1484</v>
      </c>
      <c r="AC330" s="2" t="s">
        <v>1484</v>
      </c>
      <c r="AD330" s="2" t="s">
        <v>1484</v>
      </c>
      <c r="AE330" s="2" t="s">
        <v>1484</v>
      </c>
      <c r="AF330" s="2" t="s">
        <v>1484</v>
      </c>
      <c r="AG330" s="2" t="s">
        <v>1484</v>
      </c>
      <c r="AH330" s="2" t="s">
        <v>1484</v>
      </c>
      <c r="AI330" s="2" t="s">
        <v>1484</v>
      </c>
      <c r="AJ330" s="2" t="s">
        <v>1484</v>
      </c>
      <c r="AK330" s="2" t="s">
        <v>1484</v>
      </c>
      <c r="AL330" s="2" t="s">
        <v>1484</v>
      </c>
      <c r="AM330" s="2" t="s">
        <v>1484</v>
      </c>
      <c r="AN330" s="2" t="s">
        <v>1484</v>
      </c>
      <c r="AO330" s="2" t="s">
        <v>1484</v>
      </c>
      <c r="AP330" s="2" t="s">
        <v>1484</v>
      </c>
      <c r="AQ330" s="2" t="s">
        <v>1484</v>
      </c>
      <c r="AR330" s="2" t="s">
        <v>1484</v>
      </c>
      <c r="AS330" s="2">
        <v>1527.6000000000001</v>
      </c>
      <c r="AT330" s="2">
        <v>471</v>
      </c>
      <c r="AU330" s="2">
        <v>1596</v>
      </c>
      <c r="AV330" s="2">
        <v>1866.2</v>
      </c>
      <c r="AW330" s="2">
        <v>2016.3999999999999</v>
      </c>
      <c r="AX330" s="2">
        <v>1054.2</v>
      </c>
      <c r="AY330" s="2" t="s">
        <v>1484</v>
      </c>
      <c r="AZ330" s="2">
        <v>15</v>
      </c>
      <c r="BA330" s="2" t="s">
        <v>1484</v>
      </c>
      <c r="BB330" s="2" t="s">
        <v>1484</v>
      </c>
      <c r="BC330" s="2" t="s">
        <v>1484</v>
      </c>
      <c r="BD330" s="2" t="s">
        <v>1484</v>
      </c>
      <c r="BE330" s="2" t="s">
        <v>1484</v>
      </c>
      <c r="BF330" s="2" t="s">
        <v>1484</v>
      </c>
      <c r="BG330" s="2" t="s">
        <v>1484</v>
      </c>
      <c r="BH330" s="2" t="s">
        <v>1484</v>
      </c>
      <c r="BI330" s="2" t="s">
        <v>1484</v>
      </c>
      <c r="BJ330" s="2" t="s">
        <v>1484</v>
      </c>
      <c r="BK330" s="2" t="s">
        <v>1484</v>
      </c>
      <c r="BL330" s="2" t="s">
        <v>1484</v>
      </c>
      <c r="BM330" s="2" t="s">
        <v>1484</v>
      </c>
      <c r="BN330" s="2" t="s">
        <v>1484</v>
      </c>
      <c r="BO330" s="2" t="s">
        <v>1484</v>
      </c>
      <c r="BP330" s="2" t="s">
        <v>1484</v>
      </c>
      <c r="BQ330" s="2" t="s">
        <v>1484</v>
      </c>
      <c r="BR330" s="2" t="s">
        <v>1484</v>
      </c>
      <c r="BS330" s="2" t="s">
        <v>1484</v>
      </c>
      <c r="BT330" s="2" t="s">
        <v>1484</v>
      </c>
      <c r="BU330" s="2" t="s">
        <v>1484</v>
      </c>
      <c r="BV330" s="2" t="s">
        <v>1484</v>
      </c>
      <c r="BW330" s="2" t="s">
        <v>1484</v>
      </c>
      <c r="BX330" s="2" t="s">
        <v>1484</v>
      </c>
      <c r="BY330" s="2">
        <v>12.6</v>
      </c>
      <c r="BZ330" s="2">
        <v>15.9</v>
      </c>
      <c r="CA330" s="2">
        <v>17.3</v>
      </c>
      <c r="CB330" s="2">
        <v>15.8</v>
      </c>
      <c r="CC330" s="2">
        <v>16.100000000000001</v>
      </c>
      <c r="CD330" s="2">
        <v>7.3</v>
      </c>
      <c r="CE330" s="2" t="s">
        <v>1484</v>
      </c>
      <c r="CF330" s="2">
        <v>5.7</v>
      </c>
      <c r="CG330" s="2" t="s">
        <v>1484</v>
      </c>
      <c r="CH330" s="2" t="s">
        <v>1484</v>
      </c>
      <c r="CI330" s="2" t="s">
        <v>1484</v>
      </c>
      <c r="CJ330" s="2" t="s">
        <v>1484</v>
      </c>
      <c r="CK330" s="2" t="s">
        <v>1484</v>
      </c>
      <c r="CL330" s="2" t="s">
        <v>1484</v>
      </c>
      <c r="CM330" s="2" t="s">
        <v>1484</v>
      </c>
      <c r="CN330" s="2" t="s">
        <v>1484</v>
      </c>
      <c r="CO330" s="2" t="s">
        <v>1484</v>
      </c>
      <c r="CP330" s="2" t="s">
        <v>1484</v>
      </c>
      <c r="CQ330" s="2" t="s">
        <v>1484</v>
      </c>
      <c r="CR330" s="2" t="s">
        <v>1484</v>
      </c>
      <c r="CS330" s="2" t="s">
        <v>1484</v>
      </c>
      <c r="CU330" s="2" t="str">
        <f>_xlfn.XLOOKUP($A330,TEAMS!$G$1:$G$844,TEAMS!$H$1:$H$844,"",0)</f>
        <v>PG</v>
      </c>
      <c r="CV330" s="2" t="str">
        <f>_xlfn.XLOOKUP($CU330,DASHBOARD!$B$22:$B$27,DASHBOARD!$C$22:$C$27,"",0)</f>
        <v>GUARD</v>
      </c>
      <c r="CY330" s="60">
        <v>0</v>
      </c>
      <c r="CZ330" s="60">
        <v>0</v>
      </c>
      <c r="DA330" s="60">
        <v>0</v>
      </c>
      <c r="DB330" s="60">
        <v>0</v>
      </c>
      <c r="DC330" s="60">
        <v>0</v>
      </c>
      <c r="DD330" s="60">
        <v>0</v>
      </c>
      <c r="DE330" s="60">
        <v>0</v>
      </c>
      <c r="DF330" s="60">
        <v>0</v>
      </c>
      <c r="DG330" s="60">
        <v>0</v>
      </c>
      <c r="DH330" s="60">
        <v>0</v>
      </c>
      <c r="DI330" s="60">
        <v>0</v>
      </c>
      <c r="DJ330" s="60">
        <v>1006200</v>
      </c>
      <c r="DK330" s="60">
        <v>1076400</v>
      </c>
      <c r="DL330" s="60">
        <v>3000000</v>
      </c>
      <c r="DM330" s="60">
        <v>3300000</v>
      </c>
      <c r="DN330" s="60">
        <v>3600000</v>
      </c>
      <c r="DO330" s="60">
        <v>6854546</v>
      </c>
      <c r="DP330" s="60">
        <v>0</v>
      </c>
      <c r="DQ330" s="60">
        <v>5757818</v>
      </c>
      <c r="DR330" s="60">
        <v>0</v>
      </c>
      <c r="DS330" s="60">
        <v>0</v>
      </c>
      <c r="DT330" s="60">
        <v>0</v>
      </c>
      <c r="DU330" s="60">
        <v>0</v>
      </c>
      <c r="DV330" s="60">
        <v>0</v>
      </c>
      <c r="DW330" s="60">
        <v>0</v>
      </c>
      <c r="DX330" s="60">
        <v>0</v>
      </c>
      <c r="DY330" s="60">
        <v>0</v>
      </c>
      <c r="DZ330" s="60">
        <v>0</v>
      </c>
      <c r="EA330" s="60">
        <v>0</v>
      </c>
      <c r="EB330" s="60">
        <v>0</v>
      </c>
      <c r="EC330" s="60">
        <v>0</v>
      </c>
      <c r="ED330" s="60">
        <v>0</v>
      </c>
      <c r="EH330" s="2" t="s">
        <v>1476</v>
      </c>
    </row>
    <row r="331" spans="1:139" x14ac:dyDescent="0.2">
      <c r="A331" s="2" t="s">
        <v>1129</v>
      </c>
      <c r="B331" s="2" t="s">
        <v>1077</v>
      </c>
      <c r="C331" s="2" t="s">
        <v>1077</v>
      </c>
      <c r="D331" s="2" t="s">
        <v>1077</v>
      </c>
      <c r="E331" s="2" t="s">
        <v>1507</v>
      </c>
      <c r="F331" s="2" t="s">
        <v>1516</v>
      </c>
      <c r="G331" s="2" t="s">
        <v>814</v>
      </c>
      <c r="H331" s="2" t="s">
        <v>1507</v>
      </c>
      <c r="I331" s="2" t="s">
        <v>1484</v>
      </c>
      <c r="J331" s="2" t="s">
        <v>1484</v>
      </c>
      <c r="K331" s="2" t="s">
        <v>1484</v>
      </c>
      <c r="L331" s="2" t="s">
        <v>1484</v>
      </c>
      <c r="M331" s="2" t="s">
        <v>1484</v>
      </c>
      <c r="N331" s="2" t="s">
        <v>1484</v>
      </c>
      <c r="O331" s="2" t="s">
        <v>1484</v>
      </c>
      <c r="P331" s="2" t="s">
        <v>1484</v>
      </c>
      <c r="Q331" s="2" t="s">
        <v>1484</v>
      </c>
      <c r="R331" s="2" t="s">
        <v>1484</v>
      </c>
      <c r="S331" s="2" t="s">
        <v>1484</v>
      </c>
      <c r="T331" s="2" t="s">
        <v>1484</v>
      </c>
      <c r="U331" s="2" t="s">
        <v>1484</v>
      </c>
      <c r="V331" s="2" t="s">
        <v>1484</v>
      </c>
      <c r="W331" s="2" t="s">
        <v>1484</v>
      </c>
      <c r="X331" s="2" t="s">
        <v>1484</v>
      </c>
      <c r="Y331" s="2" t="s">
        <v>1484</v>
      </c>
      <c r="Z331" s="2" t="s">
        <v>1484</v>
      </c>
      <c r="AA331" s="2" t="s">
        <v>1484</v>
      </c>
      <c r="AB331" s="2" t="s">
        <v>1484</v>
      </c>
      <c r="AC331" s="2" t="s">
        <v>1484</v>
      </c>
      <c r="AD331" s="2" t="s">
        <v>1484</v>
      </c>
      <c r="AE331" s="2" t="s">
        <v>1484</v>
      </c>
      <c r="AF331" s="2" t="s">
        <v>1484</v>
      </c>
      <c r="AG331" s="2" t="s">
        <v>1484</v>
      </c>
      <c r="AH331" s="2">
        <v>1200.8</v>
      </c>
      <c r="AI331" s="2">
        <v>1271.9000000000001</v>
      </c>
      <c r="AJ331" s="2">
        <v>1056.4000000000001</v>
      </c>
      <c r="AK331" s="2">
        <v>1053.5</v>
      </c>
      <c r="AL331" s="2">
        <v>790</v>
      </c>
      <c r="AM331" s="2">
        <v>156</v>
      </c>
      <c r="AN331" s="2">
        <v>103.4</v>
      </c>
      <c r="AO331" s="2" t="s">
        <v>1484</v>
      </c>
      <c r="AP331" s="2" t="s">
        <v>1484</v>
      </c>
      <c r="AQ331" s="2" t="s">
        <v>1484</v>
      </c>
      <c r="AR331" s="2" t="s">
        <v>1484</v>
      </c>
      <c r="AS331" s="2" t="s">
        <v>1484</v>
      </c>
      <c r="AT331" s="2" t="s">
        <v>1484</v>
      </c>
      <c r="AU331" s="2" t="s">
        <v>1484</v>
      </c>
      <c r="AV331" s="2" t="s">
        <v>1484</v>
      </c>
      <c r="AW331" s="2" t="s">
        <v>1484</v>
      </c>
      <c r="AX331" s="2" t="s">
        <v>1484</v>
      </c>
      <c r="AY331" s="2" t="s">
        <v>1484</v>
      </c>
      <c r="AZ331" s="2" t="s">
        <v>1484</v>
      </c>
      <c r="BA331" s="2" t="s">
        <v>1484</v>
      </c>
      <c r="BB331" s="2" t="s">
        <v>1484</v>
      </c>
      <c r="BC331" s="2" t="s">
        <v>1484</v>
      </c>
      <c r="BD331" s="2" t="s">
        <v>1484</v>
      </c>
      <c r="BE331" s="2" t="s">
        <v>1484</v>
      </c>
      <c r="BF331" s="2" t="s">
        <v>1484</v>
      </c>
      <c r="BG331" s="2" t="s">
        <v>1484</v>
      </c>
      <c r="BH331" s="2" t="s">
        <v>1484</v>
      </c>
      <c r="BI331" s="2" t="s">
        <v>1484</v>
      </c>
      <c r="BJ331" s="2" t="s">
        <v>1484</v>
      </c>
      <c r="BK331" s="2" t="s">
        <v>1484</v>
      </c>
      <c r="BL331" s="2" t="s">
        <v>1484</v>
      </c>
      <c r="BM331" s="2" t="s">
        <v>1484</v>
      </c>
      <c r="BN331" s="2">
        <v>10.199999999999999</v>
      </c>
      <c r="BO331" s="2">
        <v>13.4</v>
      </c>
      <c r="BP331" s="2">
        <v>12.8</v>
      </c>
      <c r="BQ331" s="2">
        <v>11.6</v>
      </c>
      <c r="BR331" s="2">
        <v>9.5</v>
      </c>
      <c r="BS331" s="2">
        <v>2</v>
      </c>
      <c r="BT331" s="2">
        <v>7.7</v>
      </c>
      <c r="BU331" s="2" t="s">
        <v>1484</v>
      </c>
      <c r="BV331" s="2" t="s">
        <v>1484</v>
      </c>
      <c r="BW331" s="2" t="s">
        <v>1484</v>
      </c>
      <c r="BX331" s="2" t="s">
        <v>1484</v>
      </c>
      <c r="BY331" s="2" t="s">
        <v>1484</v>
      </c>
      <c r="BZ331" s="2" t="s">
        <v>1484</v>
      </c>
      <c r="CA331" s="2" t="s">
        <v>1484</v>
      </c>
      <c r="CB331" s="2" t="s">
        <v>1484</v>
      </c>
      <c r="CC331" s="2" t="s">
        <v>1484</v>
      </c>
      <c r="CD331" s="2" t="s">
        <v>1484</v>
      </c>
      <c r="CE331" s="2" t="s">
        <v>1484</v>
      </c>
      <c r="CF331" s="2" t="s">
        <v>1484</v>
      </c>
      <c r="CG331" s="2" t="s">
        <v>1484</v>
      </c>
      <c r="CH331" s="2" t="s">
        <v>1484</v>
      </c>
      <c r="CI331" s="2" t="s">
        <v>1484</v>
      </c>
      <c r="CJ331" s="2" t="s">
        <v>1484</v>
      </c>
      <c r="CK331" s="2" t="s">
        <v>1484</v>
      </c>
      <c r="CL331" s="2" t="s">
        <v>1484</v>
      </c>
      <c r="CM331" s="2" t="s">
        <v>1484</v>
      </c>
      <c r="CN331" s="2" t="s">
        <v>1484</v>
      </c>
      <c r="CO331" s="2" t="s">
        <v>1484</v>
      </c>
      <c r="CP331" s="2" t="s">
        <v>1484</v>
      </c>
      <c r="CQ331" s="2" t="s">
        <v>1484</v>
      </c>
      <c r="CR331" s="2" t="s">
        <v>1484</v>
      </c>
      <c r="CS331" s="2" t="s">
        <v>1484</v>
      </c>
      <c r="CU331" s="2" t="str">
        <f>_xlfn.XLOOKUP($A331,TEAMS!$G$1:$G$844,TEAMS!$H$1:$H$844,"",0)</f>
        <v>C</v>
      </c>
      <c r="CV331" s="2" t="str">
        <f>_xlfn.XLOOKUP($CU331,DASHBOARD!$B$22:$B$27,DASHBOARD!$C$22:$C$27,"",0)</f>
        <v>CENTER</v>
      </c>
      <c r="CY331" s="60">
        <v>1000000</v>
      </c>
      <c r="CZ331" s="60">
        <v>1100000</v>
      </c>
      <c r="DA331" s="60">
        <v>1400000</v>
      </c>
      <c r="DB331" s="60">
        <v>1600000</v>
      </c>
      <c r="DC331" s="60">
        <v>0</v>
      </c>
      <c r="DD331" s="60">
        <v>600000</v>
      </c>
      <c r="DE331" s="60">
        <v>0</v>
      </c>
      <c r="DF331" s="60">
        <v>0</v>
      </c>
      <c r="DG331" s="60">
        <v>0</v>
      </c>
      <c r="DH331" s="60">
        <v>0</v>
      </c>
      <c r="DI331" s="60">
        <v>0</v>
      </c>
      <c r="DJ331" s="60">
        <v>0</v>
      </c>
      <c r="DK331" s="60">
        <v>0</v>
      </c>
      <c r="DL331" s="60">
        <v>0</v>
      </c>
      <c r="DM331" s="60">
        <v>0</v>
      </c>
      <c r="DN331" s="60">
        <v>0</v>
      </c>
      <c r="DO331" s="60">
        <v>0</v>
      </c>
      <c r="DP331" s="60">
        <v>0</v>
      </c>
      <c r="DQ331" s="60">
        <v>0</v>
      </c>
      <c r="DR331" s="60">
        <v>0</v>
      </c>
      <c r="DS331" s="60">
        <v>0</v>
      </c>
      <c r="DT331" s="60">
        <v>0</v>
      </c>
      <c r="DU331" s="60">
        <v>0</v>
      </c>
      <c r="DV331" s="60">
        <v>0</v>
      </c>
      <c r="DW331" s="60">
        <v>0</v>
      </c>
      <c r="DX331" s="60">
        <v>0</v>
      </c>
      <c r="DY331" s="60">
        <v>0</v>
      </c>
      <c r="DZ331" s="60">
        <v>0</v>
      </c>
      <c r="EA331" s="60">
        <v>0</v>
      </c>
      <c r="EB331" s="60">
        <v>0</v>
      </c>
      <c r="EC331" s="60">
        <v>0</v>
      </c>
      <c r="ED331" s="60">
        <v>0</v>
      </c>
      <c r="EH331" s="2" t="s">
        <v>1478</v>
      </c>
      <c r="EI331" s="2" t="s">
        <v>1317</v>
      </c>
    </row>
    <row r="332" spans="1:139" x14ac:dyDescent="0.2">
      <c r="A332" s="2" t="s">
        <v>1012</v>
      </c>
      <c r="B332" s="2" t="s">
        <v>1484</v>
      </c>
      <c r="C332" s="2" t="s">
        <v>1484</v>
      </c>
      <c r="D332" s="2" t="s">
        <v>1484</v>
      </c>
      <c r="E332" s="2" t="s">
        <v>1484</v>
      </c>
      <c r="F332" s="2" t="s">
        <v>1484</v>
      </c>
      <c r="G332" s="2" t="s">
        <v>1484</v>
      </c>
      <c r="H332" s="2" t="s">
        <v>1484</v>
      </c>
      <c r="I332" s="2" t="s">
        <v>1484</v>
      </c>
      <c r="J332" s="2" t="s">
        <v>1484</v>
      </c>
      <c r="K332" s="2" t="s">
        <v>1484</v>
      </c>
      <c r="L332" s="2" t="s">
        <v>837</v>
      </c>
      <c r="M332" s="2" t="s">
        <v>837</v>
      </c>
      <c r="N332" s="2" t="s">
        <v>837</v>
      </c>
      <c r="O332" s="2" t="s">
        <v>837</v>
      </c>
      <c r="P332" s="2" t="s">
        <v>837</v>
      </c>
      <c r="Q332" s="2" t="s">
        <v>837</v>
      </c>
      <c r="R332" s="2" t="s">
        <v>1526</v>
      </c>
      <c r="S332" s="2" t="s">
        <v>1484</v>
      </c>
      <c r="T332" s="2" t="s">
        <v>1484</v>
      </c>
      <c r="U332" s="2" t="s">
        <v>1484</v>
      </c>
      <c r="V332" s="2" t="s">
        <v>1484</v>
      </c>
      <c r="W332" s="2" t="s">
        <v>1484</v>
      </c>
      <c r="X332" s="2" t="s">
        <v>1484</v>
      </c>
      <c r="Y332" s="2" t="s">
        <v>1484</v>
      </c>
      <c r="Z332" s="2" t="s">
        <v>1484</v>
      </c>
      <c r="AA332" s="2" t="s">
        <v>1484</v>
      </c>
      <c r="AB332" s="2" t="s">
        <v>1484</v>
      </c>
      <c r="AC332" s="2" t="s">
        <v>1484</v>
      </c>
      <c r="AD332" s="2" t="s">
        <v>1484</v>
      </c>
      <c r="AE332" s="2" t="s">
        <v>1484</v>
      </c>
      <c r="AF332" s="2" t="s">
        <v>1484</v>
      </c>
      <c r="AG332" s="2" t="s">
        <v>1484</v>
      </c>
      <c r="AH332" s="2" t="s">
        <v>1484</v>
      </c>
      <c r="AI332" s="2" t="s">
        <v>1484</v>
      </c>
      <c r="AJ332" s="2" t="s">
        <v>1484</v>
      </c>
      <c r="AK332" s="2" t="s">
        <v>1484</v>
      </c>
      <c r="AL332" s="2" t="s">
        <v>1484</v>
      </c>
      <c r="AM332" s="2" t="s">
        <v>1484</v>
      </c>
      <c r="AN332" s="2" t="s">
        <v>1484</v>
      </c>
      <c r="AO332" s="2" t="s">
        <v>1484</v>
      </c>
      <c r="AP332" s="2" t="s">
        <v>1484</v>
      </c>
      <c r="AQ332" s="2" t="s">
        <v>1484</v>
      </c>
      <c r="AR332" s="2">
        <v>39.199999999999996</v>
      </c>
      <c r="AS332" s="2">
        <v>731.30000000000007</v>
      </c>
      <c r="AT332" s="2">
        <v>620.59999999999991</v>
      </c>
      <c r="AU332" s="2">
        <v>1441.6</v>
      </c>
      <c r="AV332" s="2">
        <v>421.40000000000003</v>
      </c>
      <c r="AW332" s="2">
        <v>6</v>
      </c>
      <c r="AX332" s="2">
        <v>81.2</v>
      </c>
      <c r="AY332" s="2" t="s">
        <v>1484</v>
      </c>
      <c r="AZ332" s="2" t="s">
        <v>1484</v>
      </c>
      <c r="BA332" s="2" t="s">
        <v>1484</v>
      </c>
      <c r="BB332" s="2" t="s">
        <v>1484</v>
      </c>
      <c r="BC332" s="2" t="s">
        <v>1484</v>
      </c>
      <c r="BD332" s="2" t="s">
        <v>1484</v>
      </c>
      <c r="BE332" s="2" t="s">
        <v>1484</v>
      </c>
      <c r="BF332" s="2" t="s">
        <v>1484</v>
      </c>
      <c r="BG332" s="2" t="s">
        <v>1484</v>
      </c>
      <c r="BH332" s="2" t="s">
        <v>1484</v>
      </c>
      <c r="BI332" s="2" t="s">
        <v>1484</v>
      </c>
      <c r="BJ332" s="2" t="s">
        <v>1484</v>
      </c>
      <c r="BK332" s="2" t="s">
        <v>1484</v>
      </c>
      <c r="BL332" s="2" t="s">
        <v>1484</v>
      </c>
      <c r="BM332" s="2" t="s">
        <v>1484</v>
      </c>
      <c r="BN332" s="2" t="s">
        <v>1484</v>
      </c>
      <c r="BO332" s="2" t="s">
        <v>1484</v>
      </c>
      <c r="BP332" s="2" t="s">
        <v>1484</v>
      </c>
      <c r="BQ332" s="2" t="s">
        <v>1484</v>
      </c>
      <c r="BR332" s="2" t="s">
        <v>1484</v>
      </c>
      <c r="BS332" s="2" t="s">
        <v>1484</v>
      </c>
      <c r="BT332" s="2" t="s">
        <v>1484</v>
      </c>
      <c r="BU332" s="2" t="s">
        <v>1484</v>
      </c>
      <c r="BV332" s="2" t="s">
        <v>1484</v>
      </c>
      <c r="BW332" s="2" t="s">
        <v>1484</v>
      </c>
      <c r="BX332" s="2">
        <v>21.8</v>
      </c>
      <c r="BY332" s="2">
        <v>15.6</v>
      </c>
      <c r="BZ332" s="2">
        <v>10.3</v>
      </c>
      <c r="CA332" s="2">
        <v>13.6</v>
      </c>
      <c r="CB332" s="2">
        <v>11.9</v>
      </c>
      <c r="CC332" s="2">
        <v>11</v>
      </c>
      <c r="CD332" s="2">
        <v>13.7</v>
      </c>
      <c r="CE332" s="2" t="s">
        <v>1484</v>
      </c>
      <c r="CF332" s="2" t="s">
        <v>1484</v>
      </c>
      <c r="CG332" s="2" t="s">
        <v>1484</v>
      </c>
      <c r="CH332" s="2" t="s">
        <v>1484</v>
      </c>
      <c r="CI332" s="2" t="s">
        <v>1484</v>
      </c>
      <c r="CJ332" s="2" t="s">
        <v>1484</v>
      </c>
      <c r="CK332" s="2" t="s">
        <v>1484</v>
      </c>
      <c r="CL332" s="2" t="s">
        <v>1484</v>
      </c>
      <c r="CM332" s="2" t="s">
        <v>1484</v>
      </c>
      <c r="CN332" s="2" t="s">
        <v>1484</v>
      </c>
      <c r="CO332" s="2" t="s">
        <v>1484</v>
      </c>
      <c r="CP332" s="2" t="s">
        <v>1484</v>
      </c>
      <c r="CQ332" s="2" t="s">
        <v>1484</v>
      </c>
      <c r="CR332" s="2" t="s">
        <v>1484</v>
      </c>
      <c r="CS332" s="2" t="s">
        <v>1484</v>
      </c>
      <c r="CU332" s="2" t="str">
        <f>_xlfn.XLOOKUP($A332,TEAMS!$G$1:$G$844,TEAMS!$H$1:$H$844,"",0)</f>
        <v>C</v>
      </c>
      <c r="CV332" s="2" t="str">
        <f>_xlfn.XLOOKUP($CU332,DASHBOARD!$B$22:$B$27,DASHBOARD!$C$22:$C$27,"",0)</f>
        <v>CENTER</v>
      </c>
      <c r="CY332" s="60">
        <v>0</v>
      </c>
      <c r="CZ332" s="60">
        <v>0</v>
      </c>
      <c r="DA332" s="60">
        <v>0</v>
      </c>
      <c r="DB332" s="60">
        <v>0</v>
      </c>
      <c r="DC332" s="60">
        <v>0</v>
      </c>
      <c r="DD332" s="60">
        <v>0</v>
      </c>
      <c r="DE332" s="60">
        <v>0</v>
      </c>
      <c r="DF332" s="60">
        <v>0</v>
      </c>
      <c r="DG332" s="60">
        <v>0</v>
      </c>
      <c r="DH332" s="60">
        <v>0</v>
      </c>
      <c r="DI332" s="60">
        <v>316969</v>
      </c>
      <c r="DJ332" s="60">
        <v>465850</v>
      </c>
      <c r="DK332" s="60">
        <v>1400000</v>
      </c>
      <c r="DL332" s="60">
        <v>1540000</v>
      </c>
      <c r="DM332" s="60">
        <v>3000000</v>
      </c>
      <c r="DN332" s="60">
        <v>3000000</v>
      </c>
      <c r="DO332" s="60">
        <v>625132</v>
      </c>
      <c r="DP332" s="60">
        <v>0</v>
      </c>
      <c r="DQ332" s="60">
        <v>0</v>
      </c>
      <c r="DR332" s="60">
        <v>0</v>
      </c>
      <c r="DS332" s="60">
        <v>0</v>
      </c>
      <c r="DT332" s="60">
        <v>0</v>
      </c>
      <c r="DU332" s="60">
        <v>0</v>
      </c>
      <c r="DV332" s="60">
        <v>0</v>
      </c>
      <c r="DW332" s="60">
        <v>0</v>
      </c>
      <c r="DX332" s="60">
        <v>0</v>
      </c>
      <c r="DY332" s="60">
        <v>0</v>
      </c>
      <c r="DZ332" s="60">
        <v>0</v>
      </c>
      <c r="EA332" s="60">
        <v>0</v>
      </c>
      <c r="EB332" s="60">
        <v>0</v>
      </c>
      <c r="EC332" s="60">
        <v>0</v>
      </c>
      <c r="ED332" s="60">
        <v>0</v>
      </c>
      <c r="EH332" s="2" t="s">
        <v>1480</v>
      </c>
    </row>
    <row r="333" spans="1:139" x14ac:dyDescent="0.2">
      <c r="A333" s="2" t="s">
        <v>554</v>
      </c>
      <c r="B333" s="2" t="s">
        <v>1484</v>
      </c>
      <c r="C333" s="2" t="s">
        <v>1484</v>
      </c>
      <c r="D333" s="2" t="s">
        <v>1484</v>
      </c>
      <c r="E333" s="2" t="s">
        <v>1484</v>
      </c>
      <c r="F333" s="2" t="s">
        <v>1484</v>
      </c>
      <c r="G333" s="2" t="s">
        <v>1484</v>
      </c>
      <c r="H333" s="2" t="s">
        <v>1484</v>
      </c>
      <c r="I333" s="2" t="s">
        <v>1484</v>
      </c>
      <c r="J333" s="2" t="s">
        <v>1484</v>
      </c>
      <c r="K333" s="2" t="s">
        <v>1484</v>
      </c>
      <c r="L333" s="2" t="s">
        <v>1484</v>
      </c>
      <c r="M333" s="2" t="s">
        <v>1484</v>
      </c>
      <c r="N333" s="2" t="s">
        <v>1484</v>
      </c>
      <c r="O333" s="2" t="s">
        <v>1484</v>
      </c>
      <c r="P333" s="2" t="s">
        <v>1484</v>
      </c>
      <c r="Q333" s="2" t="s">
        <v>1484</v>
      </c>
      <c r="R333" s="2" t="s">
        <v>1484</v>
      </c>
      <c r="S333" s="2" t="s">
        <v>1484</v>
      </c>
      <c r="T333" s="2" t="s">
        <v>1484</v>
      </c>
      <c r="U333" s="2" t="s">
        <v>786</v>
      </c>
      <c r="V333" s="2" t="s">
        <v>786</v>
      </c>
      <c r="W333" s="2" t="s">
        <v>786</v>
      </c>
      <c r="X333" s="2" t="s">
        <v>786</v>
      </c>
      <c r="Y333" s="2" t="s">
        <v>786</v>
      </c>
      <c r="Z333" s="2" t="s">
        <v>786</v>
      </c>
      <c r="AA333" s="2" t="s">
        <v>786</v>
      </c>
      <c r="AB333" s="2" t="s">
        <v>786</v>
      </c>
      <c r="AC333" s="2" t="s">
        <v>786</v>
      </c>
      <c r="AD333" s="2" t="s">
        <v>786</v>
      </c>
      <c r="AE333" s="2" t="s">
        <v>1484</v>
      </c>
      <c r="AF333" s="2" t="s">
        <v>1484</v>
      </c>
      <c r="AG333" s="2" t="s">
        <v>1484</v>
      </c>
      <c r="AH333" s="2" t="s">
        <v>1484</v>
      </c>
      <c r="AI333" s="2" t="s">
        <v>1484</v>
      </c>
      <c r="AJ333" s="2" t="s">
        <v>1484</v>
      </c>
      <c r="AK333" s="2" t="s">
        <v>1484</v>
      </c>
      <c r="AL333" s="2" t="s">
        <v>1484</v>
      </c>
      <c r="AM333" s="2" t="s">
        <v>1484</v>
      </c>
      <c r="AN333" s="2" t="s">
        <v>1484</v>
      </c>
      <c r="AO333" s="2" t="s">
        <v>1484</v>
      </c>
      <c r="AP333" s="2" t="s">
        <v>1484</v>
      </c>
      <c r="AQ333" s="2" t="s">
        <v>1484</v>
      </c>
      <c r="AR333" s="2" t="s">
        <v>1484</v>
      </c>
      <c r="AS333" s="2" t="s">
        <v>1484</v>
      </c>
      <c r="AT333" s="2" t="s">
        <v>1484</v>
      </c>
      <c r="AU333" s="2" t="s">
        <v>1484</v>
      </c>
      <c r="AV333" s="2" t="s">
        <v>1484</v>
      </c>
      <c r="AW333" s="2" t="s">
        <v>1484</v>
      </c>
      <c r="AX333" s="2" t="s">
        <v>1484</v>
      </c>
      <c r="AY333" s="2" t="s">
        <v>1484</v>
      </c>
      <c r="AZ333" s="2" t="s">
        <v>1484</v>
      </c>
      <c r="BA333" s="2">
        <v>2896</v>
      </c>
      <c r="BB333" s="2">
        <v>2486.4</v>
      </c>
      <c r="BC333" s="2">
        <v>733.19999999999993</v>
      </c>
      <c r="BD333" s="2">
        <v>2979.6000000000004</v>
      </c>
      <c r="BE333" s="2">
        <v>2847</v>
      </c>
      <c r="BF333" s="2">
        <v>2616</v>
      </c>
      <c r="BG333" s="2">
        <v>2701.8</v>
      </c>
      <c r="BH333" s="2">
        <v>2638.6</v>
      </c>
      <c r="BI333" s="2">
        <v>1632</v>
      </c>
      <c r="BJ333" s="2">
        <v>2332.1999999999998</v>
      </c>
      <c r="BK333" s="2" t="s">
        <v>1484</v>
      </c>
      <c r="BL333" s="2" t="s">
        <v>1484</v>
      </c>
      <c r="BM333" s="2" t="s">
        <v>1484</v>
      </c>
      <c r="BN333" s="2" t="s">
        <v>1484</v>
      </c>
      <c r="BO333" s="2" t="s">
        <v>1484</v>
      </c>
      <c r="BP333" s="2" t="s">
        <v>1484</v>
      </c>
      <c r="BQ333" s="2" t="s">
        <v>1484</v>
      </c>
      <c r="BR333" s="2" t="s">
        <v>1484</v>
      </c>
      <c r="BS333" s="2" t="s">
        <v>1484</v>
      </c>
      <c r="BT333" s="2" t="s">
        <v>1484</v>
      </c>
      <c r="BU333" s="2" t="s">
        <v>1484</v>
      </c>
      <c r="BV333" s="2" t="s">
        <v>1484</v>
      </c>
      <c r="BW333" s="2" t="s">
        <v>1484</v>
      </c>
      <c r="BX333" s="2" t="s">
        <v>1484</v>
      </c>
      <c r="BY333" s="2" t="s">
        <v>1484</v>
      </c>
      <c r="BZ333" s="2" t="s">
        <v>1484</v>
      </c>
      <c r="CA333" s="2" t="s">
        <v>1484</v>
      </c>
      <c r="CB333" s="2" t="s">
        <v>1484</v>
      </c>
      <c r="CC333" s="2" t="s">
        <v>1484</v>
      </c>
      <c r="CD333" s="2" t="s">
        <v>1484</v>
      </c>
      <c r="CE333" s="2" t="s">
        <v>1484</v>
      </c>
      <c r="CF333" s="2" t="s">
        <v>1484</v>
      </c>
      <c r="CG333" s="2">
        <v>16.3</v>
      </c>
      <c r="CH333" s="2">
        <v>19.399999999999999</v>
      </c>
      <c r="CI333" s="2">
        <v>21.2</v>
      </c>
      <c r="CJ333" s="2">
        <v>21.3</v>
      </c>
      <c r="CK333" s="2">
        <v>24.1</v>
      </c>
      <c r="CL333" s="2">
        <v>28</v>
      </c>
      <c r="CM333" s="2">
        <v>31.5</v>
      </c>
      <c r="CN333" s="2">
        <v>24.6</v>
      </c>
      <c r="CO333" s="2">
        <v>28.2</v>
      </c>
      <c r="CP333" s="2">
        <v>24.4</v>
      </c>
      <c r="CQ333" s="2" t="s">
        <v>1484</v>
      </c>
      <c r="CR333" s="2" t="s">
        <v>1484</v>
      </c>
      <c r="CS333" s="2" t="s">
        <v>1484</v>
      </c>
      <c r="CU333" s="2" t="str">
        <f>_xlfn.XLOOKUP($A333,TEAMS!$G$1:$G$844,TEAMS!$H$1:$H$844,"",0)</f>
        <v>PG</v>
      </c>
      <c r="CV333" s="2" t="str">
        <f>_xlfn.XLOOKUP($CU333,DASHBOARD!$B$22:$B$27,DASHBOARD!$C$22:$C$27,"",0)</f>
        <v>GUARD</v>
      </c>
      <c r="CY333" s="60">
        <v>0</v>
      </c>
      <c r="CZ333" s="60">
        <v>0</v>
      </c>
      <c r="DA333" s="60">
        <v>0</v>
      </c>
      <c r="DB333" s="60">
        <v>0</v>
      </c>
      <c r="DC333" s="60">
        <v>0</v>
      </c>
      <c r="DD333" s="60">
        <v>0</v>
      </c>
      <c r="DE333" s="60">
        <v>0</v>
      </c>
      <c r="DF333" s="60">
        <v>0</v>
      </c>
      <c r="DG333" s="60">
        <v>0</v>
      </c>
      <c r="DH333" s="60">
        <v>0</v>
      </c>
      <c r="DI333" s="60">
        <v>0</v>
      </c>
      <c r="DJ333" s="60">
        <v>0</v>
      </c>
      <c r="DK333" s="60">
        <v>0</v>
      </c>
      <c r="DL333" s="60">
        <v>0</v>
      </c>
      <c r="DM333" s="60">
        <v>0</v>
      </c>
      <c r="DN333" s="60">
        <v>0</v>
      </c>
      <c r="DO333" s="60">
        <v>0</v>
      </c>
      <c r="DP333" s="60">
        <v>0</v>
      </c>
      <c r="DQ333" s="60">
        <v>0</v>
      </c>
      <c r="DR333" s="60">
        <v>2710560</v>
      </c>
      <c r="DS333" s="60">
        <v>2913840</v>
      </c>
      <c r="DT333" s="60">
        <v>3117120</v>
      </c>
      <c r="DU333" s="60">
        <v>3958742</v>
      </c>
      <c r="DV333" s="60">
        <v>9887642</v>
      </c>
      <c r="DW333" s="60">
        <v>10629213</v>
      </c>
      <c r="DX333" s="60">
        <v>11370786</v>
      </c>
      <c r="DY333" s="60">
        <v>12112359</v>
      </c>
      <c r="DZ333" s="60">
        <v>34682550</v>
      </c>
      <c r="EA333" s="60">
        <v>37457154</v>
      </c>
      <c r="EB333" s="60">
        <v>0</v>
      </c>
      <c r="EC333" s="60">
        <v>0</v>
      </c>
      <c r="ED333" s="60">
        <v>0</v>
      </c>
      <c r="EH333" s="2" t="s">
        <v>1485</v>
      </c>
    </row>
    <row r="334" spans="1:139" x14ac:dyDescent="0.2">
      <c r="A334" s="2" t="s">
        <v>997</v>
      </c>
      <c r="B334" s="2" t="s">
        <v>1484</v>
      </c>
      <c r="C334" s="2" t="s">
        <v>1484</v>
      </c>
      <c r="D334" s="2" t="s">
        <v>1484</v>
      </c>
      <c r="E334" s="2" t="s">
        <v>1484</v>
      </c>
      <c r="F334" s="2" t="s">
        <v>1484</v>
      </c>
      <c r="G334" s="2" t="s">
        <v>1484</v>
      </c>
      <c r="H334" s="2" t="s">
        <v>1484</v>
      </c>
      <c r="I334" s="2" t="s">
        <v>1484</v>
      </c>
      <c r="J334" s="2" t="s">
        <v>1484</v>
      </c>
      <c r="K334" s="2" t="s">
        <v>1484</v>
      </c>
      <c r="L334" s="2" t="s">
        <v>1512</v>
      </c>
      <c r="M334" s="2" t="s">
        <v>787</v>
      </c>
      <c r="N334" s="2" t="s">
        <v>787</v>
      </c>
      <c r="O334" s="2" t="s">
        <v>1526</v>
      </c>
      <c r="P334" s="2" t="s">
        <v>1509</v>
      </c>
      <c r="Q334" s="2" t="s">
        <v>1509</v>
      </c>
      <c r="R334" s="2" t="s">
        <v>1507</v>
      </c>
      <c r="S334" s="2" t="s">
        <v>786</v>
      </c>
      <c r="T334" s="2" t="s">
        <v>786</v>
      </c>
      <c r="U334" s="2" t="s">
        <v>1507</v>
      </c>
      <c r="V334" s="2" t="s">
        <v>1508</v>
      </c>
      <c r="W334" s="2" t="s">
        <v>1507</v>
      </c>
      <c r="X334" s="2" t="s">
        <v>787</v>
      </c>
      <c r="Y334" s="2" t="s">
        <v>1525</v>
      </c>
      <c r="Z334" s="2" t="s">
        <v>1484</v>
      </c>
      <c r="AA334" s="2" t="s">
        <v>1484</v>
      </c>
      <c r="AB334" s="2" t="s">
        <v>1484</v>
      </c>
      <c r="AC334" s="2" t="s">
        <v>1484</v>
      </c>
      <c r="AD334" s="2" t="s">
        <v>1484</v>
      </c>
      <c r="AE334" s="2" t="s">
        <v>1484</v>
      </c>
      <c r="AF334" s="2" t="s">
        <v>1484</v>
      </c>
      <c r="AG334" s="2" t="s">
        <v>1484</v>
      </c>
      <c r="AH334" s="2" t="s">
        <v>1484</v>
      </c>
      <c r="AI334" s="2" t="s">
        <v>1484</v>
      </c>
      <c r="AJ334" s="2" t="s">
        <v>1484</v>
      </c>
      <c r="AK334" s="2" t="s">
        <v>1484</v>
      </c>
      <c r="AL334" s="2" t="s">
        <v>1484</v>
      </c>
      <c r="AM334" s="2" t="s">
        <v>1484</v>
      </c>
      <c r="AN334" s="2" t="s">
        <v>1484</v>
      </c>
      <c r="AO334" s="2" t="s">
        <v>1484</v>
      </c>
      <c r="AP334" s="2" t="s">
        <v>1484</v>
      </c>
      <c r="AQ334" s="2" t="s">
        <v>1484</v>
      </c>
      <c r="AR334" s="2">
        <v>1663.2</v>
      </c>
      <c r="AS334" s="2">
        <v>227.70000000000002</v>
      </c>
      <c r="AT334" s="2">
        <v>2256</v>
      </c>
      <c r="AU334" s="2">
        <v>2944</v>
      </c>
      <c r="AV334" s="2">
        <v>1805.3999999999999</v>
      </c>
      <c r="AW334" s="2">
        <v>2907.9</v>
      </c>
      <c r="AX334" s="2">
        <v>2482.5</v>
      </c>
      <c r="AY334" s="2">
        <v>2854.3</v>
      </c>
      <c r="AZ334" s="2">
        <v>2336.4</v>
      </c>
      <c r="BA334" s="2">
        <v>3126.6</v>
      </c>
      <c r="BB334" s="2">
        <v>2405.2999999999997</v>
      </c>
      <c r="BC334" s="2">
        <v>1212.6000000000001</v>
      </c>
      <c r="BD334" s="2">
        <v>1072.5</v>
      </c>
      <c r="BE334" s="2">
        <v>107.10000000000001</v>
      </c>
      <c r="BF334" s="2" t="s">
        <v>1484</v>
      </c>
      <c r="BG334" s="2" t="s">
        <v>1484</v>
      </c>
      <c r="BH334" s="2" t="s">
        <v>1484</v>
      </c>
      <c r="BI334" s="2" t="s">
        <v>1484</v>
      </c>
      <c r="BJ334" s="2" t="s">
        <v>1484</v>
      </c>
      <c r="BK334" s="2" t="s">
        <v>1484</v>
      </c>
      <c r="BL334" s="2" t="s">
        <v>1484</v>
      </c>
      <c r="BM334" s="2" t="s">
        <v>1484</v>
      </c>
      <c r="BN334" s="2" t="s">
        <v>1484</v>
      </c>
      <c r="BO334" s="2" t="s">
        <v>1484</v>
      </c>
      <c r="BP334" s="2" t="s">
        <v>1484</v>
      </c>
      <c r="BQ334" s="2" t="s">
        <v>1484</v>
      </c>
      <c r="BR334" s="2" t="s">
        <v>1484</v>
      </c>
      <c r="BS334" s="2" t="s">
        <v>1484</v>
      </c>
      <c r="BT334" s="2" t="s">
        <v>1484</v>
      </c>
      <c r="BU334" s="2" t="s">
        <v>1484</v>
      </c>
      <c r="BV334" s="2" t="s">
        <v>1484</v>
      </c>
      <c r="BW334" s="2" t="s">
        <v>1484</v>
      </c>
      <c r="BX334" s="2">
        <v>12.1</v>
      </c>
      <c r="BY334" s="2">
        <v>7.9</v>
      </c>
      <c r="BZ334" s="2">
        <v>14.5</v>
      </c>
      <c r="CA334" s="2">
        <v>16.100000000000001</v>
      </c>
      <c r="CB334" s="2">
        <v>15.9</v>
      </c>
      <c r="CC334" s="2">
        <v>13.6</v>
      </c>
      <c r="CD334" s="2">
        <v>14.4</v>
      </c>
      <c r="CE334" s="2">
        <v>14.9</v>
      </c>
      <c r="CF334" s="2">
        <v>16.100000000000001</v>
      </c>
      <c r="CG334" s="2">
        <v>15.6</v>
      </c>
      <c r="CH334" s="2">
        <v>14.6</v>
      </c>
      <c r="CI334" s="2">
        <v>10.7</v>
      </c>
      <c r="CJ334" s="2">
        <v>8</v>
      </c>
      <c r="CK334" s="2">
        <v>0.1</v>
      </c>
      <c r="CL334" s="2" t="s">
        <v>1484</v>
      </c>
      <c r="CM334" s="2" t="s">
        <v>1484</v>
      </c>
      <c r="CN334" s="2" t="s">
        <v>1484</v>
      </c>
      <c r="CO334" s="2" t="s">
        <v>1484</v>
      </c>
      <c r="CP334" s="2" t="s">
        <v>1484</v>
      </c>
      <c r="CQ334" s="2" t="s">
        <v>1484</v>
      </c>
      <c r="CR334" s="2" t="s">
        <v>1484</v>
      </c>
      <c r="CS334" s="2" t="s">
        <v>1484</v>
      </c>
      <c r="CU334" s="2" t="str">
        <f>_xlfn.XLOOKUP($A334,TEAMS!$G$1:$G$844,TEAMS!$H$1:$H$844,"",0)</f>
        <v>SG</v>
      </c>
      <c r="CV334" s="2" t="str">
        <f>_xlfn.XLOOKUP($CU334,DASHBOARD!$B$22:$B$27,DASHBOARD!$C$22:$C$27,"",0)</f>
        <v>GUARD</v>
      </c>
      <c r="CY334" s="60">
        <v>0</v>
      </c>
      <c r="CZ334" s="60">
        <v>0</v>
      </c>
      <c r="DA334" s="60">
        <v>0</v>
      </c>
      <c r="DB334" s="60">
        <v>0</v>
      </c>
      <c r="DC334" s="60">
        <v>0</v>
      </c>
      <c r="DD334" s="60">
        <v>0</v>
      </c>
      <c r="DE334" s="60">
        <v>0</v>
      </c>
      <c r="DF334" s="60">
        <v>0</v>
      </c>
      <c r="DG334" s="60">
        <v>0</v>
      </c>
      <c r="DH334" s="60">
        <v>0</v>
      </c>
      <c r="DI334" s="60">
        <v>316969</v>
      </c>
      <c r="DJ334" s="60">
        <v>590850</v>
      </c>
      <c r="DK334" s="60">
        <v>699935</v>
      </c>
      <c r="DL334" s="60">
        <v>1000000</v>
      </c>
      <c r="DM334" s="60">
        <v>5100000</v>
      </c>
      <c r="DN334" s="60">
        <v>5610000</v>
      </c>
      <c r="DO334" s="60">
        <v>6120000</v>
      </c>
      <c r="DP334" s="60">
        <v>6630000</v>
      </c>
      <c r="DQ334" s="60">
        <v>0</v>
      </c>
      <c r="DR334" s="60">
        <v>0</v>
      </c>
      <c r="DS334" s="60">
        <v>0</v>
      </c>
      <c r="DT334" s="60">
        <v>9256500</v>
      </c>
      <c r="DU334" s="60">
        <v>10059750</v>
      </c>
      <c r="DV334" s="60">
        <v>0</v>
      </c>
      <c r="DW334" s="60">
        <v>0</v>
      </c>
      <c r="DX334" s="60">
        <v>0</v>
      </c>
      <c r="DY334" s="60">
        <v>0</v>
      </c>
      <c r="DZ334" s="60">
        <v>0</v>
      </c>
      <c r="EA334" s="60">
        <v>0</v>
      </c>
      <c r="EB334" s="60">
        <v>0</v>
      </c>
      <c r="EC334" s="60">
        <v>0</v>
      </c>
      <c r="ED334" s="60">
        <v>0</v>
      </c>
      <c r="EH334" s="2" t="s">
        <v>1476</v>
      </c>
    </row>
    <row r="335" spans="1:139" x14ac:dyDescent="0.2">
      <c r="A335" s="2" t="s">
        <v>999</v>
      </c>
      <c r="B335" s="2" t="s">
        <v>788</v>
      </c>
      <c r="C335" s="2" t="s">
        <v>788</v>
      </c>
      <c r="D335" s="2" t="s">
        <v>1507</v>
      </c>
      <c r="E335" s="2" t="s">
        <v>1077</v>
      </c>
      <c r="F335" s="2" t="s">
        <v>1077</v>
      </c>
      <c r="G335" s="2" t="s">
        <v>1077</v>
      </c>
      <c r="H335" s="2" t="s">
        <v>1077</v>
      </c>
      <c r="I335" s="2" t="s">
        <v>1077</v>
      </c>
      <c r="J335" s="2" t="s">
        <v>787</v>
      </c>
      <c r="K335" s="2" t="s">
        <v>787</v>
      </c>
      <c r="L335" s="2" t="s">
        <v>787</v>
      </c>
      <c r="M335" s="2" t="s">
        <v>1519</v>
      </c>
      <c r="N335" s="2" t="s">
        <v>787</v>
      </c>
      <c r="O335" s="2" t="s">
        <v>1484</v>
      </c>
      <c r="P335" s="2" t="s">
        <v>1484</v>
      </c>
      <c r="Q335" s="2" t="s">
        <v>1484</v>
      </c>
      <c r="R335" s="2" t="s">
        <v>1484</v>
      </c>
      <c r="S335" s="2" t="s">
        <v>1484</v>
      </c>
      <c r="T335" s="2" t="s">
        <v>1484</v>
      </c>
      <c r="U335" s="2" t="s">
        <v>1484</v>
      </c>
      <c r="V335" s="2" t="s">
        <v>1484</v>
      </c>
      <c r="W335" s="2" t="s">
        <v>1484</v>
      </c>
      <c r="X335" s="2" t="s">
        <v>1484</v>
      </c>
      <c r="Y335" s="2" t="s">
        <v>1484</v>
      </c>
      <c r="Z335" s="2" t="s">
        <v>1484</v>
      </c>
      <c r="AA335" s="2" t="s">
        <v>1484</v>
      </c>
      <c r="AB335" s="2" t="s">
        <v>1484</v>
      </c>
      <c r="AC335" s="2" t="s">
        <v>1484</v>
      </c>
      <c r="AD335" s="2" t="s">
        <v>1484</v>
      </c>
      <c r="AE335" s="2" t="s">
        <v>1484</v>
      </c>
      <c r="AF335" s="2" t="s">
        <v>1484</v>
      </c>
      <c r="AG335" s="2" t="s">
        <v>1484</v>
      </c>
      <c r="AH335" s="2">
        <v>906.30000000000007</v>
      </c>
      <c r="AI335" s="2">
        <v>844.80000000000007</v>
      </c>
      <c r="AJ335" s="2">
        <v>483.6</v>
      </c>
      <c r="AK335" s="2">
        <v>2033.6000000000001</v>
      </c>
      <c r="AL335" s="2">
        <v>1836.8</v>
      </c>
      <c r="AM335" s="2">
        <v>1918.8</v>
      </c>
      <c r="AN335" s="2">
        <v>1861.3999999999999</v>
      </c>
      <c r="AO335" s="2">
        <v>1120</v>
      </c>
      <c r="AP335" s="2">
        <v>734.8</v>
      </c>
      <c r="AQ335" s="2">
        <v>268.8</v>
      </c>
      <c r="AR335" s="2">
        <v>649</v>
      </c>
      <c r="AS335" s="2">
        <v>773.5</v>
      </c>
      <c r="AT335" s="2">
        <v>952.5</v>
      </c>
      <c r="AU335" s="2" t="s">
        <v>1484</v>
      </c>
      <c r="AV335" s="2" t="s">
        <v>1484</v>
      </c>
      <c r="AW335" s="2" t="s">
        <v>1484</v>
      </c>
      <c r="AX335" s="2" t="s">
        <v>1484</v>
      </c>
      <c r="AY335" s="2" t="s">
        <v>1484</v>
      </c>
      <c r="AZ335" s="2" t="s">
        <v>1484</v>
      </c>
      <c r="BA335" s="2" t="s">
        <v>1484</v>
      </c>
      <c r="BB335" s="2" t="s">
        <v>1484</v>
      </c>
      <c r="BC335" s="2" t="s">
        <v>1484</v>
      </c>
      <c r="BD335" s="2" t="s">
        <v>1484</v>
      </c>
      <c r="BE335" s="2" t="s">
        <v>1484</v>
      </c>
      <c r="BF335" s="2" t="s">
        <v>1484</v>
      </c>
      <c r="BG335" s="2" t="s">
        <v>1484</v>
      </c>
      <c r="BH335" s="2" t="s">
        <v>1484</v>
      </c>
      <c r="BI335" s="2" t="s">
        <v>1484</v>
      </c>
      <c r="BJ335" s="2" t="s">
        <v>1484</v>
      </c>
      <c r="BK335" s="2" t="s">
        <v>1484</v>
      </c>
      <c r="BL335" s="2" t="s">
        <v>1484</v>
      </c>
      <c r="BM335" s="2" t="s">
        <v>1484</v>
      </c>
      <c r="BN335" s="2">
        <v>10.9</v>
      </c>
      <c r="BO335" s="2">
        <v>15.3</v>
      </c>
      <c r="BP335" s="2">
        <v>9.4</v>
      </c>
      <c r="BQ335" s="2">
        <v>13.7</v>
      </c>
      <c r="BR335" s="2">
        <v>13.5</v>
      </c>
      <c r="BS335" s="2">
        <v>15.2</v>
      </c>
      <c r="BT335" s="2">
        <v>15.6</v>
      </c>
      <c r="BU335" s="2">
        <v>12.9</v>
      </c>
      <c r="BV335" s="2">
        <v>9.9</v>
      </c>
      <c r="BW335" s="2">
        <v>10.6</v>
      </c>
      <c r="BX335" s="2">
        <v>10.6</v>
      </c>
      <c r="BY335" s="2">
        <v>12.3</v>
      </c>
      <c r="BZ335" s="2">
        <v>11.4</v>
      </c>
      <c r="CA335" s="2" t="s">
        <v>1484</v>
      </c>
      <c r="CB335" s="2" t="s">
        <v>1484</v>
      </c>
      <c r="CC335" s="2" t="s">
        <v>1484</v>
      </c>
      <c r="CD335" s="2" t="s">
        <v>1484</v>
      </c>
      <c r="CE335" s="2" t="s">
        <v>1484</v>
      </c>
      <c r="CF335" s="2" t="s">
        <v>1484</v>
      </c>
      <c r="CG335" s="2" t="s">
        <v>1484</v>
      </c>
      <c r="CH335" s="2" t="s">
        <v>1484</v>
      </c>
      <c r="CI335" s="2" t="s">
        <v>1484</v>
      </c>
      <c r="CJ335" s="2" t="s">
        <v>1484</v>
      </c>
      <c r="CK335" s="2" t="s">
        <v>1484</v>
      </c>
      <c r="CL335" s="2" t="s">
        <v>1484</v>
      </c>
      <c r="CM335" s="2" t="s">
        <v>1484</v>
      </c>
      <c r="CN335" s="2" t="s">
        <v>1484</v>
      </c>
      <c r="CO335" s="2" t="s">
        <v>1484</v>
      </c>
      <c r="CP335" s="2" t="s">
        <v>1484</v>
      </c>
      <c r="CQ335" s="2" t="s">
        <v>1484</v>
      </c>
      <c r="CR335" s="2" t="s">
        <v>1484</v>
      </c>
      <c r="CS335" s="2" t="s">
        <v>1484</v>
      </c>
      <c r="CU335" s="2" t="str">
        <f>_xlfn.XLOOKUP($A335,TEAMS!$G$1:$G$844,TEAMS!$H$1:$H$844,"",0)</f>
        <v>PG</v>
      </c>
      <c r="CV335" s="2" t="str">
        <f>_xlfn.XLOOKUP($CU335,DASHBOARD!$B$22:$B$27,DASHBOARD!$C$22:$C$27,"",0)</f>
        <v>GUARD</v>
      </c>
      <c r="CY335" s="60">
        <v>548000</v>
      </c>
      <c r="CZ335" s="60">
        <v>553000</v>
      </c>
      <c r="DA335" s="60">
        <v>550000</v>
      </c>
      <c r="DB335" s="60">
        <v>150000</v>
      </c>
      <c r="DC335" s="60">
        <v>0</v>
      </c>
      <c r="DD335" s="60">
        <v>800000</v>
      </c>
      <c r="DE335" s="60">
        <v>750000</v>
      </c>
      <c r="DF335" s="60">
        <v>750000</v>
      </c>
      <c r="DG335" s="60">
        <v>1774000</v>
      </c>
      <c r="DH335" s="60">
        <v>1968750</v>
      </c>
      <c r="DI335" s="60">
        <v>0</v>
      </c>
      <c r="DJ335" s="60">
        <v>2406250</v>
      </c>
      <c r="DK335" s="60">
        <v>2625000</v>
      </c>
      <c r="DL335" s="60">
        <v>0</v>
      </c>
      <c r="DM335" s="60">
        <v>0</v>
      </c>
      <c r="DN335" s="60">
        <v>0</v>
      </c>
      <c r="DO335" s="60">
        <v>0</v>
      </c>
      <c r="DP335" s="60">
        <v>0</v>
      </c>
      <c r="DQ335" s="60">
        <v>0</v>
      </c>
      <c r="DR335" s="60">
        <v>0</v>
      </c>
      <c r="DS335" s="60">
        <v>0</v>
      </c>
      <c r="DT335" s="60">
        <v>0</v>
      </c>
      <c r="DU335" s="60">
        <v>0</v>
      </c>
      <c r="DV335" s="60">
        <v>0</v>
      </c>
      <c r="DW335" s="60">
        <v>0</v>
      </c>
      <c r="DX335" s="60">
        <v>0</v>
      </c>
      <c r="DY335" s="60">
        <v>0</v>
      </c>
      <c r="DZ335" s="60">
        <v>0</v>
      </c>
      <c r="EA335" s="60">
        <v>0</v>
      </c>
      <c r="EB335" s="60">
        <v>0</v>
      </c>
      <c r="EC335" s="60">
        <v>0</v>
      </c>
      <c r="ED335" s="60">
        <v>0</v>
      </c>
      <c r="EH335" s="2" t="s">
        <v>1480</v>
      </c>
    </row>
    <row r="336" spans="1:139" x14ac:dyDescent="0.2">
      <c r="A336" s="2" t="s">
        <v>864</v>
      </c>
      <c r="B336" s="2" t="s">
        <v>1484</v>
      </c>
      <c r="C336" s="2" t="s">
        <v>1484</v>
      </c>
      <c r="D336" s="2" t="s">
        <v>1484</v>
      </c>
      <c r="E336" s="2" t="s">
        <v>1484</v>
      </c>
      <c r="F336" s="2" t="s">
        <v>1484</v>
      </c>
      <c r="G336" s="2" t="s">
        <v>1484</v>
      </c>
      <c r="H336" s="2" t="s">
        <v>1484</v>
      </c>
      <c r="I336" s="2" t="s">
        <v>1484</v>
      </c>
      <c r="J336" s="2" t="s">
        <v>1484</v>
      </c>
      <c r="K336" s="2" t="s">
        <v>1484</v>
      </c>
      <c r="L336" s="2" t="s">
        <v>1484</v>
      </c>
      <c r="M336" s="2" t="s">
        <v>1484</v>
      </c>
      <c r="N336" s="2" t="s">
        <v>1484</v>
      </c>
      <c r="O336" s="2" t="s">
        <v>1484</v>
      </c>
      <c r="P336" s="2" t="s">
        <v>1484</v>
      </c>
      <c r="Q336" s="2" t="s">
        <v>1484</v>
      </c>
      <c r="R336" s="2" t="s">
        <v>1085</v>
      </c>
      <c r="S336" s="2" t="s">
        <v>1085</v>
      </c>
      <c r="T336" s="2" t="s">
        <v>1525</v>
      </c>
      <c r="U336" s="2" t="s">
        <v>1525</v>
      </c>
      <c r="V336" s="2" t="s">
        <v>1507</v>
      </c>
      <c r="W336" s="2" t="s">
        <v>1529</v>
      </c>
      <c r="X336" s="2" t="s">
        <v>1529</v>
      </c>
      <c r="Y336" s="2" t="s">
        <v>835</v>
      </c>
      <c r="Z336" s="2" t="s">
        <v>1507</v>
      </c>
      <c r="AA336" s="2" t="s">
        <v>1507</v>
      </c>
      <c r="AB336" s="2" t="s">
        <v>836</v>
      </c>
      <c r="AC336" s="2" t="s">
        <v>1484</v>
      </c>
      <c r="AD336" s="2" t="s">
        <v>1484</v>
      </c>
      <c r="AE336" s="2" t="s">
        <v>1484</v>
      </c>
      <c r="AF336" s="2" t="s">
        <v>1484</v>
      </c>
      <c r="AG336" s="2" t="s">
        <v>1484</v>
      </c>
      <c r="AH336" s="2" t="s">
        <v>1484</v>
      </c>
      <c r="AI336" s="2" t="s">
        <v>1484</v>
      </c>
      <c r="AJ336" s="2" t="s">
        <v>1484</v>
      </c>
      <c r="AK336" s="2" t="s">
        <v>1484</v>
      </c>
      <c r="AL336" s="2" t="s">
        <v>1484</v>
      </c>
      <c r="AM336" s="2" t="s">
        <v>1484</v>
      </c>
      <c r="AN336" s="2" t="s">
        <v>1484</v>
      </c>
      <c r="AO336" s="2" t="s">
        <v>1484</v>
      </c>
      <c r="AP336" s="2" t="s">
        <v>1484</v>
      </c>
      <c r="AQ336" s="2" t="s">
        <v>1484</v>
      </c>
      <c r="AR336" s="2" t="s">
        <v>1484</v>
      </c>
      <c r="AS336" s="2" t="s">
        <v>1484</v>
      </c>
      <c r="AT336" s="2" t="s">
        <v>1484</v>
      </c>
      <c r="AU336" s="2" t="s">
        <v>1484</v>
      </c>
      <c r="AV336" s="2" t="s">
        <v>1484</v>
      </c>
      <c r="AW336" s="2" t="s">
        <v>1484</v>
      </c>
      <c r="AX336" s="2">
        <v>192.5</v>
      </c>
      <c r="AY336" s="2">
        <v>262.5</v>
      </c>
      <c r="AZ336" s="2">
        <v>1164.3999999999999</v>
      </c>
      <c r="BA336" s="2">
        <v>361.8</v>
      </c>
      <c r="BB336" s="2">
        <v>216</v>
      </c>
      <c r="BC336" s="2">
        <v>1020.5999999999999</v>
      </c>
      <c r="BD336" s="2">
        <v>1644.3</v>
      </c>
      <c r="BE336" s="2">
        <v>540</v>
      </c>
      <c r="BF336" s="2">
        <v>196</v>
      </c>
      <c r="BG336" s="2">
        <v>44</v>
      </c>
      <c r="BH336" s="2">
        <v>22.4</v>
      </c>
      <c r="BI336" s="2" t="s">
        <v>1484</v>
      </c>
      <c r="BJ336" s="2" t="s">
        <v>1484</v>
      </c>
      <c r="BK336" s="2" t="s">
        <v>1484</v>
      </c>
      <c r="BL336" s="2" t="s">
        <v>1484</v>
      </c>
      <c r="BM336" s="2" t="s">
        <v>1484</v>
      </c>
      <c r="BN336" s="2" t="s">
        <v>1484</v>
      </c>
      <c r="BO336" s="2" t="s">
        <v>1484</v>
      </c>
      <c r="BP336" s="2" t="s">
        <v>1484</v>
      </c>
      <c r="BQ336" s="2" t="s">
        <v>1484</v>
      </c>
      <c r="BR336" s="2" t="s">
        <v>1484</v>
      </c>
      <c r="BS336" s="2" t="s">
        <v>1484</v>
      </c>
      <c r="BT336" s="2" t="s">
        <v>1484</v>
      </c>
      <c r="BU336" s="2" t="s">
        <v>1484</v>
      </c>
      <c r="BV336" s="2" t="s">
        <v>1484</v>
      </c>
      <c r="BW336" s="2" t="s">
        <v>1484</v>
      </c>
      <c r="BX336" s="2" t="s">
        <v>1484</v>
      </c>
      <c r="BY336" s="2" t="s">
        <v>1484</v>
      </c>
      <c r="BZ336" s="2" t="s">
        <v>1484</v>
      </c>
      <c r="CA336" s="2" t="s">
        <v>1484</v>
      </c>
      <c r="CB336" s="2" t="s">
        <v>1484</v>
      </c>
      <c r="CC336" s="2" t="s">
        <v>1484</v>
      </c>
      <c r="CD336" s="2">
        <v>7.7</v>
      </c>
      <c r="CE336" s="2">
        <v>17.3</v>
      </c>
      <c r="CF336" s="2">
        <v>13.5</v>
      </c>
      <c r="CG336" s="2">
        <v>8.3000000000000007</v>
      </c>
      <c r="CH336" s="2">
        <v>17.8</v>
      </c>
      <c r="CI336" s="2">
        <v>15.9</v>
      </c>
      <c r="CJ336" s="2">
        <v>11.3</v>
      </c>
      <c r="CK336" s="2">
        <v>11.1</v>
      </c>
      <c r="CL336" s="2">
        <v>8.6</v>
      </c>
      <c r="CM336" s="2">
        <v>14.4</v>
      </c>
      <c r="CN336" s="2">
        <v>1.3</v>
      </c>
      <c r="CO336" s="2" t="s">
        <v>1484</v>
      </c>
      <c r="CP336" s="2" t="s">
        <v>1484</v>
      </c>
      <c r="CQ336" s="2" t="s">
        <v>1484</v>
      </c>
      <c r="CR336" s="2" t="s">
        <v>1484</v>
      </c>
      <c r="CS336" s="2" t="s">
        <v>1484</v>
      </c>
      <c r="CU336" s="2" t="str">
        <f>_xlfn.XLOOKUP($A336,TEAMS!$G$1:$G$844,TEAMS!$H$1:$H$844,"",0)</f>
        <v>SF</v>
      </c>
      <c r="CV336" s="2" t="str">
        <f>_xlfn.XLOOKUP($CU336,DASHBOARD!$B$22:$B$27,DASHBOARD!$C$22:$C$27,"",0)</f>
        <v>FORWARD</v>
      </c>
      <c r="CY336" s="60">
        <v>0</v>
      </c>
      <c r="CZ336" s="60">
        <v>0</v>
      </c>
      <c r="DA336" s="60">
        <v>0</v>
      </c>
      <c r="DB336" s="60">
        <v>0</v>
      </c>
      <c r="DC336" s="60">
        <v>0</v>
      </c>
      <c r="DD336" s="60">
        <v>0</v>
      </c>
      <c r="DE336" s="60">
        <v>0</v>
      </c>
      <c r="DF336" s="60">
        <v>0</v>
      </c>
      <c r="DG336" s="60">
        <v>0</v>
      </c>
      <c r="DH336" s="60">
        <v>0</v>
      </c>
      <c r="DI336" s="60">
        <v>0</v>
      </c>
      <c r="DJ336" s="60">
        <v>0</v>
      </c>
      <c r="DK336" s="60">
        <v>0</v>
      </c>
      <c r="DL336" s="60">
        <v>0</v>
      </c>
      <c r="DM336" s="60">
        <v>0</v>
      </c>
      <c r="DN336" s="60">
        <v>0</v>
      </c>
      <c r="DO336" s="60">
        <v>600000</v>
      </c>
      <c r="DP336" s="60">
        <v>0</v>
      </c>
      <c r="DQ336" s="60">
        <v>797581</v>
      </c>
      <c r="DR336" s="60">
        <v>855189</v>
      </c>
      <c r="DS336" s="60">
        <v>384766</v>
      </c>
      <c r="DT336" s="60">
        <v>992680</v>
      </c>
      <c r="DU336" s="60">
        <v>4054055</v>
      </c>
      <c r="DV336" s="60">
        <v>3750000</v>
      </c>
      <c r="DW336" s="60">
        <v>3445946</v>
      </c>
      <c r="DX336" s="60">
        <v>3750000</v>
      </c>
      <c r="DY336" s="60">
        <v>1551659</v>
      </c>
      <c r="DZ336" s="60">
        <v>0</v>
      </c>
      <c r="EA336" s="60">
        <v>0</v>
      </c>
      <c r="EB336" s="60">
        <v>0</v>
      </c>
      <c r="EC336" s="60">
        <v>0</v>
      </c>
      <c r="ED336" s="60">
        <v>0</v>
      </c>
      <c r="EH336" s="2" t="s">
        <v>1480</v>
      </c>
    </row>
    <row r="337" spans="1:165" x14ac:dyDescent="0.2">
      <c r="A337" s="2" t="s">
        <v>1003</v>
      </c>
      <c r="B337" s="2" t="s">
        <v>1484</v>
      </c>
      <c r="C337" s="2" t="s">
        <v>814</v>
      </c>
      <c r="D337" s="2" t="s">
        <v>814</v>
      </c>
      <c r="E337" s="2" t="s">
        <v>814</v>
      </c>
      <c r="F337" s="2" t="s">
        <v>1507</v>
      </c>
      <c r="G337" s="2" t="s">
        <v>1526</v>
      </c>
      <c r="H337" s="2" t="s">
        <v>1526</v>
      </c>
      <c r="I337" s="2" t="s">
        <v>1526</v>
      </c>
      <c r="J337" s="2" t="s">
        <v>1526</v>
      </c>
      <c r="K337" s="2" t="s">
        <v>1519</v>
      </c>
      <c r="L337" s="2" t="s">
        <v>1519</v>
      </c>
      <c r="M337" s="2" t="s">
        <v>787</v>
      </c>
      <c r="N337" s="2" t="s">
        <v>787</v>
      </c>
      <c r="O337" s="2" t="s">
        <v>1517</v>
      </c>
      <c r="P337" s="2" t="s">
        <v>1507</v>
      </c>
      <c r="Q337" s="2" t="s">
        <v>1484</v>
      </c>
      <c r="R337" s="2" t="s">
        <v>1484</v>
      </c>
      <c r="S337" s="2" t="s">
        <v>1484</v>
      </c>
      <c r="T337" s="2" t="s">
        <v>1484</v>
      </c>
      <c r="U337" s="2" t="s">
        <v>1484</v>
      </c>
      <c r="V337" s="2" t="s">
        <v>1484</v>
      </c>
      <c r="W337" s="2" t="s">
        <v>1484</v>
      </c>
      <c r="X337" s="2" t="s">
        <v>1484</v>
      </c>
      <c r="Y337" s="2" t="s">
        <v>1484</v>
      </c>
      <c r="Z337" s="2" t="s">
        <v>1484</v>
      </c>
      <c r="AA337" s="2" t="s">
        <v>1484</v>
      </c>
      <c r="AB337" s="2" t="s">
        <v>1484</v>
      </c>
      <c r="AC337" s="2" t="s">
        <v>1484</v>
      </c>
      <c r="AD337" s="2" t="s">
        <v>1484</v>
      </c>
      <c r="AE337" s="2" t="s">
        <v>1484</v>
      </c>
      <c r="AF337" s="2" t="s">
        <v>1484</v>
      </c>
      <c r="AG337" s="2" t="s">
        <v>1484</v>
      </c>
      <c r="AH337" s="2" t="s">
        <v>1484</v>
      </c>
      <c r="AI337" s="2">
        <v>1805.6000000000001</v>
      </c>
      <c r="AJ337" s="2">
        <v>1608</v>
      </c>
      <c r="AK337" s="2">
        <v>2776.8</v>
      </c>
      <c r="AL337" s="2">
        <v>2664</v>
      </c>
      <c r="AM337" s="2">
        <v>2856</v>
      </c>
      <c r="AN337" s="2">
        <v>2815.2000000000003</v>
      </c>
      <c r="AO337" s="2">
        <v>2854.3</v>
      </c>
      <c r="AP337" s="2">
        <v>1314</v>
      </c>
      <c r="AQ337" s="2">
        <v>2689.6</v>
      </c>
      <c r="AR337" s="2">
        <v>2543.4</v>
      </c>
      <c r="AS337" s="2">
        <v>2209.9</v>
      </c>
      <c r="AT337" s="2">
        <v>1033.5</v>
      </c>
      <c r="AU337" s="2">
        <v>930.1</v>
      </c>
      <c r="AV337" s="2">
        <v>750</v>
      </c>
      <c r="AW337" s="2" t="s">
        <v>1484</v>
      </c>
      <c r="AX337" s="2" t="s">
        <v>1484</v>
      </c>
      <c r="AY337" s="2" t="s">
        <v>1484</v>
      </c>
      <c r="AZ337" s="2" t="s">
        <v>1484</v>
      </c>
      <c r="BA337" s="2" t="s">
        <v>1484</v>
      </c>
      <c r="BB337" s="2" t="s">
        <v>1484</v>
      </c>
      <c r="BC337" s="2" t="s">
        <v>1484</v>
      </c>
      <c r="BD337" s="2" t="s">
        <v>1484</v>
      </c>
      <c r="BE337" s="2" t="s">
        <v>1484</v>
      </c>
      <c r="BF337" s="2" t="s">
        <v>1484</v>
      </c>
      <c r="BG337" s="2" t="s">
        <v>1484</v>
      </c>
      <c r="BH337" s="2" t="s">
        <v>1484</v>
      </c>
      <c r="BI337" s="2" t="s">
        <v>1484</v>
      </c>
      <c r="BJ337" s="2" t="s">
        <v>1484</v>
      </c>
      <c r="BK337" s="2" t="s">
        <v>1484</v>
      </c>
      <c r="BL337" s="2" t="s">
        <v>1484</v>
      </c>
      <c r="BM337" s="2" t="s">
        <v>1484</v>
      </c>
      <c r="BN337" s="2" t="s">
        <v>1484</v>
      </c>
      <c r="BO337" s="2">
        <v>12.5</v>
      </c>
      <c r="BP337" s="2">
        <v>16.100000000000001</v>
      </c>
      <c r="BQ337" s="2">
        <v>17.2</v>
      </c>
      <c r="BR337" s="2">
        <v>16.100000000000001</v>
      </c>
      <c r="BS337" s="2">
        <v>16.600000000000001</v>
      </c>
      <c r="BT337" s="2">
        <v>17.399999999999999</v>
      </c>
      <c r="BU337" s="2">
        <v>18.8</v>
      </c>
      <c r="BV337" s="2">
        <v>17.899999999999999</v>
      </c>
      <c r="BW337" s="2">
        <v>17.3</v>
      </c>
      <c r="BX337" s="2">
        <v>15.9</v>
      </c>
      <c r="BY337" s="2">
        <v>13.9</v>
      </c>
      <c r="BZ337" s="2">
        <v>12</v>
      </c>
      <c r="CA337" s="2">
        <v>11.8</v>
      </c>
      <c r="CB337" s="2">
        <v>13.6</v>
      </c>
      <c r="CC337" s="2" t="s">
        <v>1484</v>
      </c>
      <c r="CD337" s="2" t="s">
        <v>1484</v>
      </c>
      <c r="CE337" s="2" t="s">
        <v>1484</v>
      </c>
      <c r="CF337" s="2" t="s">
        <v>1484</v>
      </c>
      <c r="CG337" s="2" t="s">
        <v>1484</v>
      </c>
      <c r="CH337" s="2" t="s">
        <v>1484</v>
      </c>
      <c r="CI337" s="2" t="s">
        <v>1484</v>
      </c>
      <c r="CJ337" s="2" t="s">
        <v>1484</v>
      </c>
      <c r="CK337" s="2" t="s">
        <v>1484</v>
      </c>
      <c r="CL337" s="2" t="s">
        <v>1484</v>
      </c>
      <c r="CM337" s="2" t="s">
        <v>1484</v>
      </c>
      <c r="CN337" s="2" t="s">
        <v>1484</v>
      </c>
      <c r="CO337" s="2" t="s">
        <v>1484</v>
      </c>
      <c r="CP337" s="2" t="s">
        <v>1484</v>
      </c>
      <c r="CQ337" s="2" t="s">
        <v>1484</v>
      </c>
      <c r="CR337" s="2" t="s">
        <v>1484</v>
      </c>
      <c r="CS337" s="2" t="s">
        <v>1484</v>
      </c>
      <c r="CU337" s="2" t="str">
        <f>_xlfn.XLOOKUP($A337,TEAMS!$G$1:$G$844,TEAMS!$H$1:$H$844,"",0)</f>
        <v>SG</v>
      </c>
      <c r="CV337" s="2" t="str">
        <f>_xlfn.XLOOKUP($CU337,DASHBOARD!$B$22:$B$27,DASHBOARD!$C$22:$C$27,"",0)</f>
        <v>GUARD</v>
      </c>
      <c r="CY337" s="60">
        <v>0</v>
      </c>
      <c r="CZ337" s="60">
        <v>2250000</v>
      </c>
      <c r="DA337" s="60">
        <v>2252000</v>
      </c>
      <c r="DB337" s="60">
        <v>2252000</v>
      </c>
      <c r="DC337" s="60">
        <v>1935900</v>
      </c>
      <c r="DD337" s="60">
        <v>2568000</v>
      </c>
      <c r="DE337" s="60">
        <v>4500000</v>
      </c>
      <c r="DF337" s="60">
        <v>5400000</v>
      </c>
      <c r="DG337" s="60">
        <v>6300000</v>
      </c>
      <c r="DH337" s="60">
        <v>0</v>
      </c>
      <c r="DI337" s="60">
        <v>8100000</v>
      </c>
      <c r="DJ337" s="60">
        <v>9000000</v>
      </c>
      <c r="DK337" s="60">
        <v>9900000</v>
      </c>
      <c r="DL337" s="60">
        <v>1070000</v>
      </c>
      <c r="DM337" s="60">
        <v>0</v>
      </c>
      <c r="DN337" s="60">
        <v>0</v>
      </c>
      <c r="DO337" s="60">
        <v>0</v>
      </c>
      <c r="DP337" s="60">
        <v>0</v>
      </c>
      <c r="DQ337" s="60">
        <v>0</v>
      </c>
      <c r="DR337" s="60">
        <v>0</v>
      </c>
      <c r="DS337" s="60">
        <v>0</v>
      </c>
      <c r="DT337" s="60">
        <v>0</v>
      </c>
      <c r="DU337" s="60">
        <v>0</v>
      </c>
      <c r="DV337" s="60">
        <v>0</v>
      </c>
      <c r="DW337" s="60">
        <v>0</v>
      </c>
      <c r="DX337" s="60">
        <v>0</v>
      </c>
      <c r="DY337" s="60">
        <v>0</v>
      </c>
      <c r="DZ337" s="60">
        <v>0</v>
      </c>
      <c r="EA337" s="60">
        <v>0</v>
      </c>
      <c r="EB337" s="60">
        <v>0</v>
      </c>
      <c r="EC337" s="60">
        <v>0</v>
      </c>
      <c r="ED337" s="60">
        <v>0</v>
      </c>
      <c r="EH337" s="2" t="s">
        <v>1476</v>
      </c>
    </row>
    <row r="338" spans="1:165" x14ac:dyDescent="0.2">
      <c r="A338" s="2" t="s">
        <v>892</v>
      </c>
      <c r="B338" s="2" t="s">
        <v>1484</v>
      </c>
      <c r="C338" s="2" t="s">
        <v>1484</v>
      </c>
      <c r="D338" s="2" t="s">
        <v>1484</v>
      </c>
      <c r="E338" s="2" t="s">
        <v>1484</v>
      </c>
      <c r="F338" s="2" t="s">
        <v>1484</v>
      </c>
      <c r="G338" s="2" t="s">
        <v>1484</v>
      </c>
      <c r="H338" s="2" t="s">
        <v>1484</v>
      </c>
      <c r="I338" s="2" t="s">
        <v>1484</v>
      </c>
      <c r="J338" s="2" t="s">
        <v>1484</v>
      </c>
      <c r="K338" s="2" t="s">
        <v>1484</v>
      </c>
      <c r="L338" s="2" t="s">
        <v>1484</v>
      </c>
      <c r="M338" s="2" t="s">
        <v>1484</v>
      </c>
      <c r="N338" s="2" t="s">
        <v>1484</v>
      </c>
      <c r="O338" s="2" t="s">
        <v>1484</v>
      </c>
      <c r="P338" s="2" t="s">
        <v>1484</v>
      </c>
      <c r="Q338" s="2" t="s">
        <v>1484</v>
      </c>
      <c r="R338" s="2" t="s">
        <v>1484</v>
      </c>
      <c r="S338" s="2" t="s">
        <v>1484</v>
      </c>
      <c r="T338" s="2" t="s">
        <v>1484</v>
      </c>
      <c r="U338" s="2" t="s">
        <v>1484</v>
      </c>
      <c r="V338" s="2" t="s">
        <v>1484</v>
      </c>
      <c r="W338" s="2" t="s">
        <v>1484</v>
      </c>
      <c r="X338" s="2" t="s">
        <v>1484</v>
      </c>
      <c r="Y338" s="2" t="s">
        <v>1484</v>
      </c>
      <c r="Z338" s="2" t="s">
        <v>1484</v>
      </c>
      <c r="AA338" s="2" t="s">
        <v>1484</v>
      </c>
      <c r="AB338" s="2" t="s">
        <v>1484</v>
      </c>
      <c r="AC338" s="2" t="s">
        <v>1484</v>
      </c>
      <c r="AD338" s="2" t="s">
        <v>1484</v>
      </c>
      <c r="AE338" s="2" t="s">
        <v>1484</v>
      </c>
      <c r="AF338" s="2" t="s">
        <v>1484</v>
      </c>
      <c r="AG338" s="2" t="s">
        <v>1484</v>
      </c>
      <c r="AH338" s="2" t="s">
        <v>1484</v>
      </c>
      <c r="AI338" s="2" t="s">
        <v>1484</v>
      </c>
      <c r="AJ338" s="2" t="s">
        <v>1484</v>
      </c>
      <c r="AK338" s="2" t="s">
        <v>1484</v>
      </c>
      <c r="AL338" s="2" t="s">
        <v>1484</v>
      </c>
      <c r="AM338" s="2" t="s">
        <v>1484</v>
      </c>
      <c r="AN338" s="2" t="s">
        <v>1484</v>
      </c>
      <c r="AO338" s="2" t="s">
        <v>1484</v>
      </c>
      <c r="AP338" s="2" t="s">
        <v>1484</v>
      </c>
      <c r="AQ338" s="2" t="s">
        <v>1484</v>
      </c>
      <c r="AR338" s="2" t="s">
        <v>1484</v>
      </c>
      <c r="AS338" s="2" t="s">
        <v>1484</v>
      </c>
      <c r="AT338" s="2" t="s">
        <v>1484</v>
      </c>
      <c r="AU338" s="2" t="s">
        <v>1484</v>
      </c>
      <c r="AV338" s="2" t="s">
        <v>1484</v>
      </c>
      <c r="AW338" s="2" t="s">
        <v>1484</v>
      </c>
      <c r="AX338" s="2" t="s">
        <v>1484</v>
      </c>
      <c r="AY338" s="2" t="s">
        <v>1484</v>
      </c>
      <c r="AZ338" s="2" t="s">
        <v>1484</v>
      </c>
      <c r="BA338" s="2" t="s">
        <v>1484</v>
      </c>
      <c r="BB338" s="2" t="s">
        <v>1484</v>
      </c>
      <c r="BC338" s="2" t="s">
        <v>1484</v>
      </c>
      <c r="BD338" s="2" t="s">
        <v>1484</v>
      </c>
      <c r="BE338" s="2" t="s">
        <v>1484</v>
      </c>
      <c r="BF338" s="2" t="s">
        <v>1484</v>
      </c>
      <c r="BG338" s="2" t="s">
        <v>1484</v>
      </c>
      <c r="BH338" s="2" t="s">
        <v>1484</v>
      </c>
      <c r="BI338" s="2" t="s">
        <v>1484</v>
      </c>
      <c r="BJ338" s="2" t="s">
        <v>1484</v>
      </c>
      <c r="BK338" s="2" t="s">
        <v>1484</v>
      </c>
      <c r="BL338" s="2" t="s">
        <v>1484</v>
      </c>
      <c r="BM338" s="2" t="s">
        <v>1484</v>
      </c>
      <c r="BN338" s="2" t="s">
        <v>1484</v>
      </c>
      <c r="BO338" s="2" t="s">
        <v>1484</v>
      </c>
      <c r="BP338" s="2" t="s">
        <v>1484</v>
      </c>
      <c r="BQ338" s="2" t="s">
        <v>1484</v>
      </c>
      <c r="BR338" s="2" t="s">
        <v>1484</v>
      </c>
      <c r="BS338" s="2" t="s">
        <v>1484</v>
      </c>
      <c r="BT338" s="2" t="s">
        <v>1484</v>
      </c>
      <c r="BU338" s="2" t="s">
        <v>1484</v>
      </c>
      <c r="BV338" s="2" t="s">
        <v>1484</v>
      </c>
      <c r="BW338" s="2" t="s">
        <v>1484</v>
      </c>
      <c r="BX338" s="2" t="s">
        <v>1484</v>
      </c>
      <c r="BY338" s="2" t="s">
        <v>1484</v>
      </c>
      <c r="BZ338" s="2" t="s">
        <v>1484</v>
      </c>
      <c r="CA338" s="2" t="s">
        <v>1484</v>
      </c>
      <c r="CB338" s="2" t="s">
        <v>1484</v>
      </c>
      <c r="CC338" s="2" t="s">
        <v>1484</v>
      </c>
      <c r="CD338" s="2" t="s">
        <v>1484</v>
      </c>
      <c r="CE338" s="2" t="s">
        <v>1484</v>
      </c>
      <c r="CF338" s="2" t="s">
        <v>1484</v>
      </c>
      <c r="CG338" s="2" t="s">
        <v>1484</v>
      </c>
      <c r="CH338" s="2" t="s">
        <v>1484</v>
      </c>
      <c r="CI338" s="2" t="s">
        <v>1484</v>
      </c>
      <c r="CJ338" s="2" t="s">
        <v>1484</v>
      </c>
      <c r="CK338" s="2" t="s">
        <v>1484</v>
      </c>
      <c r="CL338" s="2" t="s">
        <v>1484</v>
      </c>
      <c r="CM338" s="2" t="s">
        <v>1484</v>
      </c>
      <c r="CN338" s="2" t="s">
        <v>1484</v>
      </c>
      <c r="CO338" s="2" t="s">
        <v>1484</v>
      </c>
      <c r="CP338" s="2" t="s">
        <v>1484</v>
      </c>
      <c r="CQ338" s="2" t="s">
        <v>1484</v>
      </c>
      <c r="CR338" s="2" t="s">
        <v>1484</v>
      </c>
      <c r="CS338" s="2" t="s">
        <v>1484</v>
      </c>
      <c r="CU338" s="2" t="str">
        <f>_xlfn.XLOOKUP($A338,TEAMS!$G$1:$G$844,TEAMS!$H$1:$H$844,"",0)</f>
        <v>SG</v>
      </c>
      <c r="CV338" s="2" t="str">
        <f>_xlfn.XLOOKUP($CU338,DASHBOARD!$B$22:$B$27,DASHBOARD!$C$22:$C$27,"",0)</f>
        <v>GUARD</v>
      </c>
      <c r="CY338" s="60">
        <v>0</v>
      </c>
      <c r="CZ338" s="60">
        <v>0</v>
      </c>
      <c r="DA338" s="60">
        <v>0</v>
      </c>
      <c r="DB338" s="60">
        <v>0</v>
      </c>
      <c r="DC338" s="60">
        <v>0</v>
      </c>
      <c r="DD338" s="60">
        <v>0</v>
      </c>
      <c r="DE338" s="60">
        <v>0</v>
      </c>
      <c r="DF338" s="60">
        <v>0</v>
      </c>
      <c r="DG338" s="60">
        <v>0</v>
      </c>
      <c r="DH338" s="60">
        <v>0</v>
      </c>
      <c r="DI338" s="60">
        <v>0</v>
      </c>
      <c r="DJ338" s="60">
        <v>0</v>
      </c>
      <c r="DK338" s="60">
        <v>0</v>
      </c>
      <c r="DL338" s="60">
        <v>0</v>
      </c>
      <c r="DM338" s="60">
        <v>0</v>
      </c>
      <c r="DN338" s="60">
        <v>0</v>
      </c>
      <c r="DO338" s="60">
        <v>0</v>
      </c>
      <c r="DP338" s="60">
        <v>0</v>
      </c>
      <c r="DQ338" s="60">
        <v>0</v>
      </c>
      <c r="DR338" s="60">
        <v>0</v>
      </c>
      <c r="DS338" s="60">
        <v>0</v>
      </c>
      <c r="DT338" s="60">
        <v>0</v>
      </c>
      <c r="DU338" s="60">
        <v>0</v>
      </c>
      <c r="DV338" s="60">
        <v>0</v>
      </c>
      <c r="DW338" s="60">
        <v>0</v>
      </c>
      <c r="DX338" s="60">
        <v>0</v>
      </c>
      <c r="DY338" s="60">
        <v>0</v>
      </c>
      <c r="DZ338" s="60">
        <v>0</v>
      </c>
      <c r="EA338" s="60">
        <v>0</v>
      </c>
      <c r="EB338" s="60">
        <v>0</v>
      </c>
      <c r="EC338" s="60">
        <v>0</v>
      </c>
      <c r="ED338" s="60">
        <v>0</v>
      </c>
      <c r="EH338" s="2" t="s">
        <v>1484</v>
      </c>
    </row>
    <row r="339" spans="1:165" x14ac:dyDescent="0.2">
      <c r="A339" s="2" t="s">
        <v>663</v>
      </c>
      <c r="B339" s="2" t="s">
        <v>1484</v>
      </c>
      <c r="C339" s="2" t="s">
        <v>1484</v>
      </c>
      <c r="D339" s="2" t="s">
        <v>1484</v>
      </c>
      <c r="E339" s="2" t="s">
        <v>1484</v>
      </c>
      <c r="F339" s="2" t="s">
        <v>1484</v>
      </c>
      <c r="G339" s="2" t="s">
        <v>1484</v>
      </c>
      <c r="H339" s="2" t="s">
        <v>1484</v>
      </c>
      <c r="I339" s="2" t="s">
        <v>1484</v>
      </c>
      <c r="J339" s="2" t="s">
        <v>1484</v>
      </c>
      <c r="K339" s="2" t="s">
        <v>1484</v>
      </c>
      <c r="L339" s="2" t="s">
        <v>1484</v>
      </c>
      <c r="M339" s="2" t="s">
        <v>1484</v>
      </c>
      <c r="N339" s="2" t="s">
        <v>1484</v>
      </c>
      <c r="O339" s="2" t="s">
        <v>1484</v>
      </c>
      <c r="P339" s="2" t="s">
        <v>1484</v>
      </c>
      <c r="Q339" s="2" t="s">
        <v>1484</v>
      </c>
      <c r="R339" s="2" t="s">
        <v>1484</v>
      </c>
      <c r="S339" s="2" t="s">
        <v>1484</v>
      </c>
      <c r="T339" s="2" t="s">
        <v>1484</v>
      </c>
      <c r="U339" s="2" t="s">
        <v>1484</v>
      </c>
      <c r="V339" s="2" t="s">
        <v>1484</v>
      </c>
      <c r="W339" s="2" t="s">
        <v>1484</v>
      </c>
      <c r="X339" s="2" t="s">
        <v>1484</v>
      </c>
      <c r="Y339" s="2" t="s">
        <v>1484</v>
      </c>
      <c r="Z339" s="2" t="s">
        <v>1484</v>
      </c>
      <c r="AA339" s="2" t="s">
        <v>1484</v>
      </c>
      <c r="AB339" s="2" t="s">
        <v>1484</v>
      </c>
      <c r="AC339" s="2" t="s">
        <v>1484</v>
      </c>
      <c r="AD339" s="2" t="s">
        <v>1484</v>
      </c>
      <c r="AE339" s="2" t="s">
        <v>1484</v>
      </c>
      <c r="AF339" s="2" t="s">
        <v>1484</v>
      </c>
      <c r="AG339" s="2" t="s">
        <v>1484</v>
      </c>
      <c r="AH339" s="2" t="s">
        <v>1484</v>
      </c>
      <c r="AI339" s="2" t="s">
        <v>1484</v>
      </c>
      <c r="AJ339" s="2" t="s">
        <v>1484</v>
      </c>
      <c r="AK339" s="2" t="s">
        <v>1484</v>
      </c>
      <c r="AL339" s="2" t="s">
        <v>1484</v>
      </c>
      <c r="AM339" s="2" t="s">
        <v>1484</v>
      </c>
      <c r="AN339" s="2" t="s">
        <v>1484</v>
      </c>
      <c r="AO339" s="2" t="s">
        <v>1484</v>
      </c>
      <c r="AP339" s="2" t="s">
        <v>1484</v>
      </c>
      <c r="AQ339" s="2" t="s">
        <v>1484</v>
      </c>
      <c r="AR339" s="2" t="s">
        <v>1484</v>
      </c>
      <c r="AS339" s="2" t="s">
        <v>1484</v>
      </c>
      <c r="AT339" s="2" t="s">
        <v>1484</v>
      </c>
      <c r="AU339" s="2" t="s">
        <v>1484</v>
      </c>
      <c r="AV339" s="2" t="s">
        <v>1484</v>
      </c>
      <c r="AW339" s="2" t="s">
        <v>1484</v>
      </c>
      <c r="AX339" s="2" t="s">
        <v>1484</v>
      </c>
      <c r="AY339" s="2" t="s">
        <v>1484</v>
      </c>
      <c r="AZ339" s="2" t="s">
        <v>1484</v>
      </c>
      <c r="BA339" s="2" t="s">
        <v>1484</v>
      </c>
      <c r="BB339" s="2" t="s">
        <v>1484</v>
      </c>
      <c r="BC339" s="2" t="s">
        <v>1484</v>
      </c>
      <c r="BD339" s="2" t="s">
        <v>1484</v>
      </c>
      <c r="BE339" s="2" t="s">
        <v>1484</v>
      </c>
      <c r="BF339" s="2" t="s">
        <v>1484</v>
      </c>
      <c r="BG339" s="2" t="s">
        <v>1484</v>
      </c>
      <c r="BH339" s="2" t="s">
        <v>1484</v>
      </c>
      <c r="BI339" s="2" t="s">
        <v>1484</v>
      </c>
      <c r="BJ339" s="2" t="s">
        <v>1484</v>
      </c>
      <c r="BK339" s="2" t="s">
        <v>1484</v>
      </c>
      <c r="BL339" s="2" t="s">
        <v>1484</v>
      </c>
      <c r="BM339" s="2" t="s">
        <v>1484</v>
      </c>
      <c r="BN339" s="2" t="s">
        <v>1484</v>
      </c>
      <c r="BO339" s="2" t="s">
        <v>1484</v>
      </c>
      <c r="BP339" s="2" t="s">
        <v>1484</v>
      </c>
      <c r="BQ339" s="2" t="s">
        <v>1484</v>
      </c>
      <c r="BR339" s="2" t="s">
        <v>1484</v>
      </c>
      <c r="BS339" s="2" t="s">
        <v>1484</v>
      </c>
      <c r="BT339" s="2" t="s">
        <v>1484</v>
      </c>
      <c r="BU339" s="2" t="s">
        <v>1484</v>
      </c>
      <c r="BV339" s="2" t="s">
        <v>1484</v>
      </c>
      <c r="BW339" s="2" t="s">
        <v>1484</v>
      </c>
      <c r="BX339" s="2" t="s">
        <v>1484</v>
      </c>
      <c r="BY339" s="2" t="s">
        <v>1484</v>
      </c>
      <c r="BZ339" s="2" t="s">
        <v>1484</v>
      </c>
      <c r="CA339" s="2" t="s">
        <v>1484</v>
      </c>
      <c r="CB339" s="2" t="s">
        <v>1484</v>
      </c>
      <c r="CC339" s="2" t="s">
        <v>1484</v>
      </c>
      <c r="CD339" s="2" t="s">
        <v>1484</v>
      </c>
      <c r="CE339" s="2" t="s">
        <v>1484</v>
      </c>
      <c r="CF339" s="2" t="s">
        <v>1484</v>
      </c>
      <c r="CG339" s="2" t="s">
        <v>1484</v>
      </c>
      <c r="CH339" s="2" t="s">
        <v>1484</v>
      </c>
      <c r="CI339" s="2" t="s">
        <v>1484</v>
      </c>
      <c r="CJ339" s="2" t="s">
        <v>1484</v>
      </c>
      <c r="CK339" s="2" t="s">
        <v>1484</v>
      </c>
      <c r="CL339" s="2" t="s">
        <v>1484</v>
      </c>
      <c r="CM339" s="2" t="s">
        <v>1484</v>
      </c>
      <c r="CN339" s="2" t="s">
        <v>1484</v>
      </c>
      <c r="CO339" s="2" t="s">
        <v>1484</v>
      </c>
      <c r="CP339" s="2" t="s">
        <v>1484</v>
      </c>
      <c r="CQ339" s="2" t="s">
        <v>1484</v>
      </c>
      <c r="CR339" s="2" t="s">
        <v>1484</v>
      </c>
      <c r="CS339" s="2" t="s">
        <v>1484</v>
      </c>
      <c r="CU339" s="2" t="str">
        <f>_xlfn.XLOOKUP($A339,TEAMS!$G$1:$G$844,TEAMS!$H$1:$H$844,"",0)</f>
        <v>SG</v>
      </c>
      <c r="CV339" s="2" t="str">
        <f>_xlfn.XLOOKUP($CU339,DASHBOARD!$B$22:$B$27,DASHBOARD!$C$22:$C$27,"",0)</f>
        <v>GUARD</v>
      </c>
      <c r="CY339" s="60">
        <v>0</v>
      </c>
      <c r="CZ339" s="60">
        <v>0</v>
      </c>
      <c r="DA339" s="60">
        <v>0</v>
      </c>
      <c r="DB339" s="60">
        <v>0</v>
      </c>
      <c r="DC339" s="60">
        <v>0</v>
      </c>
      <c r="DD339" s="60">
        <v>0</v>
      </c>
      <c r="DE339" s="60">
        <v>0</v>
      </c>
      <c r="DF339" s="60">
        <v>0</v>
      </c>
      <c r="DG339" s="60">
        <v>0</v>
      </c>
      <c r="DH339" s="60">
        <v>0</v>
      </c>
      <c r="DI339" s="60">
        <v>0</v>
      </c>
      <c r="DJ339" s="60">
        <v>0</v>
      </c>
      <c r="DK339" s="60">
        <v>0</v>
      </c>
      <c r="DL339" s="60">
        <v>0</v>
      </c>
      <c r="DM339" s="60">
        <v>0</v>
      </c>
      <c r="DN339" s="60">
        <v>0</v>
      </c>
      <c r="DO339" s="60">
        <v>0</v>
      </c>
      <c r="DP339" s="60">
        <v>0</v>
      </c>
      <c r="DQ339" s="60">
        <v>0</v>
      </c>
      <c r="DR339" s="60">
        <v>0</v>
      </c>
      <c r="DS339" s="60">
        <v>0</v>
      </c>
      <c r="DT339" s="60">
        <v>0</v>
      </c>
      <c r="DU339" s="60">
        <v>0</v>
      </c>
      <c r="DV339" s="60">
        <v>0</v>
      </c>
      <c r="DW339" s="60">
        <v>0</v>
      </c>
      <c r="DX339" s="60">
        <v>0</v>
      </c>
      <c r="DY339" s="60">
        <v>0</v>
      </c>
      <c r="DZ339" s="60">
        <v>0</v>
      </c>
      <c r="EA339" s="60">
        <v>0</v>
      </c>
      <c r="EB339" s="60">
        <v>0</v>
      </c>
      <c r="EC339" s="60">
        <v>0</v>
      </c>
      <c r="ED339" s="60">
        <v>0</v>
      </c>
      <c r="EH339" s="2" t="s">
        <v>1484</v>
      </c>
    </row>
    <row r="340" spans="1:165" x14ac:dyDescent="0.2">
      <c r="A340" s="2" t="s">
        <v>984</v>
      </c>
      <c r="B340" s="2" t="s">
        <v>1484</v>
      </c>
      <c r="C340" s="2" t="s">
        <v>1484</v>
      </c>
      <c r="D340" s="2" t="s">
        <v>1484</v>
      </c>
      <c r="E340" s="2" t="s">
        <v>1484</v>
      </c>
      <c r="F340" s="2" t="s">
        <v>1484</v>
      </c>
      <c r="G340" s="2" t="s">
        <v>1484</v>
      </c>
      <c r="H340" s="2" t="s">
        <v>1484</v>
      </c>
      <c r="I340" s="2" t="s">
        <v>1484</v>
      </c>
      <c r="J340" s="2" t="s">
        <v>1484</v>
      </c>
      <c r="K340" s="2" t="s">
        <v>1484</v>
      </c>
      <c r="L340" s="2" t="s">
        <v>1484</v>
      </c>
      <c r="M340" s="2" t="s">
        <v>1484</v>
      </c>
      <c r="N340" s="2" t="s">
        <v>930</v>
      </c>
      <c r="O340" s="2" t="s">
        <v>930</v>
      </c>
      <c r="P340" s="2" t="s">
        <v>930</v>
      </c>
      <c r="Q340" s="2" t="s">
        <v>930</v>
      </c>
      <c r="R340" s="2" t="s">
        <v>930</v>
      </c>
      <c r="S340" s="2" t="s">
        <v>930</v>
      </c>
      <c r="T340" s="2" t="s">
        <v>930</v>
      </c>
      <c r="U340" s="2" t="s">
        <v>930</v>
      </c>
      <c r="V340" s="2" t="s">
        <v>930</v>
      </c>
      <c r="W340" s="2" t="s">
        <v>930</v>
      </c>
      <c r="X340" s="2" t="s">
        <v>1507</v>
      </c>
      <c r="Y340" s="2" t="s">
        <v>1524</v>
      </c>
      <c r="Z340" s="2" t="s">
        <v>1507</v>
      </c>
      <c r="AA340" s="2" t="s">
        <v>1516</v>
      </c>
      <c r="AB340" s="2" t="s">
        <v>1484</v>
      </c>
      <c r="AC340" s="2" t="s">
        <v>1484</v>
      </c>
      <c r="AD340" s="2" t="s">
        <v>1484</v>
      </c>
      <c r="AE340" s="2" t="s">
        <v>1484</v>
      </c>
      <c r="AF340" s="2" t="s">
        <v>1484</v>
      </c>
      <c r="AG340" s="2" t="s">
        <v>1484</v>
      </c>
      <c r="AH340" s="2" t="s">
        <v>1484</v>
      </c>
      <c r="AI340" s="2" t="s">
        <v>1484</v>
      </c>
      <c r="AJ340" s="2" t="s">
        <v>1484</v>
      </c>
      <c r="AK340" s="2" t="s">
        <v>1484</v>
      </c>
      <c r="AL340" s="2" t="s">
        <v>1484</v>
      </c>
      <c r="AM340" s="2" t="s">
        <v>1484</v>
      </c>
      <c r="AN340" s="2" t="s">
        <v>1484</v>
      </c>
      <c r="AO340" s="2" t="s">
        <v>1484</v>
      </c>
      <c r="AP340" s="2" t="s">
        <v>1484</v>
      </c>
      <c r="AQ340" s="2" t="s">
        <v>1484</v>
      </c>
      <c r="AR340" s="2" t="s">
        <v>1484</v>
      </c>
      <c r="AS340" s="2" t="s">
        <v>1484</v>
      </c>
      <c r="AT340" s="2">
        <v>436.8</v>
      </c>
      <c r="AU340" s="2">
        <v>2697.7999999999997</v>
      </c>
      <c r="AV340" s="2">
        <v>3042.2000000000003</v>
      </c>
      <c r="AW340" s="2">
        <v>2894.6</v>
      </c>
      <c r="AX340" s="2">
        <v>3001.2000000000003</v>
      </c>
      <c r="AY340" s="2">
        <v>2697.7999999999997</v>
      </c>
      <c r="AZ340" s="2">
        <v>3058.6</v>
      </c>
      <c r="BA340" s="2">
        <v>1666</v>
      </c>
      <c r="BB340" s="2">
        <v>2558.3999999999996</v>
      </c>
      <c r="BC340" s="2">
        <v>2085.3000000000002</v>
      </c>
      <c r="BD340" s="2">
        <v>2632.2000000000003</v>
      </c>
      <c r="BE340" s="2">
        <v>1945.6000000000001</v>
      </c>
      <c r="BF340" s="2">
        <v>1397.8000000000002</v>
      </c>
      <c r="BG340" s="2">
        <v>1463</v>
      </c>
      <c r="BH340" s="2" t="s">
        <v>1484</v>
      </c>
      <c r="BI340" s="2" t="s">
        <v>1484</v>
      </c>
      <c r="BJ340" s="2" t="s">
        <v>1484</v>
      </c>
      <c r="BK340" s="2" t="s">
        <v>1484</v>
      </c>
      <c r="BL340" s="2" t="s">
        <v>1484</v>
      </c>
      <c r="BM340" s="2" t="s">
        <v>1484</v>
      </c>
      <c r="BN340" s="2" t="s">
        <v>1484</v>
      </c>
      <c r="BO340" s="2" t="s">
        <v>1484</v>
      </c>
      <c r="BP340" s="2" t="s">
        <v>1484</v>
      </c>
      <c r="BQ340" s="2" t="s">
        <v>1484</v>
      </c>
      <c r="BR340" s="2" t="s">
        <v>1484</v>
      </c>
      <c r="BS340" s="2" t="s">
        <v>1484</v>
      </c>
      <c r="BT340" s="2" t="s">
        <v>1484</v>
      </c>
      <c r="BU340" s="2" t="s">
        <v>1484</v>
      </c>
      <c r="BV340" s="2" t="s">
        <v>1484</v>
      </c>
      <c r="BW340" s="2" t="s">
        <v>1484</v>
      </c>
      <c r="BX340" s="2" t="s">
        <v>1484</v>
      </c>
      <c r="BY340" s="2" t="s">
        <v>1484</v>
      </c>
      <c r="BZ340" s="2">
        <v>11.7</v>
      </c>
      <c r="CA340" s="2">
        <v>13.3</v>
      </c>
      <c r="CB340" s="2">
        <v>16.2</v>
      </c>
      <c r="CC340" s="2">
        <v>14.8</v>
      </c>
      <c r="CD340" s="2">
        <v>16</v>
      </c>
      <c r="CE340" s="2">
        <v>15.6</v>
      </c>
      <c r="CF340" s="2">
        <v>15</v>
      </c>
      <c r="CG340" s="2">
        <v>16</v>
      </c>
      <c r="CH340" s="2">
        <v>15.1</v>
      </c>
      <c r="CI340" s="2">
        <v>12.8</v>
      </c>
      <c r="CJ340" s="2">
        <v>11.5</v>
      </c>
      <c r="CK340" s="2">
        <v>8.1999999999999993</v>
      </c>
      <c r="CL340" s="2">
        <v>12</v>
      </c>
      <c r="CM340" s="2">
        <v>6.3</v>
      </c>
      <c r="CN340" s="2" t="s">
        <v>1484</v>
      </c>
      <c r="CO340" s="2" t="s">
        <v>1484</v>
      </c>
      <c r="CP340" s="2" t="s">
        <v>1484</v>
      </c>
      <c r="CQ340" s="2" t="s">
        <v>1484</v>
      </c>
      <c r="CR340" s="2" t="s">
        <v>1484</v>
      </c>
      <c r="CS340" s="2" t="s">
        <v>1484</v>
      </c>
      <c r="CU340" s="2" t="str">
        <f>_xlfn.XLOOKUP($A340,TEAMS!$G$1:$G$844,TEAMS!$H$1:$H$844,"",0)</f>
        <v>SF</v>
      </c>
      <c r="CV340" s="2" t="str">
        <f>_xlfn.XLOOKUP($CU340,DASHBOARD!$B$22:$B$27,DASHBOARD!$C$22:$C$27,"",0)</f>
        <v>FORWARD</v>
      </c>
      <c r="CY340" s="60">
        <v>0</v>
      </c>
      <c r="CZ340" s="60">
        <v>0</v>
      </c>
      <c r="DA340" s="60">
        <v>0</v>
      </c>
      <c r="DB340" s="60">
        <v>0</v>
      </c>
      <c r="DC340" s="60">
        <v>0</v>
      </c>
      <c r="DD340" s="60">
        <v>0</v>
      </c>
      <c r="DE340" s="60">
        <v>0</v>
      </c>
      <c r="DF340" s="60">
        <v>0</v>
      </c>
      <c r="DG340" s="60">
        <v>0</v>
      </c>
      <c r="DH340" s="60">
        <v>0</v>
      </c>
      <c r="DI340" s="60">
        <v>0</v>
      </c>
      <c r="DJ340" s="60">
        <v>0</v>
      </c>
      <c r="DK340" s="60">
        <v>903360</v>
      </c>
      <c r="DL340" s="60">
        <v>971160</v>
      </c>
      <c r="DM340" s="60">
        <v>1038960</v>
      </c>
      <c r="DN340" s="60">
        <v>1763115</v>
      </c>
      <c r="DO340" s="60">
        <v>7851240</v>
      </c>
      <c r="DP340" s="60">
        <v>8675620</v>
      </c>
      <c r="DQ340" s="60">
        <v>9500000</v>
      </c>
      <c r="DR340" s="60">
        <v>10324380</v>
      </c>
      <c r="DS340" s="60">
        <v>0</v>
      </c>
      <c r="DT340" s="60">
        <v>6292135</v>
      </c>
      <c r="DU340" s="60">
        <v>6764045</v>
      </c>
      <c r="DV340" s="60">
        <v>7235955</v>
      </c>
      <c r="DW340" s="60">
        <v>7707865</v>
      </c>
      <c r="DX340" s="60">
        <v>1499187</v>
      </c>
      <c r="DY340" s="60">
        <v>0</v>
      </c>
      <c r="DZ340" s="60">
        <v>0</v>
      </c>
      <c r="EA340" s="60">
        <v>0</v>
      </c>
      <c r="EB340" s="60">
        <v>0</v>
      </c>
      <c r="EC340" s="60">
        <v>0</v>
      </c>
      <c r="ED340" s="60">
        <v>0</v>
      </c>
      <c r="EF340" s="1"/>
      <c r="EG340" s="1"/>
      <c r="EH340" s="2" t="s">
        <v>1480</v>
      </c>
      <c r="EI340" s="1"/>
      <c r="EJ340" s="1"/>
      <c r="EK340" s="1"/>
      <c r="EL340" s="1"/>
      <c r="EM340" s="1"/>
      <c r="EN340" s="1"/>
      <c r="EO340" s="54"/>
      <c r="EP340" s="1"/>
      <c r="EQ340" s="1"/>
      <c r="ER340" s="1"/>
      <c r="ES340" s="1"/>
      <c r="ET340" s="1"/>
      <c r="EU340" s="1"/>
      <c r="EV340" s="1"/>
      <c r="EW340" s="54"/>
      <c r="EX340" s="54"/>
      <c r="EY340" s="54"/>
      <c r="EZ340" s="1"/>
      <c r="FA340" s="1"/>
      <c r="FB340" s="54"/>
      <c r="FC340" s="54"/>
      <c r="FD340" s="54"/>
      <c r="FE340" s="54"/>
      <c r="FF340" s="54"/>
      <c r="FG340" s="54"/>
      <c r="FH340" s="54"/>
      <c r="FI340" s="1"/>
    </row>
    <row r="341" spans="1:165" x14ac:dyDescent="0.2">
      <c r="A341" s="2" t="s">
        <v>826</v>
      </c>
      <c r="B341" s="2" t="s">
        <v>1484</v>
      </c>
      <c r="C341" s="2" t="s">
        <v>1484</v>
      </c>
      <c r="D341" s="2" t="s">
        <v>1484</v>
      </c>
      <c r="E341" s="2" t="s">
        <v>1484</v>
      </c>
      <c r="F341" s="2" t="s">
        <v>1484</v>
      </c>
      <c r="G341" s="2" t="s">
        <v>1484</v>
      </c>
      <c r="H341" s="2" t="s">
        <v>1484</v>
      </c>
      <c r="I341" s="2" t="s">
        <v>1484</v>
      </c>
      <c r="J341" s="2" t="s">
        <v>1484</v>
      </c>
      <c r="K341" s="2" t="s">
        <v>1484</v>
      </c>
      <c r="L341" s="2" t="s">
        <v>1484</v>
      </c>
      <c r="M341" s="2" t="s">
        <v>1484</v>
      </c>
      <c r="N341" s="2" t="s">
        <v>1484</v>
      </c>
      <c r="O341" s="2" t="s">
        <v>1484</v>
      </c>
      <c r="P341" s="2" t="s">
        <v>1484</v>
      </c>
      <c r="Q341" s="2" t="s">
        <v>1484</v>
      </c>
      <c r="R341" s="2" t="s">
        <v>1484</v>
      </c>
      <c r="S341" s="2" t="s">
        <v>1484</v>
      </c>
      <c r="T341" s="2" t="s">
        <v>1484</v>
      </c>
      <c r="U341" s="2" t="s">
        <v>1484</v>
      </c>
      <c r="V341" s="2" t="s">
        <v>1484</v>
      </c>
      <c r="W341" s="2" t="s">
        <v>814</v>
      </c>
      <c r="X341" s="2" t="s">
        <v>814</v>
      </c>
      <c r="Y341" s="2" t="s">
        <v>1484</v>
      </c>
      <c r="Z341" s="2" t="s">
        <v>1484</v>
      </c>
      <c r="AA341" s="2" t="s">
        <v>1484</v>
      </c>
      <c r="AB341" s="2" t="s">
        <v>1484</v>
      </c>
      <c r="AC341" s="2" t="s">
        <v>1484</v>
      </c>
      <c r="AD341" s="2" t="s">
        <v>1484</v>
      </c>
      <c r="AE341" s="2" t="s">
        <v>1484</v>
      </c>
      <c r="AF341" s="2" t="s">
        <v>1484</v>
      </c>
      <c r="AG341" s="2" t="s">
        <v>1484</v>
      </c>
      <c r="AH341" s="2" t="s">
        <v>1484</v>
      </c>
      <c r="AI341" s="2" t="s">
        <v>1484</v>
      </c>
      <c r="AJ341" s="2" t="s">
        <v>1484</v>
      </c>
      <c r="AK341" s="2" t="s">
        <v>1484</v>
      </c>
      <c r="AL341" s="2" t="s">
        <v>1484</v>
      </c>
      <c r="AM341" s="2" t="s">
        <v>1484</v>
      </c>
      <c r="AN341" s="2" t="s">
        <v>1484</v>
      </c>
      <c r="AO341" s="2" t="s">
        <v>1484</v>
      </c>
      <c r="AP341" s="2" t="s">
        <v>1484</v>
      </c>
      <c r="AQ341" s="2" t="s">
        <v>1484</v>
      </c>
      <c r="AR341" s="2" t="s">
        <v>1484</v>
      </c>
      <c r="AS341" s="2" t="s">
        <v>1484</v>
      </c>
      <c r="AT341" s="2" t="s">
        <v>1484</v>
      </c>
      <c r="AU341" s="2" t="s">
        <v>1484</v>
      </c>
      <c r="AV341" s="2" t="s">
        <v>1484</v>
      </c>
      <c r="AW341" s="2" t="s">
        <v>1484</v>
      </c>
      <c r="AX341" s="2" t="s">
        <v>1484</v>
      </c>
      <c r="AY341" s="2" t="s">
        <v>1484</v>
      </c>
      <c r="AZ341" s="2" t="s">
        <v>1484</v>
      </c>
      <c r="BA341" s="2" t="s">
        <v>1484</v>
      </c>
      <c r="BB341" s="2" t="s">
        <v>1484</v>
      </c>
      <c r="BC341" s="2">
        <v>319</v>
      </c>
      <c r="BD341" s="2">
        <v>28.699999999999996</v>
      </c>
      <c r="BE341" s="2" t="s">
        <v>1484</v>
      </c>
      <c r="BF341" s="2" t="s">
        <v>1484</v>
      </c>
      <c r="BG341" s="2" t="s">
        <v>1484</v>
      </c>
      <c r="BH341" s="2" t="s">
        <v>1484</v>
      </c>
      <c r="BI341" s="2" t="s">
        <v>1484</v>
      </c>
      <c r="BJ341" s="2" t="s">
        <v>1484</v>
      </c>
      <c r="BK341" s="2" t="s">
        <v>1484</v>
      </c>
      <c r="BL341" s="2" t="s">
        <v>1484</v>
      </c>
      <c r="BM341" s="2" t="s">
        <v>1484</v>
      </c>
      <c r="BN341" s="2" t="s">
        <v>1484</v>
      </c>
      <c r="BO341" s="2" t="s">
        <v>1484</v>
      </c>
      <c r="BP341" s="2" t="s">
        <v>1484</v>
      </c>
      <c r="BQ341" s="2" t="s">
        <v>1484</v>
      </c>
      <c r="BR341" s="2" t="s">
        <v>1484</v>
      </c>
      <c r="BS341" s="2" t="s">
        <v>1484</v>
      </c>
      <c r="BT341" s="2" t="s">
        <v>1484</v>
      </c>
      <c r="BU341" s="2" t="s">
        <v>1484</v>
      </c>
      <c r="BV341" s="2" t="s">
        <v>1484</v>
      </c>
      <c r="BW341" s="2" t="s">
        <v>1484</v>
      </c>
      <c r="BX341" s="2" t="s">
        <v>1484</v>
      </c>
      <c r="BY341" s="2" t="s">
        <v>1484</v>
      </c>
      <c r="BZ341" s="2" t="s">
        <v>1484</v>
      </c>
      <c r="CA341" s="2" t="s">
        <v>1484</v>
      </c>
      <c r="CB341" s="2" t="s">
        <v>1484</v>
      </c>
      <c r="CC341" s="2" t="s">
        <v>1484</v>
      </c>
      <c r="CD341" s="2" t="s">
        <v>1484</v>
      </c>
      <c r="CE341" s="2" t="s">
        <v>1484</v>
      </c>
      <c r="CF341" s="2" t="s">
        <v>1484</v>
      </c>
      <c r="CG341" s="2" t="s">
        <v>1484</v>
      </c>
      <c r="CH341" s="2" t="s">
        <v>1484</v>
      </c>
      <c r="CI341" s="2">
        <v>6.7</v>
      </c>
      <c r="CJ341" s="2">
        <v>7.2</v>
      </c>
      <c r="CK341" s="2" t="s">
        <v>1484</v>
      </c>
      <c r="CL341" s="2" t="s">
        <v>1484</v>
      </c>
      <c r="CM341" s="2" t="s">
        <v>1484</v>
      </c>
      <c r="CN341" s="2" t="s">
        <v>1484</v>
      </c>
      <c r="CO341" s="2" t="s">
        <v>1484</v>
      </c>
      <c r="CP341" s="2" t="s">
        <v>1484</v>
      </c>
      <c r="CQ341" s="2" t="s">
        <v>1484</v>
      </c>
      <c r="CR341" s="2" t="s">
        <v>1484</v>
      </c>
      <c r="CS341" s="2" t="s">
        <v>1484</v>
      </c>
      <c r="CU341" s="2" t="str">
        <f>_xlfn.XLOOKUP($A341,TEAMS!$G$1:$G$844,TEAMS!$H$1:$H$844,"",0)</f>
        <v>SG</v>
      </c>
      <c r="CV341" s="2" t="str">
        <f>_xlfn.XLOOKUP($CU341,DASHBOARD!$B$22:$B$27,DASHBOARD!$C$22:$C$27,"",0)</f>
        <v>GUARD</v>
      </c>
      <c r="CY341" s="60">
        <v>0</v>
      </c>
      <c r="CZ341" s="60">
        <v>0</v>
      </c>
      <c r="DA341" s="60">
        <v>0</v>
      </c>
      <c r="DB341" s="60">
        <v>0</v>
      </c>
      <c r="DC341" s="60">
        <v>0</v>
      </c>
      <c r="DD341" s="60">
        <v>0</v>
      </c>
      <c r="DE341" s="60">
        <v>0</v>
      </c>
      <c r="DF341" s="60">
        <v>0</v>
      </c>
      <c r="DG341" s="60">
        <v>0</v>
      </c>
      <c r="DH341" s="60">
        <v>0</v>
      </c>
      <c r="DI341" s="60">
        <v>0</v>
      </c>
      <c r="DJ341" s="60">
        <v>0</v>
      </c>
      <c r="DK341" s="60">
        <v>0</v>
      </c>
      <c r="DL341" s="60">
        <v>0</v>
      </c>
      <c r="DM341" s="60">
        <v>0</v>
      </c>
      <c r="DN341" s="60">
        <v>0</v>
      </c>
      <c r="DO341" s="60">
        <v>0</v>
      </c>
      <c r="DP341" s="60">
        <v>0</v>
      </c>
      <c r="DQ341" s="60">
        <v>0</v>
      </c>
      <c r="DR341" s="60">
        <v>0</v>
      </c>
      <c r="DS341" s="60">
        <v>0</v>
      </c>
      <c r="DT341" s="60">
        <v>473604</v>
      </c>
      <c r="DU341" s="60">
        <v>186656</v>
      </c>
      <c r="DV341" s="60">
        <v>0</v>
      </c>
      <c r="DW341" s="60">
        <v>0</v>
      </c>
      <c r="DX341" s="60">
        <v>0</v>
      </c>
      <c r="DY341" s="60">
        <v>0</v>
      </c>
      <c r="DZ341" s="60">
        <v>0</v>
      </c>
      <c r="EA341" s="60">
        <v>0</v>
      </c>
      <c r="EB341" s="60">
        <v>0</v>
      </c>
      <c r="EC341" s="60">
        <v>0</v>
      </c>
      <c r="ED341" s="60">
        <v>0</v>
      </c>
      <c r="EH341" s="2" t="s">
        <v>1481</v>
      </c>
    </row>
    <row r="342" spans="1:165" x14ac:dyDescent="0.2">
      <c r="A342" s="2" t="s">
        <v>620</v>
      </c>
      <c r="B342" s="2" t="s">
        <v>1484</v>
      </c>
      <c r="C342" s="2" t="s">
        <v>1484</v>
      </c>
      <c r="D342" s="2" t="s">
        <v>1484</v>
      </c>
      <c r="E342" s="2" t="s">
        <v>1484</v>
      </c>
      <c r="F342" s="2" t="s">
        <v>1484</v>
      </c>
      <c r="G342" s="2" t="s">
        <v>1484</v>
      </c>
      <c r="H342" s="2" t="s">
        <v>1484</v>
      </c>
      <c r="I342" s="2" t="s">
        <v>1484</v>
      </c>
      <c r="J342" s="2" t="s">
        <v>1484</v>
      </c>
      <c r="K342" s="2" t="s">
        <v>1484</v>
      </c>
      <c r="L342" s="2" t="s">
        <v>1484</v>
      </c>
      <c r="M342" s="2" t="s">
        <v>1484</v>
      </c>
      <c r="N342" s="2" t="s">
        <v>1484</v>
      </c>
      <c r="O342" s="2" t="s">
        <v>1484</v>
      </c>
      <c r="P342" s="2" t="s">
        <v>1484</v>
      </c>
      <c r="Q342" s="2" t="s">
        <v>1484</v>
      </c>
      <c r="R342" s="2" t="s">
        <v>1484</v>
      </c>
      <c r="S342" s="2" t="s">
        <v>1484</v>
      </c>
      <c r="T342" s="2" t="s">
        <v>1484</v>
      </c>
      <c r="U342" s="2" t="s">
        <v>1484</v>
      </c>
      <c r="V342" s="2" t="s">
        <v>1484</v>
      </c>
      <c r="W342" s="2" t="s">
        <v>1484</v>
      </c>
      <c r="X342" s="2" t="s">
        <v>1484</v>
      </c>
      <c r="Y342" s="2" t="s">
        <v>1484</v>
      </c>
      <c r="Z342" s="2" t="s">
        <v>1484</v>
      </c>
      <c r="AA342" s="2" t="s">
        <v>1529</v>
      </c>
      <c r="AB342" s="2" t="s">
        <v>1484</v>
      </c>
      <c r="AC342" s="2" t="s">
        <v>1484</v>
      </c>
      <c r="AD342" s="2" t="s">
        <v>1484</v>
      </c>
      <c r="AE342" s="2" t="s">
        <v>1484</v>
      </c>
      <c r="AF342" s="2" t="s">
        <v>1484</v>
      </c>
      <c r="AG342" s="2" t="s">
        <v>1484</v>
      </c>
      <c r="AH342" s="2" t="s">
        <v>1484</v>
      </c>
      <c r="AI342" s="2" t="s">
        <v>1484</v>
      </c>
      <c r="AJ342" s="2" t="s">
        <v>1484</v>
      </c>
      <c r="AK342" s="2" t="s">
        <v>1484</v>
      </c>
      <c r="AL342" s="2" t="s">
        <v>1484</v>
      </c>
      <c r="AM342" s="2" t="s">
        <v>1484</v>
      </c>
      <c r="AN342" s="2" t="s">
        <v>1484</v>
      </c>
      <c r="AO342" s="2" t="s">
        <v>1484</v>
      </c>
      <c r="AP342" s="2" t="s">
        <v>1484</v>
      </c>
      <c r="AQ342" s="2" t="s">
        <v>1484</v>
      </c>
      <c r="AR342" s="2" t="s">
        <v>1484</v>
      </c>
      <c r="AS342" s="2" t="s">
        <v>1484</v>
      </c>
      <c r="AT342" s="2" t="s">
        <v>1484</v>
      </c>
      <c r="AU342" s="2" t="s">
        <v>1484</v>
      </c>
      <c r="AV342" s="2" t="s">
        <v>1484</v>
      </c>
      <c r="AW342" s="2" t="s">
        <v>1484</v>
      </c>
      <c r="AX342" s="2" t="s">
        <v>1484</v>
      </c>
      <c r="AY342" s="2" t="s">
        <v>1484</v>
      </c>
      <c r="AZ342" s="2" t="s">
        <v>1484</v>
      </c>
      <c r="BA342" s="2" t="s">
        <v>1484</v>
      </c>
      <c r="BB342" s="2" t="s">
        <v>1484</v>
      </c>
      <c r="BC342" s="2" t="s">
        <v>1484</v>
      </c>
      <c r="BD342" s="2" t="s">
        <v>1484</v>
      </c>
      <c r="BE342" s="2" t="s">
        <v>1484</v>
      </c>
      <c r="BF342" s="2" t="s">
        <v>1484</v>
      </c>
      <c r="BG342" s="2">
        <v>6</v>
      </c>
      <c r="BH342" s="2" t="s">
        <v>1484</v>
      </c>
      <c r="BI342" s="2" t="s">
        <v>1484</v>
      </c>
      <c r="BJ342" s="2" t="s">
        <v>1484</v>
      </c>
      <c r="BK342" s="2" t="s">
        <v>1484</v>
      </c>
      <c r="BL342" s="2" t="s">
        <v>1484</v>
      </c>
      <c r="BM342" s="2" t="s">
        <v>1484</v>
      </c>
      <c r="BN342" s="2" t="s">
        <v>1484</v>
      </c>
      <c r="BO342" s="2" t="s">
        <v>1484</v>
      </c>
      <c r="BP342" s="2" t="s">
        <v>1484</v>
      </c>
      <c r="BQ342" s="2" t="s">
        <v>1484</v>
      </c>
      <c r="BR342" s="2" t="s">
        <v>1484</v>
      </c>
      <c r="BS342" s="2" t="s">
        <v>1484</v>
      </c>
      <c r="BT342" s="2" t="s">
        <v>1484</v>
      </c>
      <c r="BU342" s="2" t="s">
        <v>1484</v>
      </c>
      <c r="BV342" s="2" t="s">
        <v>1484</v>
      </c>
      <c r="BW342" s="2" t="s">
        <v>1484</v>
      </c>
      <c r="BX342" s="2" t="s">
        <v>1484</v>
      </c>
      <c r="BY342" s="2" t="s">
        <v>1484</v>
      </c>
      <c r="BZ342" s="2" t="s">
        <v>1484</v>
      </c>
      <c r="CA342" s="2" t="s">
        <v>1484</v>
      </c>
      <c r="CB342" s="2" t="s">
        <v>1484</v>
      </c>
      <c r="CC342" s="2" t="s">
        <v>1484</v>
      </c>
      <c r="CD342" s="2" t="s">
        <v>1484</v>
      </c>
      <c r="CE342" s="2" t="s">
        <v>1484</v>
      </c>
      <c r="CF342" s="2" t="s">
        <v>1484</v>
      </c>
      <c r="CG342" s="2" t="s">
        <v>1484</v>
      </c>
      <c r="CH342" s="2" t="s">
        <v>1484</v>
      </c>
      <c r="CI342" s="2" t="s">
        <v>1484</v>
      </c>
      <c r="CJ342" s="2" t="s">
        <v>1484</v>
      </c>
      <c r="CK342" s="2" t="s">
        <v>1484</v>
      </c>
      <c r="CL342" s="2" t="s">
        <v>1484</v>
      </c>
      <c r="CM342" s="2">
        <v>32.9</v>
      </c>
      <c r="CN342" s="2" t="s">
        <v>1484</v>
      </c>
      <c r="CO342" s="2" t="s">
        <v>1484</v>
      </c>
      <c r="CP342" s="2" t="s">
        <v>1484</v>
      </c>
      <c r="CQ342" s="2" t="s">
        <v>1484</v>
      </c>
      <c r="CR342" s="2" t="s">
        <v>1484</v>
      </c>
      <c r="CS342" s="2" t="s">
        <v>1484</v>
      </c>
      <c r="CU342" s="2" t="str">
        <f>_xlfn.XLOOKUP($A342,TEAMS!$G$1:$G$844,TEAMS!$H$1:$H$844,"",0)</f>
        <v>SF</v>
      </c>
      <c r="CV342" s="2" t="str">
        <f>_xlfn.XLOOKUP($CU342,DASHBOARD!$B$22:$B$27,DASHBOARD!$C$22:$C$27,"",0)</f>
        <v>FORWARD</v>
      </c>
      <c r="CY342" s="60">
        <v>0</v>
      </c>
      <c r="CZ342" s="60">
        <v>0</v>
      </c>
      <c r="DA342" s="60">
        <v>0</v>
      </c>
      <c r="DB342" s="60">
        <v>0</v>
      </c>
      <c r="DC342" s="60">
        <v>0</v>
      </c>
      <c r="DD342" s="60">
        <v>0</v>
      </c>
      <c r="DE342" s="60">
        <v>0</v>
      </c>
      <c r="DF342" s="60">
        <v>0</v>
      </c>
      <c r="DG342" s="60">
        <v>0</v>
      </c>
      <c r="DH342" s="60">
        <v>0</v>
      </c>
      <c r="DI342" s="60">
        <v>0</v>
      </c>
      <c r="DJ342" s="60">
        <v>0</v>
      </c>
      <c r="DK342" s="60">
        <v>0</v>
      </c>
      <c r="DL342" s="60">
        <v>0</v>
      </c>
      <c r="DM342" s="60">
        <v>0</v>
      </c>
      <c r="DN342" s="60">
        <v>0</v>
      </c>
      <c r="DO342" s="60">
        <v>0</v>
      </c>
      <c r="DP342" s="60">
        <v>0</v>
      </c>
      <c r="DQ342" s="60">
        <v>0</v>
      </c>
      <c r="DR342" s="60">
        <v>0</v>
      </c>
      <c r="DS342" s="60">
        <v>0</v>
      </c>
      <c r="DT342" s="60">
        <v>0</v>
      </c>
      <c r="DU342" s="60">
        <v>0</v>
      </c>
      <c r="DV342" s="60">
        <v>0</v>
      </c>
      <c r="DW342" s="60">
        <v>0</v>
      </c>
      <c r="DX342" s="60">
        <v>105888</v>
      </c>
      <c r="DY342" s="60">
        <v>0</v>
      </c>
      <c r="DZ342" s="60">
        <v>0</v>
      </c>
      <c r="EA342" s="60">
        <v>0</v>
      </c>
      <c r="EB342" s="60">
        <v>0</v>
      </c>
      <c r="EC342" s="60">
        <v>0</v>
      </c>
      <c r="ED342" s="60">
        <v>0</v>
      </c>
      <c r="EH342" s="2" t="s">
        <v>1480</v>
      </c>
    </row>
    <row r="343" spans="1:165" x14ac:dyDescent="0.2">
      <c r="A343" s="2" t="s">
        <v>811</v>
      </c>
      <c r="B343" s="2" t="s">
        <v>1484</v>
      </c>
      <c r="C343" s="2" t="s">
        <v>1484</v>
      </c>
      <c r="D343" s="2" t="s">
        <v>1484</v>
      </c>
      <c r="E343" s="2" t="s">
        <v>1484</v>
      </c>
      <c r="F343" s="2" t="s">
        <v>1484</v>
      </c>
      <c r="G343" s="2" t="s">
        <v>1484</v>
      </c>
      <c r="H343" s="2" t="s">
        <v>1484</v>
      </c>
      <c r="I343" s="2" t="s">
        <v>1484</v>
      </c>
      <c r="J343" s="2" t="s">
        <v>1484</v>
      </c>
      <c r="K343" s="2" t="s">
        <v>1484</v>
      </c>
      <c r="L343" s="2" t="s">
        <v>1484</v>
      </c>
      <c r="M343" s="2" t="s">
        <v>1484</v>
      </c>
      <c r="N343" s="2" t="s">
        <v>1484</v>
      </c>
      <c r="O343" s="2" t="s">
        <v>1484</v>
      </c>
      <c r="P343" s="2" t="s">
        <v>1484</v>
      </c>
      <c r="Q343" s="2" t="s">
        <v>1484</v>
      </c>
      <c r="R343" s="2" t="s">
        <v>1484</v>
      </c>
      <c r="S343" s="2" t="s">
        <v>1484</v>
      </c>
      <c r="T343" s="2" t="s">
        <v>1484</v>
      </c>
      <c r="U343" s="2" t="s">
        <v>1484</v>
      </c>
      <c r="V343" s="2" t="s">
        <v>787</v>
      </c>
      <c r="W343" s="2" t="s">
        <v>787</v>
      </c>
      <c r="X343" s="2" t="s">
        <v>787</v>
      </c>
      <c r="Y343" s="2" t="s">
        <v>787</v>
      </c>
      <c r="Z343" s="2" t="s">
        <v>787</v>
      </c>
      <c r="AA343" s="2" t="s">
        <v>1526</v>
      </c>
      <c r="AB343" s="2" t="s">
        <v>1513</v>
      </c>
      <c r="AC343" s="2" t="s">
        <v>1484</v>
      </c>
      <c r="AD343" s="2" t="s">
        <v>1484</v>
      </c>
      <c r="AE343" s="2" t="s">
        <v>1484</v>
      </c>
      <c r="AF343" s="2" t="s">
        <v>1484</v>
      </c>
      <c r="AG343" s="2" t="s">
        <v>1484</v>
      </c>
      <c r="AH343" s="2" t="s">
        <v>1484</v>
      </c>
      <c r="AI343" s="2" t="s">
        <v>1484</v>
      </c>
      <c r="AJ343" s="2" t="s">
        <v>1484</v>
      </c>
      <c r="AK343" s="2" t="s">
        <v>1484</v>
      </c>
      <c r="AL343" s="2" t="s">
        <v>1484</v>
      </c>
      <c r="AM343" s="2" t="s">
        <v>1484</v>
      </c>
      <c r="AN343" s="2" t="s">
        <v>1484</v>
      </c>
      <c r="AO343" s="2" t="s">
        <v>1484</v>
      </c>
      <c r="AP343" s="2" t="s">
        <v>1484</v>
      </c>
      <c r="AQ343" s="2" t="s">
        <v>1484</v>
      </c>
      <c r="AR343" s="2" t="s">
        <v>1484</v>
      </c>
      <c r="AS343" s="2" t="s">
        <v>1484</v>
      </c>
      <c r="AT343" s="2" t="s">
        <v>1484</v>
      </c>
      <c r="AU343" s="2" t="s">
        <v>1484</v>
      </c>
      <c r="AV343" s="2" t="s">
        <v>1484</v>
      </c>
      <c r="AW343" s="2" t="s">
        <v>1484</v>
      </c>
      <c r="AX343" s="2" t="s">
        <v>1484</v>
      </c>
      <c r="AY343" s="2" t="s">
        <v>1484</v>
      </c>
      <c r="AZ343" s="2" t="s">
        <v>1484</v>
      </c>
      <c r="BA343" s="2" t="s">
        <v>1484</v>
      </c>
      <c r="BB343" s="2">
        <v>738</v>
      </c>
      <c r="BC343" s="2">
        <v>1121</v>
      </c>
      <c r="BD343" s="2">
        <v>2000.7</v>
      </c>
      <c r="BE343" s="2">
        <v>1268.5</v>
      </c>
      <c r="BF343" s="2">
        <v>1029.6000000000001</v>
      </c>
      <c r="BG343" s="2">
        <v>579.6</v>
      </c>
      <c r="BH343" s="2">
        <v>76</v>
      </c>
      <c r="BI343" s="2" t="s">
        <v>1484</v>
      </c>
      <c r="BJ343" s="2" t="s">
        <v>1484</v>
      </c>
      <c r="BK343" s="2" t="s">
        <v>1484</v>
      </c>
      <c r="BL343" s="2" t="s">
        <v>1484</v>
      </c>
      <c r="BM343" s="2" t="s">
        <v>1484</v>
      </c>
      <c r="BN343" s="2" t="s">
        <v>1484</v>
      </c>
      <c r="BO343" s="2" t="s">
        <v>1484</v>
      </c>
      <c r="BP343" s="2" t="s">
        <v>1484</v>
      </c>
      <c r="BQ343" s="2" t="s">
        <v>1484</v>
      </c>
      <c r="BR343" s="2" t="s">
        <v>1484</v>
      </c>
      <c r="BS343" s="2" t="s">
        <v>1484</v>
      </c>
      <c r="BT343" s="2" t="s">
        <v>1484</v>
      </c>
      <c r="BU343" s="2" t="s">
        <v>1484</v>
      </c>
      <c r="BV343" s="2" t="s">
        <v>1484</v>
      </c>
      <c r="BW343" s="2" t="s">
        <v>1484</v>
      </c>
      <c r="BX343" s="2" t="s">
        <v>1484</v>
      </c>
      <c r="BY343" s="2" t="s">
        <v>1484</v>
      </c>
      <c r="BZ343" s="2" t="s">
        <v>1484</v>
      </c>
      <c r="CA343" s="2" t="s">
        <v>1484</v>
      </c>
      <c r="CB343" s="2" t="s">
        <v>1484</v>
      </c>
      <c r="CC343" s="2" t="s">
        <v>1484</v>
      </c>
      <c r="CD343" s="2" t="s">
        <v>1484</v>
      </c>
      <c r="CE343" s="2" t="s">
        <v>1484</v>
      </c>
      <c r="CF343" s="2" t="s">
        <v>1484</v>
      </c>
      <c r="CG343" s="2" t="s">
        <v>1484</v>
      </c>
      <c r="CH343" s="2">
        <v>16</v>
      </c>
      <c r="CI343" s="2">
        <v>20.5</v>
      </c>
      <c r="CJ343" s="2">
        <v>18.7</v>
      </c>
      <c r="CK343" s="2">
        <v>16.5</v>
      </c>
      <c r="CL343" s="2">
        <v>18.899999999999999</v>
      </c>
      <c r="CM343" s="2">
        <v>13.7</v>
      </c>
      <c r="CN343" s="2">
        <v>15</v>
      </c>
      <c r="CO343" s="2" t="s">
        <v>1484</v>
      </c>
      <c r="CP343" s="2" t="s">
        <v>1484</v>
      </c>
      <c r="CQ343" s="2" t="s">
        <v>1484</v>
      </c>
      <c r="CR343" s="2" t="s">
        <v>1484</v>
      </c>
      <c r="CS343" s="2" t="s">
        <v>1484</v>
      </c>
      <c r="CU343" s="2" t="str">
        <f>_xlfn.XLOOKUP($A343,TEAMS!$G$1:$G$844,TEAMS!$H$1:$H$844,"",0)</f>
        <v>C</v>
      </c>
      <c r="CV343" s="2" t="str">
        <f>_xlfn.XLOOKUP($CU343,DASHBOARD!$B$22:$B$27,DASHBOARD!$C$22:$C$27,"",0)</f>
        <v>CENTER</v>
      </c>
      <c r="CY343" s="60">
        <v>0</v>
      </c>
      <c r="CZ343" s="60">
        <v>0</v>
      </c>
      <c r="DA343" s="60">
        <v>0</v>
      </c>
      <c r="DB343" s="60">
        <v>0</v>
      </c>
      <c r="DC343" s="60">
        <v>0</v>
      </c>
      <c r="DD343" s="60">
        <v>0</v>
      </c>
      <c r="DE343" s="60">
        <v>0</v>
      </c>
      <c r="DF343" s="60">
        <v>0</v>
      </c>
      <c r="DG343" s="60">
        <v>0</v>
      </c>
      <c r="DH343" s="60">
        <v>0</v>
      </c>
      <c r="DI343" s="60">
        <v>0</v>
      </c>
      <c r="DJ343" s="60">
        <v>0</v>
      </c>
      <c r="DK343" s="60">
        <v>0</v>
      </c>
      <c r="DL343" s="60">
        <v>0</v>
      </c>
      <c r="DM343" s="60">
        <v>0</v>
      </c>
      <c r="DN343" s="60">
        <v>0</v>
      </c>
      <c r="DO343" s="60">
        <v>0</v>
      </c>
      <c r="DP343" s="60">
        <v>0</v>
      </c>
      <c r="DQ343" s="60">
        <v>0</v>
      </c>
      <c r="DR343" s="60">
        <v>0</v>
      </c>
      <c r="DS343" s="60">
        <v>3400000</v>
      </c>
      <c r="DT343" s="60">
        <v>3672000</v>
      </c>
      <c r="DU343" s="60">
        <v>3944000</v>
      </c>
      <c r="DV343" s="60">
        <v>10000000</v>
      </c>
      <c r="DW343" s="60">
        <v>9250000</v>
      </c>
      <c r="DX343" s="60">
        <v>8500000</v>
      </c>
      <c r="DY343" s="60">
        <v>8550000</v>
      </c>
      <c r="DZ343" s="60">
        <v>0</v>
      </c>
      <c r="EA343" s="60">
        <v>0</v>
      </c>
      <c r="EB343" s="60">
        <v>0</v>
      </c>
      <c r="EC343" s="60">
        <v>0</v>
      </c>
      <c r="ED343" s="60">
        <v>0</v>
      </c>
      <c r="EF343" s="1"/>
      <c r="EG343" s="1"/>
      <c r="EH343" s="2" t="s">
        <v>1271</v>
      </c>
      <c r="EI343" s="1"/>
      <c r="EJ343" s="1"/>
      <c r="EK343" s="1"/>
      <c r="EL343" s="1"/>
      <c r="EM343" s="1"/>
      <c r="EN343" s="1"/>
      <c r="EO343" s="54"/>
      <c r="EP343" s="1"/>
      <c r="EQ343" s="1"/>
      <c r="ER343" s="1"/>
      <c r="ES343" s="1"/>
      <c r="ET343" s="1"/>
      <c r="EU343" s="1"/>
      <c r="EV343" s="1"/>
      <c r="EW343" s="54"/>
      <c r="EX343" s="54"/>
      <c r="EY343" s="54"/>
      <c r="EZ343" s="1"/>
      <c r="FA343" s="1"/>
      <c r="FB343" s="54"/>
      <c r="FC343" s="54"/>
      <c r="FD343" s="54"/>
      <c r="FE343" s="54"/>
      <c r="FF343" s="54"/>
      <c r="FG343" s="54"/>
      <c r="FH343" s="54"/>
      <c r="FI343" s="1"/>
    </row>
    <row r="344" spans="1:165" x14ac:dyDescent="0.2">
      <c r="A344" s="2" t="s">
        <v>1086</v>
      </c>
      <c r="B344" s="2" t="s">
        <v>1484</v>
      </c>
      <c r="C344" s="2" t="s">
        <v>1484</v>
      </c>
      <c r="D344" s="2" t="s">
        <v>1484</v>
      </c>
      <c r="E344" s="2" t="s">
        <v>1484</v>
      </c>
      <c r="F344" s="2" t="s">
        <v>1085</v>
      </c>
      <c r="G344" s="2" t="s">
        <v>1085</v>
      </c>
      <c r="H344" s="2" t="s">
        <v>1484</v>
      </c>
      <c r="I344" s="2" t="s">
        <v>836</v>
      </c>
      <c r="J344" s="2" t="s">
        <v>1484</v>
      </c>
      <c r="K344" s="2" t="s">
        <v>1484</v>
      </c>
      <c r="L344" s="2" t="s">
        <v>1484</v>
      </c>
      <c r="M344" s="2" t="s">
        <v>1484</v>
      </c>
      <c r="N344" s="2" t="s">
        <v>1484</v>
      </c>
      <c r="O344" s="2" t="s">
        <v>1484</v>
      </c>
      <c r="P344" s="2" t="s">
        <v>1484</v>
      </c>
      <c r="Q344" s="2" t="s">
        <v>1484</v>
      </c>
      <c r="R344" s="2" t="s">
        <v>1484</v>
      </c>
      <c r="S344" s="2" t="s">
        <v>1484</v>
      </c>
      <c r="T344" s="2" t="s">
        <v>1484</v>
      </c>
      <c r="U344" s="2" t="s">
        <v>1484</v>
      </c>
      <c r="V344" s="2" t="s">
        <v>1484</v>
      </c>
      <c r="W344" s="2" t="s">
        <v>1484</v>
      </c>
      <c r="X344" s="2" t="s">
        <v>1484</v>
      </c>
      <c r="Y344" s="2" t="s">
        <v>1484</v>
      </c>
      <c r="Z344" s="2" t="s">
        <v>1484</v>
      </c>
      <c r="AA344" s="2" t="s">
        <v>1484</v>
      </c>
      <c r="AB344" s="2" t="s">
        <v>1484</v>
      </c>
      <c r="AC344" s="2" t="s">
        <v>1484</v>
      </c>
      <c r="AD344" s="2" t="s">
        <v>1484</v>
      </c>
      <c r="AE344" s="2" t="s">
        <v>1484</v>
      </c>
      <c r="AF344" s="2" t="s">
        <v>1484</v>
      </c>
      <c r="AG344" s="2" t="s">
        <v>1484</v>
      </c>
      <c r="AH344" s="2" t="s">
        <v>1484</v>
      </c>
      <c r="AI344" s="2" t="s">
        <v>1484</v>
      </c>
      <c r="AJ344" s="2" t="s">
        <v>1484</v>
      </c>
      <c r="AK344" s="2" t="s">
        <v>1484</v>
      </c>
      <c r="AL344" s="2">
        <v>340.2</v>
      </c>
      <c r="AM344" s="2">
        <v>572.4</v>
      </c>
      <c r="AN344" s="2" t="s">
        <v>1484</v>
      </c>
      <c r="AO344" s="2">
        <v>30</v>
      </c>
      <c r="AP344" s="2" t="s">
        <v>1484</v>
      </c>
      <c r="AQ344" s="2" t="s">
        <v>1484</v>
      </c>
      <c r="AR344" s="2" t="s">
        <v>1484</v>
      </c>
      <c r="AS344" s="2" t="s">
        <v>1484</v>
      </c>
      <c r="AT344" s="2" t="s">
        <v>1484</v>
      </c>
      <c r="AU344" s="2" t="s">
        <v>1484</v>
      </c>
      <c r="AV344" s="2" t="s">
        <v>1484</v>
      </c>
      <c r="AW344" s="2" t="s">
        <v>1484</v>
      </c>
      <c r="AX344" s="2" t="s">
        <v>1484</v>
      </c>
      <c r="AY344" s="2" t="s">
        <v>1484</v>
      </c>
      <c r="AZ344" s="2" t="s">
        <v>1484</v>
      </c>
      <c r="BA344" s="2" t="s">
        <v>1484</v>
      </c>
      <c r="BB344" s="2" t="s">
        <v>1484</v>
      </c>
      <c r="BC344" s="2" t="s">
        <v>1484</v>
      </c>
      <c r="BD344" s="2" t="s">
        <v>1484</v>
      </c>
      <c r="BE344" s="2" t="s">
        <v>1484</v>
      </c>
      <c r="BF344" s="2" t="s">
        <v>1484</v>
      </c>
      <c r="BG344" s="2" t="s">
        <v>1484</v>
      </c>
      <c r="BH344" s="2" t="s">
        <v>1484</v>
      </c>
      <c r="BI344" s="2" t="s">
        <v>1484</v>
      </c>
      <c r="BJ344" s="2" t="s">
        <v>1484</v>
      </c>
      <c r="BK344" s="2" t="s">
        <v>1484</v>
      </c>
      <c r="BL344" s="2" t="s">
        <v>1484</v>
      </c>
      <c r="BM344" s="2" t="s">
        <v>1484</v>
      </c>
      <c r="BN344" s="2" t="s">
        <v>1484</v>
      </c>
      <c r="BO344" s="2" t="s">
        <v>1484</v>
      </c>
      <c r="BP344" s="2" t="s">
        <v>1484</v>
      </c>
      <c r="BQ344" s="2" t="s">
        <v>1484</v>
      </c>
      <c r="BR344" s="2">
        <v>8.9</v>
      </c>
      <c r="BS344" s="2">
        <v>6.2</v>
      </c>
      <c r="BT344" s="2" t="s">
        <v>1484</v>
      </c>
      <c r="BU344" s="2">
        <v>11.6</v>
      </c>
      <c r="BV344" s="2" t="s">
        <v>1484</v>
      </c>
      <c r="BW344" s="2" t="s">
        <v>1484</v>
      </c>
      <c r="BX344" s="2" t="s">
        <v>1484</v>
      </c>
      <c r="BY344" s="2" t="s">
        <v>1484</v>
      </c>
      <c r="BZ344" s="2" t="s">
        <v>1484</v>
      </c>
      <c r="CA344" s="2" t="s">
        <v>1484</v>
      </c>
      <c r="CB344" s="2" t="s">
        <v>1484</v>
      </c>
      <c r="CC344" s="2" t="s">
        <v>1484</v>
      </c>
      <c r="CD344" s="2" t="s">
        <v>1484</v>
      </c>
      <c r="CE344" s="2" t="s">
        <v>1484</v>
      </c>
      <c r="CF344" s="2" t="s">
        <v>1484</v>
      </c>
      <c r="CG344" s="2" t="s">
        <v>1484</v>
      </c>
      <c r="CH344" s="2" t="s">
        <v>1484</v>
      </c>
      <c r="CI344" s="2" t="s">
        <v>1484</v>
      </c>
      <c r="CJ344" s="2" t="s">
        <v>1484</v>
      </c>
      <c r="CK344" s="2" t="s">
        <v>1484</v>
      </c>
      <c r="CL344" s="2" t="s">
        <v>1484</v>
      </c>
      <c r="CM344" s="2" t="s">
        <v>1484</v>
      </c>
      <c r="CN344" s="2" t="s">
        <v>1484</v>
      </c>
      <c r="CO344" s="2" t="s">
        <v>1484</v>
      </c>
      <c r="CP344" s="2" t="s">
        <v>1484</v>
      </c>
      <c r="CQ344" s="2" t="s">
        <v>1484</v>
      </c>
      <c r="CR344" s="2" t="s">
        <v>1484</v>
      </c>
      <c r="CS344" s="2" t="s">
        <v>1484</v>
      </c>
      <c r="CU344" s="2" t="str">
        <f>_xlfn.XLOOKUP($A344,TEAMS!$G$1:$G$844,TEAMS!$H$1:$H$844,"",0)</f>
        <v>SF</v>
      </c>
      <c r="CV344" s="2" t="str">
        <f>_xlfn.XLOOKUP($CU344,DASHBOARD!$B$22:$B$27,DASHBOARD!$C$22:$C$27,"",0)</f>
        <v>FORWARD</v>
      </c>
      <c r="CY344" s="60">
        <v>0</v>
      </c>
      <c r="CZ344" s="60">
        <v>0</v>
      </c>
      <c r="DA344" s="60">
        <v>0</v>
      </c>
      <c r="DB344" s="60">
        <v>0</v>
      </c>
      <c r="DC344" s="60">
        <v>150000</v>
      </c>
      <c r="DD344" s="60">
        <v>225000</v>
      </c>
      <c r="DE344" s="60">
        <v>0</v>
      </c>
      <c r="DF344" s="60">
        <v>272250</v>
      </c>
      <c r="DG344" s="60">
        <v>0</v>
      </c>
      <c r="DH344" s="60">
        <v>0</v>
      </c>
      <c r="DI344" s="60">
        <v>0</v>
      </c>
      <c r="DJ344" s="60">
        <v>0</v>
      </c>
      <c r="DK344" s="60">
        <v>0</v>
      </c>
      <c r="DL344" s="60">
        <v>0</v>
      </c>
      <c r="DM344" s="60">
        <v>0</v>
      </c>
      <c r="DN344" s="60">
        <v>0</v>
      </c>
      <c r="DO344" s="60">
        <v>0</v>
      </c>
      <c r="DP344" s="60">
        <v>0</v>
      </c>
      <c r="DQ344" s="60">
        <v>0</v>
      </c>
      <c r="DR344" s="60">
        <v>0</v>
      </c>
      <c r="DS344" s="60">
        <v>0</v>
      </c>
      <c r="DT344" s="60">
        <v>0</v>
      </c>
      <c r="DU344" s="60">
        <v>0</v>
      </c>
      <c r="DV344" s="60">
        <v>0</v>
      </c>
      <c r="DW344" s="60">
        <v>0</v>
      </c>
      <c r="DX344" s="60">
        <v>0</v>
      </c>
      <c r="DY344" s="60">
        <v>0</v>
      </c>
      <c r="DZ344" s="60">
        <v>0</v>
      </c>
      <c r="EA344" s="60">
        <v>0</v>
      </c>
      <c r="EB344" s="60">
        <v>0</v>
      </c>
      <c r="EC344" s="60">
        <v>0</v>
      </c>
      <c r="ED344" s="60">
        <v>0</v>
      </c>
      <c r="EH344" s="2" t="s">
        <v>1480</v>
      </c>
    </row>
    <row r="345" spans="1:165" x14ac:dyDescent="0.2">
      <c r="A345" s="2" t="s">
        <v>800</v>
      </c>
      <c r="B345" s="2" t="s">
        <v>1484</v>
      </c>
      <c r="C345" s="2" t="s">
        <v>1484</v>
      </c>
      <c r="D345" s="2" t="s">
        <v>1484</v>
      </c>
      <c r="E345" s="2" t="s">
        <v>1484</v>
      </c>
      <c r="F345" s="2" t="s">
        <v>1484</v>
      </c>
      <c r="G345" s="2" t="s">
        <v>1484</v>
      </c>
      <c r="H345" s="2" t="s">
        <v>1484</v>
      </c>
      <c r="I345" s="2" t="s">
        <v>787</v>
      </c>
      <c r="J345" s="2" t="s">
        <v>787</v>
      </c>
      <c r="K345" s="2" t="s">
        <v>787</v>
      </c>
      <c r="L345" s="2" t="s">
        <v>787</v>
      </c>
      <c r="M345" s="2" t="s">
        <v>787</v>
      </c>
      <c r="N345" s="2" t="s">
        <v>787</v>
      </c>
      <c r="O345" s="2" t="s">
        <v>787</v>
      </c>
      <c r="P345" s="2" t="s">
        <v>787</v>
      </c>
      <c r="Q345" s="2" t="s">
        <v>787</v>
      </c>
      <c r="R345" s="2" t="s">
        <v>787</v>
      </c>
      <c r="S345" s="2" t="s">
        <v>787</v>
      </c>
      <c r="T345" s="2" t="s">
        <v>787</v>
      </c>
      <c r="U345" s="2" t="s">
        <v>787</v>
      </c>
      <c r="V345" s="2" t="s">
        <v>787</v>
      </c>
      <c r="W345" s="2" t="s">
        <v>787</v>
      </c>
      <c r="X345" s="2" t="s">
        <v>787</v>
      </c>
      <c r="Y345" s="2" t="s">
        <v>787</v>
      </c>
      <c r="Z345" s="2" t="s">
        <v>787</v>
      </c>
      <c r="AA345" s="2" t="s">
        <v>787</v>
      </c>
      <c r="AB345" s="2" t="s">
        <v>1484</v>
      </c>
      <c r="AC345" s="2" t="s">
        <v>1484</v>
      </c>
      <c r="AD345" s="2" t="s">
        <v>1484</v>
      </c>
      <c r="AE345" s="2" t="s">
        <v>1484</v>
      </c>
      <c r="AF345" s="2" t="s">
        <v>1484</v>
      </c>
      <c r="AG345" s="2" t="s">
        <v>1484</v>
      </c>
      <c r="AH345" s="2" t="s">
        <v>1484</v>
      </c>
      <c r="AI345" s="2" t="s">
        <v>1484</v>
      </c>
      <c r="AJ345" s="2" t="s">
        <v>1484</v>
      </c>
      <c r="AK345" s="2" t="s">
        <v>1484</v>
      </c>
      <c r="AL345" s="2" t="s">
        <v>1484</v>
      </c>
      <c r="AM345" s="2" t="s">
        <v>1484</v>
      </c>
      <c r="AN345" s="2" t="s">
        <v>1484</v>
      </c>
      <c r="AO345" s="2">
        <v>3206.2000000000003</v>
      </c>
      <c r="AP345" s="2">
        <v>1964.9999999999998</v>
      </c>
      <c r="AQ345" s="2">
        <v>2878.6</v>
      </c>
      <c r="AR345" s="2">
        <v>3173.4</v>
      </c>
      <c r="AS345" s="2">
        <v>3329.2000000000003</v>
      </c>
      <c r="AT345" s="2">
        <v>3183.2999999999997</v>
      </c>
      <c r="AU345" s="2">
        <v>2525.4</v>
      </c>
      <c r="AV345" s="2">
        <v>2204.4</v>
      </c>
      <c r="AW345" s="2">
        <v>2784</v>
      </c>
      <c r="AX345" s="2">
        <v>2728</v>
      </c>
      <c r="AY345" s="2">
        <v>2652</v>
      </c>
      <c r="AZ345" s="2">
        <v>2527.5</v>
      </c>
      <c r="BA345" s="2">
        <v>2441.4</v>
      </c>
      <c r="BB345" s="2">
        <v>2158.4</v>
      </c>
      <c r="BC345" s="2">
        <v>1635.6</v>
      </c>
      <c r="BD345" s="2">
        <v>2076.9</v>
      </c>
      <c r="BE345" s="2">
        <v>2160.7999999999997</v>
      </c>
      <c r="BF345" s="2">
        <v>2225.2999999999997</v>
      </c>
      <c r="BG345" s="2">
        <v>1537.2</v>
      </c>
      <c r="BH345" s="2" t="s">
        <v>1484</v>
      </c>
      <c r="BI345" s="2" t="s">
        <v>1484</v>
      </c>
      <c r="BJ345" s="2" t="s">
        <v>1484</v>
      </c>
      <c r="BK345" s="2" t="s">
        <v>1484</v>
      </c>
      <c r="BL345" s="2" t="s">
        <v>1484</v>
      </c>
      <c r="BM345" s="2" t="s">
        <v>1484</v>
      </c>
      <c r="BN345" s="2" t="s">
        <v>1484</v>
      </c>
      <c r="BO345" s="2" t="s">
        <v>1484</v>
      </c>
      <c r="BP345" s="2" t="s">
        <v>1484</v>
      </c>
      <c r="BQ345" s="2" t="s">
        <v>1484</v>
      </c>
      <c r="BR345" s="2" t="s">
        <v>1484</v>
      </c>
      <c r="BS345" s="2" t="s">
        <v>1484</v>
      </c>
      <c r="BT345" s="2" t="s">
        <v>1484</v>
      </c>
      <c r="BU345" s="2">
        <v>22.6</v>
      </c>
      <c r="BV345" s="2">
        <v>23.2</v>
      </c>
      <c r="BW345" s="2">
        <v>24.8</v>
      </c>
      <c r="BX345" s="2">
        <v>23.8</v>
      </c>
      <c r="BY345" s="2">
        <v>27</v>
      </c>
      <c r="BZ345" s="2">
        <v>26.9</v>
      </c>
      <c r="CA345" s="2">
        <v>27.1</v>
      </c>
      <c r="CB345" s="2">
        <v>27</v>
      </c>
      <c r="CC345" s="2">
        <v>23.1</v>
      </c>
      <c r="CD345" s="2">
        <v>26.1</v>
      </c>
      <c r="CE345" s="2">
        <v>24.4</v>
      </c>
      <c r="CF345" s="2">
        <v>24.4</v>
      </c>
      <c r="CG345" s="2">
        <v>24.7</v>
      </c>
      <c r="CH345" s="2">
        <v>21.9</v>
      </c>
      <c r="CI345" s="2">
        <v>22.5</v>
      </c>
      <c r="CJ345" s="2">
        <v>24.4</v>
      </c>
      <c r="CK345" s="2">
        <v>21.3</v>
      </c>
      <c r="CL345" s="2">
        <v>22.6</v>
      </c>
      <c r="CM345" s="2">
        <v>16.899999999999999</v>
      </c>
      <c r="CN345" s="2" t="s">
        <v>1484</v>
      </c>
      <c r="CO345" s="2" t="s">
        <v>1484</v>
      </c>
      <c r="CP345" s="2" t="s">
        <v>1484</v>
      </c>
      <c r="CQ345" s="2" t="s">
        <v>1484</v>
      </c>
      <c r="CR345" s="2" t="s">
        <v>1484</v>
      </c>
      <c r="CS345" s="2" t="s">
        <v>1484</v>
      </c>
      <c r="CU345" s="2" t="str">
        <f>_xlfn.XLOOKUP($A345,TEAMS!$G$1:$G$844,TEAMS!$H$1:$H$844,"",0)</f>
        <v>C</v>
      </c>
      <c r="CV345" s="2" t="str">
        <f>_xlfn.XLOOKUP($CU345,DASHBOARD!$B$22:$B$27,DASHBOARD!$C$22:$C$27,"",0)</f>
        <v>CENTER</v>
      </c>
      <c r="CY345" s="60">
        <v>0</v>
      </c>
      <c r="CZ345" s="60">
        <v>0</v>
      </c>
      <c r="DA345" s="60">
        <v>0</v>
      </c>
      <c r="DB345" s="60">
        <v>0</v>
      </c>
      <c r="DC345" s="60">
        <v>0</v>
      </c>
      <c r="DD345" s="60">
        <v>0</v>
      </c>
      <c r="DE345" s="60">
        <v>0</v>
      </c>
      <c r="DF345" s="60">
        <v>2967840</v>
      </c>
      <c r="DG345" s="60">
        <v>3413000</v>
      </c>
      <c r="DH345" s="60">
        <v>3858240</v>
      </c>
      <c r="DI345" s="60">
        <v>0</v>
      </c>
      <c r="DJ345" s="60">
        <v>10865250</v>
      </c>
      <c r="DK345" s="60">
        <v>12072500</v>
      </c>
      <c r="DL345" s="60">
        <v>12676125</v>
      </c>
      <c r="DM345" s="60">
        <v>14260641</v>
      </c>
      <c r="DN345" s="60">
        <v>0</v>
      </c>
      <c r="DO345" s="60">
        <v>17429672</v>
      </c>
      <c r="DP345" s="60">
        <v>19014188</v>
      </c>
      <c r="DQ345" s="60">
        <v>20598704</v>
      </c>
      <c r="DR345" s="60">
        <v>22183220</v>
      </c>
      <c r="DS345" s="60">
        <v>18700000</v>
      </c>
      <c r="DT345" s="60">
        <v>21164619</v>
      </c>
      <c r="DU345" s="60">
        <v>9638554</v>
      </c>
      <c r="DV345" s="60">
        <v>10361446</v>
      </c>
      <c r="DW345" s="60">
        <v>10000000</v>
      </c>
      <c r="DX345" s="60">
        <v>5000000</v>
      </c>
      <c r="DY345" s="60">
        <v>0</v>
      </c>
      <c r="DZ345" s="60">
        <v>0</v>
      </c>
      <c r="EA345" s="60">
        <v>0</v>
      </c>
      <c r="EB345" s="60">
        <v>0</v>
      </c>
      <c r="EC345" s="60">
        <v>0</v>
      </c>
      <c r="ED345" s="60">
        <v>0</v>
      </c>
      <c r="EH345" s="2" t="s">
        <v>1482</v>
      </c>
    </row>
    <row r="346" spans="1:165" x14ac:dyDescent="0.2">
      <c r="A346" s="2" t="s">
        <v>764</v>
      </c>
      <c r="B346" s="2" t="s">
        <v>1484</v>
      </c>
      <c r="C346" s="2" t="s">
        <v>1484</v>
      </c>
      <c r="D346" s="2" t="s">
        <v>1484</v>
      </c>
      <c r="E346" s="2" t="s">
        <v>1484</v>
      </c>
      <c r="F346" s="2" t="s">
        <v>1484</v>
      </c>
      <c r="G346" s="2" t="s">
        <v>1484</v>
      </c>
      <c r="H346" s="2" t="s">
        <v>1484</v>
      </c>
      <c r="I346" s="2" t="s">
        <v>1484</v>
      </c>
      <c r="J346" s="2" t="s">
        <v>1484</v>
      </c>
      <c r="K346" s="2" t="s">
        <v>1484</v>
      </c>
      <c r="L346" s="2" t="s">
        <v>1484</v>
      </c>
      <c r="M346" s="2" t="s">
        <v>1484</v>
      </c>
      <c r="N346" s="2" t="s">
        <v>1484</v>
      </c>
      <c r="O346" s="2" t="s">
        <v>1484</v>
      </c>
      <c r="P346" s="2" t="s">
        <v>1484</v>
      </c>
      <c r="Q346" s="2" t="s">
        <v>1484</v>
      </c>
      <c r="R346" s="2" t="s">
        <v>1484</v>
      </c>
      <c r="S346" s="2" t="s">
        <v>1484</v>
      </c>
      <c r="T346" s="2" t="s">
        <v>1484</v>
      </c>
      <c r="U346" s="2" t="s">
        <v>1484</v>
      </c>
      <c r="V346" s="2" t="s">
        <v>1507</v>
      </c>
      <c r="W346" s="2" t="s">
        <v>1514</v>
      </c>
      <c r="X346" s="2" t="s">
        <v>1514</v>
      </c>
      <c r="Y346" s="2" t="s">
        <v>1514</v>
      </c>
      <c r="Z346" s="2" t="s">
        <v>1507</v>
      </c>
      <c r="AA346" s="2" t="s">
        <v>788</v>
      </c>
      <c r="AB346" s="2" t="s">
        <v>837</v>
      </c>
      <c r="AC346" s="2" t="s">
        <v>1528</v>
      </c>
      <c r="AD346" s="2" t="s">
        <v>1484</v>
      </c>
      <c r="AE346" s="2" t="s">
        <v>1484</v>
      </c>
      <c r="AF346" s="2" t="s">
        <v>1484</v>
      </c>
      <c r="AG346" s="2" t="s">
        <v>1484</v>
      </c>
      <c r="AH346" s="2" t="s">
        <v>1484</v>
      </c>
      <c r="AI346" s="2" t="s">
        <v>1484</v>
      </c>
      <c r="AJ346" s="2" t="s">
        <v>1484</v>
      </c>
      <c r="AK346" s="2" t="s">
        <v>1484</v>
      </c>
      <c r="AL346" s="2" t="s">
        <v>1484</v>
      </c>
      <c r="AM346" s="2" t="s">
        <v>1484</v>
      </c>
      <c r="AN346" s="2" t="s">
        <v>1484</v>
      </c>
      <c r="AO346" s="2" t="s">
        <v>1484</v>
      </c>
      <c r="AP346" s="2" t="s">
        <v>1484</v>
      </c>
      <c r="AQ346" s="2" t="s">
        <v>1484</v>
      </c>
      <c r="AR346" s="2" t="s">
        <v>1484</v>
      </c>
      <c r="AS346" s="2" t="s">
        <v>1484</v>
      </c>
      <c r="AT346" s="2" t="s">
        <v>1484</v>
      </c>
      <c r="AU346" s="2" t="s">
        <v>1484</v>
      </c>
      <c r="AV346" s="2" t="s">
        <v>1484</v>
      </c>
      <c r="AW346" s="2" t="s">
        <v>1484</v>
      </c>
      <c r="AX346" s="2" t="s">
        <v>1484</v>
      </c>
      <c r="AY346" s="2" t="s">
        <v>1484</v>
      </c>
      <c r="AZ346" s="2" t="s">
        <v>1484</v>
      </c>
      <c r="BA346" s="2" t="s">
        <v>1484</v>
      </c>
      <c r="BB346" s="2">
        <v>522</v>
      </c>
      <c r="BC346" s="2">
        <v>686.4</v>
      </c>
      <c r="BD346" s="2">
        <v>364.90000000000003</v>
      </c>
      <c r="BE346" s="2">
        <v>1771.2</v>
      </c>
      <c r="BF346" s="2">
        <v>2041.2</v>
      </c>
      <c r="BG346" s="2">
        <v>1322.3999999999999</v>
      </c>
      <c r="BH346" s="2">
        <v>1101.5999999999999</v>
      </c>
      <c r="BI346" s="2">
        <v>359.59999999999997</v>
      </c>
      <c r="BJ346" s="2" t="s">
        <v>1484</v>
      </c>
      <c r="BK346" s="2" t="s">
        <v>1484</v>
      </c>
      <c r="BL346" s="2" t="s">
        <v>1484</v>
      </c>
      <c r="BM346" s="2" t="s">
        <v>1484</v>
      </c>
      <c r="BN346" s="2" t="s">
        <v>1484</v>
      </c>
      <c r="BO346" s="2" t="s">
        <v>1484</v>
      </c>
      <c r="BP346" s="2" t="s">
        <v>1484</v>
      </c>
      <c r="BQ346" s="2" t="s">
        <v>1484</v>
      </c>
      <c r="BR346" s="2" t="s">
        <v>1484</v>
      </c>
      <c r="BS346" s="2" t="s">
        <v>1484</v>
      </c>
      <c r="BT346" s="2" t="s">
        <v>1484</v>
      </c>
      <c r="BU346" s="2" t="s">
        <v>1484</v>
      </c>
      <c r="BV346" s="2" t="s">
        <v>1484</v>
      </c>
      <c r="BW346" s="2" t="s">
        <v>1484</v>
      </c>
      <c r="BX346" s="2" t="s">
        <v>1484</v>
      </c>
      <c r="BY346" s="2" t="s">
        <v>1484</v>
      </c>
      <c r="BZ346" s="2" t="s">
        <v>1484</v>
      </c>
      <c r="CA346" s="2" t="s">
        <v>1484</v>
      </c>
      <c r="CB346" s="2" t="s">
        <v>1484</v>
      </c>
      <c r="CC346" s="2" t="s">
        <v>1484</v>
      </c>
      <c r="CD346" s="2" t="s">
        <v>1484</v>
      </c>
      <c r="CE346" s="2" t="s">
        <v>1484</v>
      </c>
      <c r="CF346" s="2" t="s">
        <v>1484</v>
      </c>
      <c r="CG346" s="2" t="s">
        <v>1484</v>
      </c>
      <c r="CH346" s="2">
        <v>10.8</v>
      </c>
      <c r="CI346" s="2">
        <v>13.2</v>
      </c>
      <c r="CJ346" s="2">
        <v>12.3</v>
      </c>
      <c r="CK346" s="2">
        <v>16.7</v>
      </c>
      <c r="CL346" s="2">
        <v>16.600000000000001</v>
      </c>
      <c r="CM346" s="2">
        <v>14.6</v>
      </c>
      <c r="CN346" s="2">
        <v>12.3</v>
      </c>
      <c r="CO346" s="2">
        <v>12.3</v>
      </c>
      <c r="CP346" s="2" t="s">
        <v>1484</v>
      </c>
      <c r="CQ346" s="2" t="s">
        <v>1484</v>
      </c>
      <c r="CR346" s="2" t="s">
        <v>1484</v>
      </c>
      <c r="CS346" s="2" t="s">
        <v>1484</v>
      </c>
      <c r="CU346" s="2" t="str">
        <f>_xlfn.XLOOKUP($A346,TEAMS!$G$1:$G$844,TEAMS!$H$1:$H$844,"",0)</f>
        <v>C</v>
      </c>
      <c r="CV346" s="2" t="str">
        <f>_xlfn.XLOOKUP($CU346,DASHBOARD!$B$22:$B$27,DASHBOARD!$C$22:$C$27,"",0)</f>
        <v>CENTER</v>
      </c>
      <c r="CY346" s="60">
        <v>0</v>
      </c>
      <c r="CZ346" s="60">
        <v>0</v>
      </c>
      <c r="DA346" s="60">
        <v>0</v>
      </c>
      <c r="DB346" s="60">
        <v>0</v>
      </c>
      <c r="DC346" s="60">
        <v>0</v>
      </c>
      <c r="DD346" s="60">
        <v>0</v>
      </c>
      <c r="DE346" s="60">
        <v>0</v>
      </c>
      <c r="DF346" s="60">
        <v>0</v>
      </c>
      <c r="DG346" s="60">
        <v>0</v>
      </c>
      <c r="DH346" s="60">
        <v>0</v>
      </c>
      <c r="DI346" s="60">
        <v>0</v>
      </c>
      <c r="DJ346" s="60">
        <v>0</v>
      </c>
      <c r="DK346" s="60">
        <v>0</v>
      </c>
      <c r="DL346" s="60">
        <v>0</v>
      </c>
      <c r="DM346" s="60">
        <v>0</v>
      </c>
      <c r="DN346" s="60">
        <v>0</v>
      </c>
      <c r="DO346" s="60">
        <v>0</v>
      </c>
      <c r="DP346" s="60">
        <v>0</v>
      </c>
      <c r="DQ346" s="60">
        <v>0</v>
      </c>
      <c r="DR346" s="60">
        <v>0</v>
      </c>
      <c r="DS346" s="60">
        <v>3567096</v>
      </c>
      <c r="DT346" s="60">
        <v>3343896</v>
      </c>
      <c r="DU346" s="60">
        <v>3140429</v>
      </c>
      <c r="DV346" s="60">
        <v>4400000</v>
      </c>
      <c r="DW346" s="60">
        <v>4650000</v>
      </c>
      <c r="DX346" s="60">
        <v>4950000</v>
      </c>
      <c r="DY346" s="60">
        <v>16000000</v>
      </c>
      <c r="DZ346" s="60">
        <v>15280000</v>
      </c>
      <c r="EA346" s="60">
        <v>0</v>
      </c>
      <c r="EB346" s="60">
        <v>0</v>
      </c>
      <c r="EC346" s="60">
        <v>0</v>
      </c>
      <c r="ED346" s="60">
        <v>0</v>
      </c>
      <c r="EH346" s="2" t="s">
        <v>1271</v>
      </c>
    </row>
    <row r="347" spans="1:165" x14ac:dyDescent="0.2">
      <c r="A347" s="2" t="s">
        <v>1065</v>
      </c>
      <c r="B347" s="2" t="s">
        <v>1484</v>
      </c>
      <c r="C347" s="2" t="s">
        <v>1484</v>
      </c>
      <c r="D347" s="2" t="s">
        <v>1484</v>
      </c>
      <c r="E347" s="2" t="s">
        <v>1077</v>
      </c>
      <c r="F347" s="2" t="s">
        <v>1077</v>
      </c>
      <c r="G347" s="2" t="s">
        <v>1077</v>
      </c>
      <c r="H347" s="2" t="s">
        <v>1077</v>
      </c>
      <c r="I347" s="2" t="s">
        <v>1077</v>
      </c>
      <c r="J347" s="2" t="s">
        <v>1077</v>
      </c>
      <c r="K347" s="2" t="s">
        <v>1507</v>
      </c>
      <c r="L347" s="2" t="s">
        <v>1507</v>
      </c>
      <c r="M347" s="2" t="s">
        <v>1526</v>
      </c>
      <c r="N347" s="2" t="s">
        <v>836</v>
      </c>
      <c r="O347" s="2" t="s">
        <v>836</v>
      </c>
      <c r="P347" s="2" t="s">
        <v>836</v>
      </c>
      <c r="Q347" s="2" t="s">
        <v>836</v>
      </c>
      <c r="R347" s="2" t="s">
        <v>1484</v>
      </c>
      <c r="S347" s="2" t="s">
        <v>1484</v>
      </c>
      <c r="T347" s="2" t="s">
        <v>1484</v>
      </c>
      <c r="U347" s="2" t="s">
        <v>1484</v>
      </c>
      <c r="V347" s="2" t="s">
        <v>1484</v>
      </c>
      <c r="W347" s="2" t="s">
        <v>1484</v>
      </c>
      <c r="X347" s="2" t="s">
        <v>1484</v>
      </c>
      <c r="Y347" s="2" t="s">
        <v>1484</v>
      </c>
      <c r="Z347" s="2" t="s">
        <v>1484</v>
      </c>
      <c r="AA347" s="2" t="s">
        <v>1484</v>
      </c>
      <c r="AB347" s="2" t="s">
        <v>1484</v>
      </c>
      <c r="AC347" s="2" t="s">
        <v>1484</v>
      </c>
      <c r="AD347" s="2" t="s">
        <v>1484</v>
      </c>
      <c r="AE347" s="2" t="s">
        <v>1484</v>
      </c>
      <c r="AF347" s="2" t="s">
        <v>1484</v>
      </c>
      <c r="AG347" s="2" t="s">
        <v>1484</v>
      </c>
      <c r="AH347" s="2" t="s">
        <v>1484</v>
      </c>
      <c r="AI347" s="2" t="s">
        <v>1484</v>
      </c>
      <c r="AJ347" s="2" t="s">
        <v>1484</v>
      </c>
      <c r="AK347" s="2">
        <v>1807.5</v>
      </c>
      <c r="AL347" s="2">
        <v>2583.9</v>
      </c>
      <c r="AM347" s="2">
        <v>2106</v>
      </c>
      <c r="AN347" s="2">
        <v>1607.3999999999999</v>
      </c>
      <c r="AO347" s="2">
        <v>2234.7999999999997</v>
      </c>
      <c r="AP347" s="2">
        <v>1654.4</v>
      </c>
      <c r="AQ347" s="2">
        <v>1786.3999999999999</v>
      </c>
      <c r="AR347" s="2">
        <v>1599</v>
      </c>
      <c r="AS347" s="2">
        <v>1492.7</v>
      </c>
      <c r="AT347" s="2">
        <v>1701</v>
      </c>
      <c r="AU347" s="2">
        <v>1518.4</v>
      </c>
      <c r="AV347" s="2">
        <v>1097.0999999999999</v>
      </c>
      <c r="AW347" s="2">
        <v>1020.5</v>
      </c>
      <c r="AX347" s="2" t="s">
        <v>1484</v>
      </c>
      <c r="AY347" s="2" t="s">
        <v>1484</v>
      </c>
      <c r="AZ347" s="2" t="s">
        <v>1484</v>
      </c>
      <c r="BA347" s="2" t="s">
        <v>1484</v>
      </c>
      <c r="BB347" s="2" t="s">
        <v>1484</v>
      </c>
      <c r="BC347" s="2" t="s">
        <v>1484</v>
      </c>
      <c r="BD347" s="2" t="s">
        <v>1484</v>
      </c>
      <c r="BE347" s="2" t="s">
        <v>1484</v>
      </c>
      <c r="BF347" s="2" t="s">
        <v>1484</v>
      </c>
      <c r="BG347" s="2" t="s">
        <v>1484</v>
      </c>
      <c r="BH347" s="2" t="s">
        <v>1484</v>
      </c>
      <c r="BI347" s="2" t="s">
        <v>1484</v>
      </c>
      <c r="BJ347" s="2" t="s">
        <v>1484</v>
      </c>
      <c r="BK347" s="2" t="s">
        <v>1484</v>
      </c>
      <c r="BL347" s="2" t="s">
        <v>1484</v>
      </c>
      <c r="BM347" s="2" t="s">
        <v>1484</v>
      </c>
      <c r="BN347" s="2" t="s">
        <v>1484</v>
      </c>
      <c r="BO347" s="2" t="s">
        <v>1484</v>
      </c>
      <c r="BP347" s="2" t="s">
        <v>1484</v>
      </c>
      <c r="BQ347" s="2">
        <v>15.4</v>
      </c>
      <c r="BR347" s="2">
        <v>19.8</v>
      </c>
      <c r="BS347" s="2">
        <v>20.399999999999999</v>
      </c>
      <c r="BT347" s="2">
        <v>20.2</v>
      </c>
      <c r="BU347" s="2">
        <v>17.3</v>
      </c>
      <c r="BV347" s="2">
        <v>18.600000000000001</v>
      </c>
      <c r="BW347" s="2">
        <v>16.899999999999999</v>
      </c>
      <c r="BX347" s="2">
        <v>17.8</v>
      </c>
      <c r="BY347" s="2">
        <v>14.4</v>
      </c>
      <c r="BZ347" s="2">
        <v>18</v>
      </c>
      <c r="CA347" s="2">
        <v>16.100000000000001</v>
      </c>
      <c r="CB347" s="2">
        <v>12.8</v>
      </c>
      <c r="CC347" s="2">
        <v>11.9</v>
      </c>
      <c r="CD347" s="2" t="s">
        <v>1484</v>
      </c>
      <c r="CE347" s="2" t="s">
        <v>1484</v>
      </c>
      <c r="CF347" s="2" t="s">
        <v>1484</v>
      </c>
      <c r="CG347" s="2" t="s">
        <v>1484</v>
      </c>
      <c r="CH347" s="2" t="s">
        <v>1484</v>
      </c>
      <c r="CI347" s="2" t="s">
        <v>1484</v>
      </c>
      <c r="CJ347" s="2" t="s">
        <v>1484</v>
      </c>
      <c r="CK347" s="2" t="s">
        <v>1484</v>
      </c>
      <c r="CL347" s="2" t="s">
        <v>1484</v>
      </c>
      <c r="CM347" s="2" t="s">
        <v>1484</v>
      </c>
      <c r="CN347" s="2" t="s">
        <v>1484</v>
      </c>
      <c r="CO347" s="2" t="s">
        <v>1484</v>
      </c>
      <c r="CP347" s="2" t="s">
        <v>1484</v>
      </c>
      <c r="CQ347" s="2" t="s">
        <v>1484</v>
      </c>
      <c r="CR347" s="2" t="s">
        <v>1484</v>
      </c>
      <c r="CS347" s="2" t="s">
        <v>1484</v>
      </c>
      <c r="CU347" s="2" t="str">
        <f>_xlfn.XLOOKUP($A347,TEAMS!$G$1:$G$844,TEAMS!$H$1:$H$844,"",0)</f>
        <v>SF</v>
      </c>
      <c r="CV347" s="2" t="str">
        <f>_xlfn.XLOOKUP($CU347,DASHBOARD!$B$22:$B$27,DASHBOARD!$C$22:$C$27,"",0)</f>
        <v>FORWARD</v>
      </c>
      <c r="CY347" s="60">
        <v>0</v>
      </c>
      <c r="CZ347" s="60">
        <v>0</v>
      </c>
      <c r="DA347" s="60">
        <v>0</v>
      </c>
      <c r="DB347" s="60">
        <v>1025000</v>
      </c>
      <c r="DC347" s="60">
        <v>0</v>
      </c>
      <c r="DD347" s="60">
        <v>3560000</v>
      </c>
      <c r="DE347" s="60">
        <v>3960000</v>
      </c>
      <c r="DF347" s="60">
        <v>4560000</v>
      </c>
      <c r="DG347" s="60">
        <v>4610000</v>
      </c>
      <c r="DH347" s="60">
        <v>4500000</v>
      </c>
      <c r="DI347" s="60">
        <v>0</v>
      </c>
      <c r="DJ347" s="60">
        <v>7906783</v>
      </c>
      <c r="DK347" s="60">
        <v>8050000</v>
      </c>
      <c r="DL347" s="60">
        <v>9056250</v>
      </c>
      <c r="DM347" s="60">
        <v>3000000</v>
      </c>
      <c r="DN347" s="60">
        <v>2000000</v>
      </c>
      <c r="DO347" s="60">
        <v>0</v>
      </c>
      <c r="DP347" s="60">
        <v>0</v>
      </c>
      <c r="DQ347" s="60">
        <v>0</v>
      </c>
      <c r="DR347" s="60">
        <v>0</v>
      </c>
      <c r="DS347" s="60">
        <v>0</v>
      </c>
      <c r="DT347" s="60">
        <v>0</v>
      </c>
      <c r="DU347" s="60">
        <v>0</v>
      </c>
      <c r="DV347" s="60">
        <v>0</v>
      </c>
      <c r="DW347" s="60">
        <v>0</v>
      </c>
      <c r="DX347" s="60">
        <v>0</v>
      </c>
      <c r="DY347" s="60">
        <v>0</v>
      </c>
      <c r="DZ347" s="60">
        <v>0</v>
      </c>
      <c r="EA347" s="60">
        <v>0</v>
      </c>
      <c r="EB347" s="60">
        <v>0</v>
      </c>
      <c r="EC347" s="60">
        <v>0</v>
      </c>
      <c r="ED347" s="60">
        <v>0</v>
      </c>
      <c r="EH347" s="2" t="s">
        <v>1476</v>
      </c>
    </row>
    <row r="348" spans="1:165" x14ac:dyDescent="0.2">
      <c r="A348" s="2" t="s">
        <v>894</v>
      </c>
      <c r="B348" s="2" t="s">
        <v>1484</v>
      </c>
      <c r="C348" s="2" t="s">
        <v>1484</v>
      </c>
      <c r="D348" s="2" t="s">
        <v>1484</v>
      </c>
      <c r="E348" s="2" t="s">
        <v>1484</v>
      </c>
      <c r="F348" s="2" t="s">
        <v>1484</v>
      </c>
      <c r="G348" s="2" t="s">
        <v>1484</v>
      </c>
      <c r="H348" s="2" t="s">
        <v>1484</v>
      </c>
      <c r="I348" s="2" t="s">
        <v>1484</v>
      </c>
      <c r="J348" s="2" t="s">
        <v>1484</v>
      </c>
      <c r="K348" s="2" t="s">
        <v>1484</v>
      </c>
      <c r="L348" s="2" t="s">
        <v>1484</v>
      </c>
      <c r="M348" s="2" t="s">
        <v>1484</v>
      </c>
      <c r="N348" s="2" t="s">
        <v>1484</v>
      </c>
      <c r="O348" s="2" t="s">
        <v>1484</v>
      </c>
      <c r="P348" s="2" t="s">
        <v>844</v>
      </c>
      <c r="Q348" s="2" t="s">
        <v>844</v>
      </c>
      <c r="R348" s="2" t="s">
        <v>844</v>
      </c>
      <c r="S348" s="2" t="s">
        <v>844</v>
      </c>
      <c r="T348" s="2" t="s">
        <v>844</v>
      </c>
      <c r="U348" s="2" t="s">
        <v>844</v>
      </c>
      <c r="V348" s="2" t="s">
        <v>1524</v>
      </c>
      <c r="W348" s="2" t="s">
        <v>1524</v>
      </c>
      <c r="X348" s="2" t="s">
        <v>1524</v>
      </c>
      <c r="Y348" s="2" t="s">
        <v>1524</v>
      </c>
      <c r="Z348" s="2" t="s">
        <v>1524</v>
      </c>
      <c r="AA348" s="2" t="s">
        <v>1524</v>
      </c>
      <c r="AB348" s="2" t="s">
        <v>1524</v>
      </c>
      <c r="AC348" s="2" t="s">
        <v>1510</v>
      </c>
      <c r="AD348" s="2" t="s">
        <v>1484</v>
      </c>
      <c r="AE348" s="2" t="s">
        <v>1484</v>
      </c>
      <c r="AF348" s="2" t="s">
        <v>1484</v>
      </c>
      <c r="AG348" s="2" t="s">
        <v>1484</v>
      </c>
      <c r="AH348" s="2" t="s">
        <v>1484</v>
      </c>
      <c r="AI348" s="2" t="s">
        <v>1484</v>
      </c>
      <c r="AJ348" s="2" t="s">
        <v>1484</v>
      </c>
      <c r="AK348" s="2" t="s">
        <v>1484</v>
      </c>
      <c r="AL348" s="2" t="s">
        <v>1484</v>
      </c>
      <c r="AM348" s="2" t="s">
        <v>1484</v>
      </c>
      <c r="AN348" s="2" t="s">
        <v>1484</v>
      </c>
      <c r="AO348" s="2" t="s">
        <v>1484</v>
      </c>
      <c r="AP348" s="2" t="s">
        <v>1484</v>
      </c>
      <c r="AQ348" s="2" t="s">
        <v>1484</v>
      </c>
      <c r="AR348" s="2" t="s">
        <v>1484</v>
      </c>
      <c r="AS348" s="2" t="s">
        <v>1484</v>
      </c>
      <c r="AT348" s="2" t="s">
        <v>1484</v>
      </c>
      <c r="AU348" s="2" t="s">
        <v>1484</v>
      </c>
      <c r="AV348" s="2">
        <v>1262.8</v>
      </c>
      <c r="AW348" s="2">
        <v>979.19999999999993</v>
      </c>
      <c r="AX348" s="2">
        <v>805.19999999999993</v>
      </c>
      <c r="AY348" s="2">
        <v>1372.5</v>
      </c>
      <c r="AZ348" s="2">
        <v>887.80000000000007</v>
      </c>
      <c r="BA348" s="2">
        <v>891</v>
      </c>
      <c r="BB348" s="2">
        <v>1497.6000000000001</v>
      </c>
      <c r="BC348" s="2">
        <v>1525.4</v>
      </c>
      <c r="BD348" s="2">
        <v>2109.2999999999997</v>
      </c>
      <c r="BE348" s="2">
        <v>1276</v>
      </c>
      <c r="BF348" s="2">
        <v>1650.6</v>
      </c>
      <c r="BG348" s="2">
        <v>1619.2</v>
      </c>
      <c r="BH348" s="2">
        <v>1917</v>
      </c>
      <c r="BI348" s="2">
        <v>272.8</v>
      </c>
      <c r="BJ348" s="2" t="s">
        <v>1484</v>
      </c>
      <c r="BK348" s="2" t="s">
        <v>1484</v>
      </c>
      <c r="BL348" s="2" t="s">
        <v>1484</v>
      </c>
      <c r="BM348" s="2" t="s">
        <v>1484</v>
      </c>
      <c r="BN348" s="2" t="s">
        <v>1484</v>
      </c>
      <c r="BO348" s="2" t="s">
        <v>1484</v>
      </c>
      <c r="BP348" s="2" t="s">
        <v>1484</v>
      </c>
      <c r="BQ348" s="2" t="s">
        <v>1484</v>
      </c>
      <c r="BR348" s="2" t="s">
        <v>1484</v>
      </c>
      <c r="BS348" s="2" t="s">
        <v>1484</v>
      </c>
      <c r="BT348" s="2" t="s">
        <v>1484</v>
      </c>
      <c r="BU348" s="2" t="s">
        <v>1484</v>
      </c>
      <c r="BV348" s="2" t="s">
        <v>1484</v>
      </c>
      <c r="BW348" s="2" t="s">
        <v>1484</v>
      </c>
      <c r="BX348" s="2" t="s">
        <v>1484</v>
      </c>
      <c r="BY348" s="2" t="s">
        <v>1484</v>
      </c>
      <c r="BZ348" s="2" t="s">
        <v>1484</v>
      </c>
      <c r="CA348" s="2" t="s">
        <v>1484</v>
      </c>
      <c r="CB348" s="2">
        <v>14.7</v>
      </c>
      <c r="CC348" s="2">
        <v>12.9</v>
      </c>
      <c r="CD348" s="2">
        <v>17</v>
      </c>
      <c r="CE348" s="2">
        <v>10.7</v>
      </c>
      <c r="CF348" s="2">
        <v>12.9</v>
      </c>
      <c r="CG348" s="2">
        <v>14.2</v>
      </c>
      <c r="CH348" s="2">
        <v>18.3</v>
      </c>
      <c r="CI348" s="2">
        <v>15.7</v>
      </c>
      <c r="CJ348" s="2">
        <v>13.2</v>
      </c>
      <c r="CK348" s="2">
        <v>15.6</v>
      </c>
      <c r="CL348" s="2">
        <v>14.6</v>
      </c>
      <c r="CM348" s="2">
        <v>12.9</v>
      </c>
      <c r="CN348" s="2">
        <v>13.3</v>
      </c>
      <c r="CO348" s="2">
        <v>8.6999999999999993</v>
      </c>
      <c r="CP348" s="2" t="s">
        <v>1484</v>
      </c>
      <c r="CQ348" s="2" t="s">
        <v>1484</v>
      </c>
      <c r="CR348" s="2" t="s">
        <v>1484</v>
      </c>
      <c r="CS348" s="2" t="s">
        <v>1484</v>
      </c>
      <c r="CU348" s="2" t="str">
        <f>_xlfn.XLOOKUP($A348,TEAMS!$G$1:$G$844,TEAMS!$H$1:$H$844,"",0)</f>
        <v>SG</v>
      </c>
      <c r="CV348" s="2" t="str">
        <f>_xlfn.XLOOKUP($CU348,DASHBOARD!$B$22:$B$27,DASHBOARD!$C$22:$C$27,"",0)</f>
        <v>GUARD</v>
      </c>
      <c r="CY348" s="60">
        <v>0</v>
      </c>
      <c r="CZ348" s="60">
        <v>0</v>
      </c>
      <c r="DA348" s="60">
        <v>0</v>
      </c>
      <c r="DB348" s="60">
        <v>0</v>
      </c>
      <c r="DC348" s="60">
        <v>0</v>
      </c>
      <c r="DD348" s="60">
        <v>0</v>
      </c>
      <c r="DE348" s="60">
        <v>0</v>
      </c>
      <c r="DF348" s="60">
        <v>0</v>
      </c>
      <c r="DG348" s="60">
        <v>0</v>
      </c>
      <c r="DH348" s="60">
        <v>0</v>
      </c>
      <c r="DI348" s="60">
        <v>0</v>
      </c>
      <c r="DJ348" s="60">
        <v>0</v>
      </c>
      <c r="DK348" s="60">
        <v>0</v>
      </c>
      <c r="DL348" s="60">
        <v>0</v>
      </c>
      <c r="DM348" s="60">
        <v>901920</v>
      </c>
      <c r="DN348" s="60">
        <v>969696</v>
      </c>
      <c r="DO348" s="60">
        <v>0</v>
      </c>
      <c r="DP348" s="60">
        <v>1868141</v>
      </c>
      <c r="DQ348" s="60">
        <v>2500000</v>
      </c>
      <c r="DR348" s="60">
        <v>2500000</v>
      </c>
      <c r="DS348" s="60">
        <v>3000000</v>
      </c>
      <c r="DT348" s="60">
        <v>3150000</v>
      </c>
      <c r="DU348" s="60">
        <v>3300000</v>
      </c>
      <c r="DV348" s="60">
        <v>4494382</v>
      </c>
      <c r="DW348" s="60">
        <v>4831461</v>
      </c>
      <c r="DX348" s="60">
        <v>5168539</v>
      </c>
      <c r="DY348" s="60">
        <v>5505618</v>
      </c>
      <c r="DZ348" s="60">
        <v>2116955</v>
      </c>
      <c r="EA348" s="60">
        <v>0</v>
      </c>
      <c r="EB348" s="60">
        <v>0</v>
      </c>
      <c r="EC348" s="60">
        <v>0</v>
      </c>
      <c r="ED348" s="60">
        <v>0</v>
      </c>
      <c r="EH348" s="2" t="s">
        <v>1271</v>
      </c>
    </row>
    <row r="349" spans="1:165" x14ac:dyDescent="0.2">
      <c r="A349" s="2" t="s">
        <v>956</v>
      </c>
      <c r="B349" s="2" t="s">
        <v>787</v>
      </c>
      <c r="C349" s="2" t="s">
        <v>1507</v>
      </c>
      <c r="D349" s="2" t="s">
        <v>1484</v>
      </c>
      <c r="E349" s="2" t="s">
        <v>1484</v>
      </c>
      <c r="F349" s="2" t="s">
        <v>1525</v>
      </c>
      <c r="G349" s="2" t="s">
        <v>1507</v>
      </c>
      <c r="H349" s="2" t="s">
        <v>1512</v>
      </c>
      <c r="I349" s="2" t="s">
        <v>1518</v>
      </c>
      <c r="J349" s="2" t="s">
        <v>1518</v>
      </c>
      <c r="K349" s="2" t="s">
        <v>1085</v>
      </c>
      <c r="L349" s="2" t="s">
        <v>1518</v>
      </c>
      <c r="M349" s="2" t="s">
        <v>1524</v>
      </c>
      <c r="N349" s="2" t="s">
        <v>1527</v>
      </c>
      <c r="O349" s="2" t="s">
        <v>1523</v>
      </c>
      <c r="P349" s="2" t="s">
        <v>787</v>
      </c>
      <c r="Q349" s="2" t="s">
        <v>1484</v>
      </c>
      <c r="R349" s="2" t="s">
        <v>1484</v>
      </c>
      <c r="S349" s="2" t="s">
        <v>1484</v>
      </c>
      <c r="T349" s="2" t="s">
        <v>1484</v>
      </c>
      <c r="U349" s="2" t="s">
        <v>1484</v>
      </c>
      <c r="V349" s="2" t="s">
        <v>1484</v>
      </c>
      <c r="W349" s="2" t="s">
        <v>1484</v>
      </c>
      <c r="X349" s="2" t="s">
        <v>1484</v>
      </c>
      <c r="Y349" s="2" t="s">
        <v>1484</v>
      </c>
      <c r="Z349" s="2" t="s">
        <v>1484</v>
      </c>
      <c r="AA349" s="2" t="s">
        <v>1484</v>
      </c>
      <c r="AB349" s="2" t="s">
        <v>1484</v>
      </c>
      <c r="AC349" s="2" t="s">
        <v>1484</v>
      </c>
      <c r="AD349" s="2" t="s">
        <v>1484</v>
      </c>
      <c r="AE349" s="2" t="s">
        <v>1484</v>
      </c>
      <c r="AF349" s="2" t="s">
        <v>1484</v>
      </c>
      <c r="AG349" s="2" t="s">
        <v>1484</v>
      </c>
      <c r="AH349" s="2">
        <v>161</v>
      </c>
      <c r="AI349" s="2">
        <v>90</v>
      </c>
      <c r="AJ349" s="2" t="s">
        <v>1484</v>
      </c>
      <c r="AK349" s="2" t="s">
        <v>1484</v>
      </c>
      <c r="AL349" s="2">
        <v>2128</v>
      </c>
      <c r="AM349" s="2">
        <v>1463.4</v>
      </c>
      <c r="AN349" s="2">
        <v>1951.3</v>
      </c>
      <c r="AO349" s="2">
        <v>896.69999999999993</v>
      </c>
      <c r="AP349" s="2">
        <v>1143.8</v>
      </c>
      <c r="AQ349" s="2">
        <v>109</v>
      </c>
      <c r="AR349" s="2">
        <v>821.6</v>
      </c>
      <c r="AS349" s="2">
        <v>1248.3000000000002</v>
      </c>
      <c r="AT349" s="2">
        <v>794.59999999999991</v>
      </c>
      <c r="AU349" s="2">
        <v>790.6</v>
      </c>
      <c r="AV349" s="2">
        <v>701.5</v>
      </c>
      <c r="AW349" s="2" t="s">
        <v>1484</v>
      </c>
      <c r="AX349" s="2" t="s">
        <v>1484</v>
      </c>
      <c r="AY349" s="2" t="s">
        <v>1484</v>
      </c>
      <c r="AZ349" s="2" t="s">
        <v>1484</v>
      </c>
      <c r="BA349" s="2" t="s">
        <v>1484</v>
      </c>
      <c r="BB349" s="2" t="s">
        <v>1484</v>
      </c>
      <c r="BC349" s="2" t="s">
        <v>1484</v>
      </c>
      <c r="BD349" s="2" t="s">
        <v>1484</v>
      </c>
      <c r="BE349" s="2" t="s">
        <v>1484</v>
      </c>
      <c r="BF349" s="2" t="s">
        <v>1484</v>
      </c>
      <c r="BG349" s="2" t="s">
        <v>1484</v>
      </c>
      <c r="BH349" s="2" t="s">
        <v>1484</v>
      </c>
      <c r="BI349" s="2" t="s">
        <v>1484</v>
      </c>
      <c r="BJ349" s="2" t="s">
        <v>1484</v>
      </c>
      <c r="BK349" s="2" t="s">
        <v>1484</v>
      </c>
      <c r="BL349" s="2" t="s">
        <v>1484</v>
      </c>
      <c r="BM349" s="2" t="s">
        <v>1484</v>
      </c>
      <c r="BN349" s="2">
        <v>16.3</v>
      </c>
      <c r="BO349" s="2">
        <v>3.8</v>
      </c>
      <c r="BP349" s="2" t="s">
        <v>1484</v>
      </c>
      <c r="BQ349" s="2" t="s">
        <v>1484</v>
      </c>
      <c r="BR349" s="2">
        <v>11.7</v>
      </c>
      <c r="BS349" s="2">
        <v>13</v>
      </c>
      <c r="BT349" s="2">
        <v>11.9</v>
      </c>
      <c r="BU349" s="2">
        <v>14.9</v>
      </c>
      <c r="BV349" s="2">
        <v>15.9</v>
      </c>
      <c r="BW349" s="2">
        <v>13.8</v>
      </c>
      <c r="BX349" s="2">
        <v>9.6</v>
      </c>
      <c r="BY349" s="2">
        <v>11.4</v>
      </c>
      <c r="BZ349" s="2">
        <v>9.1999999999999993</v>
      </c>
      <c r="CA349" s="2">
        <v>9.6999999999999993</v>
      </c>
      <c r="CB349" s="2">
        <v>8.5</v>
      </c>
      <c r="CC349" s="2" t="s">
        <v>1484</v>
      </c>
      <c r="CD349" s="2" t="s">
        <v>1484</v>
      </c>
      <c r="CE349" s="2" t="s">
        <v>1484</v>
      </c>
      <c r="CF349" s="2" t="s">
        <v>1484</v>
      </c>
      <c r="CG349" s="2" t="s">
        <v>1484</v>
      </c>
      <c r="CH349" s="2" t="s">
        <v>1484</v>
      </c>
      <c r="CI349" s="2" t="s">
        <v>1484</v>
      </c>
      <c r="CJ349" s="2" t="s">
        <v>1484</v>
      </c>
      <c r="CK349" s="2" t="s">
        <v>1484</v>
      </c>
      <c r="CL349" s="2" t="s">
        <v>1484</v>
      </c>
      <c r="CM349" s="2" t="s">
        <v>1484</v>
      </c>
      <c r="CN349" s="2" t="s">
        <v>1484</v>
      </c>
      <c r="CO349" s="2" t="s">
        <v>1484</v>
      </c>
      <c r="CP349" s="2" t="s">
        <v>1484</v>
      </c>
      <c r="CQ349" s="2" t="s">
        <v>1484</v>
      </c>
      <c r="CR349" s="2" t="s">
        <v>1484</v>
      </c>
      <c r="CS349" s="2" t="s">
        <v>1484</v>
      </c>
      <c r="CU349" s="2" t="str">
        <f>_xlfn.XLOOKUP($A349,TEAMS!$G$1:$G$844,TEAMS!$H$1:$H$844,"",0)</f>
        <v>PF</v>
      </c>
      <c r="CV349" s="2" t="str">
        <f>_xlfn.XLOOKUP($CU349,DASHBOARD!$B$22:$B$27,DASHBOARD!$C$22:$C$27,"",0)</f>
        <v>FORWARD</v>
      </c>
      <c r="CY349" s="60">
        <v>150000</v>
      </c>
      <c r="CZ349" s="60">
        <v>200000</v>
      </c>
      <c r="DA349" s="60">
        <v>0</v>
      </c>
      <c r="DB349" s="60">
        <v>0</v>
      </c>
      <c r="DC349" s="60">
        <v>422500</v>
      </c>
      <c r="DD349" s="60">
        <v>550000</v>
      </c>
      <c r="DE349" s="60">
        <v>247500</v>
      </c>
      <c r="DF349" s="60">
        <v>750000</v>
      </c>
      <c r="DG349" s="60">
        <v>900000</v>
      </c>
      <c r="DH349" s="60">
        <v>1150000</v>
      </c>
      <c r="DI349" s="60">
        <v>1360000</v>
      </c>
      <c r="DJ349" s="60">
        <v>1650000</v>
      </c>
      <c r="DK349" s="60">
        <v>1800000</v>
      </c>
      <c r="DL349" s="60">
        <v>1070000</v>
      </c>
      <c r="DM349" s="60">
        <v>1100000</v>
      </c>
      <c r="DN349" s="60">
        <v>0</v>
      </c>
      <c r="DO349" s="60">
        <v>0</v>
      </c>
      <c r="DP349" s="60">
        <v>0</v>
      </c>
      <c r="DQ349" s="60">
        <v>0</v>
      </c>
      <c r="DR349" s="60">
        <v>0</v>
      </c>
      <c r="DS349" s="60">
        <v>0</v>
      </c>
      <c r="DT349" s="60">
        <v>0</v>
      </c>
      <c r="DU349" s="60">
        <v>0</v>
      </c>
      <c r="DV349" s="60">
        <v>0</v>
      </c>
      <c r="DW349" s="60">
        <v>0</v>
      </c>
      <c r="DX349" s="60">
        <v>0</v>
      </c>
      <c r="DY349" s="60">
        <v>0</v>
      </c>
      <c r="DZ349" s="60">
        <v>0</v>
      </c>
      <c r="EA349" s="60">
        <v>0</v>
      </c>
      <c r="EB349" s="60">
        <v>0</v>
      </c>
      <c r="EC349" s="60">
        <v>0</v>
      </c>
      <c r="ED349" s="60">
        <v>0</v>
      </c>
      <c r="EH349" s="2" t="s">
        <v>1480</v>
      </c>
    </row>
    <row r="350" spans="1:165" x14ac:dyDescent="0.2">
      <c r="A350" s="2" t="s">
        <v>809</v>
      </c>
      <c r="B350" s="2" t="s">
        <v>1484</v>
      </c>
      <c r="C350" s="2" t="s">
        <v>1484</v>
      </c>
      <c r="D350" s="2" t="s">
        <v>1484</v>
      </c>
      <c r="E350" s="2" t="s">
        <v>1484</v>
      </c>
      <c r="F350" s="2" t="s">
        <v>1484</v>
      </c>
      <c r="G350" s="2" t="s">
        <v>1484</v>
      </c>
      <c r="H350" s="2" t="s">
        <v>1484</v>
      </c>
      <c r="I350" s="2" t="s">
        <v>1484</v>
      </c>
      <c r="J350" s="2" t="s">
        <v>1484</v>
      </c>
      <c r="K350" s="2" t="s">
        <v>1484</v>
      </c>
      <c r="L350" s="2" t="s">
        <v>1484</v>
      </c>
      <c r="M350" s="2" t="s">
        <v>787</v>
      </c>
      <c r="N350" s="2" t="s">
        <v>787</v>
      </c>
      <c r="O350" s="2" t="s">
        <v>787</v>
      </c>
      <c r="P350" s="2" t="s">
        <v>787</v>
      </c>
      <c r="Q350" s="2" t="s">
        <v>787</v>
      </c>
      <c r="R350" s="2" t="s">
        <v>787</v>
      </c>
      <c r="S350" s="2" t="s">
        <v>787</v>
      </c>
      <c r="T350" s="2" t="s">
        <v>787</v>
      </c>
      <c r="U350" s="2" t="s">
        <v>787</v>
      </c>
      <c r="V350" s="2" t="s">
        <v>787</v>
      </c>
      <c r="W350" s="2" t="s">
        <v>787</v>
      </c>
      <c r="X350" s="2" t="s">
        <v>787</v>
      </c>
      <c r="Y350" s="2" t="s">
        <v>787</v>
      </c>
      <c r="Z350" s="2" t="s">
        <v>787</v>
      </c>
      <c r="AA350" s="2" t="s">
        <v>787</v>
      </c>
      <c r="AB350" s="2" t="s">
        <v>787</v>
      </c>
      <c r="AC350" s="2" t="s">
        <v>787</v>
      </c>
      <c r="AD350" s="2" t="s">
        <v>1532</v>
      </c>
      <c r="AE350" s="2" t="s">
        <v>1484</v>
      </c>
      <c r="AF350" s="2" t="s">
        <v>1484</v>
      </c>
      <c r="AG350" s="2" t="s">
        <v>1484</v>
      </c>
      <c r="AH350" s="2" t="s">
        <v>1484</v>
      </c>
      <c r="AI350" s="2" t="s">
        <v>1484</v>
      </c>
      <c r="AJ350" s="2" t="s">
        <v>1484</v>
      </c>
      <c r="AK350" s="2" t="s">
        <v>1484</v>
      </c>
      <c r="AL350" s="2" t="s">
        <v>1484</v>
      </c>
      <c r="AM350" s="2" t="s">
        <v>1484</v>
      </c>
      <c r="AN350" s="2" t="s">
        <v>1484</v>
      </c>
      <c r="AO350" s="2" t="s">
        <v>1484</v>
      </c>
      <c r="AP350" s="2" t="s">
        <v>1484</v>
      </c>
      <c r="AQ350" s="2" t="s">
        <v>1484</v>
      </c>
      <c r="AR350" s="2" t="s">
        <v>1484</v>
      </c>
      <c r="AS350" s="2">
        <v>2263.7999999999997</v>
      </c>
      <c r="AT350" s="2">
        <v>2771.6</v>
      </c>
      <c r="AU350" s="2">
        <v>2580</v>
      </c>
      <c r="AV350" s="2">
        <v>2736</v>
      </c>
      <c r="AW350" s="2">
        <v>2712</v>
      </c>
      <c r="AX350" s="2">
        <v>2502.5</v>
      </c>
      <c r="AY350" s="2">
        <v>2311.5</v>
      </c>
      <c r="AZ350" s="2">
        <v>2455.2000000000003</v>
      </c>
      <c r="BA350" s="2">
        <v>1730.3999999999999</v>
      </c>
      <c r="BB350" s="2">
        <v>2527.1999999999998</v>
      </c>
      <c r="BC350" s="2">
        <v>1926</v>
      </c>
      <c r="BD350" s="2">
        <v>2171.4</v>
      </c>
      <c r="BE350" s="2">
        <v>1999.1999999999998</v>
      </c>
      <c r="BF350" s="2">
        <v>1951.6</v>
      </c>
      <c r="BG350" s="2">
        <v>1980</v>
      </c>
      <c r="BH350" s="2">
        <v>1587.6</v>
      </c>
      <c r="BI350" s="2">
        <v>1072.5</v>
      </c>
      <c r="BJ350" s="2">
        <v>1002.3999999999999</v>
      </c>
      <c r="BK350" s="2" t="s">
        <v>1484</v>
      </c>
      <c r="BL350" s="2" t="s">
        <v>1484</v>
      </c>
      <c r="BM350" s="2" t="s">
        <v>1484</v>
      </c>
      <c r="BN350" s="2" t="s">
        <v>1484</v>
      </c>
      <c r="BO350" s="2" t="s">
        <v>1484</v>
      </c>
      <c r="BP350" s="2" t="s">
        <v>1484</v>
      </c>
      <c r="BQ350" s="2" t="s">
        <v>1484</v>
      </c>
      <c r="BR350" s="2" t="s">
        <v>1484</v>
      </c>
      <c r="BS350" s="2" t="s">
        <v>1484</v>
      </c>
      <c r="BT350" s="2" t="s">
        <v>1484</v>
      </c>
      <c r="BU350" s="2" t="s">
        <v>1484</v>
      </c>
      <c r="BV350" s="2" t="s">
        <v>1484</v>
      </c>
      <c r="BW350" s="2" t="s">
        <v>1484</v>
      </c>
      <c r="BX350" s="2" t="s">
        <v>1484</v>
      </c>
      <c r="BY350" s="2">
        <v>11.7</v>
      </c>
      <c r="BZ350" s="2">
        <v>16.5</v>
      </c>
      <c r="CA350" s="2">
        <v>15.7</v>
      </c>
      <c r="CB350" s="2">
        <v>18</v>
      </c>
      <c r="CC350" s="2">
        <v>20.8</v>
      </c>
      <c r="CD350" s="2">
        <v>21.4</v>
      </c>
      <c r="CE350" s="2">
        <v>20</v>
      </c>
      <c r="CF350" s="2">
        <v>23.4</v>
      </c>
      <c r="CG350" s="2">
        <v>16.399999999999999</v>
      </c>
      <c r="CH350" s="2">
        <v>20.399999999999999</v>
      </c>
      <c r="CI350" s="2">
        <v>22</v>
      </c>
      <c r="CJ350" s="2">
        <v>23</v>
      </c>
      <c r="CK350" s="2">
        <v>18.899999999999999</v>
      </c>
      <c r="CL350" s="2">
        <v>15.9</v>
      </c>
      <c r="CM350" s="2">
        <v>16.2</v>
      </c>
      <c r="CN350" s="2">
        <v>13</v>
      </c>
      <c r="CO350" s="2">
        <v>12.7</v>
      </c>
      <c r="CP350" s="2">
        <v>15.3</v>
      </c>
      <c r="CQ350" s="2" t="s">
        <v>1484</v>
      </c>
      <c r="CR350" s="2" t="s">
        <v>1484</v>
      </c>
      <c r="CS350" s="2" t="s">
        <v>1484</v>
      </c>
      <c r="CU350" s="2" t="str">
        <f>_xlfn.XLOOKUP($A350,TEAMS!$G$1:$G$844,TEAMS!$H$1:$H$844,"",0)</f>
        <v>PG</v>
      </c>
      <c r="CV350" s="2" t="str">
        <f>_xlfn.XLOOKUP($CU350,DASHBOARD!$B$22:$B$27,DASHBOARD!$C$22:$C$27,"",0)</f>
        <v>GUARD</v>
      </c>
      <c r="CY350" s="60">
        <v>0</v>
      </c>
      <c r="CZ350" s="60">
        <v>0</v>
      </c>
      <c r="DA350" s="60">
        <v>0</v>
      </c>
      <c r="DB350" s="60">
        <v>0</v>
      </c>
      <c r="DC350" s="60">
        <v>0</v>
      </c>
      <c r="DD350" s="60">
        <v>0</v>
      </c>
      <c r="DE350" s="60">
        <v>0</v>
      </c>
      <c r="DF350" s="60">
        <v>0</v>
      </c>
      <c r="DG350" s="60">
        <v>0</v>
      </c>
      <c r="DH350" s="60">
        <v>0</v>
      </c>
      <c r="DI350" s="60">
        <v>0</v>
      </c>
      <c r="DJ350" s="60">
        <v>744480</v>
      </c>
      <c r="DK350" s="60">
        <v>800400</v>
      </c>
      <c r="DL350" s="60">
        <v>856200</v>
      </c>
      <c r="DM350" s="60">
        <v>1545441</v>
      </c>
      <c r="DN350" s="60">
        <v>0</v>
      </c>
      <c r="DO350" s="60">
        <v>9450000</v>
      </c>
      <c r="DP350" s="60">
        <v>10500000</v>
      </c>
      <c r="DQ350" s="60">
        <v>11550000</v>
      </c>
      <c r="DR350" s="60">
        <v>12600000</v>
      </c>
      <c r="DS350" s="60">
        <v>13500000</v>
      </c>
      <c r="DT350" s="60">
        <v>12500000</v>
      </c>
      <c r="DU350" s="60">
        <v>12500000</v>
      </c>
      <c r="DV350" s="60">
        <v>12500000</v>
      </c>
      <c r="DW350" s="60">
        <v>12500000</v>
      </c>
      <c r="DX350" s="60">
        <v>13437500</v>
      </c>
      <c r="DY350" s="60">
        <v>14445313</v>
      </c>
      <c r="DZ350" s="60">
        <v>15453126</v>
      </c>
      <c r="EA350" s="60">
        <v>5000000</v>
      </c>
      <c r="EB350" s="60">
        <v>0</v>
      </c>
      <c r="EC350" s="60">
        <v>0</v>
      </c>
      <c r="ED350" s="60">
        <v>0</v>
      </c>
      <c r="EH350" s="2" t="s">
        <v>1476</v>
      </c>
    </row>
    <row r="351" spans="1:165" x14ac:dyDescent="0.2">
      <c r="A351" s="2" t="s">
        <v>618</v>
      </c>
      <c r="B351" s="2" t="s">
        <v>1484</v>
      </c>
      <c r="C351" s="2" t="s">
        <v>1484</v>
      </c>
      <c r="D351" s="2" t="s">
        <v>1484</v>
      </c>
      <c r="E351" s="2" t="s">
        <v>1484</v>
      </c>
      <c r="F351" s="2" t="s">
        <v>1484</v>
      </c>
      <c r="G351" s="2" t="s">
        <v>1484</v>
      </c>
      <c r="H351" s="2" t="s">
        <v>1484</v>
      </c>
      <c r="I351" s="2" t="s">
        <v>1484</v>
      </c>
      <c r="J351" s="2" t="s">
        <v>1484</v>
      </c>
      <c r="K351" s="2" t="s">
        <v>1484</v>
      </c>
      <c r="L351" s="2" t="s">
        <v>1484</v>
      </c>
      <c r="M351" s="2" t="s">
        <v>1484</v>
      </c>
      <c r="N351" s="2" t="s">
        <v>1484</v>
      </c>
      <c r="O351" s="2" t="s">
        <v>1484</v>
      </c>
      <c r="P351" s="2" t="s">
        <v>1484</v>
      </c>
      <c r="Q351" s="2" t="s">
        <v>1484</v>
      </c>
      <c r="R351" s="2" t="s">
        <v>1484</v>
      </c>
      <c r="S351" s="2" t="s">
        <v>1484</v>
      </c>
      <c r="T351" s="2" t="s">
        <v>1484</v>
      </c>
      <c r="U351" s="2" t="s">
        <v>1484</v>
      </c>
      <c r="V351" s="2" t="s">
        <v>1484</v>
      </c>
      <c r="W351" s="2" t="s">
        <v>1484</v>
      </c>
      <c r="X351" s="2" t="s">
        <v>1484</v>
      </c>
      <c r="Y351" s="2" t="s">
        <v>1484</v>
      </c>
      <c r="Z351" s="2" t="s">
        <v>1484</v>
      </c>
      <c r="AA351" s="2" t="s">
        <v>1484</v>
      </c>
      <c r="AB351" s="2" t="s">
        <v>1484</v>
      </c>
      <c r="AC351" s="2" t="s">
        <v>1514</v>
      </c>
      <c r="AD351" s="2" t="s">
        <v>1514</v>
      </c>
      <c r="AE351" s="2" t="s">
        <v>1484</v>
      </c>
      <c r="AF351" s="2" t="s">
        <v>1484</v>
      </c>
      <c r="AG351" s="2" t="s">
        <v>1484</v>
      </c>
      <c r="AH351" s="2" t="s">
        <v>1484</v>
      </c>
      <c r="AI351" s="2" t="s">
        <v>1484</v>
      </c>
      <c r="AJ351" s="2" t="s">
        <v>1484</v>
      </c>
      <c r="AK351" s="2" t="s">
        <v>1484</v>
      </c>
      <c r="AL351" s="2" t="s">
        <v>1484</v>
      </c>
      <c r="AM351" s="2" t="s">
        <v>1484</v>
      </c>
      <c r="AN351" s="2" t="s">
        <v>1484</v>
      </c>
      <c r="AO351" s="2" t="s">
        <v>1484</v>
      </c>
      <c r="AP351" s="2" t="s">
        <v>1484</v>
      </c>
      <c r="AQ351" s="2" t="s">
        <v>1484</v>
      </c>
      <c r="AR351" s="2" t="s">
        <v>1484</v>
      </c>
      <c r="AS351" s="2" t="s">
        <v>1484</v>
      </c>
      <c r="AT351" s="2" t="s">
        <v>1484</v>
      </c>
      <c r="AU351" s="2" t="s">
        <v>1484</v>
      </c>
      <c r="AV351" s="2" t="s">
        <v>1484</v>
      </c>
      <c r="AW351" s="2" t="s">
        <v>1484</v>
      </c>
      <c r="AX351" s="2" t="s">
        <v>1484</v>
      </c>
      <c r="AY351" s="2" t="s">
        <v>1484</v>
      </c>
      <c r="AZ351" s="2" t="s">
        <v>1484</v>
      </c>
      <c r="BA351" s="2" t="s">
        <v>1484</v>
      </c>
      <c r="BB351" s="2" t="s">
        <v>1484</v>
      </c>
      <c r="BC351" s="2" t="s">
        <v>1484</v>
      </c>
      <c r="BD351" s="2" t="s">
        <v>1484</v>
      </c>
      <c r="BE351" s="2" t="s">
        <v>1484</v>
      </c>
      <c r="BF351" s="2" t="s">
        <v>1484</v>
      </c>
      <c r="BG351" s="2" t="s">
        <v>1484</v>
      </c>
      <c r="BH351" s="2" t="s">
        <v>1484</v>
      </c>
      <c r="BI351" s="2">
        <v>627.90000000000009</v>
      </c>
      <c r="BJ351" s="2">
        <v>1500</v>
      </c>
      <c r="BK351" s="2" t="s">
        <v>1484</v>
      </c>
      <c r="BL351" s="2" t="s">
        <v>1484</v>
      </c>
      <c r="BM351" s="2" t="s">
        <v>1484</v>
      </c>
      <c r="BN351" s="2" t="s">
        <v>1484</v>
      </c>
      <c r="BO351" s="2" t="s">
        <v>1484</v>
      </c>
      <c r="BP351" s="2" t="s">
        <v>1484</v>
      </c>
      <c r="BQ351" s="2" t="s">
        <v>1484</v>
      </c>
      <c r="BR351" s="2" t="s">
        <v>1484</v>
      </c>
      <c r="BS351" s="2" t="s">
        <v>1484</v>
      </c>
      <c r="BT351" s="2" t="s">
        <v>1484</v>
      </c>
      <c r="BU351" s="2" t="s">
        <v>1484</v>
      </c>
      <c r="BV351" s="2" t="s">
        <v>1484</v>
      </c>
      <c r="BW351" s="2" t="s">
        <v>1484</v>
      </c>
      <c r="BX351" s="2" t="s">
        <v>1484</v>
      </c>
      <c r="BY351" s="2" t="s">
        <v>1484</v>
      </c>
      <c r="BZ351" s="2" t="s">
        <v>1484</v>
      </c>
      <c r="CA351" s="2" t="s">
        <v>1484</v>
      </c>
      <c r="CB351" s="2" t="s">
        <v>1484</v>
      </c>
      <c r="CC351" s="2" t="s">
        <v>1484</v>
      </c>
      <c r="CD351" s="2" t="s">
        <v>1484</v>
      </c>
      <c r="CE351" s="2" t="s">
        <v>1484</v>
      </c>
      <c r="CF351" s="2" t="s">
        <v>1484</v>
      </c>
      <c r="CG351" s="2" t="s">
        <v>1484</v>
      </c>
      <c r="CH351" s="2" t="s">
        <v>1484</v>
      </c>
      <c r="CI351" s="2" t="s">
        <v>1484</v>
      </c>
      <c r="CJ351" s="2" t="s">
        <v>1484</v>
      </c>
      <c r="CK351" s="2" t="s">
        <v>1484</v>
      </c>
      <c r="CL351" s="2" t="s">
        <v>1484</v>
      </c>
      <c r="CM351" s="2" t="s">
        <v>1484</v>
      </c>
      <c r="CN351" s="2" t="s">
        <v>1484</v>
      </c>
      <c r="CO351" s="2">
        <v>9.8000000000000007</v>
      </c>
      <c r="CP351" s="2">
        <v>10.4</v>
      </c>
      <c r="CQ351" s="2" t="s">
        <v>1484</v>
      </c>
      <c r="CR351" s="2" t="s">
        <v>1484</v>
      </c>
      <c r="CS351" s="2" t="s">
        <v>1484</v>
      </c>
      <c r="CU351" s="2" t="str">
        <f>_xlfn.XLOOKUP($A351,TEAMS!$G$1:$G$844,TEAMS!$H$1:$H$844,"",0)</f>
        <v>SF</v>
      </c>
      <c r="CV351" s="2" t="str">
        <f>_xlfn.XLOOKUP($CU351,DASHBOARD!$B$22:$B$27,DASHBOARD!$C$22:$C$27,"",0)</f>
        <v>FORWARD</v>
      </c>
      <c r="CY351" s="60">
        <v>0</v>
      </c>
      <c r="CZ351" s="60">
        <v>0</v>
      </c>
      <c r="DA351" s="60">
        <v>0</v>
      </c>
      <c r="DB351" s="60">
        <v>0</v>
      </c>
      <c r="DC351" s="60">
        <v>0</v>
      </c>
      <c r="DD351" s="60">
        <v>0</v>
      </c>
      <c r="DE351" s="60">
        <v>0</v>
      </c>
      <c r="DF351" s="60">
        <v>0</v>
      </c>
      <c r="DG351" s="60">
        <v>0</v>
      </c>
      <c r="DH351" s="60">
        <v>0</v>
      </c>
      <c r="DI351" s="60">
        <v>0</v>
      </c>
      <c r="DJ351" s="60">
        <v>0</v>
      </c>
      <c r="DK351" s="60">
        <v>0</v>
      </c>
      <c r="DL351" s="60">
        <v>0</v>
      </c>
      <c r="DM351" s="60">
        <v>0</v>
      </c>
      <c r="DN351" s="60">
        <v>0</v>
      </c>
      <c r="DO351" s="60">
        <v>0</v>
      </c>
      <c r="DP351" s="60">
        <v>0</v>
      </c>
      <c r="DQ351" s="60">
        <v>0</v>
      </c>
      <c r="DR351" s="60">
        <v>0</v>
      </c>
      <c r="DS351" s="60">
        <v>0</v>
      </c>
      <c r="DT351" s="60">
        <v>0</v>
      </c>
      <c r="DU351" s="60">
        <v>0</v>
      </c>
      <c r="DV351" s="60">
        <v>0</v>
      </c>
      <c r="DW351" s="60">
        <v>0</v>
      </c>
      <c r="DX351" s="60">
        <v>0</v>
      </c>
      <c r="DY351" s="60">
        <v>0</v>
      </c>
      <c r="DZ351" s="60">
        <v>0</v>
      </c>
      <c r="EA351" s="60">
        <v>2000000</v>
      </c>
      <c r="EB351" s="60">
        <v>0</v>
      </c>
      <c r="EC351" s="60">
        <v>0</v>
      </c>
      <c r="ED351" s="60">
        <v>0</v>
      </c>
      <c r="EH351" s="2" t="s">
        <v>1271</v>
      </c>
    </row>
    <row r="352" spans="1:165" x14ac:dyDescent="0.2">
      <c r="A352" s="2" t="s">
        <v>1101</v>
      </c>
      <c r="B352" s="2" t="s">
        <v>1484</v>
      </c>
      <c r="C352" s="2" t="s">
        <v>1484</v>
      </c>
      <c r="D352" s="2" t="s">
        <v>1519</v>
      </c>
      <c r="E352" s="2" t="s">
        <v>1519</v>
      </c>
      <c r="F352" s="2" t="s">
        <v>1507</v>
      </c>
      <c r="G352" s="2" t="s">
        <v>835</v>
      </c>
      <c r="H352" s="2" t="s">
        <v>1515</v>
      </c>
      <c r="I352" s="2" t="s">
        <v>1521</v>
      </c>
      <c r="J352" s="2" t="s">
        <v>1521</v>
      </c>
      <c r="K352" s="2" t="s">
        <v>1521</v>
      </c>
      <c r="L352" s="2" t="s">
        <v>1507</v>
      </c>
      <c r="M352" s="2" t="s">
        <v>835</v>
      </c>
      <c r="N352" s="2" t="s">
        <v>837</v>
      </c>
      <c r="O352" s="2" t="s">
        <v>1519</v>
      </c>
      <c r="P352" s="2" t="s">
        <v>1484</v>
      </c>
      <c r="Q352" s="2" t="s">
        <v>1484</v>
      </c>
      <c r="R352" s="2" t="s">
        <v>1484</v>
      </c>
      <c r="S352" s="2" t="s">
        <v>1484</v>
      </c>
      <c r="T352" s="2" t="s">
        <v>1484</v>
      </c>
      <c r="U352" s="2" t="s">
        <v>1484</v>
      </c>
      <c r="V352" s="2" t="s">
        <v>1484</v>
      </c>
      <c r="W352" s="2" t="s">
        <v>1484</v>
      </c>
      <c r="X352" s="2" t="s">
        <v>1484</v>
      </c>
      <c r="Y352" s="2" t="s">
        <v>1484</v>
      </c>
      <c r="Z352" s="2" t="s">
        <v>1484</v>
      </c>
      <c r="AA352" s="2" t="s">
        <v>1484</v>
      </c>
      <c r="AB352" s="2" t="s">
        <v>1484</v>
      </c>
      <c r="AC352" s="2" t="s">
        <v>1484</v>
      </c>
      <c r="AD352" s="2" t="s">
        <v>1484</v>
      </c>
      <c r="AE352" s="2" t="s">
        <v>1484</v>
      </c>
      <c r="AF352" s="2" t="s">
        <v>1484</v>
      </c>
      <c r="AG352" s="2" t="s">
        <v>1484</v>
      </c>
      <c r="AH352" s="2" t="s">
        <v>1484</v>
      </c>
      <c r="AI352" s="2" t="s">
        <v>1484</v>
      </c>
      <c r="AJ352" s="2">
        <v>494.40000000000003</v>
      </c>
      <c r="AK352" s="2">
        <v>818.4</v>
      </c>
      <c r="AL352" s="2">
        <v>518.4</v>
      </c>
      <c r="AM352" s="2">
        <v>2460</v>
      </c>
      <c r="AN352" s="2">
        <v>1812.2</v>
      </c>
      <c r="AO352" s="2">
        <v>2230.4</v>
      </c>
      <c r="AP352" s="2">
        <v>651.6</v>
      </c>
      <c r="AQ352" s="2">
        <v>1832</v>
      </c>
      <c r="AR352" s="2">
        <v>586.5</v>
      </c>
      <c r="AS352" s="2">
        <v>472</v>
      </c>
      <c r="AT352" s="2">
        <v>192.20000000000002</v>
      </c>
      <c r="AU352" s="2">
        <v>35</v>
      </c>
      <c r="AV352" s="2" t="s">
        <v>1484</v>
      </c>
      <c r="AW352" s="2" t="s">
        <v>1484</v>
      </c>
      <c r="AX352" s="2" t="s">
        <v>1484</v>
      </c>
      <c r="AY352" s="2" t="s">
        <v>1484</v>
      </c>
      <c r="AZ352" s="2" t="s">
        <v>1484</v>
      </c>
      <c r="BA352" s="2" t="s">
        <v>1484</v>
      </c>
      <c r="BB352" s="2" t="s">
        <v>1484</v>
      </c>
      <c r="BC352" s="2" t="s">
        <v>1484</v>
      </c>
      <c r="BD352" s="2" t="s">
        <v>1484</v>
      </c>
      <c r="BE352" s="2" t="s">
        <v>1484</v>
      </c>
      <c r="BF352" s="2" t="s">
        <v>1484</v>
      </c>
      <c r="BG352" s="2" t="s">
        <v>1484</v>
      </c>
      <c r="BH352" s="2" t="s">
        <v>1484</v>
      </c>
      <c r="BI352" s="2" t="s">
        <v>1484</v>
      </c>
      <c r="BJ352" s="2" t="s">
        <v>1484</v>
      </c>
      <c r="BK352" s="2" t="s">
        <v>1484</v>
      </c>
      <c r="BL352" s="2" t="s">
        <v>1484</v>
      </c>
      <c r="BM352" s="2" t="s">
        <v>1484</v>
      </c>
      <c r="BN352" s="2" t="s">
        <v>1484</v>
      </c>
      <c r="BO352" s="2" t="s">
        <v>1484</v>
      </c>
      <c r="BP352" s="2">
        <v>11.9</v>
      </c>
      <c r="BQ352" s="2">
        <v>15.3</v>
      </c>
      <c r="BR352" s="2">
        <v>10.8</v>
      </c>
      <c r="BS352" s="2">
        <v>16.8</v>
      </c>
      <c r="BT352" s="2">
        <v>14.6</v>
      </c>
      <c r="BU352" s="2">
        <v>17.3</v>
      </c>
      <c r="BV352" s="2">
        <v>9.6</v>
      </c>
      <c r="BW352" s="2">
        <v>14.1</v>
      </c>
      <c r="BX352" s="2">
        <v>11.4</v>
      </c>
      <c r="BY352" s="2">
        <v>13.6</v>
      </c>
      <c r="BZ352" s="2">
        <v>5.2</v>
      </c>
      <c r="CA352" s="2">
        <v>2.4</v>
      </c>
      <c r="CB352" s="2" t="s">
        <v>1484</v>
      </c>
      <c r="CC352" s="2" t="s">
        <v>1484</v>
      </c>
      <c r="CD352" s="2" t="s">
        <v>1484</v>
      </c>
      <c r="CE352" s="2" t="s">
        <v>1484</v>
      </c>
      <c r="CF352" s="2" t="s">
        <v>1484</v>
      </c>
      <c r="CG352" s="2" t="s">
        <v>1484</v>
      </c>
      <c r="CH352" s="2" t="s">
        <v>1484</v>
      </c>
      <c r="CI352" s="2" t="s">
        <v>1484</v>
      </c>
      <c r="CJ352" s="2" t="s">
        <v>1484</v>
      </c>
      <c r="CK352" s="2" t="s">
        <v>1484</v>
      </c>
      <c r="CL352" s="2" t="s">
        <v>1484</v>
      </c>
      <c r="CM352" s="2" t="s">
        <v>1484</v>
      </c>
      <c r="CN352" s="2" t="s">
        <v>1484</v>
      </c>
      <c r="CO352" s="2" t="s">
        <v>1484</v>
      </c>
      <c r="CP352" s="2" t="s">
        <v>1484</v>
      </c>
      <c r="CQ352" s="2" t="s">
        <v>1484</v>
      </c>
      <c r="CR352" s="2" t="s">
        <v>1484</v>
      </c>
      <c r="CS352" s="2" t="s">
        <v>1484</v>
      </c>
      <c r="CU352" s="2" t="str">
        <f>_xlfn.XLOOKUP($A352,TEAMS!$G$1:$G$844,TEAMS!$H$1:$H$844,"",0)</f>
        <v>SF</v>
      </c>
      <c r="CV352" s="2" t="str">
        <f>_xlfn.XLOOKUP($CU352,DASHBOARD!$B$22:$B$27,DASHBOARD!$C$22:$C$27,"",0)</f>
        <v>FORWARD</v>
      </c>
      <c r="CY352" s="60">
        <v>0</v>
      </c>
      <c r="CZ352" s="60">
        <v>0</v>
      </c>
      <c r="DA352" s="60">
        <v>725000</v>
      </c>
      <c r="DB352" s="60">
        <v>943000</v>
      </c>
      <c r="DC352" s="60">
        <v>1160000</v>
      </c>
      <c r="DD352" s="60">
        <v>250000</v>
      </c>
      <c r="DE352" s="60">
        <v>1700000</v>
      </c>
      <c r="DF352" s="60">
        <v>2040000</v>
      </c>
      <c r="DG352" s="60">
        <v>2380000</v>
      </c>
      <c r="DH352" s="60">
        <v>2720000</v>
      </c>
      <c r="DI352" s="60">
        <v>3060000</v>
      </c>
      <c r="DJ352" s="60">
        <v>3400000</v>
      </c>
      <c r="DK352" s="60">
        <v>3740000</v>
      </c>
      <c r="DL352" s="60">
        <v>143537</v>
      </c>
      <c r="DM352" s="60">
        <v>0</v>
      </c>
      <c r="DN352" s="60">
        <v>0</v>
      </c>
      <c r="DO352" s="60">
        <v>0</v>
      </c>
      <c r="DP352" s="60">
        <v>0</v>
      </c>
      <c r="DQ352" s="60">
        <v>0</v>
      </c>
      <c r="DR352" s="60">
        <v>0</v>
      </c>
      <c r="DS352" s="60">
        <v>0</v>
      </c>
      <c r="DT352" s="60">
        <v>0</v>
      </c>
      <c r="DU352" s="60">
        <v>0</v>
      </c>
      <c r="DV352" s="60">
        <v>0</v>
      </c>
      <c r="DW352" s="60">
        <v>0</v>
      </c>
      <c r="DX352" s="60">
        <v>0</v>
      </c>
      <c r="DY352" s="60">
        <v>0</v>
      </c>
      <c r="DZ352" s="60">
        <v>0</v>
      </c>
      <c r="EA352" s="60">
        <v>0</v>
      </c>
      <c r="EB352" s="60">
        <v>0</v>
      </c>
      <c r="EC352" s="60">
        <v>0</v>
      </c>
      <c r="ED352" s="60">
        <v>0</v>
      </c>
      <c r="EH352" s="2" t="s">
        <v>1480</v>
      </c>
    </row>
    <row r="353" spans="1:165" x14ac:dyDescent="0.2">
      <c r="A353" s="2" t="s">
        <v>1034</v>
      </c>
      <c r="B353" s="2" t="s">
        <v>1484</v>
      </c>
      <c r="C353" s="2" t="s">
        <v>1484</v>
      </c>
      <c r="D353" s="2" t="s">
        <v>1484</v>
      </c>
      <c r="E353" s="2" t="s">
        <v>1484</v>
      </c>
      <c r="F353" s="2" t="s">
        <v>1484</v>
      </c>
      <c r="G353" s="2" t="s">
        <v>1484</v>
      </c>
      <c r="H353" s="2" t="s">
        <v>837</v>
      </c>
      <c r="I353" s="2" t="s">
        <v>844</v>
      </c>
      <c r="J353" s="2" t="s">
        <v>837</v>
      </c>
      <c r="K353" s="2" t="s">
        <v>837</v>
      </c>
      <c r="L353" s="2" t="s">
        <v>1529</v>
      </c>
      <c r="M353" s="2" t="s">
        <v>1529</v>
      </c>
      <c r="N353" s="2" t="s">
        <v>1529</v>
      </c>
      <c r="O353" s="2" t="s">
        <v>1484</v>
      </c>
      <c r="P353" s="2" t="s">
        <v>1484</v>
      </c>
      <c r="Q353" s="2" t="s">
        <v>1484</v>
      </c>
      <c r="R353" s="2" t="s">
        <v>1484</v>
      </c>
      <c r="S353" s="2" t="s">
        <v>1484</v>
      </c>
      <c r="T353" s="2" t="s">
        <v>1484</v>
      </c>
      <c r="U353" s="2" t="s">
        <v>1484</v>
      </c>
      <c r="V353" s="2" t="s">
        <v>1484</v>
      </c>
      <c r="W353" s="2" t="s">
        <v>1484</v>
      </c>
      <c r="X353" s="2" t="s">
        <v>1484</v>
      </c>
      <c r="Y353" s="2" t="s">
        <v>1484</v>
      </c>
      <c r="Z353" s="2" t="s">
        <v>1484</v>
      </c>
      <c r="AA353" s="2" t="s">
        <v>1484</v>
      </c>
      <c r="AB353" s="2" t="s">
        <v>1484</v>
      </c>
      <c r="AC353" s="2" t="s">
        <v>1484</v>
      </c>
      <c r="AD353" s="2" t="s">
        <v>1484</v>
      </c>
      <c r="AE353" s="2" t="s">
        <v>1484</v>
      </c>
      <c r="AF353" s="2" t="s">
        <v>1484</v>
      </c>
      <c r="AG353" s="2" t="s">
        <v>1484</v>
      </c>
      <c r="AH353" s="2" t="s">
        <v>1484</v>
      </c>
      <c r="AI353" s="2" t="s">
        <v>1484</v>
      </c>
      <c r="AJ353" s="2" t="s">
        <v>1484</v>
      </c>
      <c r="AK353" s="2" t="s">
        <v>1484</v>
      </c>
      <c r="AL353" s="2" t="s">
        <v>1484</v>
      </c>
      <c r="AM353" s="2" t="s">
        <v>1484</v>
      </c>
      <c r="AN353" s="2">
        <v>1157.3</v>
      </c>
      <c r="AO353" s="2">
        <v>1502.2</v>
      </c>
      <c r="AP353" s="2">
        <v>525.4</v>
      </c>
      <c r="AQ353" s="2">
        <v>409.5</v>
      </c>
      <c r="AR353" s="2">
        <v>256.5</v>
      </c>
      <c r="AS353" s="2">
        <v>431.20000000000005</v>
      </c>
      <c r="AT353" s="2">
        <v>288</v>
      </c>
      <c r="AU353" s="2" t="s">
        <v>1484</v>
      </c>
      <c r="AV353" s="2" t="s">
        <v>1484</v>
      </c>
      <c r="AW353" s="2" t="s">
        <v>1484</v>
      </c>
      <c r="AX353" s="2" t="s">
        <v>1484</v>
      </c>
      <c r="AY353" s="2" t="s">
        <v>1484</v>
      </c>
      <c r="AZ353" s="2" t="s">
        <v>1484</v>
      </c>
      <c r="BA353" s="2" t="s">
        <v>1484</v>
      </c>
      <c r="BB353" s="2" t="s">
        <v>1484</v>
      </c>
      <c r="BC353" s="2" t="s">
        <v>1484</v>
      </c>
      <c r="BD353" s="2" t="s">
        <v>1484</v>
      </c>
      <c r="BE353" s="2" t="s">
        <v>1484</v>
      </c>
      <c r="BF353" s="2" t="s">
        <v>1484</v>
      </c>
      <c r="BG353" s="2" t="s">
        <v>1484</v>
      </c>
      <c r="BH353" s="2" t="s">
        <v>1484</v>
      </c>
      <c r="BI353" s="2" t="s">
        <v>1484</v>
      </c>
      <c r="BJ353" s="2" t="s">
        <v>1484</v>
      </c>
      <c r="BK353" s="2" t="s">
        <v>1484</v>
      </c>
      <c r="BL353" s="2" t="s">
        <v>1484</v>
      </c>
      <c r="BM353" s="2" t="s">
        <v>1484</v>
      </c>
      <c r="BN353" s="2" t="s">
        <v>1484</v>
      </c>
      <c r="BO353" s="2" t="s">
        <v>1484</v>
      </c>
      <c r="BP353" s="2" t="s">
        <v>1484</v>
      </c>
      <c r="BQ353" s="2" t="s">
        <v>1484</v>
      </c>
      <c r="BR353" s="2" t="s">
        <v>1484</v>
      </c>
      <c r="BS353" s="2" t="s">
        <v>1484</v>
      </c>
      <c r="BT353" s="2">
        <v>14.1</v>
      </c>
      <c r="BU353" s="2">
        <v>13.6</v>
      </c>
      <c r="BV353" s="2">
        <v>12.8</v>
      </c>
      <c r="BW353" s="2">
        <v>9.5</v>
      </c>
      <c r="BX353" s="2">
        <v>0.9</v>
      </c>
      <c r="BY353" s="2">
        <v>5.3</v>
      </c>
      <c r="BZ353" s="2">
        <v>8.3000000000000007</v>
      </c>
      <c r="CA353" s="2" t="s">
        <v>1484</v>
      </c>
      <c r="CB353" s="2" t="s">
        <v>1484</v>
      </c>
      <c r="CC353" s="2" t="s">
        <v>1484</v>
      </c>
      <c r="CD353" s="2" t="s">
        <v>1484</v>
      </c>
      <c r="CE353" s="2" t="s">
        <v>1484</v>
      </c>
      <c r="CF353" s="2" t="s">
        <v>1484</v>
      </c>
      <c r="CG353" s="2" t="s">
        <v>1484</v>
      </c>
      <c r="CH353" s="2" t="s">
        <v>1484</v>
      </c>
      <c r="CI353" s="2" t="s">
        <v>1484</v>
      </c>
      <c r="CJ353" s="2" t="s">
        <v>1484</v>
      </c>
      <c r="CK353" s="2" t="s">
        <v>1484</v>
      </c>
      <c r="CL353" s="2" t="s">
        <v>1484</v>
      </c>
      <c r="CM353" s="2" t="s">
        <v>1484</v>
      </c>
      <c r="CN353" s="2" t="s">
        <v>1484</v>
      </c>
      <c r="CO353" s="2" t="s">
        <v>1484</v>
      </c>
      <c r="CP353" s="2" t="s">
        <v>1484</v>
      </c>
      <c r="CQ353" s="2" t="s">
        <v>1484</v>
      </c>
      <c r="CR353" s="2" t="s">
        <v>1484</v>
      </c>
      <c r="CS353" s="2" t="s">
        <v>1484</v>
      </c>
      <c r="CU353" s="2" t="str">
        <f>_xlfn.XLOOKUP($A353,TEAMS!$G$1:$G$844,TEAMS!$H$1:$H$844,"",0)</f>
        <v>C</v>
      </c>
      <c r="CV353" s="2" t="str">
        <f>_xlfn.XLOOKUP($CU353,DASHBOARD!$B$22:$B$27,DASHBOARD!$C$22:$C$27,"",0)</f>
        <v>CENTER</v>
      </c>
      <c r="CY353" s="60">
        <v>0</v>
      </c>
      <c r="CZ353" s="60">
        <v>0</v>
      </c>
      <c r="DA353" s="60">
        <v>0</v>
      </c>
      <c r="DB353" s="60">
        <v>0</v>
      </c>
      <c r="DC353" s="60">
        <v>0</v>
      </c>
      <c r="DD353" s="60">
        <v>0</v>
      </c>
      <c r="DE353" s="60">
        <v>220000</v>
      </c>
      <c r="DF353" s="60">
        <v>2000000</v>
      </c>
      <c r="DG353" s="60">
        <v>2400000</v>
      </c>
      <c r="DH353" s="60">
        <v>2800000</v>
      </c>
      <c r="DI353" s="60">
        <v>0</v>
      </c>
      <c r="DJ353" s="60">
        <v>3600000</v>
      </c>
      <c r="DK353" s="60">
        <v>4000000</v>
      </c>
      <c r="DL353" s="60">
        <v>0</v>
      </c>
      <c r="DM353" s="60">
        <v>0</v>
      </c>
      <c r="DN353" s="60">
        <v>0</v>
      </c>
      <c r="DO353" s="60">
        <v>0</v>
      </c>
      <c r="DP353" s="60">
        <v>0</v>
      </c>
      <c r="DQ353" s="60">
        <v>0</v>
      </c>
      <c r="DR353" s="60">
        <v>0</v>
      </c>
      <c r="DS353" s="60">
        <v>0</v>
      </c>
      <c r="DT353" s="60">
        <v>0</v>
      </c>
      <c r="DU353" s="60">
        <v>0</v>
      </c>
      <c r="DV353" s="60">
        <v>0</v>
      </c>
      <c r="DW353" s="60">
        <v>0</v>
      </c>
      <c r="DX353" s="60">
        <v>0</v>
      </c>
      <c r="DY353" s="60">
        <v>0</v>
      </c>
      <c r="DZ353" s="60">
        <v>0</v>
      </c>
      <c r="EA353" s="60">
        <v>0</v>
      </c>
      <c r="EB353" s="60">
        <v>0</v>
      </c>
      <c r="EC353" s="60">
        <v>0</v>
      </c>
      <c r="ED353" s="60">
        <v>0</v>
      </c>
      <c r="EH353" s="2" t="s">
        <v>1271</v>
      </c>
    </row>
    <row r="354" spans="1:165" x14ac:dyDescent="0.2">
      <c r="A354" s="2" t="s">
        <v>972</v>
      </c>
      <c r="B354" s="2" t="s">
        <v>1484</v>
      </c>
      <c r="C354" s="2" t="s">
        <v>1484</v>
      </c>
      <c r="D354" s="2" t="s">
        <v>1484</v>
      </c>
      <c r="E354" s="2" t="s">
        <v>1484</v>
      </c>
      <c r="F354" s="2" t="s">
        <v>1484</v>
      </c>
      <c r="G354" s="2" t="s">
        <v>1484</v>
      </c>
      <c r="H354" s="2" t="s">
        <v>1484</v>
      </c>
      <c r="I354" s="2" t="s">
        <v>1484</v>
      </c>
      <c r="J354" s="2" t="s">
        <v>1484</v>
      </c>
      <c r="K354" s="2" t="s">
        <v>1484</v>
      </c>
      <c r="L354" s="2" t="s">
        <v>1484</v>
      </c>
      <c r="M354" s="2" t="s">
        <v>1525</v>
      </c>
      <c r="N354" s="2" t="s">
        <v>1525</v>
      </c>
      <c r="O354" s="2" t="s">
        <v>930</v>
      </c>
      <c r="P354" s="2" t="s">
        <v>1509</v>
      </c>
      <c r="Q354" s="2" t="s">
        <v>1484</v>
      </c>
      <c r="R354" s="2" t="s">
        <v>1484</v>
      </c>
      <c r="S354" s="2" t="s">
        <v>1484</v>
      </c>
      <c r="T354" s="2" t="s">
        <v>1484</v>
      </c>
      <c r="U354" s="2" t="s">
        <v>1484</v>
      </c>
      <c r="V354" s="2" t="s">
        <v>1484</v>
      </c>
      <c r="W354" s="2" t="s">
        <v>1484</v>
      </c>
      <c r="X354" s="2" t="s">
        <v>1484</v>
      </c>
      <c r="Y354" s="2" t="s">
        <v>1484</v>
      </c>
      <c r="Z354" s="2" t="s">
        <v>1484</v>
      </c>
      <c r="AA354" s="2" t="s">
        <v>1484</v>
      </c>
      <c r="AB354" s="2" t="s">
        <v>1484</v>
      </c>
      <c r="AC354" s="2" t="s">
        <v>1484</v>
      </c>
      <c r="AD354" s="2" t="s">
        <v>1484</v>
      </c>
      <c r="AE354" s="2" t="s">
        <v>1484</v>
      </c>
      <c r="AF354" s="2" t="s">
        <v>1484</v>
      </c>
      <c r="AG354" s="2" t="s">
        <v>1484</v>
      </c>
      <c r="AH354" s="2" t="s">
        <v>1484</v>
      </c>
      <c r="AI354" s="2" t="s">
        <v>1484</v>
      </c>
      <c r="AJ354" s="2" t="s">
        <v>1484</v>
      </c>
      <c r="AK354" s="2" t="s">
        <v>1484</v>
      </c>
      <c r="AL354" s="2" t="s">
        <v>1484</v>
      </c>
      <c r="AM354" s="2" t="s">
        <v>1484</v>
      </c>
      <c r="AN354" s="2" t="s">
        <v>1484</v>
      </c>
      <c r="AO354" s="2" t="s">
        <v>1484</v>
      </c>
      <c r="AP354" s="2" t="s">
        <v>1484</v>
      </c>
      <c r="AQ354" s="2" t="s">
        <v>1484</v>
      </c>
      <c r="AR354" s="2" t="s">
        <v>1484</v>
      </c>
      <c r="AS354" s="2">
        <v>343.2</v>
      </c>
      <c r="AT354" s="2">
        <v>573.5</v>
      </c>
      <c r="AU354" s="2">
        <v>262.8</v>
      </c>
      <c r="AV354" s="2">
        <v>56</v>
      </c>
      <c r="AW354" s="2" t="s">
        <v>1484</v>
      </c>
      <c r="AX354" s="2" t="s">
        <v>1484</v>
      </c>
      <c r="AY354" s="2" t="s">
        <v>1484</v>
      </c>
      <c r="AZ354" s="2" t="s">
        <v>1484</v>
      </c>
      <c r="BA354" s="2" t="s">
        <v>1484</v>
      </c>
      <c r="BB354" s="2" t="s">
        <v>1484</v>
      </c>
      <c r="BC354" s="2" t="s">
        <v>1484</v>
      </c>
      <c r="BD354" s="2" t="s">
        <v>1484</v>
      </c>
      <c r="BE354" s="2" t="s">
        <v>1484</v>
      </c>
      <c r="BF354" s="2" t="s">
        <v>1484</v>
      </c>
      <c r="BG354" s="2" t="s">
        <v>1484</v>
      </c>
      <c r="BH354" s="2" t="s">
        <v>1484</v>
      </c>
      <c r="BI354" s="2" t="s">
        <v>1484</v>
      </c>
      <c r="BJ354" s="2" t="s">
        <v>1484</v>
      </c>
      <c r="BK354" s="2" t="s">
        <v>1484</v>
      </c>
      <c r="BL354" s="2" t="s">
        <v>1484</v>
      </c>
      <c r="BM354" s="2" t="s">
        <v>1484</v>
      </c>
      <c r="BN354" s="2" t="s">
        <v>1484</v>
      </c>
      <c r="BO354" s="2" t="s">
        <v>1484</v>
      </c>
      <c r="BP354" s="2" t="s">
        <v>1484</v>
      </c>
      <c r="BQ354" s="2" t="s">
        <v>1484</v>
      </c>
      <c r="BR354" s="2" t="s">
        <v>1484</v>
      </c>
      <c r="BS354" s="2" t="s">
        <v>1484</v>
      </c>
      <c r="BT354" s="2" t="s">
        <v>1484</v>
      </c>
      <c r="BU354" s="2" t="s">
        <v>1484</v>
      </c>
      <c r="BV354" s="2" t="s">
        <v>1484</v>
      </c>
      <c r="BW354" s="2" t="s">
        <v>1484</v>
      </c>
      <c r="BX354" s="2" t="s">
        <v>1484</v>
      </c>
      <c r="BY354" s="2">
        <v>9.5</v>
      </c>
      <c r="BZ354" s="2">
        <v>12.4</v>
      </c>
      <c r="CA354" s="2">
        <v>6.5</v>
      </c>
      <c r="CB354" s="2">
        <v>7.5</v>
      </c>
      <c r="CC354" s="2" t="s">
        <v>1484</v>
      </c>
      <c r="CD354" s="2" t="s">
        <v>1484</v>
      </c>
      <c r="CE354" s="2" t="s">
        <v>1484</v>
      </c>
      <c r="CF354" s="2" t="s">
        <v>1484</v>
      </c>
      <c r="CG354" s="2" t="s">
        <v>1484</v>
      </c>
      <c r="CH354" s="2" t="s">
        <v>1484</v>
      </c>
      <c r="CI354" s="2" t="s">
        <v>1484</v>
      </c>
      <c r="CJ354" s="2" t="s">
        <v>1484</v>
      </c>
      <c r="CK354" s="2" t="s">
        <v>1484</v>
      </c>
      <c r="CL354" s="2" t="s">
        <v>1484</v>
      </c>
      <c r="CM354" s="2" t="s">
        <v>1484</v>
      </c>
      <c r="CN354" s="2" t="s">
        <v>1484</v>
      </c>
      <c r="CO354" s="2" t="s">
        <v>1484</v>
      </c>
      <c r="CP354" s="2" t="s">
        <v>1484</v>
      </c>
      <c r="CQ354" s="2" t="s">
        <v>1484</v>
      </c>
      <c r="CR354" s="2" t="s">
        <v>1484</v>
      </c>
      <c r="CS354" s="2" t="s">
        <v>1484</v>
      </c>
      <c r="CU354" s="2" t="str">
        <f>_xlfn.XLOOKUP($A354,TEAMS!$G$1:$G$844,TEAMS!$H$1:$H$844,"",0)</f>
        <v>SF</v>
      </c>
      <c r="CV354" s="2" t="str">
        <f>_xlfn.XLOOKUP($CU354,DASHBOARD!$B$22:$B$27,DASHBOARD!$C$22:$C$27,"",0)</f>
        <v>FORWARD</v>
      </c>
      <c r="CY354" s="60">
        <v>0</v>
      </c>
      <c r="CZ354" s="60">
        <v>0</v>
      </c>
      <c r="DA354" s="60">
        <v>0</v>
      </c>
      <c r="DB354" s="60">
        <v>0</v>
      </c>
      <c r="DC354" s="60">
        <v>0</v>
      </c>
      <c r="DD354" s="60">
        <v>0</v>
      </c>
      <c r="DE354" s="60">
        <v>0</v>
      </c>
      <c r="DF354" s="60">
        <v>0</v>
      </c>
      <c r="DG354" s="60">
        <v>0</v>
      </c>
      <c r="DH354" s="60">
        <v>0</v>
      </c>
      <c r="DI354" s="60">
        <v>0</v>
      </c>
      <c r="DJ354" s="60">
        <v>0</v>
      </c>
      <c r="DK354" s="60">
        <v>512435</v>
      </c>
      <c r="DL354" s="60">
        <v>638679</v>
      </c>
      <c r="DM354" s="60">
        <v>79029</v>
      </c>
      <c r="DN354" s="60">
        <v>0</v>
      </c>
      <c r="DO354" s="60">
        <v>0</v>
      </c>
      <c r="DP354" s="60">
        <v>0</v>
      </c>
      <c r="DQ354" s="60">
        <v>0</v>
      </c>
      <c r="DR354" s="60">
        <v>0</v>
      </c>
      <c r="DS354" s="60">
        <v>0</v>
      </c>
      <c r="DT354" s="60">
        <v>0</v>
      </c>
      <c r="DU354" s="60">
        <v>0</v>
      </c>
      <c r="DV354" s="60">
        <v>0</v>
      </c>
      <c r="DW354" s="60">
        <v>0</v>
      </c>
      <c r="DX354" s="60">
        <v>0</v>
      </c>
      <c r="DY354" s="60">
        <v>0</v>
      </c>
      <c r="DZ354" s="60">
        <v>0</v>
      </c>
      <c r="EA354" s="60">
        <v>0</v>
      </c>
      <c r="EB354" s="60">
        <v>0</v>
      </c>
      <c r="EC354" s="60">
        <v>0</v>
      </c>
      <c r="ED354" s="60">
        <v>0</v>
      </c>
      <c r="EH354" s="2" t="s">
        <v>1271</v>
      </c>
    </row>
    <row r="355" spans="1:165" x14ac:dyDescent="0.2">
      <c r="A355" s="2" t="s">
        <v>1134</v>
      </c>
      <c r="B355" s="2" t="s">
        <v>1529</v>
      </c>
      <c r="C355" s="2" t="s">
        <v>787</v>
      </c>
      <c r="D355" s="2" t="s">
        <v>1077</v>
      </c>
      <c r="E355" s="2" t="s">
        <v>1484</v>
      </c>
      <c r="F355" s="2" t="s">
        <v>1484</v>
      </c>
      <c r="G355" s="2" t="s">
        <v>1484</v>
      </c>
      <c r="H355" s="2" t="s">
        <v>1484</v>
      </c>
      <c r="I355" s="2" t="s">
        <v>1484</v>
      </c>
      <c r="J355" s="2" t="s">
        <v>1484</v>
      </c>
      <c r="K355" s="2" t="s">
        <v>1484</v>
      </c>
      <c r="L355" s="2" t="s">
        <v>1484</v>
      </c>
      <c r="M355" s="2" t="s">
        <v>1484</v>
      </c>
      <c r="N355" s="2" t="s">
        <v>1484</v>
      </c>
      <c r="O355" s="2" t="s">
        <v>1484</v>
      </c>
      <c r="P355" s="2" t="s">
        <v>1484</v>
      </c>
      <c r="Q355" s="2" t="s">
        <v>1484</v>
      </c>
      <c r="R355" s="2" t="s">
        <v>1484</v>
      </c>
      <c r="S355" s="2" t="s">
        <v>1484</v>
      </c>
      <c r="T355" s="2" t="s">
        <v>1484</v>
      </c>
      <c r="U355" s="2" t="s">
        <v>1484</v>
      </c>
      <c r="V355" s="2" t="s">
        <v>1484</v>
      </c>
      <c r="W355" s="2" t="s">
        <v>1484</v>
      </c>
      <c r="X355" s="2" t="s">
        <v>1484</v>
      </c>
      <c r="Y355" s="2" t="s">
        <v>1484</v>
      </c>
      <c r="Z355" s="2" t="s">
        <v>1484</v>
      </c>
      <c r="AA355" s="2" t="s">
        <v>1484</v>
      </c>
      <c r="AB355" s="2" t="s">
        <v>1484</v>
      </c>
      <c r="AC355" s="2" t="s">
        <v>1484</v>
      </c>
      <c r="AD355" s="2" t="s">
        <v>1484</v>
      </c>
      <c r="AE355" s="2" t="s">
        <v>1484</v>
      </c>
      <c r="AF355" s="2" t="s">
        <v>1484</v>
      </c>
      <c r="AG355" s="2" t="s">
        <v>1484</v>
      </c>
      <c r="AH355" s="2">
        <v>1196</v>
      </c>
      <c r="AI355" s="2">
        <v>415.20000000000005</v>
      </c>
      <c r="AJ355" s="2">
        <v>910.8</v>
      </c>
      <c r="AK355" s="2" t="s">
        <v>1484</v>
      </c>
      <c r="AL355" s="2" t="s">
        <v>1484</v>
      </c>
      <c r="AM355" s="2" t="s">
        <v>1484</v>
      </c>
      <c r="AN355" s="2" t="s">
        <v>1484</v>
      </c>
      <c r="AO355" s="2" t="s">
        <v>1484</v>
      </c>
      <c r="AP355" s="2" t="s">
        <v>1484</v>
      </c>
      <c r="AQ355" s="2" t="s">
        <v>1484</v>
      </c>
      <c r="AR355" s="2" t="s">
        <v>1484</v>
      </c>
      <c r="AS355" s="2" t="s">
        <v>1484</v>
      </c>
      <c r="AT355" s="2" t="s">
        <v>1484</v>
      </c>
      <c r="AU355" s="2" t="s">
        <v>1484</v>
      </c>
      <c r="AV355" s="2" t="s">
        <v>1484</v>
      </c>
      <c r="AW355" s="2" t="s">
        <v>1484</v>
      </c>
      <c r="AX355" s="2" t="s">
        <v>1484</v>
      </c>
      <c r="AY355" s="2" t="s">
        <v>1484</v>
      </c>
      <c r="AZ355" s="2" t="s">
        <v>1484</v>
      </c>
      <c r="BA355" s="2" t="s">
        <v>1484</v>
      </c>
      <c r="BB355" s="2" t="s">
        <v>1484</v>
      </c>
      <c r="BC355" s="2" t="s">
        <v>1484</v>
      </c>
      <c r="BD355" s="2" t="s">
        <v>1484</v>
      </c>
      <c r="BE355" s="2" t="s">
        <v>1484</v>
      </c>
      <c r="BF355" s="2" t="s">
        <v>1484</v>
      </c>
      <c r="BG355" s="2" t="s">
        <v>1484</v>
      </c>
      <c r="BH355" s="2" t="s">
        <v>1484</v>
      </c>
      <c r="BI355" s="2" t="s">
        <v>1484</v>
      </c>
      <c r="BJ355" s="2" t="s">
        <v>1484</v>
      </c>
      <c r="BK355" s="2" t="s">
        <v>1484</v>
      </c>
      <c r="BL355" s="2" t="s">
        <v>1484</v>
      </c>
      <c r="BM355" s="2" t="s">
        <v>1484</v>
      </c>
      <c r="BN355" s="2">
        <v>11.7</v>
      </c>
      <c r="BO355" s="2">
        <v>12.3</v>
      </c>
      <c r="BP355" s="2">
        <v>14.1</v>
      </c>
      <c r="BQ355" s="2" t="s">
        <v>1484</v>
      </c>
      <c r="BR355" s="2" t="s">
        <v>1484</v>
      </c>
      <c r="BS355" s="2" t="s">
        <v>1484</v>
      </c>
      <c r="BT355" s="2" t="s">
        <v>1484</v>
      </c>
      <c r="BU355" s="2" t="s">
        <v>1484</v>
      </c>
      <c r="BV355" s="2" t="s">
        <v>1484</v>
      </c>
      <c r="BW355" s="2" t="s">
        <v>1484</v>
      </c>
      <c r="BX355" s="2" t="s">
        <v>1484</v>
      </c>
      <c r="BY355" s="2" t="s">
        <v>1484</v>
      </c>
      <c r="BZ355" s="2" t="s">
        <v>1484</v>
      </c>
      <c r="CA355" s="2" t="s">
        <v>1484</v>
      </c>
      <c r="CB355" s="2" t="s">
        <v>1484</v>
      </c>
      <c r="CC355" s="2" t="s">
        <v>1484</v>
      </c>
      <c r="CD355" s="2" t="s">
        <v>1484</v>
      </c>
      <c r="CE355" s="2" t="s">
        <v>1484</v>
      </c>
      <c r="CF355" s="2" t="s">
        <v>1484</v>
      </c>
      <c r="CG355" s="2" t="s">
        <v>1484</v>
      </c>
      <c r="CH355" s="2" t="s">
        <v>1484</v>
      </c>
      <c r="CI355" s="2" t="s">
        <v>1484</v>
      </c>
      <c r="CJ355" s="2" t="s">
        <v>1484</v>
      </c>
      <c r="CK355" s="2" t="s">
        <v>1484</v>
      </c>
      <c r="CL355" s="2" t="s">
        <v>1484</v>
      </c>
      <c r="CM355" s="2" t="s">
        <v>1484</v>
      </c>
      <c r="CN355" s="2" t="s">
        <v>1484</v>
      </c>
      <c r="CO355" s="2" t="s">
        <v>1484</v>
      </c>
      <c r="CP355" s="2" t="s">
        <v>1484</v>
      </c>
      <c r="CQ355" s="2" t="s">
        <v>1484</v>
      </c>
      <c r="CR355" s="2" t="s">
        <v>1484</v>
      </c>
      <c r="CS355" s="2" t="s">
        <v>1484</v>
      </c>
      <c r="CU355" s="2" t="str">
        <f>_xlfn.XLOOKUP($A355,TEAMS!$G$1:$G$844,TEAMS!$H$1:$H$844,"",0)</f>
        <v>SG</v>
      </c>
      <c r="CV355" s="2" t="str">
        <f>_xlfn.XLOOKUP($CU355,DASHBOARD!$B$22:$B$27,DASHBOARD!$C$22:$C$27,"",0)</f>
        <v>GUARD</v>
      </c>
      <c r="CY355" s="60">
        <v>835000</v>
      </c>
      <c r="CZ355" s="60">
        <v>813000</v>
      </c>
      <c r="DA355" s="60">
        <v>350000</v>
      </c>
      <c r="DB355" s="60">
        <v>0</v>
      </c>
      <c r="DC355" s="60">
        <v>0</v>
      </c>
      <c r="DD355" s="60">
        <v>0</v>
      </c>
      <c r="DE355" s="60">
        <v>0</v>
      </c>
      <c r="DF355" s="60">
        <v>0</v>
      </c>
      <c r="DG355" s="60">
        <v>0</v>
      </c>
      <c r="DH355" s="60">
        <v>0</v>
      </c>
      <c r="DI355" s="60">
        <v>0</v>
      </c>
      <c r="DJ355" s="60">
        <v>0</v>
      </c>
      <c r="DK355" s="60">
        <v>0</v>
      </c>
      <c r="DL355" s="60">
        <v>0</v>
      </c>
      <c r="DM355" s="60">
        <v>0</v>
      </c>
      <c r="DN355" s="60">
        <v>0</v>
      </c>
      <c r="DO355" s="60">
        <v>0</v>
      </c>
      <c r="DP355" s="60">
        <v>0</v>
      </c>
      <c r="DQ355" s="60">
        <v>0</v>
      </c>
      <c r="DR355" s="60">
        <v>0</v>
      </c>
      <c r="DS355" s="60">
        <v>0</v>
      </c>
      <c r="DT355" s="60">
        <v>0</v>
      </c>
      <c r="DU355" s="60">
        <v>0</v>
      </c>
      <c r="DV355" s="60">
        <v>0</v>
      </c>
      <c r="DW355" s="60">
        <v>0</v>
      </c>
      <c r="DX355" s="60">
        <v>0</v>
      </c>
      <c r="DY355" s="60">
        <v>0</v>
      </c>
      <c r="DZ355" s="60">
        <v>0</v>
      </c>
      <c r="EA355" s="60">
        <v>0</v>
      </c>
      <c r="EB355" s="60">
        <v>0</v>
      </c>
      <c r="EC355" s="60">
        <v>0</v>
      </c>
      <c r="ED355" s="60">
        <v>0</v>
      </c>
      <c r="EH355" s="2" t="s">
        <v>1476</v>
      </c>
    </row>
    <row r="356" spans="1:165" x14ac:dyDescent="0.2">
      <c r="A356" s="2" t="s">
        <v>889</v>
      </c>
      <c r="B356" s="2" t="s">
        <v>1484</v>
      </c>
      <c r="C356" s="2" t="s">
        <v>1484</v>
      </c>
      <c r="D356" s="2" t="s">
        <v>1484</v>
      </c>
      <c r="E356" s="2" t="s">
        <v>1484</v>
      </c>
      <c r="F356" s="2" t="s">
        <v>1484</v>
      </c>
      <c r="G356" s="2" t="s">
        <v>1484</v>
      </c>
      <c r="H356" s="2" t="s">
        <v>1484</v>
      </c>
      <c r="I356" s="2" t="s">
        <v>1484</v>
      </c>
      <c r="J356" s="2" t="s">
        <v>1484</v>
      </c>
      <c r="K356" s="2" t="s">
        <v>1484</v>
      </c>
      <c r="L356" s="2" t="s">
        <v>1484</v>
      </c>
      <c r="M356" s="2" t="s">
        <v>1484</v>
      </c>
      <c r="N356" s="2" t="s">
        <v>1484</v>
      </c>
      <c r="O356" s="2" t="s">
        <v>1484</v>
      </c>
      <c r="P356" s="2" t="s">
        <v>1529</v>
      </c>
      <c r="Q356" s="2" t="s">
        <v>1507</v>
      </c>
      <c r="R356" s="2" t="s">
        <v>1522</v>
      </c>
      <c r="S356" s="2" t="s">
        <v>1507</v>
      </c>
      <c r="T356" s="2" t="s">
        <v>837</v>
      </c>
      <c r="U356" s="2" t="s">
        <v>1085</v>
      </c>
      <c r="V356" s="2" t="s">
        <v>1517</v>
      </c>
      <c r="W356" s="2" t="s">
        <v>1517</v>
      </c>
      <c r="X356" s="2" t="s">
        <v>1521</v>
      </c>
      <c r="Y356" s="2" t="s">
        <v>1521</v>
      </c>
      <c r="Z356" s="2" t="s">
        <v>1085</v>
      </c>
      <c r="AA356" s="2" t="s">
        <v>1085</v>
      </c>
      <c r="AB356" s="2" t="s">
        <v>1085</v>
      </c>
      <c r="AC356" s="2" t="s">
        <v>1085</v>
      </c>
      <c r="AD356" s="2" t="s">
        <v>1507</v>
      </c>
      <c r="AE356" s="2" t="s">
        <v>1484</v>
      </c>
      <c r="AF356" s="2" t="s">
        <v>1484</v>
      </c>
      <c r="AG356" s="2" t="s">
        <v>1484</v>
      </c>
      <c r="AH356" s="2" t="s">
        <v>1484</v>
      </c>
      <c r="AI356" s="2" t="s">
        <v>1484</v>
      </c>
      <c r="AJ356" s="2" t="s">
        <v>1484</v>
      </c>
      <c r="AK356" s="2" t="s">
        <v>1484</v>
      </c>
      <c r="AL356" s="2" t="s">
        <v>1484</v>
      </c>
      <c r="AM356" s="2" t="s">
        <v>1484</v>
      </c>
      <c r="AN356" s="2" t="s">
        <v>1484</v>
      </c>
      <c r="AO356" s="2" t="s">
        <v>1484</v>
      </c>
      <c r="AP356" s="2" t="s">
        <v>1484</v>
      </c>
      <c r="AQ356" s="2" t="s">
        <v>1484</v>
      </c>
      <c r="AR356" s="2" t="s">
        <v>1484</v>
      </c>
      <c r="AS356" s="2" t="s">
        <v>1484</v>
      </c>
      <c r="AT356" s="2" t="s">
        <v>1484</v>
      </c>
      <c r="AU356" s="2" t="s">
        <v>1484</v>
      </c>
      <c r="AV356" s="2">
        <v>1384</v>
      </c>
      <c r="AW356" s="2">
        <v>997.5</v>
      </c>
      <c r="AX356" s="2">
        <v>1276.8</v>
      </c>
      <c r="AY356" s="2">
        <v>546</v>
      </c>
      <c r="AZ356" s="2">
        <v>2000.8</v>
      </c>
      <c r="BA356" s="2">
        <v>2628</v>
      </c>
      <c r="BB356" s="2">
        <v>2602.5</v>
      </c>
      <c r="BC356" s="2">
        <v>1348.8999999999999</v>
      </c>
      <c r="BD356" s="2">
        <v>1472.8</v>
      </c>
      <c r="BE356" s="2">
        <v>2725.7999999999997</v>
      </c>
      <c r="BF356" s="2">
        <v>2927.4</v>
      </c>
      <c r="BG356" s="2">
        <v>2859.2999999999997</v>
      </c>
      <c r="BH356" s="2">
        <v>2776</v>
      </c>
      <c r="BI356" s="2">
        <v>2271.2999999999997</v>
      </c>
      <c r="BJ356" s="2">
        <v>2346</v>
      </c>
      <c r="BK356" s="2" t="s">
        <v>1484</v>
      </c>
      <c r="BL356" s="2" t="s">
        <v>1484</v>
      </c>
      <c r="BM356" s="2" t="s">
        <v>1484</v>
      </c>
      <c r="BN356" s="2" t="s">
        <v>1484</v>
      </c>
      <c r="BO356" s="2" t="s">
        <v>1484</v>
      </c>
      <c r="BP356" s="2" t="s">
        <v>1484</v>
      </c>
      <c r="BQ356" s="2" t="s">
        <v>1484</v>
      </c>
      <c r="BR356" s="2" t="s">
        <v>1484</v>
      </c>
      <c r="BS356" s="2" t="s">
        <v>1484</v>
      </c>
      <c r="BT356" s="2" t="s">
        <v>1484</v>
      </c>
      <c r="BU356" s="2" t="s">
        <v>1484</v>
      </c>
      <c r="BV356" s="2" t="s">
        <v>1484</v>
      </c>
      <c r="BW356" s="2" t="s">
        <v>1484</v>
      </c>
      <c r="BX356" s="2" t="s">
        <v>1484</v>
      </c>
      <c r="BY356" s="2" t="s">
        <v>1484</v>
      </c>
      <c r="BZ356" s="2" t="s">
        <v>1484</v>
      </c>
      <c r="CA356" s="2" t="s">
        <v>1484</v>
      </c>
      <c r="CB356" s="2">
        <v>13.3</v>
      </c>
      <c r="CC356" s="2">
        <v>11.8</v>
      </c>
      <c r="CD356" s="2">
        <v>16.2</v>
      </c>
      <c r="CE356" s="2">
        <v>16.100000000000001</v>
      </c>
      <c r="CF356" s="2">
        <v>15.5</v>
      </c>
      <c r="CG356" s="2">
        <v>13.3</v>
      </c>
      <c r="CH356" s="2">
        <v>11.3</v>
      </c>
      <c r="CI356" s="2">
        <v>14.2</v>
      </c>
      <c r="CJ356" s="2">
        <v>14</v>
      </c>
      <c r="CK356" s="2">
        <v>15.8</v>
      </c>
      <c r="CL356" s="2">
        <v>12.7</v>
      </c>
      <c r="CM356" s="2">
        <v>12.9</v>
      </c>
      <c r="CN356" s="2">
        <v>12.3</v>
      </c>
      <c r="CO356" s="2">
        <v>11.8</v>
      </c>
      <c r="CP356" s="2">
        <v>12</v>
      </c>
      <c r="CQ356" s="2" t="s">
        <v>1484</v>
      </c>
      <c r="CR356" s="2" t="s">
        <v>1484</v>
      </c>
      <c r="CS356" s="2" t="s">
        <v>1484</v>
      </c>
      <c r="CU356" s="2" t="str">
        <f>_xlfn.XLOOKUP($A356,TEAMS!$G$1:$G$844,TEAMS!$H$1:$H$844,"",0)</f>
        <v>SF</v>
      </c>
      <c r="CV356" s="2" t="str">
        <f>_xlfn.XLOOKUP($CU356,DASHBOARD!$B$22:$B$27,DASHBOARD!$C$22:$C$27,"",0)</f>
        <v>FORWARD</v>
      </c>
      <c r="CY356" s="60">
        <v>0</v>
      </c>
      <c r="CZ356" s="60">
        <v>0</v>
      </c>
      <c r="DA356" s="60">
        <v>0</v>
      </c>
      <c r="DB356" s="60">
        <v>0</v>
      </c>
      <c r="DC356" s="60">
        <v>0</v>
      </c>
      <c r="DD356" s="60">
        <v>0</v>
      </c>
      <c r="DE356" s="60">
        <v>0</v>
      </c>
      <c r="DF356" s="60">
        <v>0</v>
      </c>
      <c r="DG356" s="60">
        <v>0</v>
      </c>
      <c r="DH356" s="60">
        <v>0</v>
      </c>
      <c r="DI356" s="60">
        <v>0</v>
      </c>
      <c r="DJ356" s="60">
        <v>0</v>
      </c>
      <c r="DK356" s="60">
        <v>0</v>
      </c>
      <c r="DL356" s="60">
        <v>0</v>
      </c>
      <c r="DM356" s="60">
        <v>385277</v>
      </c>
      <c r="DN356" s="60">
        <v>682051</v>
      </c>
      <c r="DO356" s="60">
        <v>3100000</v>
      </c>
      <c r="DP356" s="60">
        <v>3100000</v>
      </c>
      <c r="DQ356" s="60">
        <v>3100000</v>
      </c>
      <c r="DR356" s="60">
        <v>5854000</v>
      </c>
      <c r="DS356" s="60">
        <v>6322320</v>
      </c>
      <c r="DT356" s="60">
        <v>6790640</v>
      </c>
      <c r="DU356" s="60">
        <v>7258960</v>
      </c>
      <c r="DV356" s="60">
        <v>7727280</v>
      </c>
      <c r="DW356" s="60">
        <v>8579089</v>
      </c>
      <c r="DX356" s="60">
        <v>8193030</v>
      </c>
      <c r="DY356" s="60">
        <v>7806971</v>
      </c>
      <c r="DZ356" s="60">
        <v>7420912</v>
      </c>
      <c r="EA356" s="60">
        <v>15000000</v>
      </c>
      <c r="EB356" s="60">
        <v>0</v>
      </c>
      <c r="EC356" s="60">
        <v>0</v>
      </c>
      <c r="ED356" s="60">
        <v>0</v>
      </c>
      <c r="EH356" s="2" t="s">
        <v>1271</v>
      </c>
    </row>
    <row r="357" spans="1:165" x14ac:dyDescent="0.2">
      <c r="A357" s="2" t="s">
        <v>767</v>
      </c>
      <c r="B357" s="2" t="s">
        <v>1484</v>
      </c>
      <c r="C357" s="2" t="s">
        <v>1484</v>
      </c>
      <c r="D357" s="2" t="s">
        <v>1484</v>
      </c>
      <c r="E357" s="2" t="s">
        <v>1484</v>
      </c>
      <c r="F357" s="2" t="s">
        <v>1484</v>
      </c>
      <c r="G357" s="2" t="s">
        <v>1484</v>
      </c>
      <c r="H357" s="2" t="s">
        <v>1484</v>
      </c>
      <c r="I357" s="2" t="s">
        <v>1484</v>
      </c>
      <c r="J357" s="2" t="s">
        <v>1484</v>
      </c>
      <c r="K357" s="2" t="s">
        <v>1484</v>
      </c>
      <c r="L357" s="2" t="s">
        <v>1484</v>
      </c>
      <c r="M357" s="2" t="s">
        <v>1484</v>
      </c>
      <c r="N357" s="2" t="s">
        <v>1484</v>
      </c>
      <c r="O357" s="2" t="s">
        <v>1484</v>
      </c>
      <c r="P357" s="2" t="s">
        <v>1484</v>
      </c>
      <c r="Q357" s="2" t="s">
        <v>1484</v>
      </c>
      <c r="R357" s="2" t="s">
        <v>1484</v>
      </c>
      <c r="S357" s="2" t="s">
        <v>1484</v>
      </c>
      <c r="T357" s="2" t="s">
        <v>1484</v>
      </c>
      <c r="U357" s="2" t="s">
        <v>1484</v>
      </c>
      <c r="V357" s="2" t="s">
        <v>1484</v>
      </c>
      <c r="W357" s="2" t="s">
        <v>788</v>
      </c>
      <c r="X357" s="2" t="s">
        <v>788</v>
      </c>
      <c r="Y357" s="2" t="s">
        <v>788</v>
      </c>
      <c r="Z357" s="2" t="s">
        <v>788</v>
      </c>
      <c r="AA357" s="2" t="s">
        <v>788</v>
      </c>
      <c r="AB357" s="2" t="s">
        <v>788</v>
      </c>
      <c r="AC357" s="2" t="s">
        <v>788</v>
      </c>
      <c r="AD357" s="2" t="s">
        <v>788</v>
      </c>
      <c r="AE357" s="2" t="s">
        <v>1484</v>
      </c>
      <c r="AF357" s="2" t="s">
        <v>1484</v>
      </c>
      <c r="AG357" s="2" t="s">
        <v>1484</v>
      </c>
      <c r="AH357" s="2" t="s">
        <v>1484</v>
      </c>
      <c r="AI357" s="2" t="s">
        <v>1484</v>
      </c>
      <c r="AJ357" s="2" t="s">
        <v>1484</v>
      </c>
      <c r="AK357" s="2" t="s">
        <v>1484</v>
      </c>
      <c r="AL357" s="2" t="s">
        <v>1484</v>
      </c>
      <c r="AM357" s="2" t="s">
        <v>1484</v>
      </c>
      <c r="AN357" s="2" t="s">
        <v>1484</v>
      </c>
      <c r="AO357" s="2" t="s">
        <v>1484</v>
      </c>
      <c r="AP357" s="2" t="s">
        <v>1484</v>
      </c>
      <c r="AQ357" s="2" t="s">
        <v>1484</v>
      </c>
      <c r="AR357" s="2" t="s">
        <v>1484</v>
      </c>
      <c r="AS357" s="2" t="s">
        <v>1484</v>
      </c>
      <c r="AT357" s="2" t="s">
        <v>1484</v>
      </c>
      <c r="AU357" s="2" t="s">
        <v>1484</v>
      </c>
      <c r="AV357" s="2" t="s">
        <v>1484</v>
      </c>
      <c r="AW357" s="2" t="s">
        <v>1484</v>
      </c>
      <c r="AX357" s="2" t="s">
        <v>1484</v>
      </c>
      <c r="AY357" s="2" t="s">
        <v>1484</v>
      </c>
      <c r="AZ357" s="2" t="s">
        <v>1484</v>
      </c>
      <c r="BA357" s="2" t="s">
        <v>1484</v>
      </c>
      <c r="BB357" s="2" t="s">
        <v>1484</v>
      </c>
      <c r="BC357" s="2">
        <v>1422</v>
      </c>
      <c r="BD357" s="2">
        <v>2566.6</v>
      </c>
      <c r="BE357" s="2">
        <v>2591.2000000000003</v>
      </c>
      <c r="BF357" s="2">
        <v>2197.6</v>
      </c>
      <c r="BG357" s="2">
        <v>2271.4</v>
      </c>
      <c r="BH357" s="2">
        <v>2332.1999999999998</v>
      </c>
      <c r="BI357" s="2">
        <v>1070.5999999999999</v>
      </c>
      <c r="BJ357" s="2">
        <v>1199.7</v>
      </c>
      <c r="BK357" s="2" t="s">
        <v>1484</v>
      </c>
      <c r="BL357" s="2" t="s">
        <v>1484</v>
      </c>
      <c r="BM357" s="2" t="s">
        <v>1484</v>
      </c>
      <c r="BN357" s="2" t="s">
        <v>1484</v>
      </c>
      <c r="BO357" s="2" t="s">
        <v>1484</v>
      </c>
      <c r="BP357" s="2" t="s">
        <v>1484</v>
      </c>
      <c r="BQ357" s="2" t="s">
        <v>1484</v>
      </c>
      <c r="BR357" s="2" t="s">
        <v>1484</v>
      </c>
      <c r="BS357" s="2" t="s">
        <v>1484</v>
      </c>
      <c r="BT357" s="2" t="s">
        <v>1484</v>
      </c>
      <c r="BU357" s="2" t="s">
        <v>1484</v>
      </c>
      <c r="BV357" s="2" t="s">
        <v>1484</v>
      </c>
      <c r="BW357" s="2" t="s">
        <v>1484</v>
      </c>
      <c r="BX357" s="2" t="s">
        <v>1484</v>
      </c>
      <c r="BY357" s="2" t="s">
        <v>1484</v>
      </c>
      <c r="BZ357" s="2" t="s">
        <v>1484</v>
      </c>
      <c r="CA357" s="2" t="s">
        <v>1484</v>
      </c>
      <c r="CB357" s="2" t="s">
        <v>1484</v>
      </c>
      <c r="CC357" s="2" t="s">
        <v>1484</v>
      </c>
      <c r="CD357" s="2" t="s">
        <v>1484</v>
      </c>
      <c r="CE357" s="2" t="s">
        <v>1484</v>
      </c>
      <c r="CF357" s="2" t="s">
        <v>1484</v>
      </c>
      <c r="CG357" s="2" t="s">
        <v>1484</v>
      </c>
      <c r="CH357" s="2" t="s">
        <v>1484</v>
      </c>
      <c r="CI357" s="2">
        <v>13.3</v>
      </c>
      <c r="CJ357" s="2">
        <v>16.100000000000001</v>
      </c>
      <c r="CK357" s="2">
        <v>14.9</v>
      </c>
      <c r="CL357" s="2">
        <v>15.6</v>
      </c>
      <c r="CM357" s="2">
        <v>15.9</v>
      </c>
      <c r="CN357" s="2">
        <v>15.3</v>
      </c>
      <c r="CO357" s="2">
        <v>13.6</v>
      </c>
      <c r="CP357" s="2">
        <v>18.399999999999999</v>
      </c>
      <c r="CQ357" s="2" t="s">
        <v>1484</v>
      </c>
      <c r="CR357" s="2" t="s">
        <v>1484</v>
      </c>
      <c r="CS357" s="2" t="s">
        <v>1484</v>
      </c>
      <c r="CU357" s="2" t="str">
        <f>_xlfn.XLOOKUP($A357,TEAMS!$G$1:$G$844,TEAMS!$H$1:$H$844,"",0)</f>
        <v>PF</v>
      </c>
      <c r="CV357" s="2" t="str">
        <f>_xlfn.XLOOKUP($CU357,DASHBOARD!$B$22:$B$27,DASHBOARD!$C$22:$C$27,"",0)</f>
        <v>FORWARD</v>
      </c>
      <c r="CY357" s="60">
        <v>0</v>
      </c>
      <c r="CZ357" s="60">
        <v>0</v>
      </c>
      <c r="DA357" s="60">
        <v>0</v>
      </c>
      <c r="DB357" s="60">
        <v>0</v>
      </c>
      <c r="DC357" s="60">
        <v>0</v>
      </c>
      <c r="DD357" s="60">
        <v>0</v>
      </c>
      <c r="DE357" s="60">
        <v>0</v>
      </c>
      <c r="DF357" s="60">
        <v>0</v>
      </c>
      <c r="DG357" s="60">
        <v>0</v>
      </c>
      <c r="DH357" s="60">
        <v>0</v>
      </c>
      <c r="DI357" s="60">
        <v>0</v>
      </c>
      <c r="DJ357" s="60">
        <v>0</v>
      </c>
      <c r="DK357" s="60">
        <v>0</v>
      </c>
      <c r="DL357" s="60">
        <v>0</v>
      </c>
      <c r="DM357" s="60">
        <v>0</v>
      </c>
      <c r="DN357" s="60">
        <v>0</v>
      </c>
      <c r="DO357" s="60">
        <v>0</v>
      </c>
      <c r="DP357" s="60">
        <v>0</v>
      </c>
      <c r="DQ357" s="60">
        <v>0</v>
      </c>
      <c r="DR357" s="60">
        <v>0</v>
      </c>
      <c r="DS357" s="60">
        <v>0</v>
      </c>
      <c r="DT357" s="60">
        <v>3726600</v>
      </c>
      <c r="DU357" s="60">
        <v>4006080</v>
      </c>
      <c r="DV357" s="60">
        <v>4062000</v>
      </c>
      <c r="DW357" s="60">
        <v>5138430</v>
      </c>
      <c r="DX357" s="60">
        <v>14260870</v>
      </c>
      <c r="DY357" s="60">
        <v>15330435</v>
      </c>
      <c r="DZ357" s="60">
        <v>16400000</v>
      </c>
      <c r="EA357" s="60">
        <v>17469565</v>
      </c>
      <c r="EB357" s="60">
        <v>0</v>
      </c>
      <c r="EC357" s="60">
        <v>0</v>
      </c>
      <c r="ED357" s="60">
        <v>0</v>
      </c>
      <c r="EH357" s="2" t="s">
        <v>1478</v>
      </c>
    </row>
    <row r="358" spans="1:165" x14ac:dyDescent="0.2">
      <c r="A358" s="2" t="s">
        <v>660</v>
      </c>
      <c r="B358" s="2" t="s">
        <v>1484</v>
      </c>
      <c r="C358" s="2" t="s">
        <v>1484</v>
      </c>
      <c r="D358" s="2" t="s">
        <v>1484</v>
      </c>
      <c r="E358" s="2" t="s">
        <v>1484</v>
      </c>
      <c r="F358" s="2" t="s">
        <v>1484</v>
      </c>
      <c r="G358" s="2" t="s">
        <v>1484</v>
      </c>
      <c r="H358" s="2" t="s">
        <v>1484</v>
      </c>
      <c r="I358" s="2" t="s">
        <v>1484</v>
      </c>
      <c r="J358" s="2" t="s">
        <v>1484</v>
      </c>
      <c r="K358" s="2" t="s">
        <v>1484</v>
      </c>
      <c r="L358" s="2" t="s">
        <v>1484</v>
      </c>
      <c r="M358" s="2" t="s">
        <v>1484</v>
      </c>
      <c r="N358" s="2" t="s">
        <v>1484</v>
      </c>
      <c r="O358" s="2" t="s">
        <v>1484</v>
      </c>
      <c r="P358" s="2" t="s">
        <v>1484</v>
      </c>
      <c r="Q358" s="2" t="s">
        <v>1484</v>
      </c>
      <c r="R358" s="2" t="s">
        <v>1484</v>
      </c>
      <c r="S358" s="2" t="s">
        <v>1484</v>
      </c>
      <c r="T358" s="2" t="s">
        <v>1484</v>
      </c>
      <c r="U358" s="2" t="s">
        <v>1484</v>
      </c>
      <c r="V358" s="2" t="s">
        <v>1484</v>
      </c>
      <c r="W358" s="2" t="s">
        <v>1484</v>
      </c>
      <c r="X358" s="2" t="s">
        <v>1484</v>
      </c>
      <c r="Y358" s="2" t="s">
        <v>1085</v>
      </c>
      <c r="Z358" s="2" t="s">
        <v>1507</v>
      </c>
      <c r="AA358" s="2" t="s">
        <v>1532</v>
      </c>
      <c r="AB358" s="2" t="s">
        <v>1524</v>
      </c>
      <c r="AC358" s="2" t="s">
        <v>1506</v>
      </c>
      <c r="AD358" s="2" t="s">
        <v>1506</v>
      </c>
      <c r="AE358" s="2" t="s">
        <v>1484</v>
      </c>
      <c r="AF358" s="2" t="s">
        <v>1484</v>
      </c>
      <c r="AG358" s="2" t="s">
        <v>1484</v>
      </c>
      <c r="AH358" s="2" t="s">
        <v>1484</v>
      </c>
      <c r="AI358" s="2" t="s">
        <v>1484</v>
      </c>
      <c r="AJ358" s="2" t="s">
        <v>1484</v>
      </c>
      <c r="AK358" s="2" t="s">
        <v>1484</v>
      </c>
      <c r="AL358" s="2" t="s">
        <v>1484</v>
      </c>
      <c r="AM358" s="2" t="s">
        <v>1484</v>
      </c>
      <c r="AN358" s="2" t="s">
        <v>1484</v>
      </c>
      <c r="AO358" s="2" t="s">
        <v>1484</v>
      </c>
      <c r="AP358" s="2" t="s">
        <v>1484</v>
      </c>
      <c r="AQ358" s="2" t="s">
        <v>1484</v>
      </c>
      <c r="AR358" s="2" t="s">
        <v>1484</v>
      </c>
      <c r="AS358" s="2" t="s">
        <v>1484</v>
      </c>
      <c r="AT358" s="2" t="s">
        <v>1484</v>
      </c>
      <c r="AU358" s="2" t="s">
        <v>1484</v>
      </c>
      <c r="AV358" s="2" t="s">
        <v>1484</v>
      </c>
      <c r="AW358" s="2" t="s">
        <v>1484</v>
      </c>
      <c r="AX358" s="2" t="s">
        <v>1484</v>
      </c>
      <c r="AY358" s="2" t="s">
        <v>1484</v>
      </c>
      <c r="AZ358" s="2" t="s">
        <v>1484</v>
      </c>
      <c r="BA358" s="2" t="s">
        <v>1484</v>
      </c>
      <c r="BB358" s="2" t="s">
        <v>1484</v>
      </c>
      <c r="BC358" s="2" t="s">
        <v>1484</v>
      </c>
      <c r="BD358" s="2" t="s">
        <v>1484</v>
      </c>
      <c r="BE358" s="2">
        <v>75</v>
      </c>
      <c r="BF358" s="2">
        <v>394.8</v>
      </c>
      <c r="BG358" s="2">
        <v>477.3</v>
      </c>
      <c r="BH358" s="2">
        <v>1185.8999999999999</v>
      </c>
      <c r="BI358" s="2">
        <v>1619.5</v>
      </c>
      <c r="BJ358" s="2">
        <v>759.9</v>
      </c>
      <c r="BK358" s="2" t="s">
        <v>1484</v>
      </c>
      <c r="BL358" s="2" t="s">
        <v>1484</v>
      </c>
      <c r="BM358" s="2" t="s">
        <v>1484</v>
      </c>
      <c r="BN358" s="2" t="s">
        <v>1484</v>
      </c>
      <c r="BO358" s="2" t="s">
        <v>1484</v>
      </c>
      <c r="BP358" s="2" t="s">
        <v>1484</v>
      </c>
      <c r="BQ358" s="2" t="s">
        <v>1484</v>
      </c>
      <c r="BR358" s="2" t="s">
        <v>1484</v>
      </c>
      <c r="BS358" s="2" t="s">
        <v>1484</v>
      </c>
      <c r="BT358" s="2" t="s">
        <v>1484</v>
      </c>
      <c r="BU358" s="2" t="s">
        <v>1484</v>
      </c>
      <c r="BV358" s="2" t="s">
        <v>1484</v>
      </c>
      <c r="BW358" s="2" t="s">
        <v>1484</v>
      </c>
      <c r="BX358" s="2" t="s">
        <v>1484</v>
      </c>
      <c r="BY358" s="2" t="s">
        <v>1484</v>
      </c>
      <c r="BZ358" s="2" t="s">
        <v>1484</v>
      </c>
      <c r="CA358" s="2" t="s">
        <v>1484</v>
      </c>
      <c r="CB358" s="2" t="s">
        <v>1484</v>
      </c>
      <c r="CC358" s="2" t="s">
        <v>1484</v>
      </c>
      <c r="CD358" s="2" t="s">
        <v>1484</v>
      </c>
      <c r="CE358" s="2" t="s">
        <v>1484</v>
      </c>
      <c r="CF358" s="2" t="s">
        <v>1484</v>
      </c>
      <c r="CG358" s="2" t="s">
        <v>1484</v>
      </c>
      <c r="CH358" s="2" t="s">
        <v>1484</v>
      </c>
      <c r="CI358" s="2" t="s">
        <v>1484</v>
      </c>
      <c r="CJ358" s="2" t="s">
        <v>1484</v>
      </c>
      <c r="CK358" s="2">
        <v>16</v>
      </c>
      <c r="CL358" s="2">
        <v>9.6</v>
      </c>
      <c r="CM358" s="2">
        <v>14.9</v>
      </c>
      <c r="CN358" s="2">
        <v>10.4</v>
      </c>
      <c r="CO358" s="2">
        <v>9.8000000000000007</v>
      </c>
      <c r="CP358" s="2">
        <v>9.8000000000000007</v>
      </c>
      <c r="CQ358" s="2" t="s">
        <v>1484</v>
      </c>
      <c r="CR358" s="2" t="s">
        <v>1484</v>
      </c>
      <c r="CS358" s="2" t="s">
        <v>1484</v>
      </c>
      <c r="CU358" s="2" t="str">
        <f>_xlfn.XLOOKUP($A358,TEAMS!$G$1:$G$844,TEAMS!$H$1:$H$844,"",0)</f>
        <v>SG</v>
      </c>
      <c r="CV358" s="2" t="str">
        <f>_xlfn.XLOOKUP($CU358,DASHBOARD!$B$22:$B$27,DASHBOARD!$C$22:$C$27,"",0)</f>
        <v>GUARD</v>
      </c>
      <c r="CY358" s="60">
        <v>0</v>
      </c>
      <c r="CZ358" s="60">
        <v>0</v>
      </c>
      <c r="DA358" s="60">
        <v>0</v>
      </c>
      <c r="DB358" s="60">
        <v>0</v>
      </c>
      <c r="DC358" s="60">
        <v>0</v>
      </c>
      <c r="DD358" s="60">
        <v>0</v>
      </c>
      <c r="DE358" s="60">
        <v>0</v>
      </c>
      <c r="DF358" s="60">
        <v>0</v>
      </c>
      <c r="DG358" s="60">
        <v>0</v>
      </c>
      <c r="DH358" s="60">
        <v>0</v>
      </c>
      <c r="DI358" s="60">
        <v>0</v>
      </c>
      <c r="DJ358" s="60">
        <v>0</v>
      </c>
      <c r="DK358" s="60">
        <v>0</v>
      </c>
      <c r="DL358" s="60">
        <v>0</v>
      </c>
      <c r="DM358" s="60">
        <v>0</v>
      </c>
      <c r="DN358" s="60">
        <v>0</v>
      </c>
      <c r="DO358" s="60">
        <v>0</v>
      </c>
      <c r="DP358" s="60">
        <v>0</v>
      </c>
      <c r="DQ358" s="60">
        <v>0</v>
      </c>
      <c r="DR358" s="60">
        <v>0</v>
      </c>
      <c r="DS358" s="60">
        <v>0</v>
      </c>
      <c r="DT358" s="60">
        <v>0</v>
      </c>
      <c r="DU358" s="60">
        <v>0</v>
      </c>
      <c r="DV358" s="60">
        <v>0</v>
      </c>
      <c r="DW358" s="60">
        <v>0</v>
      </c>
      <c r="DX358" s="60">
        <v>947276</v>
      </c>
      <c r="DY358" s="60">
        <v>3332940</v>
      </c>
      <c r="DZ358" s="60">
        <v>3408520</v>
      </c>
      <c r="EA358" s="60">
        <v>3258539</v>
      </c>
      <c r="EB358" s="60">
        <v>0</v>
      </c>
      <c r="EC358" s="60">
        <v>0</v>
      </c>
      <c r="ED358" s="60">
        <v>0</v>
      </c>
      <c r="EH358" s="2" t="s">
        <v>1481</v>
      </c>
    </row>
    <row r="359" spans="1:165" x14ac:dyDescent="0.2">
      <c r="A359" s="2" t="s">
        <v>1026</v>
      </c>
      <c r="B359" s="2" t="s">
        <v>1484</v>
      </c>
      <c r="C359" s="2" t="s">
        <v>1484</v>
      </c>
      <c r="D359" s="2" t="s">
        <v>1484</v>
      </c>
      <c r="E359" s="2" t="s">
        <v>1484</v>
      </c>
      <c r="F359" s="2" t="s">
        <v>1484</v>
      </c>
      <c r="G359" s="2" t="s">
        <v>1484</v>
      </c>
      <c r="H359" s="2" t="s">
        <v>1484</v>
      </c>
      <c r="I359" s="2" t="s">
        <v>1484</v>
      </c>
      <c r="J359" s="2" t="s">
        <v>837</v>
      </c>
      <c r="K359" s="2" t="s">
        <v>837</v>
      </c>
      <c r="L359" s="2" t="s">
        <v>837</v>
      </c>
      <c r="M359" s="2" t="s">
        <v>1521</v>
      </c>
      <c r="N359" s="2" t="s">
        <v>1521</v>
      </c>
      <c r="O359" s="2" t="s">
        <v>1522</v>
      </c>
      <c r="P359" s="2" t="s">
        <v>1507</v>
      </c>
      <c r="Q359" s="2" t="s">
        <v>1526</v>
      </c>
      <c r="R359" s="2" t="s">
        <v>1526</v>
      </c>
      <c r="S359" s="2" t="s">
        <v>1507</v>
      </c>
      <c r="T359" s="2" t="s">
        <v>1507</v>
      </c>
      <c r="U359" s="2" t="s">
        <v>1484</v>
      </c>
      <c r="V359" s="2" t="s">
        <v>1484</v>
      </c>
      <c r="W359" s="2" t="s">
        <v>1484</v>
      </c>
      <c r="X359" s="2" t="s">
        <v>1484</v>
      </c>
      <c r="Y359" s="2" t="s">
        <v>1484</v>
      </c>
      <c r="Z359" s="2" t="s">
        <v>1484</v>
      </c>
      <c r="AA359" s="2" t="s">
        <v>1484</v>
      </c>
      <c r="AB359" s="2" t="s">
        <v>1484</v>
      </c>
      <c r="AC359" s="2" t="s">
        <v>1484</v>
      </c>
      <c r="AD359" s="2" t="s">
        <v>1484</v>
      </c>
      <c r="AE359" s="2" t="s">
        <v>1484</v>
      </c>
      <c r="AF359" s="2" t="s">
        <v>1484</v>
      </c>
      <c r="AG359" s="2" t="s">
        <v>1484</v>
      </c>
      <c r="AH359" s="2" t="s">
        <v>1484</v>
      </c>
      <c r="AI359" s="2" t="s">
        <v>1484</v>
      </c>
      <c r="AJ359" s="2" t="s">
        <v>1484</v>
      </c>
      <c r="AK359" s="2" t="s">
        <v>1484</v>
      </c>
      <c r="AL359" s="2" t="s">
        <v>1484</v>
      </c>
      <c r="AM359" s="2" t="s">
        <v>1484</v>
      </c>
      <c r="AN359" s="2" t="s">
        <v>1484</v>
      </c>
      <c r="AO359" s="2" t="s">
        <v>1484</v>
      </c>
      <c r="AP359" s="2">
        <v>187.5</v>
      </c>
      <c r="AQ359" s="2">
        <v>146.4</v>
      </c>
      <c r="AR359" s="2">
        <v>467.40000000000003</v>
      </c>
      <c r="AS359" s="2">
        <v>1455.5</v>
      </c>
      <c r="AT359" s="2">
        <v>1987.5</v>
      </c>
      <c r="AU359" s="2">
        <v>2333.1999999999998</v>
      </c>
      <c r="AV359" s="2">
        <v>2009</v>
      </c>
      <c r="AW359" s="2">
        <v>1234.2</v>
      </c>
      <c r="AX359" s="2">
        <v>1489.6000000000001</v>
      </c>
      <c r="AY359" s="2">
        <v>735</v>
      </c>
      <c r="AZ359" s="2">
        <v>519.20000000000005</v>
      </c>
      <c r="BA359" s="2" t="s">
        <v>1484</v>
      </c>
      <c r="BB359" s="2" t="s">
        <v>1484</v>
      </c>
      <c r="BC359" s="2" t="s">
        <v>1484</v>
      </c>
      <c r="BD359" s="2" t="s">
        <v>1484</v>
      </c>
      <c r="BE359" s="2" t="s">
        <v>1484</v>
      </c>
      <c r="BF359" s="2" t="s">
        <v>1484</v>
      </c>
      <c r="BG359" s="2" t="s">
        <v>1484</v>
      </c>
      <c r="BH359" s="2" t="s">
        <v>1484</v>
      </c>
      <c r="BI359" s="2" t="s">
        <v>1484</v>
      </c>
      <c r="BJ359" s="2" t="s">
        <v>1484</v>
      </c>
      <c r="BK359" s="2" t="s">
        <v>1484</v>
      </c>
      <c r="BL359" s="2" t="s">
        <v>1484</v>
      </c>
      <c r="BM359" s="2" t="s">
        <v>1484</v>
      </c>
      <c r="BN359" s="2" t="s">
        <v>1484</v>
      </c>
      <c r="BO359" s="2" t="s">
        <v>1484</v>
      </c>
      <c r="BP359" s="2" t="s">
        <v>1484</v>
      </c>
      <c r="BQ359" s="2" t="s">
        <v>1484</v>
      </c>
      <c r="BR359" s="2" t="s">
        <v>1484</v>
      </c>
      <c r="BS359" s="2" t="s">
        <v>1484</v>
      </c>
      <c r="BT359" s="2" t="s">
        <v>1484</v>
      </c>
      <c r="BU359" s="2" t="s">
        <v>1484</v>
      </c>
      <c r="BV359" s="2">
        <v>11.2</v>
      </c>
      <c r="BW359" s="2">
        <v>10.5</v>
      </c>
      <c r="BX359" s="2">
        <v>8.6999999999999993</v>
      </c>
      <c r="BY359" s="2">
        <v>13.7</v>
      </c>
      <c r="BZ359" s="2">
        <v>12.9</v>
      </c>
      <c r="CA359" s="2">
        <v>12.6</v>
      </c>
      <c r="CB359" s="2">
        <v>14.1</v>
      </c>
      <c r="CC359" s="2">
        <v>15.5</v>
      </c>
      <c r="CD359" s="2">
        <v>14.1</v>
      </c>
      <c r="CE359" s="2">
        <v>11.9</v>
      </c>
      <c r="CF359" s="2">
        <v>10.3</v>
      </c>
      <c r="CG359" s="2" t="s">
        <v>1484</v>
      </c>
      <c r="CH359" s="2" t="s">
        <v>1484</v>
      </c>
      <c r="CI359" s="2" t="s">
        <v>1484</v>
      </c>
      <c r="CJ359" s="2" t="s">
        <v>1484</v>
      </c>
      <c r="CK359" s="2" t="s">
        <v>1484</v>
      </c>
      <c r="CL359" s="2" t="s">
        <v>1484</v>
      </c>
      <c r="CM359" s="2" t="s">
        <v>1484</v>
      </c>
      <c r="CN359" s="2" t="s">
        <v>1484</v>
      </c>
      <c r="CO359" s="2" t="s">
        <v>1484</v>
      </c>
      <c r="CP359" s="2" t="s">
        <v>1484</v>
      </c>
      <c r="CQ359" s="2" t="s">
        <v>1484</v>
      </c>
      <c r="CR359" s="2" t="s">
        <v>1484</v>
      </c>
      <c r="CS359" s="2" t="s">
        <v>1484</v>
      </c>
      <c r="CU359" s="2" t="str">
        <f>_xlfn.XLOOKUP($A359,TEAMS!$G$1:$G$844,TEAMS!$H$1:$H$844,"",0)</f>
        <v>PG</v>
      </c>
      <c r="CV359" s="2" t="str">
        <f>_xlfn.XLOOKUP($CU359,DASHBOARD!$B$22:$B$27,DASHBOARD!$C$22:$C$27,"",0)</f>
        <v>GUARD</v>
      </c>
      <c r="CY359" s="60">
        <v>0</v>
      </c>
      <c r="CZ359" s="60">
        <v>0</v>
      </c>
      <c r="DA359" s="60">
        <v>0</v>
      </c>
      <c r="DB359" s="60">
        <v>0</v>
      </c>
      <c r="DC359" s="60">
        <v>0</v>
      </c>
      <c r="DD359" s="60">
        <v>0</v>
      </c>
      <c r="DE359" s="60">
        <v>0</v>
      </c>
      <c r="DF359" s="60">
        <v>0</v>
      </c>
      <c r="DG359" s="60">
        <v>287500</v>
      </c>
      <c r="DH359" s="60">
        <v>809280</v>
      </c>
      <c r="DI359" s="60">
        <v>865800</v>
      </c>
      <c r="DJ359" s="60">
        <v>1700000</v>
      </c>
      <c r="DK359" s="60">
        <v>1870000</v>
      </c>
      <c r="DL359" s="60">
        <v>1500000</v>
      </c>
      <c r="DM359" s="60">
        <v>1600000</v>
      </c>
      <c r="DN359" s="60">
        <v>3500000</v>
      </c>
      <c r="DO359" s="60">
        <v>3500000</v>
      </c>
      <c r="DP359" s="60">
        <v>0</v>
      </c>
      <c r="DQ359" s="60">
        <v>2250000</v>
      </c>
      <c r="DR359" s="60">
        <v>0</v>
      </c>
      <c r="DS359" s="60">
        <v>0</v>
      </c>
      <c r="DT359" s="60">
        <v>0</v>
      </c>
      <c r="DU359" s="60">
        <v>0</v>
      </c>
      <c r="DV359" s="60">
        <v>0</v>
      </c>
      <c r="DW359" s="60">
        <v>0</v>
      </c>
      <c r="DX359" s="60">
        <v>0</v>
      </c>
      <c r="DY359" s="60">
        <v>0</v>
      </c>
      <c r="DZ359" s="60">
        <v>0</v>
      </c>
      <c r="EA359" s="60">
        <v>0</v>
      </c>
      <c r="EB359" s="60">
        <v>0</v>
      </c>
      <c r="EC359" s="60">
        <v>0</v>
      </c>
      <c r="ED359" s="60">
        <v>0</v>
      </c>
      <c r="EH359" s="2" t="s">
        <v>1481</v>
      </c>
    </row>
    <row r="360" spans="1:165" x14ac:dyDescent="0.2">
      <c r="A360" s="2" t="s">
        <v>855</v>
      </c>
      <c r="B360" s="2" t="s">
        <v>1484</v>
      </c>
      <c r="C360" s="2" t="s">
        <v>1484</v>
      </c>
      <c r="D360" s="2" t="s">
        <v>1484</v>
      </c>
      <c r="E360" s="2" t="s">
        <v>1484</v>
      </c>
      <c r="F360" s="2" t="s">
        <v>1484</v>
      </c>
      <c r="G360" s="2" t="s">
        <v>1484</v>
      </c>
      <c r="H360" s="2" t="s">
        <v>1484</v>
      </c>
      <c r="I360" s="2" t="s">
        <v>1484</v>
      </c>
      <c r="J360" s="2" t="s">
        <v>1484</v>
      </c>
      <c r="K360" s="2" t="s">
        <v>1484</v>
      </c>
      <c r="L360" s="2" t="s">
        <v>1484</v>
      </c>
      <c r="M360" s="2" t="s">
        <v>1077</v>
      </c>
      <c r="N360" s="2" t="s">
        <v>1077</v>
      </c>
      <c r="O360" s="2" t="s">
        <v>1077</v>
      </c>
      <c r="P360" s="2" t="s">
        <v>1077</v>
      </c>
      <c r="Q360" s="2" t="s">
        <v>1077</v>
      </c>
      <c r="R360" s="2" t="s">
        <v>1530</v>
      </c>
      <c r="S360" s="2" t="s">
        <v>1517</v>
      </c>
      <c r="T360" s="2" t="s">
        <v>1517</v>
      </c>
      <c r="U360" s="2" t="s">
        <v>1508</v>
      </c>
      <c r="V360" s="2" t="s">
        <v>843</v>
      </c>
      <c r="W360" s="2" t="s">
        <v>1529</v>
      </c>
      <c r="X360" s="2" t="s">
        <v>1529</v>
      </c>
      <c r="Y360" s="2" t="s">
        <v>1529</v>
      </c>
      <c r="Z360" s="2" t="s">
        <v>843</v>
      </c>
      <c r="AA360" s="2" t="s">
        <v>1506</v>
      </c>
      <c r="AB360" s="2" t="s">
        <v>1506</v>
      </c>
      <c r="AC360" s="2" t="s">
        <v>1506</v>
      </c>
      <c r="AD360" s="2" t="s">
        <v>1507</v>
      </c>
      <c r="AE360" s="2" t="s">
        <v>1484</v>
      </c>
      <c r="AF360" s="2" t="s">
        <v>1484</v>
      </c>
      <c r="AG360" s="2" t="s">
        <v>1484</v>
      </c>
      <c r="AH360" s="2" t="s">
        <v>1484</v>
      </c>
      <c r="AI360" s="2" t="s">
        <v>1484</v>
      </c>
      <c r="AJ360" s="2" t="s">
        <v>1484</v>
      </c>
      <c r="AK360" s="2" t="s">
        <v>1484</v>
      </c>
      <c r="AL360" s="2" t="s">
        <v>1484</v>
      </c>
      <c r="AM360" s="2" t="s">
        <v>1484</v>
      </c>
      <c r="AN360" s="2" t="s">
        <v>1484</v>
      </c>
      <c r="AO360" s="2" t="s">
        <v>1484</v>
      </c>
      <c r="AP360" s="2" t="s">
        <v>1484</v>
      </c>
      <c r="AQ360" s="2" t="s">
        <v>1484</v>
      </c>
      <c r="AR360" s="2" t="s">
        <v>1484</v>
      </c>
      <c r="AS360" s="2">
        <v>1391.6000000000001</v>
      </c>
      <c r="AT360" s="2">
        <v>1830</v>
      </c>
      <c r="AU360" s="2">
        <v>780.5</v>
      </c>
      <c r="AV360" s="2">
        <v>2192</v>
      </c>
      <c r="AW360" s="2">
        <v>2117.2000000000003</v>
      </c>
      <c r="AX360" s="2">
        <v>2525.8000000000002</v>
      </c>
      <c r="AY360" s="2">
        <v>2780.8</v>
      </c>
      <c r="AZ360" s="2">
        <v>1444.5</v>
      </c>
      <c r="BA360" s="2">
        <v>1162.8</v>
      </c>
      <c r="BB360" s="2">
        <v>2057.2000000000003</v>
      </c>
      <c r="BC360" s="2">
        <v>2058.4</v>
      </c>
      <c r="BD360" s="2">
        <v>2164.7999999999997</v>
      </c>
      <c r="BE360" s="2">
        <v>1661</v>
      </c>
      <c r="BF360" s="2">
        <v>2287.5</v>
      </c>
      <c r="BG360" s="2">
        <v>1617</v>
      </c>
      <c r="BH360" s="2">
        <v>1297.2</v>
      </c>
      <c r="BI360" s="2">
        <v>1150</v>
      </c>
      <c r="BJ360" s="2">
        <v>874.5</v>
      </c>
      <c r="BK360" s="2" t="s">
        <v>1484</v>
      </c>
      <c r="BL360" s="2" t="s">
        <v>1484</v>
      </c>
      <c r="BM360" s="2" t="s">
        <v>1484</v>
      </c>
      <c r="BN360" s="2" t="s">
        <v>1484</v>
      </c>
      <c r="BO360" s="2" t="s">
        <v>1484</v>
      </c>
      <c r="BP360" s="2" t="s">
        <v>1484</v>
      </c>
      <c r="BQ360" s="2" t="s">
        <v>1484</v>
      </c>
      <c r="BR360" s="2" t="s">
        <v>1484</v>
      </c>
      <c r="BS360" s="2" t="s">
        <v>1484</v>
      </c>
      <c r="BT360" s="2" t="s">
        <v>1484</v>
      </c>
      <c r="BU360" s="2" t="s">
        <v>1484</v>
      </c>
      <c r="BV360" s="2" t="s">
        <v>1484</v>
      </c>
      <c r="BW360" s="2" t="s">
        <v>1484</v>
      </c>
      <c r="BX360" s="2" t="s">
        <v>1484</v>
      </c>
      <c r="BY360" s="2">
        <v>13</v>
      </c>
      <c r="BZ360" s="2">
        <v>15.8</v>
      </c>
      <c r="CA360" s="2">
        <v>14.2</v>
      </c>
      <c r="CB360" s="2">
        <v>16.399999999999999</v>
      </c>
      <c r="CC360" s="2">
        <v>12.2</v>
      </c>
      <c r="CD360" s="2">
        <v>17</v>
      </c>
      <c r="CE360" s="2">
        <v>17.5</v>
      </c>
      <c r="CF360" s="2">
        <v>13.4</v>
      </c>
      <c r="CG360" s="2">
        <v>12.5</v>
      </c>
      <c r="CH360" s="2">
        <v>18.399999999999999</v>
      </c>
      <c r="CI360" s="2">
        <v>18.7</v>
      </c>
      <c r="CJ360" s="2">
        <v>18.899999999999999</v>
      </c>
      <c r="CK360" s="2">
        <v>16.399999999999999</v>
      </c>
      <c r="CL360" s="2">
        <v>20.100000000000001</v>
      </c>
      <c r="CM360" s="2">
        <v>14.7</v>
      </c>
      <c r="CN360" s="2">
        <v>16.600000000000001</v>
      </c>
      <c r="CO360" s="2">
        <v>14.2</v>
      </c>
      <c r="CP360" s="2">
        <v>11.2</v>
      </c>
      <c r="CQ360" s="2" t="s">
        <v>1484</v>
      </c>
      <c r="CR360" s="2" t="s">
        <v>1484</v>
      </c>
      <c r="CS360" s="2" t="s">
        <v>1484</v>
      </c>
      <c r="CU360" s="2" t="str">
        <f>_xlfn.XLOOKUP($A360,TEAMS!$G$1:$G$844,TEAMS!$H$1:$H$844,"",0)</f>
        <v>C</v>
      </c>
      <c r="CV360" s="2" t="str">
        <f>_xlfn.XLOOKUP($CU360,DASHBOARD!$B$22:$B$27,DASHBOARD!$C$22:$C$27,"",0)</f>
        <v>CENTER</v>
      </c>
      <c r="CY360" s="60">
        <v>0</v>
      </c>
      <c r="CZ360" s="60">
        <v>0</v>
      </c>
      <c r="DA360" s="60">
        <v>0</v>
      </c>
      <c r="DB360" s="60">
        <v>0</v>
      </c>
      <c r="DC360" s="60">
        <v>0</v>
      </c>
      <c r="DD360" s="60">
        <v>0</v>
      </c>
      <c r="DE360" s="60">
        <v>0</v>
      </c>
      <c r="DF360" s="60">
        <v>0</v>
      </c>
      <c r="DG360" s="60">
        <v>0</v>
      </c>
      <c r="DH360" s="60">
        <v>0</v>
      </c>
      <c r="DI360" s="60">
        <v>0</v>
      </c>
      <c r="DJ360" s="60">
        <v>3308160</v>
      </c>
      <c r="DK360" s="60">
        <v>3556200</v>
      </c>
      <c r="DL360" s="60">
        <v>3804360</v>
      </c>
      <c r="DM360" s="60">
        <v>0</v>
      </c>
      <c r="DN360" s="60">
        <v>9000000</v>
      </c>
      <c r="DO360" s="60">
        <v>9150000</v>
      </c>
      <c r="DP360" s="60">
        <v>10250000</v>
      </c>
      <c r="DQ360" s="60">
        <v>11350000</v>
      </c>
      <c r="DR360" s="60">
        <v>0</v>
      </c>
      <c r="DS360" s="60">
        <v>12600000</v>
      </c>
      <c r="DT360" s="60">
        <v>13107837</v>
      </c>
      <c r="DU360" s="60">
        <v>13604188</v>
      </c>
      <c r="DV360" s="60">
        <v>14100538</v>
      </c>
      <c r="DW360" s="60">
        <v>14598888</v>
      </c>
      <c r="DX360" s="60">
        <v>13000000</v>
      </c>
      <c r="DY360" s="60">
        <v>12415000</v>
      </c>
      <c r="DZ360" s="60">
        <v>13000000</v>
      </c>
      <c r="EA360" s="60">
        <v>13585000</v>
      </c>
      <c r="EB360" s="60">
        <v>0</v>
      </c>
      <c r="EC360" s="60">
        <v>0</v>
      </c>
      <c r="ED360" s="60">
        <v>0</v>
      </c>
      <c r="EH360" s="2" t="s">
        <v>1478</v>
      </c>
    </row>
    <row r="361" spans="1:165" x14ac:dyDescent="0.2">
      <c r="A361" s="2" t="s">
        <v>828</v>
      </c>
      <c r="B361" s="2" t="s">
        <v>1484</v>
      </c>
      <c r="C361" s="2" t="s">
        <v>1484</v>
      </c>
      <c r="D361" s="2" t="s">
        <v>1484</v>
      </c>
      <c r="E361" s="2" t="s">
        <v>1484</v>
      </c>
      <c r="F361" s="2" t="s">
        <v>1484</v>
      </c>
      <c r="G361" s="2" t="s">
        <v>1484</v>
      </c>
      <c r="H361" s="2" t="s">
        <v>1484</v>
      </c>
      <c r="I361" s="2" t="s">
        <v>1484</v>
      </c>
      <c r="J361" s="2" t="s">
        <v>1484</v>
      </c>
      <c r="K361" s="2" t="s">
        <v>1484</v>
      </c>
      <c r="L361" s="2" t="s">
        <v>1484</v>
      </c>
      <c r="M361" s="2" t="s">
        <v>1484</v>
      </c>
      <c r="N361" s="2" t="s">
        <v>1484</v>
      </c>
      <c r="O361" s="2" t="s">
        <v>814</v>
      </c>
      <c r="P361" s="2" t="s">
        <v>814</v>
      </c>
      <c r="Q361" s="2" t="s">
        <v>814</v>
      </c>
      <c r="R361" s="2" t="s">
        <v>814</v>
      </c>
      <c r="S361" s="2" t="s">
        <v>814</v>
      </c>
      <c r="T361" s="2" t="s">
        <v>814</v>
      </c>
      <c r="U361" s="2" t="s">
        <v>814</v>
      </c>
      <c r="V361" s="2" t="s">
        <v>814</v>
      </c>
      <c r="W361" s="2" t="s">
        <v>814</v>
      </c>
      <c r="X361" s="2" t="s">
        <v>814</v>
      </c>
      <c r="Y361" s="2" t="s">
        <v>814</v>
      </c>
      <c r="Z361" s="2" t="s">
        <v>814</v>
      </c>
      <c r="AA361" s="2" t="s">
        <v>814</v>
      </c>
      <c r="AB361" s="2" t="s">
        <v>814</v>
      </c>
      <c r="AC361" s="2" t="s">
        <v>814</v>
      </c>
      <c r="AD361" s="2" t="s">
        <v>814</v>
      </c>
      <c r="AE361" s="2" t="s">
        <v>1484</v>
      </c>
      <c r="AF361" s="2" t="s">
        <v>1484</v>
      </c>
      <c r="AG361" s="2" t="s">
        <v>1484</v>
      </c>
      <c r="AH361" s="2" t="s">
        <v>1484</v>
      </c>
      <c r="AI361" s="2" t="s">
        <v>1484</v>
      </c>
      <c r="AJ361" s="2" t="s">
        <v>1484</v>
      </c>
      <c r="AK361" s="2" t="s">
        <v>1484</v>
      </c>
      <c r="AL361" s="2" t="s">
        <v>1484</v>
      </c>
      <c r="AM361" s="2" t="s">
        <v>1484</v>
      </c>
      <c r="AN361" s="2" t="s">
        <v>1484</v>
      </c>
      <c r="AO361" s="2" t="s">
        <v>1484</v>
      </c>
      <c r="AP361" s="2" t="s">
        <v>1484</v>
      </c>
      <c r="AQ361" s="2" t="s">
        <v>1484</v>
      </c>
      <c r="AR361" s="2" t="s">
        <v>1484</v>
      </c>
      <c r="AS361" s="2" t="s">
        <v>1484</v>
      </c>
      <c r="AT361" s="2" t="s">
        <v>1484</v>
      </c>
      <c r="AU361" s="2">
        <v>1792.5</v>
      </c>
      <c r="AV361" s="2">
        <v>2672</v>
      </c>
      <c r="AW361" s="2">
        <v>2494.8000000000002</v>
      </c>
      <c r="AX361" s="2">
        <v>2480.6</v>
      </c>
      <c r="AY361" s="2">
        <v>1803.1999999999998</v>
      </c>
      <c r="AZ361" s="2">
        <v>2557.5</v>
      </c>
      <c r="BA361" s="2">
        <v>2176.1999999999998</v>
      </c>
      <c r="BB361" s="2">
        <v>344.5</v>
      </c>
      <c r="BC361" s="2">
        <v>1587.2</v>
      </c>
      <c r="BD361" s="2">
        <v>1417.5</v>
      </c>
      <c r="BE361" s="2">
        <v>653.19999999999993</v>
      </c>
      <c r="BF361" s="2">
        <v>992</v>
      </c>
      <c r="BG361" s="2">
        <v>259</v>
      </c>
      <c r="BH361" s="2">
        <v>129.19999999999999</v>
      </c>
      <c r="BI361" s="2">
        <v>71.399999999999991</v>
      </c>
      <c r="BJ361" s="2">
        <v>74</v>
      </c>
      <c r="BK361" s="2" t="s">
        <v>1484</v>
      </c>
      <c r="BL361" s="2" t="s">
        <v>1484</v>
      </c>
      <c r="BM361" s="2" t="s">
        <v>1484</v>
      </c>
      <c r="BN361" s="2" t="s">
        <v>1484</v>
      </c>
      <c r="BO361" s="2" t="s">
        <v>1484</v>
      </c>
      <c r="BP361" s="2" t="s">
        <v>1484</v>
      </c>
      <c r="BQ361" s="2" t="s">
        <v>1484</v>
      </c>
      <c r="BR361" s="2" t="s">
        <v>1484</v>
      </c>
      <c r="BS361" s="2" t="s">
        <v>1484</v>
      </c>
      <c r="BT361" s="2" t="s">
        <v>1484</v>
      </c>
      <c r="BU361" s="2" t="s">
        <v>1484</v>
      </c>
      <c r="BV361" s="2" t="s">
        <v>1484</v>
      </c>
      <c r="BW361" s="2" t="s">
        <v>1484</v>
      </c>
      <c r="BX361" s="2" t="s">
        <v>1484</v>
      </c>
      <c r="BY361" s="2" t="s">
        <v>1484</v>
      </c>
      <c r="BZ361" s="2" t="s">
        <v>1484</v>
      </c>
      <c r="CA361" s="2">
        <v>13.7</v>
      </c>
      <c r="CB361" s="2">
        <v>15.5</v>
      </c>
      <c r="CC361" s="2">
        <v>13.7</v>
      </c>
      <c r="CD361" s="2">
        <v>13.7</v>
      </c>
      <c r="CE361" s="2">
        <v>12.7</v>
      </c>
      <c r="CF361" s="2">
        <v>13.1</v>
      </c>
      <c r="CG361" s="2">
        <v>14.6</v>
      </c>
      <c r="CH361" s="2">
        <v>12.7</v>
      </c>
      <c r="CI361" s="2">
        <v>10.9</v>
      </c>
      <c r="CJ361" s="2">
        <v>9.9</v>
      </c>
      <c r="CK361" s="2">
        <v>10.5</v>
      </c>
      <c r="CL361" s="2">
        <v>10.6</v>
      </c>
      <c r="CM361" s="2">
        <v>9.1</v>
      </c>
      <c r="CN361" s="2">
        <v>8.4</v>
      </c>
      <c r="CO361" s="2">
        <v>1.8</v>
      </c>
      <c r="CP361" s="2">
        <v>3.6</v>
      </c>
      <c r="CQ361" s="2" t="s">
        <v>1484</v>
      </c>
      <c r="CR361" s="2" t="s">
        <v>1484</v>
      </c>
      <c r="CS361" s="2" t="s">
        <v>1484</v>
      </c>
      <c r="CU361" s="2" t="str">
        <f>_xlfn.XLOOKUP($A361,TEAMS!$G$1:$G$844,TEAMS!$H$1:$H$844,"",0)</f>
        <v>PF</v>
      </c>
      <c r="CV361" s="2" t="str">
        <f>_xlfn.XLOOKUP($CU361,DASHBOARD!$B$22:$B$27,DASHBOARD!$C$22:$C$27,"",0)</f>
        <v>FORWARD</v>
      </c>
      <c r="CY361" s="60">
        <v>0</v>
      </c>
      <c r="CZ361" s="60">
        <v>0</v>
      </c>
      <c r="DA361" s="60">
        <v>0</v>
      </c>
      <c r="DB361" s="60">
        <v>0</v>
      </c>
      <c r="DC361" s="60">
        <v>0</v>
      </c>
      <c r="DD361" s="60">
        <v>0</v>
      </c>
      <c r="DE361" s="60">
        <v>0</v>
      </c>
      <c r="DF361" s="60">
        <v>0</v>
      </c>
      <c r="DG361" s="60">
        <v>0</v>
      </c>
      <c r="DH361" s="60">
        <v>0</v>
      </c>
      <c r="DI361" s="60">
        <v>0</v>
      </c>
      <c r="DJ361" s="60">
        <v>0</v>
      </c>
      <c r="DK361" s="60">
        <v>0</v>
      </c>
      <c r="DL361" s="60">
        <v>366931</v>
      </c>
      <c r="DM361" s="60">
        <v>620046</v>
      </c>
      <c r="DN361" s="60">
        <v>5000000</v>
      </c>
      <c r="DO361" s="60">
        <v>0</v>
      </c>
      <c r="DP361" s="60">
        <v>6050000</v>
      </c>
      <c r="DQ361" s="60">
        <v>0</v>
      </c>
      <c r="DR361" s="60">
        <v>7100000</v>
      </c>
      <c r="DS361" s="60">
        <v>0</v>
      </c>
      <c r="DT361" s="60">
        <v>3780000</v>
      </c>
      <c r="DU361" s="60">
        <v>4060000</v>
      </c>
      <c r="DV361" s="60">
        <v>4340000</v>
      </c>
      <c r="DW361" s="60">
        <v>2732000</v>
      </c>
      <c r="DX361" s="60">
        <v>2854940</v>
      </c>
      <c r="DY361" s="60">
        <v>4000000</v>
      </c>
      <c r="DZ361" s="60">
        <v>2328652</v>
      </c>
      <c r="EA361" s="60">
        <v>2393887</v>
      </c>
      <c r="EB361" s="60">
        <v>0</v>
      </c>
      <c r="EC361" s="60">
        <v>0</v>
      </c>
      <c r="ED361" s="60">
        <v>0</v>
      </c>
      <c r="EH361" s="2" t="s">
        <v>1478</v>
      </c>
    </row>
    <row r="362" spans="1:165" x14ac:dyDescent="0.2">
      <c r="A362" s="2" t="s">
        <v>1100</v>
      </c>
      <c r="B362" s="2" t="s">
        <v>1085</v>
      </c>
      <c r="C362" s="2" t="s">
        <v>1085</v>
      </c>
      <c r="D362" s="2" t="s">
        <v>1085</v>
      </c>
      <c r="E362" s="2" t="s">
        <v>1085</v>
      </c>
      <c r="F362" s="2" t="s">
        <v>1085</v>
      </c>
      <c r="G362" s="2" t="s">
        <v>1513</v>
      </c>
      <c r="H362" s="2" t="s">
        <v>787</v>
      </c>
      <c r="I362" s="2" t="s">
        <v>1507</v>
      </c>
      <c r="J362" s="2" t="s">
        <v>1523</v>
      </c>
      <c r="K362" s="2" t="s">
        <v>1520</v>
      </c>
      <c r="L362" s="2" t="s">
        <v>1507</v>
      </c>
      <c r="M362" s="2" t="s">
        <v>1484</v>
      </c>
      <c r="N362" s="2" t="s">
        <v>1484</v>
      </c>
      <c r="O362" s="2" t="s">
        <v>1484</v>
      </c>
      <c r="P362" s="2" t="s">
        <v>1484</v>
      </c>
      <c r="Q362" s="2" t="s">
        <v>1484</v>
      </c>
      <c r="R362" s="2" t="s">
        <v>1484</v>
      </c>
      <c r="S362" s="2" t="s">
        <v>1484</v>
      </c>
      <c r="T362" s="2" t="s">
        <v>1484</v>
      </c>
      <c r="U362" s="2" t="s">
        <v>1484</v>
      </c>
      <c r="V362" s="2" t="s">
        <v>1484</v>
      </c>
      <c r="W362" s="2" t="s">
        <v>1484</v>
      </c>
      <c r="X362" s="2" t="s">
        <v>1484</v>
      </c>
      <c r="Y362" s="2" t="s">
        <v>1484</v>
      </c>
      <c r="Z362" s="2" t="s">
        <v>1484</v>
      </c>
      <c r="AA362" s="2" t="s">
        <v>1484</v>
      </c>
      <c r="AB362" s="2" t="s">
        <v>1484</v>
      </c>
      <c r="AC362" s="2" t="s">
        <v>1484</v>
      </c>
      <c r="AD362" s="2" t="s">
        <v>1484</v>
      </c>
      <c r="AE362" s="2" t="s">
        <v>1484</v>
      </c>
      <c r="AF362" s="2" t="s">
        <v>1484</v>
      </c>
      <c r="AG362" s="2" t="s">
        <v>1484</v>
      </c>
      <c r="AH362" s="2">
        <v>2870</v>
      </c>
      <c r="AI362" s="2">
        <v>2704</v>
      </c>
      <c r="AJ362" s="2">
        <v>2250.6999999999998</v>
      </c>
      <c r="AK362" s="2">
        <v>2572.5</v>
      </c>
      <c r="AL362" s="2">
        <v>2035.2</v>
      </c>
      <c r="AM362" s="2">
        <v>2467.5</v>
      </c>
      <c r="AN362" s="2">
        <v>2066.4</v>
      </c>
      <c r="AO362" s="2">
        <v>634.19999999999993</v>
      </c>
      <c r="AP362" s="2">
        <v>1007.4</v>
      </c>
      <c r="AQ362" s="2">
        <v>987</v>
      </c>
      <c r="AR362" s="2">
        <v>657.9</v>
      </c>
      <c r="AS362" s="2" t="s">
        <v>1484</v>
      </c>
      <c r="AT362" s="2" t="s">
        <v>1484</v>
      </c>
      <c r="AU362" s="2" t="s">
        <v>1484</v>
      </c>
      <c r="AV362" s="2" t="s">
        <v>1484</v>
      </c>
      <c r="AW362" s="2" t="s">
        <v>1484</v>
      </c>
      <c r="AX362" s="2" t="s">
        <v>1484</v>
      </c>
      <c r="AY362" s="2" t="s">
        <v>1484</v>
      </c>
      <c r="AZ362" s="2" t="s">
        <v>1484</v>
      </c>
      <c r="BA362" s="2" t="s">
        <v>1484</v>
      </c>
      <c r="BB362" s="2" t="s">
        <v>1484</v>
      </c>
      <c r="BC362" s="2" t="s">
        <v>1484</v>
      </c>
      <c r="BD362" s="2" t="s">
        <v>1484</v>
      </c>
      <c r="BE362" s="2" t="s">
        <v>1484</v>
      </c>
      <c r="BF362" s="2" t="s">
        <v>1484</v>
      </c>
      <c r="BG362" s="2" t="s">
        <v>1484</v>
      </c>
      <c r="BH362" s="2" t="s">
        <v>1484</v>
      </c>
      <c r="BI362" s="2" t="s">
        <v>1484</v>
      </c>
      <c r="BJ362" s="2" t="s">
        <v>1484</v>
      </c>
      <c r="BK362" s="2" t="s">
        <v>1484</v>
      </c>
      <c r="BL362" s="2" t="s">
        <v>1484</v>
      </c>
      <c r="BM362" s="2" t="s">
        <v>1484</v>
      </c>
      <c r="BN362" s="2">
        <v>13.5</v>
      </c>
      <c r="BO362" s="2">
        <v>14.1</v>
      </c>
      <c r="BP362" s="2">
        <v>13.4</v>
      </c>
      <c r="BQ362" s="2">
        <v>12.5</v>
      </c>
      <c r="BR362" s="2">
        <v>11.9</v>
      </c>
      <c r="BS362" s="2">
        <v>13.9</v>
      </c>
      <c r="BT362" s="2">
        <v>11.8</v>
      </c>
      <c r="BU362" s="2">
        <v>12.2</v>
      </c>
      <c r="BV362" s="2">
        <v>12.6</v>
      </c>
      <c r="BW362" s="2">
        <v>12.6</v>
      </c>
      <c r="BX362" s="2">
        <v>6.7</v>
      </c>
      <c r="BY362" s="2" t="s">
        <v>1484</v>
      </c>
      <c r="BZ362" s="2" t="s">
        <v>1484</v>
      </c>
      <c r="CA362" s="2" t="s">
        <v>1484</v>
      </c>
      <c r="CB362" s="2" t="s">
        <v>1484</v>
      </c>
      <c r="CC362" s="2" t="s">
        <v>1484</v>
      </c>
      <c r="CD362" s="2" t="s">
        <v>1484</v>
      </c>
      <c r="CE362" s="2" t="s">
        <v>1484</v>
      </c>
      <c r="CF362" s="2" t="s">
        <v>1484</v>
      </c>
      <c r="CG362" s="2" t="s">
        <v>1484</v>
      </c>
      <c r="CH362" s="2" t="s">
        <v>1484</v>
      </c>
      <c r="CI362" s="2" t="s">
        <v>1484</v>
      </c>
      <c r="CJ362" s="2" t="s">
        <v>1484</v>
      </c>
      <c r="CK362" s="2" t="s">
        <v>1484</v>
      </c>
      <c r="CL362" s="2" t="s">
        <v>1484</v>
      </c>
      <c r="CM362" s="2" t="s">
        <v>1484</v>
      </c>
      <c r="CN362" s="2" t="s">
        <v>1484</v>
      </c>
      <c r="CO362" s="2" t="s">
        <v>1484</v>
      </c>
      <c r="CP362" s="2" t="s">
        <v>1484</v>
      </c>
      <c r="CQ362" s="2" t="s">
        <v>1484</v>
      </c>
      <c r="CR362" s="2" t="s">
        <v>1484</v>
      </c>
      <c r="CS362" s="2" t="s">
        <v>1484</v>
      </c>
      <c r="CU362" s="2" t="str">
        <f>_xlfn.XLOOKUP($A362,TEAMS!$G$1:$G$844,TEAMS!$H$1:$H$844,"",0)</f>
        <v>SG</v>
      </c>
      <c r="CV362" s="2" t="str">
        <f>_xlfn.XLOOKUP($CU362,DASHBOARD!$B$22:$B$27,DASHBOARD!$C$22:$C$27,"",0)</f>
        <v>GUARD</v>
      </c>
      <c r="CY362" s="60">
        <v>250000</v>
      </c>
      <c r="CZ362" s="60">
        <v>325000</v>
      </c>
      <c r="DA362" s="60">
        <v>0</v>
      </c>
      <c r="DB362" s="60">
        <v>1424000</v>
      </c>
      <c r="DC362" s="60">
        <v>1833000</v>
      </c>
      <c r="DD362" s="60">
        <v>1000000</v>
      </c>
      <c r="DE362" s="60">
        <v>1000000</v>
      </c>
      <c r="DF362" s="60">
        <v>0</v>
      </c>
      <c r="DG362" s="60">
        <v>1000000</v>
      </c>
      <c r="DH362" s="60">
        <v>1430000</v>
      </c>
      <c r="DI362" s="60">
        <v>0</v>
      </c>
      <c r="DJ362" s="60">
        <v>0</v>
      </c>
      <c r="DK362" s="60">
        <v>0</v>
      </c>
      <c r="DL362" s="60">
        <v>0</v>
      </c>
      <c r="DM362" s="60">
        <v>0</v>
      </c>
      <c r="DN362" s="60">
        <v>0</v>
      </c>
      <c r="DO362" s="60">
        <v>0</v>
      </c>
      <c r="DP362" s="60">
        <v>0</v>
      </c>
      <c r="DQ362" s="60">
        <v>0</v>
      </c>
      <c r="DR362" s="60">
        <v>0</v>
      </c>
      <c r="DS362" s="60">
        <v>0</v>
      </c>
      <c r="DT362" s="60">
        <v>0</v>
      </c>
      <c r="DU362" s="60">
        <v>0</v>
      </c>
      <c r="DV362" s="60">
        <v>0</v>
      </c>
      <c r="DW362" s="60">
        <v>0</v>
      </c>
      <c r="DX362" s="60">
        <v>0</v>
      </c>
      <c r="DY362" s="60">
        <v>0</v>
      </c>
      <c r="DZ362" s="60">
        <v>0</v>
      </c>
      <c r="EA362" s="60">
        <v>0</v>
      </c>
      <c r="EB362" s="60">
        <v>0</v>
      </c>
      <c r="EC362" s="60">
        <v>0</v>
      </c>
      <c r="ED362" s="60">
        <v>0</v>
      </c>
      <c r="EH362" s="2" t="s">
        <v>1476</v>
      </c>
    </row>
    <row r="363" spans="1:165" x14ac:dyDescent="0.2">
      <c r="A363" s="2" t="s">
        <v>891</v>
      </c>
      <c r="B363" s="2" t="s">
        <v>1484</v>
      </c>
      <c r="C363" s="2" t="s">
        <v>1484</v>
      </c>
      <c r="D363" s="2" t="s">
        <v>1484</v>
      </c>
      <c r="E363" s="2" t="s">
        <v>1484</v>
      </c>
      <c r="F363" s="2" t="s">
        <v>1484</v>
      </c>
      <c r="G363" s="2" t="s">
        <v>1484</v>
      </c>
      <c r="H363" s="2" t="s">
        <v>1484</v>
      </c>
      <c r="I363" s="2" t="s">
        <v>1484</v>
      </c>
      <c r="J363" s="2" t="s">
        <v>1484</v>
      </c>
      <c r="K363" s="2" t="s">
        <v>1484</v>
      </c>
      <c r="L363" s="2" t="s">
        <v>1484</v>
      </c>
      <c r="M363" s="2" t="s">
        <v>1520</v>
      </c>
      <c r="N363" s="2" t="s">
        <v>1520</v>
      </c>
      <c r="O363" s="2" t="s">
        <v>1520</v>
      </c>
      <c r="P363" s="2" t="s">
        <v>1520</v>
      </c>
      <c r="Q363" s="2" t="s">
        <v>1507</v>
      </c>
      <c r="R363" s="2" t="s">
        <v>837</v>
      </c>
      <c r="S363" s="2" t="s">
        <v>837</v>
      </c>
      <c r="T363" s="2" t="s">
        <v>1507</v>
      </c>
      <c r="U363" s="2" t="s">
        <v>1507</v>
      </c>
      <c r="V363" s="2" t="s">
        <v>786</v>
      </c>
      <c r="W363" s="2" t="s">
        <v>1526</v>
      </c>
      <c r="X363" s="2" t="s">
        <v>1077</v>
      </c>
      <c r="Y363" s="2" t="s">
        <v>1484</v>
      </c>
      <c r="Z363" s="2" t="s">
        <v>1484</v>
      </c>
      <c r="AA363" s="2" t="s">
        <v>1484</v>
      </c>
      <c r="AB363" s="2" t="s">
        <v>1484</v>
      </c>
      <c r="AC363" s="2" t="s">
        <v>1484</v>
      </c>
      <c r="AD363" s="2" t="s">
        <v>1484</v>
      </c>
      <c r="AE363" s="2" t="s">
        <v>1484</v>
      </c>
      <c r="AF363" s="2" t="s">
        <v>1484</v>
      </c>
      <c r="AG363" s="2" t="s">
        <v>1484</v>
      </c>
      <c r="AH363" s="2" t="s">
        <v>1484</v>
      </c>
      <c r="AI363" s="2" t="s">
        <v>1484</v>
      </c>
      <c r="AJ363" s="2" t="s">
        <v>1484</v>
      </c>
      <c r="AK363" s="2" t="s">
        <v>1484</v>
      </c>
      <c r="AL363" s="2" t="s">
        <v>1484</v>
      </c>
      <c r="AM363" s="2" t="s">
        <v>1484</v>
      </c>
      <c r="AN363" s="2" t="s">
        <v>1484</v>
      </c>
      <c r="AO363" s="2" t="s">
        <v>1484</v>
      </c>
      <c r="AP363" s="2" t="s">
        <v>1484</v>
      </c>
      <c r="AQ363" s="2" t="s">
        <v>1484</v>
      </c>
      <c r="AR363" s="2" t="s">
        <v>1484</v>
      </c>
      <c r="AS363" s="2">
        <v>1232.2</v>
      </c>
      <c r="AT363" s="2">
        <v>1908</v>
      </c>
      <c r="AU363" s="2">
        <v>2317.7000000000003</v>
      </c>
      <c r="AV363" s="2">
        <v>1858.5</v>
      </c>
      <c r="AW363" s="2">
        <v>1971.2</v>
      </c>
      <c r="AX363" s="2">
        <v>984.49999999999989</v>
      </c>
      <c r="AY363" s="2">
        <v>1482</v>
      </c>
      <c r="AZ363" s="2">
        <v>1443</v>
      </c>
      <c r="BA363" s="2">
        <v>889.69999999999993</v>
      </c>
      <c r="BB363" s="2">
        <v>1169.2</v>
      </c>
      <c r="BC363" s="2">
        <v>754.6</v>
      </c>
      <c r="BD363" s="2">
        <v>145</v>
      </c>
      <c r="BE363" s="2" t="s">
        <v>1484</v>
      </c>
      <c r="BF363" s="2" t="s">
        <v>1484</v>
      </c>
      <c r="BG363" s="2" t="s">
        <v>1484</v>
      </c>
      <c r="BH363" s="2" t="s">
        <v>1484</v>
      </c>
      <c r="BI363" s="2" t="s">
        <v>1484</v>
      </c>
      <c r="BJ363" s="2" t="s">
        <v>1484</v>
      </c>
      <c r="BK363" s="2" t="s">
        <v>1484</v>
      </c>
      <c r="BL363" s="2" t="s">
        <v>1484</v>
      </c>
      <c r="BM363" s="2" t="s">
        <v>1484</v>
      </c>
      <c r="BN363" s="2" t="s">
        <v>1484</v>
      </c>
      <c r="BO363" s="2" t="s">
        <v>1484</v>
      </c>
      <c r="BP363" s="2" t="s">
        <v>1484</v>
      </c>
      <c r="BQ363" s="2" t="s">
        <v>1484</v>
      </c>
      <c r="BR363" s="2" t="s">
        <v>1484</v>
      </c>
      <c r="BS363" s="2" t="s">
        <v>1484</v>
      </c>
      <c r="BT363" s="2" t="s">
        <v>1484</v>
      </c>
      <c r="BU363" s="2" t="s">
        <v>1484</v>
      </c>
      <c r="BV363" s="2" t="s">
        <v>1484</v>
      </c>
      <c r="BW363" s="2" t="s">
        <v>1484</v>
      </c>
      <c r="BX363" s="2" t="s">
        <v>1484</v>
      </c>
      <c r="BY363" s="2">
        <v>12.7</v>
      </c>
      <c r="BZ363" s="2">
        <v>13</v>
      </c>
      <c r="CA363" s="2">
        <v>15.1</v>
      </c>
      <c r="CB363" s="2">
        <v>13.7</v>
      </c>
      <c r="CC363" s="2">
        <v>13.6</v>
      </c>
      <c r="CD363" s="2">
        <v>11</v>
      </c>
      <c r="CE363" s="2">
        <v>12.6</v>
      </c>
      <c r="CF363" s="2">
        <v>11</v>
      </c>
      <c r="CG363" s="2">
        <v>7.9</v>
      </c>
      <c r="CH363" s="2">
        <v>12.6</v>
      </c>
      <c r="CI363" s="2">
        <v>11.7</v>
      </c>
      <c r="CJ363" s="2">
        <v>6.3</v>
      </c>
      <c r="CK363" s="2" t="s">
        <v>1484</v>
      </c>
      <c r="CL363" s="2" t="s">
        <v>1484</v>
      </c>
      <c r="CM363" s="2" t="s">
        <v>1484</v>
      </c>
      <c r="CN363" s="2" t="s">
        <v>1484</v>
      </c>
      <c r="CO363" s="2" t="s">
        <v>1484</v>
      </c>
      <c r="CP363" s="2" t="s">
        <v>1484</v>
      </c>
      <c r="CQ363" s="2" t="s">
        <v>1484</v>
      </c>
      <c r="CR363" s="2" t="s">
        <v>1484</v>
      </c>
      <c r="CS363" s="2" t="s">
        <v>1484</v>
      </c>
      <c r="CU363" s="2" t="str">
        <f>_xlfn.XLOOKUP($A363,TEAMS!$G$1:$G$844,TEAMS!$H$1:$H$844,"",0)</f>
        <v>SF</v>
      </c>
      <c r="CV363" s="2" t="str">
        <f>_xlfn.XLOOKUP($CU363,DASHBOARD!$B$22:$B$27,DASHBOARD!$C$22:$C$27,"",0)</f>
        <v>FORWARD</v>
      </c>
      <c r="CY363" s="60">
        <v>0</v>
      </c>
      <c r="CZ363" s="60">
        <v>0</v>
      </c>
      <c r="DA363" s="60">
        <v>0</v>
      </c>
      <c r="DB363" s="60">
        <v>0</v>
      </c>
      <c r="DC363" s="60">
        <v>0</v>
      </c>
      <c r="DD363" s="60">
        <v>0</v>
      </c>
      <c r="DE363" s="60">
        <v>0</v>
      </c>
      <c r="DF363" s="60">
        <v>0</v>
      </c>
      <c r="DG363" s="60">
        <v>0</v>
      </c>
      <c r="DH363" s="60">
        <v>0</v>
      </c>
      <c r="DI363" s="60">
        <v>0</v>
      </c>
      <c r="DJ363" s="60">
        <v>1452000</v>
      </c>
      <c r="DK363" s="60">
        <v>1560840</v>
      </c>
      <c r="DL363" s="60">
        <v>1669800</v>
      </c>
      <c r="DM363" s="60">
        <v>2300984</v>
      </c>
      <c r="DN363" s="60">
        <v>3166155</v>
      </c>
      <c r="DO363" s="60">
        <v>5215000</v>
      </c>
      <c r="DP363" s="60">
        <v>5632200</v>
      </c>
      <c r="DQ363" s="60">
        <v>0</v>
      </c>
      <c r="DR363" s="60">
        <v>6466600</v>
      </c>
      <c r="DS363" s="60">
        <v>6883800</v>
      </c>
      <c r="DT363" s="60">
        <v>1352181</v>
      </c>
      <c r="DU363" s="60">
        <v>1352181</v>
      </c>
      <c r="DV363" s="60">
        <v>0</v>
      </c>
      <c r="DW363" s="60">
        <v>0</v>
      </c>
      <c r="DX363" s="60">
        <v>0</v>
      </c>
      <c r="DY363" s="60">
        <v>0</v>
      </c>
      <c r="DZ363" s="60">
        <v>0</v>
      </c>
      <c r="EA363" s="60">
        <v>0</v>
      </c>
      <c r="EB363" s="60">
        <v>0</v>
      </c>
      <c r="EC363" s="60">
        <v>0</v>
      </c>
      <c r="ED363" s="60">
        <v>0</v>
      </c>
      <c r="EH363" s="2" t="s">
        <v>1481</v>
      </c>
    </row>
    <row r="364" spans="1:165" x14ac:dyDescent="0.2">
      <c r="A364" s="2" t="s">
        <v>942</v>
      </c>
      <c r="B364" s="2" t="s">
        <v>1484</v>
      </c>
      <c r="C364" s="2" t="s">
        <v>1484</v>
      </c>
      <c r="D364" s="2" t="s">
        <v>1484</v>
      </c>
      <c r="E364" s="2" t="s">
        <v>1484</v>
      </c>
      <c r="F364" s="2" t="s">
        <v>1484</v>
      </c>
      <c r="G364" s="2" t="s">
        <v>1484</v>
      </c>
      <c r="H364" s="2" t="s">
        <v>1484</v>
      </c>
      <c r="I364" s="2" t="s">
        <v>1484</v>
      </c>
      <c r="J364" s="2" t="s">
        <v>1484</v>
      </c>
      <c r="K364" s="2" t="s">
        <v>1484</v>
      </c>
      <c r="L364" s="2" t="s">
        <v>1484</v>
      </c>
      <c r="M364" s="2" t="s">
        <v>1484</v>
      </c>
      <c r="N364" s="2" t="s">
        <v>1484</v>
      </c>
      <c r="O364" s="2" t="s">
        <v>1484</v>
      </c>
      <c r="P364" s="2" t="s">
        <v>1484</v>
      </c>
      <c r="Q364" s="2" t="s">
        <v>814</v>
      </c>
      <c r="R364" s="2" t="s">
        <v>814</v>
      </c>
      <c r="S364" s="2" t="s">
        <v>1484</v>
      </c>
      <c r="T364" s="2" t="s">
        <v>1484</v>
      </c>
      <c r="U364" s="2" t="s">
        <v>1484</v>
      </c>
      <c r="V364" s="2" t="s">
        <v>1484</v>
      </c>
      <c r="W364" s="2" t="s">
        <v>1484</v>
      </c>
      <c r="X364" s="2" t="s">
        <v>1484</v>
      </c>
      <c r="Y364" s="2" t="s">
        <v>1484</v>
      </c>
      <c r="Z364" s="2" t="s">
        <v>1484</v>
      </c>
      <c r="AA364" s="2" t="s">
        <v>1484</v>
      </c>
      <c r="AB364" s="2" t="s">
        <v>1484</v>
      </c>
      <c r="AC364" s="2" t="s">
        <v>1484</v>
      </c>
      <c r="AD364" s="2" t="s">
        <v>1484</v>
      </c>
      <c r="AE364" s="2" t="s">
        <v>1484</v>
      </c>
      <c r="AF364" s="2" t="s">
        <v>1484</v>
      </c>
      <c r="AG364" s="2" t="s">
        <v>1484</v>
      </c>
      <c r="AH364" s="2" t="s">
        <v>1484</v>
      </c>
      <c r="AI364" s="2" t="s">
        <v>1484</v>
      </c>
      <c r="AJ364" s="2" t="s">
        <v>1484</v>
      </c>
      <c r="AK364" s="2" t="s">
        <v>1484</v>
      </c>
      <c r="AL364" s="2" t="s">
        <v>1484</v>
      </c>
      <c r="AM364" s="2" t="s">
        <v>1484</v>
      </c>
      <c r="AN364" s="2" t="s">
        <v>1484</v>
      </c>
      <c r="AO364" s="2" t="s">
        <v>1484</v>
      </c>
      <c r="AP364" s="2" t="s">
        <v>1484</v>
      </c>
      <c r="AQ364" s="2" t="s">
        <v>1484</v>
      </c>
      <c r="AR364" s="2" t="s">
        <v>1484</v>
      </c>
      <c r="AS364" s="2" t="s">
        <v>1484</v>
      </c>
      <c r="AT364" s="2" t="s">
        <v>1484</v>
      </c>
      <c r="AU364" s="2" t="s">
        <v>1484</v>
      </c>
      <c r="AV364" s="2" t="s">
        <v>1484</v>
      </c>
      <c r="AW364" s="2">
        <v>412.8</v>
      </c>
      <c r="AX364" s="2">
        <v>92.8</v>
      </c>
      <c r="AY364" s="2" t="s">
        <v>1484</v>
      </c>
      <c r="AZ364" s="2" t="s">
        <v>1484</v>
      </c>
      <c r="BA364" s="2" t="s">
        <v>1484</v>
      </c>
      <c r="BB364" s="2" t="s">
        <v>1484</v>
      </c>
      <c r="BC364" s="2" t="s">
        <v>1484</v>
      </c>
      <c r="BD364" s="2" t="s">
        <v>1484</v>
      </c>
      <c r="BE364" s="2" t="s">
        <v>1484</v>
      </c>
      <c r="BF364" s="2" t="s">
        <v>1484</v>
      </c>
      <c r="BG364" s="2" t="s">
        <v>1484</v>
      </c>
      <c r="BH364" s="2" t="s">
        <v>1484</v>
      </c>
      <c r="BI364" s="2" t="s">
        <v>1484</v>
      </c>
      <c r="BJ364" s="2" t="s">
        <v>1484</v>
      </c>
      <c r="BK364" s="2" t="s">
        <v>1484</v>
      </c>
      <c r="BL364" s="2" t="s">
        <v>1484</v>
      </c>
      <c r="BM364" s="2" t="s">
        <v>1484</v>
      </c>
      <c r="BN364" s="2" t="s">
        <v>1484</v>
      </c>
      <c r="BO364" s="2" t="s">
        <v>1484</v>
      </c>
      <c r="BP364" s="2" t="s">
        <v>1484</v>
      </c>
      <c r="BQ364" s="2" t="s">
        <v>1484</v>
      </c>
      <c r="BR364" s="2" t="s">
        <v>1484</v>
      </c>
      <c r="BS364" s="2" t="s">
        <v>1484</v>
      </c>
      <c r="BT364" s="2" t="s">
        <v>1484</v>
      </c>
      <c r="BU364" s="2" t="s">
        <v>1484</v>
      </c>
      <c r="BV364" s="2" t="s">
        <v>1484</v>
      </c>
      <c r="BW364" s="2" t="s">
        <v>1484</v>
      </c>
      <c r="BX364" s="2" t="s">
        <v>1484</v>
      </c>
      <c r="BY364" s="2" t="s">
        <v>1484</v>
      </c>
      <c r="BZ364" s="2" t="s">
        <v>1484</v>
      </c>
      <c r="CA364" s="2" t="s">
        <v>1484</v>
      </c>
      <c r="CB364" s="2" t="s">
        <v>1484</v>
      </c>
      <c r="CC364" s="2">
        <v>11.5</v>
      </c>
      <c r="CD364" s="2">
        <v>6.3</v>
      </c>
      <c r="CE364" s="2" t="s">
        <v>1484</v>
      </c>
      <c r="CF364" s="2" t="s">
        <v>1484</v>
      </c>
      <c r="CG364" s="2" t="s">
        <v>1484</v>
      </c>
      <c r="CH364" s="2" t="s">
        <v>1484</v>
      </c>
      <c r="CI364" s="2" t="s">
        <v>1484</v>
      </c>
      <c r="CJ364" s="2" t="s">
        <v>1484</v>
      </c>
      <c r="CK364" s="2" t="s">
        <v>1484</v>
      </c>
      <c r="CL364" s="2" t="s">
        <v>1484</v>
      </c>
      <c r="CM364" s="2" t="s">
        <v>1484</v>
      </c>
      <c r="CN364" s="2" t="s">
        <v>1484</v>
      </c>
      <c r="CO364" s="2" t="s">
        <v>1484</v>
      </c>
      <c r="CP364" s="2" t="s">
        <v>1484</v>
      </c>
      <c r="CQ364" s="2" t="s">
        <v>1484</v>
      </c>
      <c r="CR364" s="2" t="s">
        <v>1484</v>
      </c>
      <c r="CS364" s="2" t="s">
        <v>1484</v>
      </c>
      <c r="CU364" s="2" t="str">
        <f>_xlfn.XLOOKUP($A364,TEAMS!$G$1:$G$844,TEAMS!$H$1:$H$844,"",0)</f>
        <v>PF</v>
      </c>
      <c r="CV364" s="2" t="str">
        <f>_xlfn.XLOOKUP($CU364,DASHBOARD!$B$22:$B$27,DASHBOARD!$C$22:$C$27,"",0)</f>
        <v>FORWARD</v>
      </c>
      <c r="CY364" s="60">
        <v>0</v>
      </c>
      <c r="CZ364" s="60">
        <v>0</v>
      </c>
      <c r="DA364" s="60">
        <v>0</v>
      </c>
      <c r="DB364" s="60">
        <v>0</v>
      </c>
      <c r="DC364" s="60">
        <v>0</v>
      </c>
      <c r="DD364" s="60">
        <v>0</v>
      </c>
      <c r="DE364" s="60">
        <v>0</v>
      </c>
      <c r="DF364" s="60">
        <v>0</v>
      </c>
      <c r="DG364" s="60">
        <v>0</v>
      </c>
      <c r="DH364" s="60">
        <v>0</v>
      </c>
      <c r="DI364" s="60">
        <v>0</v>
      </c>
      <c r="DJ364" s="60">
        <v>0</v>
      </c>
      <c r="DK364" s="60">
        <v>0</v>
      </c>
      <c r="DL364" s="60">
        <v>0</v>
      </c>
      <c r="DM364" s="60">
        <v>0</v>
      </c>
      <c r="DN364" s="60">
        <v>867720</v>
      </c>
      <c r="DO364" s="60">
        <v>0</v>
      </c>
      <c r="DP364" s="60">
        <v>0</v>
      </c>
      <c r="DQ364" s="60">
        <v>0</v>
      </c>
      <c r="DR364" s="60">
        <v>0</v>
      </c>
      <c r="DS364" s="60">
        <v>0</v>
      </c>
      <c r="DT364" s="60">
        <v>0</v>
      </c>
      <c r="DU364" s="60">
        <v>0</v>
      </c>
      <c r="DV364" s="60">
        <v>0</v>
      </c>
      <c r="DW364" s="60">
        <v>0</v>
      </c>
      <c r="DX364" s="60">
        <v>0</v>
      </c>
      <c r="DY364" s="60">
        <v>0</v>
      </c>
      <c r="DZ364" s="60">
        <v>0</v>
      </c>
      <c r="EA364" s="60">
        <v>0</v>
      </c>
      <c r="EB364" s="60">
        <v>0</v>
      </c>
      <c r="EC364" s="60">
        <v>0</v>
      </c>
      <c r="ED364" s="60">
        <v>0</v>
      </c>
      <c r="EH364" s="2" t="s">
        <v>1480</v>
      </c>
    </row>
    <row r="365" spans="1:165" x14ac:dyDescent="0.2">
      <c r="A365" s="2" t="s">
        <v>1053</v>
      </c>
      <c r="B365" s="2" t="s">
        <v>1077</v>
      </c>
      <c r="C365" s="2" t="s">
        <v>1077</v>
      </c>
      <c r="D365" s="2" t="s">
        <v>1077</v>
      </c>
      <c r="E365" s="2" t="s">
        <v>1077</v>
      </c>
      <c r="F365" s="2" t="s">
        <v>1077</v>
      </c>
      <c r="G365" s="2" t="s">
        <v>787</v>
      </c>
      <c r="H365" s="2" t="s">
        <v>787</v>
      </c>
      <c r="I365" s="2" t="s">
        <v>787</v>
      </c>
      <c r="J365" s="2" t="s">
        <v>787</v>
      </c>
      <c r="K365" s="2" t="s">
        <v>1077</v>
      </c>
      <c r="L365" s="2" t="s">
        <v>1519</v>
      </c>
      <c r="M365" s="2" t="s">
        <v>1484</v>
      </c>
      <c r="N365" s="2" t="s">
        <v>1484</v>
      </c>
      <c r="O365" s="2" t="s">
        <v>1484</v>
      </c>
      <c r="P365" s="2" t="s">
        <v>1484</v>
      </c>
      <c r="Q365" s="2" t="s">
        <v>1484</v>
      </c>
      <c r="R365" s="2" t="s">
        <v>1484</v>
      </c>
      <c r="S365" s="2" t="s">
        <v>1484</v>
      </c>
      <c r="T365" s="2" t="s">
        <v>1484</v>
      </c>
      <c r="U365" s="2" t="s">
        <v>1484</v>
      </c>
      <c r="V365" s="2" t="s">
        <v>1484</v>
      </c>
      <c r="W365" s="2" t="s">
        <v>1484</v>
      </c>
      <c r="X365" s="2" t="s">
        <v>1484</v>
      </c>
      <c r="Y365" s="2" t="s">
        <v>1484</v>
      </c>
      <c r="Z365" s="2" t="s">
        <v>1484</v>
      </c>
      <c r="AA365" s="2" t="s">
        <v>1484</v>
      </c>
      <c r="AB365" s="2" t="s">
        <v>1484</v>
      </c>
      <c r="AC365" s="2" t="s">
        <v>1484</v>
      </c>
      <c r="AD365" s="2" t="s">
        <v>1484</v>
      </c>
      <c r="AE365" s="2" t="s">
        <v>1484</v>
      </c>
      <c r="AF365" s="2" t="s">
        <v>1484</v>
      </c>
      <c r="AG365" s="2" t="s">
        <v>1484</v>
      </c>
      <c r="AH365" s="2">
        <v>969.4</v>
      </c>
      <c r="AI365" s="2">
        <v>1008.6999999999999</v>
      </c>
      <c r="AJ365" s="2">
        <v>1000.8000000000001</v>
      </c>
      <c r="AK365" s="2">
        <v>395.59999999999997</v>
      </c>
      <c r="AL365" s="2">
        <v>1591.1999999999998</v>
      </c>
      <c r="AM365" s="2">
        <v>1400</v>
      </c>
      <c r="AN365" s="2">
        <v>1917.5</v>
      </c>
      <c r="AO365" s="2">
        <v>1493.1</v>
      </c>
      <c r="AP365" s="2">
        <v>444</v>
      </c>
      <c r="AQ365" s="2">
        <v>1011.6999999999999</v>
      </c>
      <c r="AR365" s="2">
        <v>58.5</v>
      </c>
      <c r="AS365" s="2" t="s">
        <v>1484</v>
      </c>
      <c r="AT365" s="2" t="s">
        <v>1484</v>
      </c>
      <c r="AU365" s="2" t="s">
        <v>1484</v>
      </c>
      <c r="AV365" s="2" t="s">
        <v>1484</v>
      </c>
      <c r="AW365" s="2" t="s">
        <v>1484</v>
      </c>
      <c r="AX365" s="2" t="s">
        <v>1484</v>
      </c>
      <c r="AY365" s="2" t="s">
        <v>1484</v>
      </c>
      <c r="AZ365" s="2" t="s">
        <v>1484</v>
      </c>
      <c r="BA365" s="2" t="s">
        <v>1484</v>
      </c>
      <c r="BB365" s="2" t="s">
        <v>1484</v>
      </c>
      <c r="BC365" s="2" t="s">
        <v>1484</v>
      </c>
      <c r="BD365" s="2" t="s">
        <v>1484</v>
      </c>
      <c r="BE365" s="2" t="s">
        <v>1484</v>
      </c>
      <c r="BF365" s="2" t="s">
        <v>1484</v>
      </c>
      <c r="BG365" s="2" t="s">
        <v>1484</v>
      </c>
      <c r="BH365" s="2" t="s">
        <v>1484</v>
      </c>
      <c r="BI365" s="2" t="s">
        <v>1484</v>
      </c>
      <c r="BJ365" s="2" t="s">
        <v>1484</v>
      </c>
      <c r="BK365" s="2" t="s">
        <v>1484</v>
      </c>
      <c r="BL365" s="2" t="s">
        <v>1484</v>
      </c>
      <c r="BM365" s="2" t="s">
        <v>1484</v>
      </c>
      <c r="BN365" s="2">
        <v>13.7</v>
      </c>
      <c r="BO365" s="2">
        <v>14.2</v>
      </c>
      <c r="BP365" s="2">
        <v>14.8</v>
      </c>
      <c r="BQ365" s="2">
        <v>9.8000000000000007</v>
      </c>
      <c r="BR365" s="2">
        <v>16.3</v>
      </c>
      <c r="BS365" s="2">
        <v>13.7</v>
      </c>
      <c r="BT365" s="2">
        <v>16.7</v>
      </c>
      <c r="BU365" s="2">
        <v>14.8</v>
      </c>
      <c r="BV365" s="2">
        <v>11.7</v>
      </c>
      <c r="BW365" s="2">
        <v>6.6</v>
      </c>
      <c r="BX365" s="2">
        <v>18.5</v>
      </c>
      <c r="BY365" s="2" t="s">
        <v>1484</v>
      </c>
      <c r="BZ365" s="2" t="s">
        <v>1484</v>
      </c>
      <c r="CA365" s="2" t="s">
        <v>1484</v>
      </c>
      <c r="CB365" s="2" t="s">
        <v>1484</v>
      </c>
      <c r="CC365" s="2" t="s">
        <v>1484</v>
      </c>
      <c r="CD365" s="2" t="s">
        <v>1484</v>
      </c>
      <c r="CE365" s="2" t="s">
        <v>1484</v>
      </c>
      <c r="CF365" s="2" t="s">
        <v>1484</v>
      </c>
      <c r="CG365" s="2" t="s">
        <v>1484</v>
      </c>
      <c r="CH365" s="2" t="s">
        <v>1484</v>
      </c>
      <c r="CI365" s="2" t="s">
        <v>1484</v>
      </c>
      <c r="CJ365" s="2" t="s">
        <v>1484</v>
      </c>
      <c r="CK365" s="2" t="s">
        <v>1484</v>
      </c>
      <c r="CL365" s="2" t="s">
        <v>1484</v>
      </c>
      <c r="CM365" s="2" t="s">
        <v>1484</v>
      </c>
      <c r="CN365" s="2" t="s">
        <v>1484</v>
      </c>
      <c r="CO365" s="2" t="s">
        <v>1484</v>
      </c>
      <c r="CP365" s="2" t="s">
        <v>1484</v>
      </c>
      <c r="CQ365" s="2" t="s">
        <v>1484</v>
      </c>
      <c r="CR365" s="2" t="s">
        <v>1484</v>
      </c>
      <c r="CS365" s="2" t="s">
        <v>1484</v>
      </c>
      <c r="CU365" s="2" t="str">
        <f>_xlfn.XLOOKUP($A365,TEAMS!$G$1:$G$844,TEAMS!$H$1:$H$844,"",0)</f>
        <v>C</v>
      </c>
      <c r="CV365" s="2" t="str">
        <f>_xlfn.XLOOKUP($CU365,DASHBOARD!$B$22:$B$27,DASHBOARD!$C$22:$C$27,"",0)</f>
        <v>CENTER</v>
      </c>
      <c r="CY365" s="60">
        <v>450000</v>
      </c>
      <c r="CZ365" s="60">
        <v>500000</v>
      </c>
      <c r="DA365" s="60">
        <v>625000</v>
      </c>
      <c r="DB365" s="60">
        <v>1200000</v>
      </c>
      <c r="DC365" s="60">
        <v>0</v>
      </c>
      <c r="DD365" s="60">
        <v>1340000</v>
      </c>
      <c r="DE365" s="60">
        <v>1544000</v>
      </c>
      <c r="DF365" s="60">
        <v>1987500</v>
      </c>
      <c r="DG365" s="60">
        <v>4373000</v>
      </c>
      <c r="DH365" s="60">
        <v>0</v>
      </c>
      <c r="DI365" s="60">
        <v>2250000</v>
      </c>
      <c r="DJ365" s="60">
        <v>0</v>
      </c>
      <c r="DK365" s="60">
        <v>0</v>
      </c>
      <c r="DL365" s="60">
        <v>0</v>
      </c>
      <c r="DM365" s="60">
        <v>0</v>
      </c>
      <c r="DN365" s="60">
        <v>0</v>
      </c>
      <c r="DO365" s="60">
        <v>0</v>
      </c>
      <c r="DP365" s="60">
        <v>0</v>
      </c>
      <c r="DQ365" s="60">
        <v>0</v>
      </c>
      <c r="DR365" s="60">
        <v>0</v>
      </c>
      <c r="DS365" s="60">
        <v>0</v>
      </c>
      <c r="DT365" s="60">
        <v>0</v>
      </c>
      <c r="DU365" s="60">
        <v>0</v>
      </c>
      <c r="DV365" s="60">
        <v>0</v>
      </c>
      <c r="DW365" s="60">
        <v>0</v>
      </c>
      <c r="DX365" s="60">
        <v>0</v>
      </c>
      <c r="DY365" s="60">
        <v>0</v>
      </c>
      <c r="DZ365" s="60">
        <v>0</v>
      </c>
      <c r="EA365" s="60">
        <v>0</v>
      </c>
      <c r="EB365" s="60">
        <v>0</v>
      </c>
      <c r="EC365" s="60">
        <v>0</v>
      </c>
      <c r="ED365" s="60">
        <v>0</v>
      </c>
      <c r="EH365" s="2" t="s">
        <v>1480</v>
      </c>
      <c r="EI365" s="2" t="s">
        <v>1317</v>
      </c>
    </row>
    <row r="366" spans="1:165" x14ac:dyDescent="0.2">
      <c r="A366" s="2" t="s">
        <v>681</v>
      </c>
      <c r="B366" s="2" t="s">
        <v>1484</v>
      </c>
      <c r="C366" s="2" t="s">
        <v>1484</v>
      </c>
      <c r="D366" s="2" t="s">
        <v>1484</v>
      </c>
      <c r="E366" s="2" t="s">
        <v>1484</v>
      </c>
      <c r="F366" s="2" t="s">
        <v>1484</v>
      </c>
      <c r="G366" s="2" t="s">
        <v>1484</v>
      </c>
      <c r="H366" s="2" t="s">
        <v>1484</v>
      </c>
      <c r="I366" s="2" t="s">
        <v>1484</v>
      </c>
      <c r="J366" s="2" t="s">
        <v>1484</v>
      </c>
      <c r="K366" s="2" t="s">
        <v>1484</v>
      </c>
      <c r="L366" s="2" t="s">
        <v>1484</v>
      </c>
      <c r="M366" s="2" t="s">
        <v>1484</v>
      </c>
      <c r="N366" s="2" t="s">
        <v>1484</v>
      </c>
      <c r="O366" s="2" t="s">
        <v>1484</v>
      </c>
      <c r="P366" s="2" t="s">
        <v>1484</v>
      </c>
      <c r="Q366" s="2" t="s">
        <v>1484</v>
      </c>
      <c r="R366" s="2" t="s">
        <v>1484</v>
      </c>
      <c r="S366" s="2" t="s">
        <v>1484</v>
      </c>
      <c r="T366" s="2" t="s">
        <v>1484</v>
      </c>
      <c r="U366" s="2" t="s">
        <v>1484</v>
      </c>
      <c r="V366" s="2" t="s">
        <v>1484</v>
      </c>
      <c r="W366" s="2" t="s">
        <v>1484</v>
      </c>
      <c r="X366" s="2" t="s">
        <v>1484</v>
      </c>
      <c r="Y366" s="2" t="s">
        <v>1484</v>
      </c>
      <c r="Z366" s="2" t="s">
        <v>1484</v>
      </c>
      <c r="AA366" s="2" t="s">
        <v>1484</v>
      </c>
      <c r="AB366" s="2" t="s">
        <v>1484</v>
      </c>
      <c r="AC366" s="2" t="s">
        <v>1484</v>
      </c>
      <c r="AD366" s="2" t="s">
        <v>1484</v>
      </c>
      <c r="AE366" s="2" t="s">
        <v>1484</v>
      </c>
      <c r="AF366" s="2" t="s">
        <v>1484</v>
      </c>
      <c r="AG366" s="2" t="s">
        <v>1484</v>
      </c>
      <c r="AH366" s="2" t="s">
        <v>1484</v>
      </c>
      <c r="AI366" s="2" t="s">
        <v>1484</v>
      </c>
      <c r="AJ366" s="2" t="s">
        <v>1484</v>
      </c>
      <c r="AK366" s="2" t="s">
        <v>1484</v>
      </c>
      <c r="AL366" s="2" t="s">
        <v>1484</v>
      </c>
      <c r="AM366" s="2" t="s">
        <v>1484</v>
      </c>
      <c r="AN366" s="2" t="s">
        <v>1484</v>
      </c>
      <c r="AO366" s="2" t="s">
        <v>1484</v>
      </c>
      <c r="AP366" s="2" t="s">
        <v>1484</v>
      </c>
      <c r="AQ366" s="2" t="s">
        <v>1484</v>
      </c>
      <c r="AR366" s="2" t="s">
        <v>1484</v>
      </c>
      <c r="AS366" s="2" t="s">
        <v>1484</v>
      </c>
      <c r="AT366" s="2" t="s">
        <v>1484</v>
      </c>
      <c r="AU366" s="2" t="s">
        <v>1484</v>
      </c>
      <c r="AV366" s="2" t="s">
        <v>1484</v>
      </c>
      <c r="AW366" s="2" t="s">
        <v>1484</v>
      </c>
      <c r="AX366" s="2" t="s">
        <v>1484</v>
      </c>
      <c r="AY366" s="2" t="s">
        <v>1484</v>
      </c>
      <c r="AZ366" s="2" t="s">
        <v>1484</v>
      </c>
      <c r="BA366" s="2" t="s">
        <v>1484</v>
      </c>
      <c r="BB366" s="2" t="s">
        <v>1484</v>
      </c>
      <c r="BC366" s="2" t="s">
        <v>1484</v>
      </c>
      <c r="BD366" s="2" t="s">
        <v>1484</v>
      </c>
      <c r="BE366" s="2" t="s">
        <v>1484</v>
      </c>
      <c r="BF366" s="2" t="s">
        <v>1484</v>
      </c>
      <c r="BG366" s="2" t="s">
        <v>1484</v>
      </c>
      <c r="BH366" s="2" t="s">
        <v>1484</v>
      </c>
      <c r="BI366" s="2" t="s">
        <v>1484</v>
      </c>
      <c r="BJ366" s="2" t="s">
        <v>1484</v>
      </c>
      <c r="BK366" s="2" t="s">
        <v>1484</v>
      </c>
      <c r="BL366" s="2" t="s">
        <v>1484</v>
      </c>
      <c r="BM366" s="2" t="s">
        <v>1484</v>
      </c>
      <c r="BN366" s="2" t="s">
        <v>1484</v>
      </c>
      <c r="BO366" s="2" t="s">
        <v>1484</v>
      </c>
      <c r="BP366" s="2" t="s">
        <v>1484</v>
      </c>
      <c r="BQ366" s="2" t="s">
        <v>1484</v>
      </c>
      <c r="BR366" s="2" t="s">
        <v>1484</v>
      </c>
      <c r="BS366" s="2" t="s">
        <v>1484</v>
      </c>
      <c r="BT366" s="2" t="s">
        <v>1484</v>
      </c>
      <c r="BU366" s="2" t="s">
        <v>1484</v>
      </c>
      <c r="BV366" s="2" t="s">
        <v>1484</v>
      </c>
      <c r="BW366" s="2" t="s">
        <v>1484</v>
      </c>
      <c r="BX366" s="2" t="s">
        <v>1484</v>
      </c>
      <c r="BY366" s="2" t="s">
        <v>1484</v>
      </c>
      <c r="BZ366" s="2" t="s">
        <v>1484</v>
      </c>
      <c r="CA366" s="2" t="s">
        <v>1484</v>
      </c>
      <c r="CB366" s="2" t="s">
        <v>1484</v>
      </c>
      <c r="CC366" s="2" t="s">
        <v>1484</v>
      </c>
      <c r="CD366" s="2" t="s">
        <v>1484</v>
      </c>
      <c r="CE366" s="2" t="s">
        <v>1484</v>
      </c>
      <c r="CF366" s="2" t="s">
        <v>1484</v>
      </c>
      <c r="CG366" s="2" t="s">
        <v>1484</v>
      </c>
      <c r="CH366" s="2" t="s">
        <v>1484</v>
      </c>
      <c r="CI366" s="2" t="s">
        <v>1484</v>
      </c>
      <c r="CJ366" s="2" t="s">
        <v>1484</v>
      </c>
      <c r="CK366" s="2" t="s">
        <v>1484</v>
      </c>
      <c r="CL366" s="2" t="s">
        <v>1484</v>
      </c>
      <c r="CM366" s="2" t="s">
        <v>1484</v>
      </c>
      <c r="CN366" s="2" t="s">
        <v>1484</v>
      </c>
      <c r="CO366" s="2" t="s">
        <v>1484</v>
      </c>
      <c r="CP366" s="2" t="s">
        <v>1484</v>
      </c>
      <c r="CQ366" s="2" t="s">
        <v>1484</v>
      </c>
      <c r="CR366" s="2" t="s">
        <v>1484</v>
      </c>
      <c r="CS366" s="2" t="s">
        <v>1484</v>
      </c>
      <c r="CU366" s="2" t="str">
        <f>_xlfn.XLOOKUP($A366,TEAMS!$G$1:$G$844,TEAMS!$H$1:$H$844,"",0)</f>
        <v>SG</v>
      </c>
      <c r="CV366" s="2" t="str">
        <f>_xlfn.XLOOKUP($CU366,DASHBOARD!$B$22:$B$27,DASHBOARD!$C$22:$C$27,"",0)</f>
        <v>GUARD</v>
      </c>
      <c r="CY366" s="60">
        <v>0</v>
      </c>
      <c r="CZ366" s="60">
        <v>0</v>
      </c>
      <c r="DA366" s="60">
        <v>0</v>
      </c>
      <c r="DB366" s="60">
        <v>0</v>
      </c>
      <c r="DC366" s="60">
        <v>0</v>
      </c>
      <c r="DD366" s="60">
        <v>0</v>
      </c>
      <c r="DE366" s="60">
        <v>0</v>
      </c>
      <c r="DF366" s="60">
        <v>0</v>
      </c>
      <c r="DG366" s="60">
        <v>0</v>
      </c>
      <c r="DH366" s="60">
        <v>0</v>
      </c>
      <c r="DI366" s="60">
        <v>0</v>
      </c>
      <c r="DJ366" s="60">
        <v>0</v>
      </c>
      <c r="DK366" s="60">
        <v>0</v>
      </c>
      <c r="DL366" s="60">
        <v>0</v>
      </c>
      <c r="DM366" s="60">
        <v>0</v>
      </c>
      <c r="DN366" s="60">
        <v>0</v>
      </c>
      <c r="DO366" s="60">
        <v>0</v>
      </c>
      <c r="DP366" s="60">
        <v>0</v>
      </c>
      <c r="DQ366" s="60">
        <v>0</v>
      </c>
      <c r="DR366" s="60">
        <v>0</v>
      </c>
      <c r="DS366" s="60">
        <v>0</v>
      </c>
      <c r="DT366" s="60">
        <v>0</v>
      </c>
      <c r="DU366" s="60">
        <v>0</v>
      </c>
      <c r="DV366" s="60">
        <v>0</v>
      </c>
      <c r="DW366" s="60">
        <v>0</v>
      </c>
      <c r="DX366" s="60">
        <v>0</v>
      </c>
      <c r="DY366" s="60">
        <v>0</v>
      </c>
      <c r="DZ366" s="60">
        <v>0</v>
      </c>
      <c r="EA366" s="60">
        <v>0</v>
      </c>
      <c r="EB366" s="60">
        <v>0</v>
      </c>
      <c r="EC366" s="60">
        <v>0</v>
      </c>
      <c r="ED366" s="60">
        <v>0</v>
      </c>
      <c r="EF366" s="1"/>
      <c r="EG366" s="1"/>
      <c r="EH366" s="2" t="s">
        <v>1484</v>
      </c>
      <c r="EI366" s="1"/>
      <c r="EJ366" s="1"/>
      <c r="EK366" s="1"/>
      <c r="EL366" s="1"/>
      <c r="EM366" s="1"/>
      <c r="EN366" s="1"/>
      <c r="EO366" s="54"/>
      <c r="EP366" s="1"/>
      <c r="EQ366" s="1"/>
      <c r="ER366" s="1"/>
      <c r="ES366" s="1"/>
      <c r="ET366" s="1"/>
      <c r="EU366" s="1"/>
      <c r="EV366" s="1"/>
      <c r="EW366" s="54"/>
      <c r="EX366" s="54"/>
      <c r="EY366" s="54"/>
      <c r="EZ366" s="1"/>
      <c r="FA366" s="1"/>
      <c r="FB366" s="54"/>
      <c r="FC366" s="54"/>
      <c r="FD366" s="54"/>
      <c r="FE366" s="54"/>
      <c r="FF366" s="54"/>
      <c r="FG366" s="54"/>
      <c r="FH366" s="54"/>
      <c r="FI366" s="1"/>
    </row>
    <row r="367" spans="1:165" x14ac:dyDescent="0.2">
      <c r="A367" s="2" t="s">
        <v>1104</v>
      </c>
      <c r="B367" s="2" t="s">
        <v>1484</v>
      </c>
      <c r="C367" s="2" t="s">
        <v>1484</v>
      </c>
      <c r="D367" s="2" t="s">
        <v>1484</v>
      </c>
      <c r="E367" s="2" t="s">
        <v>1484</v>
      </c>
      <c r="F367" s="2" t="s">
        <v>1085</v>
      </c>
      <c r="G367" s="2" t="s">
        <v>835</v>
      </c>
      <c r="H367" s="2" t="s">
        <v>835</v>
      </c>
      <c r="I367" s="2" t="s">
        <v>1507</v>
      </c>
      <c r="J367" s="2" t="s">
        <v>1484</v>
      </c>
      <c r="K367" s="2" t="s">
        <v>1509</v>
      </c>
      <c r="L367" s="2" t="s">
        <v>1509</v>
      </c>
      <c r="M367" s="2" t="s">
        <v>1484</v>
      </c>
      <c r="N367" s="2" t="s">
        <v>1484</v>
      </c>
      <c r="O367" s="2" t="s">
        <v>1484</v>
      </c>
      <c r="P367" s="2" t="s">
        <v>1484</v>
      </c>
      <c r="Q367" s="2" t="s">
        <v>1484</v>
      </c>
      <c r="R367" s="2" t="s">
        <v>1484</v>
      </c>
      <c r="S367" s="2" t="s">
        <v>1484</v>
      </c>
      <c r="T367" s="2" t="s">
        <v>1484</v>
      </c>
      <c r="U367" s="2" t="s">
        <v>1484</v>
      </c>
      <c r="V367" s="2" t="s">
        <v>1484</v>
      </c>
      <c r="W367" s="2" t="s">
        <v>1484</v>
      </c>
      <c r="X367" s="2" t="s">
        <v>1484</v>
      </c>
      <c r="Y367" s="2" t="s">
        <v>1484</v>
      </c>
      <c r="Z367" s="2" t="s">
        <v>1484</v>
      </c>
      <c r="AA367" s="2" t="s">
        <v>1484</v>
      </c>
      <c r="AB367" s="2" t="s">
        <v>1484</v>
      </c>
      <c r="AC367" s="2" t="s">
        <v>1484</v>
      </c>
      <c r="AD367" s="2" t="s">
        <v>1484</v>
      </c>
      <c r="AE367" s="2" t="s">
        <v>1484</v>
      </c>
      <c r="AF367" s="2" t="s">
        <v>1484</v>
      </c>
      <c r="AG367" s="2" t="s">
        <v>1484</v>
      </c>
      <c r="AH367" s="2" t="s">
        <v>1484</v>
      </c>
      <c r="AI367" s="2" t="s">
        <v>1484</v>
      </c>
      <c r="AJ367" s="2" t="s">
        <v>1484</v>
      </c>
      <c r="AK367" s="2" t="s">
        <v>1484</v>
      </c>
      <c r="AL367" s="2">
        <v>181.3</v>
      </c>
      <c r="AM367" s="2">
        <v>1333.3</v>
      </c>
      <c r="AN367" s="2">
        <v>218.4</v>
      </c>
      <c r="AO367" s="2">
        <v>986.1</v>
      </c>
      <c r="AP367" s="2" t="s">
        <v>1484</v>
      </c>
      <c r="AQ367" s="2">
        <v>113.39999999999999</v>
      </c>
      <c r="AR367" s="2">
        <v>775.5</v>
      </c>
      <c r="AS367" s="2" t="s">
        <v>1484</v>
      </c>
      <c r="AT367" s="2" t="s">
        <v>1484</v>
      </c>
      <c r="AU367" s="2" t="s">
        <v>1484</v>
      </c>
      <c r="AV367" s="2" t="s">
        <v>1484</v>
      </c>
      <c r="AW367" s="2" t="s">
        <v>1484</v>
      </c>
      <c r="AX367" s="2" t="s">
        <v>1484</v>
      </c>
      <c r="AY367" s="2" t="s">
        <v>1484</v>
      </c>
      <c r="AZ367" s="2" t="s">
        <v>1484</v>
      </c>
      <c r="BA367" s="2" t="s">
        <v>1484</v>
      </c>
      <c r="BB367" s="2" t="s">
        <v>1484</v>
      </c>
      <c r="BC367" s="2" t="s">
        <v>1484</v>
      </c>
      <c r="BD367" s="2" t="s">
        <v>1484</v>
      </c>
      <c r="BE367" s="2" t="s">
        <v>1484</v>
      </c>
      <c r="BF367" s="2" t="s">
        <v>1484</v>
      </c>
      <c r="BG367" s="2" t="s">
        <v>1484</v>
      </c>
      <c r="BH367" s="2" t="s">
        <v>1484</v>
      </c>
      <c r="BI367" s="2" t="s">
        <v>1484</v>
      </c>
      <c r="BJ367" s="2" t="s">
        <v>1484</v>
      </c>
      <c r="BK367" s="2" t="s">
        <v>1484</v>
      </c>
      <c r="BL367" s="2" t="s">
        <v>1484</v>
      </c>
      <c r="BM367" s="2" t="s">
        <v>1484</v>
      </c>
      <c r="BN367" s="2" t="s">
        <v>1484</v>
      </c>
      <c r="BO367" s="2" t="s">
        <v>1484</v>
      </c>
      <c r="BP367" s="2" t="s">
        <v>1484</v>
      </c>
      <c r="BQ367" s="2" t="s">
        <v>1484</v>
      </c>
      <c r="BR367" s="2">
        <v>11.2</v>
      </c>
      <c r="BS367" s="2">
        <v>12.4</v>
      </c>
      <c r="BT367" s="2">
        <v>12.5</v>
      </c>
      <c r="BU367" s="2">
        <v>9.6999999999999993</v>
      </c>
      <c r="BV367" s="2" t="s">
        <v>1484</v>
      </c>
      <c r="BW367" s="2">
        <v>13.6</v>
      </c>
      <c r="BX367" s="2">
        <v>10.5</v>
      </c>
      <c r="BY367" s="2" t="s">
        <v>1484</v>
      </c>
      <c r="BZ367" s="2" t="s">
        <v>1484</v>
      </c>
      <c r="CA367" s="2" t="s">
        <v>1484</v>
      </c>
      <c r="CB367" s="2" t="s">
        <v>1484</v>
      </c>
      <c r="CC367" s="2" t="s">
        <v>1484</v>
      </c>
      <c r="CD367" s="2" t="s">
        <v>1484</v>
      </c>
      <c r="CE367" s="2" t="s">
        <v>1484</v>
      </c>
      <c r="CF367" s="2" t="s">
        <v>1484</v>
      </c>
      <c r="CG367" s="2" t="s">
        <v>1484</v>
      </c>
      <c r="CH367" s="2" t="s">
        <v>1484</v>
      </c>
      <c r="CI367" s="2" t="s">
        <v>1484</v>
      </c>
      <c r="CJ367" s="2" t="s">
        <v>1484</v>
      </c>
      <c r="CK367" s="2" t="s">
        <v>1484</v>
      </c>
      <c r="CL367" s="2" t="s">
        <v>1484</v>
      </c>
      <c r="CM367" s="2" t="s">
        <v>1484</v>
      </c>
      <c r="CN367" s="2" t="s">
        <v>1484</v>
      </c>
      <c r="CO367" s="2" t="s">
        <v>1484</v>
      </c>
      <c r="CP367" s="2" t="s">
        <v>1484</v>
      </c>
      <c r="CQ367" s="2" t="s">
        <v>1484</v>
      </c>
      <c r="CR367" s="2" t="s">
        <v>1484</v>
      </c>
      <c r="CS367" s="2" t="s">
        <v>1484</v>
      </c>
      <c r="CU367" s="2" t="str">
        <f>_xlfn.XLOOKUP($A367,TEAMS!$G$1:$G$844,TEAMS!$H$1:$H$844,"",0)</f>
        <v>C</v>
      </c>
      <c r="CV367" s="2" t="str">
        <f>_xlfn.XLOOKUP($CU367,DASHBOARD!$B$22:$B$27,DASHBOARD!$C$22:$C$27,"",0)</f>
        <v>CENTER</v>
      </c>
      <c r="CY367" s="60">
        <v>0</v>
      </c>
      <c r="CZ367" s="60">
        <v>0</v>
      </c>
      <c r="DA367" s="60">
        <v>0</v>
      </c>
      <c r="DB367" s="60">
        <v>0</v>
      </c>
      <c r="DC367" s="60">
        <v>500000</v>
      </c>
      <c r="DD367" s="60">
        <v>650000</v>
      </c>
      <c r="DE367" s="60">
        <v>800000</v>
      </c>
      <c r="DF367" s="60">
        <v>950000</v>
      </c>
      <c r="DG367" s="60">
        <v>0</v>
      </c>
      <c r="DH367" s="60">
        <v>0</v>
      </c>
      <c r="DI367" s="60">
        <v>1200000</v>
      </c>
      <c r="DJ367" s="60">
        <v>0</v>
      </c>
      <c r="DK367" s="60">
        <v>0</v>
      </c>
      <c r="DL367" s="60">
        <v>0</v>
      </c>
      <c r="DM367" s="60">
        <v>0</v>
      </c>
      <c r="DN367" s="60">
        <v>0</v>
      </c>
      <c r="DO367" s="60">
        <v>0</v>
      </c>
      <c r="DP367" s="60">
        <v>0</v>
      </c>
      <c r="DQ367" s="60">
        <v>0</v>
      </c>
      <c r="DR367" s="60">
        <v>0</v>
      </c>
      <c r="DS367" s="60">
        <v>0</v>
      </c>
      <c r="DT367" s="60">
        <v>0</v>
      </c>
      <c r="DU367" s="60">
        <v>0</v>
      </c>
      <c r="DV367" s="60">
        <v>0</v>
      </c>
      <c r="DW367" s="60">
        <v>0</v>
      </c>
      <c r="DX367" s="60">
        <v>0</v>
      </c>
      <c r="DY367" s="60">
        <v>0</v>
      </c>
      <c r="DZ367" s="60">
        <v>0</v>
      </c>
      <c r="EA367" s="60">
        <v>0</v>
      </c>
      <c r="EB367" s="60">
        <v>0</v>
      </c>
      <c r="EC367" s="60">
        <v>0</v>
      </c>
      <c r="ED367" s="60">
        <v>0</v>
      </c>
      <c r="EH367" s="2" t="s">
        <v>1480</v>
      </c>
    </row>
    <row r="368" spans="1:165" x14ac:dyDescent="0.2">
      <c r="A368" s="2" t="s">
        <v>729</v>
      </c>
      <c r="B368" s="2" t="s">
        <v>1484</v>
      </c>
      <c r="C368" s="2" t="s">
        <v>1484</v>
      </c>
      <c r="D368" s="2" t="s">
        <v>1484</v>
      </c>
      <c r="E368" s="2" t="s">
        <v>1484</v>
      </c>
      <c r="F368" s="2" t="s">
        <v>1484</v>
      </c>
      <c r="G368" s="2" t="s">
        <v>1484</v>
      </c>
      <c r="H368" s="2" t="s">
        <v>1484</v>
      </c>
      <c r="I368" s="2" t="s">
        <v>1484</v>
      </c>
      <c r="J368" s="2" t="s">
        <v>1484</v>
      </c>
      <c r="K368" s="2" t="s">
        <v>1484</v>
      </c>
      <c r="L368" s="2" t="s">
        <v>1484</v>
      </c>
      <c r="M368" s="2" t="s">
        <v>1484</v>
      </c>
      <c r="N368" s="2" t="s">
        <v>1484</v>
      </c>
      <c r="O368" s="2" t="s">
        <v>1522</v>
      </c>
      <c r="P368" s="2" t="s">
        <v>836</v>
      </c>
      <c r="Q368" s="2" t="s">
        <v>1526</v>
      </c>
      <c r="R368" s="2" t="s">
        <v>1526</v>
      </c>
      <c r="S368" s="2" t="s">
        <v>1526</v>
      </c>
      <c r="T368" s="2" t="s">
        <v>1526</v>
      </c>
      <c r="U368" s="2" t="s">
        <v>1526</v>
      </c>
      <c r="V368" s="2" t="s">
        <v>1526</v>
      </c>
      <c r="W368" s="2" t="s">
        <v>1526</v>
      </c>
      <c r="X368" s="2" t="s">
        <v>1526</v>
      </c>
      <c r="Y368" s="2" t="s">
        <v>836</v>
      </c>
      <c r="Z368" s="2" t="s">
        <v>836</v>
      </c>
      <c r="AA368" s="2" t="s">
        <v>843</v>
      </c>
      <c r="AB368" s="2" t="s">
        <v>786</v>
      </c>
      <c r="AC368" s="2" t="s">
        <v>786</v>
      </c>
      <c r="AD368" s="2" t="s">
        <v>930</v>
      </c>
      <c r="AE368" s="2" t="s">
        <v>1484</v>
      </c>
      <c r="AF368" s="2" t="s">
        <v>1484</v>
      </c>
      <c r="AG368" s="2" t="s">
        <v>1484</v>
      </c>
      <c r="AH368" s="2" t="s">
        <v>1484</v>
      </c>
      <c r="AI368" s="2" t="s">
        <v>1484</v>
      </c>
      <c r="AJ368" s="2" t="s">
        <v>1484</v>
      </c>
      <c r="AK368" s="2" t="s">
        <v>1484</v>
      </c>
      <c r="AL368" s="2" t="s">
        <v>1484</v>
      </c>
      <c r="AM368" s="2" t="s">
        <v>1484</v>
      </c>
      <c r="AN368" s="2" t="s">
        <v>1484</v>
      </c>
      <c r="AO368" s="2" t="s">
        <v>1484</v>
      </c>
      <c r="AP368" s="2" t="s">
        <v>1484</v>
      </c>
      <c r="AQ368" s="2" t="s">
        <v>1484</v>
      </c>
      <c r="AR368" s="2" t="s">
        <v>1484</v>
      </c>
      <c r="AS368" s="2" t="s">
        <v>1484</v>
      </c>
      <c r="AT368" s="2" t="s">
        <v>1484</v>
      </c>
      <c r="AU368" s="2">
        <v>666.7</v>
      </c>
      <c r="AV368" s="2">
        <v>1398.6</v>
      </c>
      <c r="AW368" s="2">
        <v>2449.1999999999998</v>
      </c>
      <c r="AX368" s="2">
        <v>2023.2</v>
      </c>
      <c r="AY368" s="2">
        <v>942.4</v>
      </c>
      <c r="AZ368" s="2">
        <v>1470.7</v>
      </c>
      <c r="BA368" s="2">
        <v>1092</v>
      </c>
      <c r="BB368" s="2">
        <v>1240.3</v>
      </c>
      <c r="BC368" s="2">
        <v>1641.4</v>
      </c>
      <c r="BD368" s="2">
        <v>1133.6000000000001</v>
      </c>
      <c r="BE368" s="2">
        <v>1325</v>
      </c>
      <c r="BF368" s="2">
        <v>1730.1</v>
      </c>
      <c r="BG368" s="2">
        <v>2006.3999999999999</v>
      </c>
      <c r="BH368" s="2">
        <v>1267</v>
      </c>
      <c r="BI368" s="2">
        <v>972.9</v>
      </c>
      <c r="BJ368" s="2">
        <v>877.2</v>
      </c>
      <c r="BK368" s="2" t="s">
        <v>1484</v>
      </c>
      <c r="BL368" s="2" t="s">
        <v>1484</v>
      </c>
      <c r="BM368" s="2" t="s">
        <v>1484</v>
      </c>
      <c r="BN368" s="2" t="s">
        <v>1484</v>
      </c>
      <c r="BO368" s="2" t="s">
        <v>1484</v>
      </c>
      <c r="BP368" s="2" t="s">
        <v>1484</v>
      </c>
      <c r="BQ368" s="2" t="s">
        <v>1484</v>
      </c>
      <c r="BR368" s="2" t="s">
        <v>1484</v>
      </c>
      <c r="BS368" s="2" t="s">
        <v>1484</v>
      </c>
      <c r="BT368" s="2" t="s">
        <v>1484</v>
      </c>
      <c r="BU368" s="2" t="s">
        <v>1484</v>
      </c>
      <c r="BV368" s="2" t="s">
        <v>1484</v>
      </c>
      <c r="BW368" s="2" t="s">
        <v>1484</v>
      </c>
      <c r="BX368" s="2" t="s">
        <v>1484</v>
      </c>
      <c r="BY368" s="2" t="s">
        <v>1484</v>
      </c>
      <c r="BZ368" s="2" t="s">
        <v>1484</v>
      </c>
      <c r="CA368" s="2">
        <v>10.8</v>
      </c>
      <c r="CB368" s="2">
        <v>14.4</v>
      </c>
      <c r="CC368" s="2">
        <v>15</v>
      </c>
      <c r="CD368" s="2">
        <v>16.8</v>
      </c>
      <c r="CE368" s="2">
        <v>11</v>
      </c>
      <c r="CF368" s="2">
        <v>14.1</v>
      </c>
      <c r="CG368" s="2">
        <v>13.1</v>
      </c>
      <c r="CH368" s="2">
        <v>12.4</v>
      </c>
      <c r="CI368" s="2">
        <v>14</v>
      </c>
      <c r="CJ368" s="2">
        <v>13.1</v>
      </c>
      <c r="CK368" s="2">
        <v>14</v>
      </c>
      <c r="CL368" s="2">
        <v>15.6</v>
      </c>
      <c r="CM368" s="2">
        <v>16.2</v>
      </c>
      <c r="CN368" s="2">
        <v>16.100000000000001</v>
      </c>
      <c r="CO368" s="2">
        <v>17</v>
      </c>
      <c r="CP368" s="2">
        <v>13.7</v>
      </c>
      <c r="CQ368" s="2" t="s">
        <v>1484</v>
      </c>
      <c r="CR368" s="2" t="s">
        <v>1484</v>
      </c>
      <c r="CS368" s="2" t="s">
        <v>1484</v>
      </c>
      <c r="CU368" s="2" t="str">
        <f>_xlfn.XLOOKUP($A368,TEAMS!$G$1:$G$844,TEAMS!$H$1:$H$844,"",0)</f>
        <v>C</v>
      </c>
      <c r="CV368" s="2" t="str">
        <f>_xlfn.XLOOKUP($CU368,DASHBOARD!$B$22:$B$27,DASHBOARD!$C$22:$C$27,"",0)</f>
        <v>CENTER</v>
      </c>
      <c r="CY368" s="60">
        <v>0</v>
      </c>
      <c r="CZ368" s="60">
        <v>0</v>
      </c>
      <c r="DA368" s="60">
        <v>0</v>
      </c>
      <c r="DB368" s="60">
        <v>0</v>
      </c>
      <c r="DC368" s="60">
        <v>0</v>
      </c>
      <c r="DD368" s="60">
        <v>0</v>
      </c>
      <c r="DE368" s="60">
        <v>0</v>
      </c>
      <c r="DF368" s="60">
        <v>0</v>
      </c>
      <c r="DG368" s="60">
        <v>0</v>
      </c>
      <c r="DH368" s="60">
        <v>0</v>
      </c>
      <c r="DI368" s="60">
        <v>0</v>
      </c>
      <c r="DJ368" s="60">
        <v>0</v>
      </c>
      <c r="DK368" s="60">
        <v>0</v>
      </c>
      <c r="DL368" s="60">
        <v>366931</v>
      </c>
      <c r="DM368" s="60">
        <v>620046</v>
      </c>
      <c r="DN368" s="60">
        <v>4000000</v>
      </c>
      <c r="DO368" s="60">
        <v>4000000</v>
      </c>
      <c r="DP368" s="60">
        <v>4000000</v>
      </c>
      <c r="DQ368" s="60">
        <v>4000000</v>
      </c>
      <c r="DR368" s="60">
        <v>4750000</v>
      </c>
      <c r="DS368" s="60">
        <v>4251250</v>
      </c>
      <c r="DT368" s="60">
        <v>4750000</v>
      </c>
      <c r="DU368" s="60">
        <v>5248750</v>
      </c>
      <c r="DV368" s="60">
        <v>5200000</v>
      </c>
      <c r="DW368" s="60">
        <v>5200000</v>
      </c>
      <c r="DX368" s="60">
        <v>5200000</v>
      </c>
      <c r="DY368" s="60">
        <v>2898000</v>
      </c>
      <c r="DZ368" s="60">
        <v>3477600</v>
      </c>
      <c r="EA368" s="60">
        <v>2393887</v>
      </c>
      <c r="EB368" s="60">
        <v>0</v>
      </c>
      <c r="EC368" s="60">
        <v>0</v>
      </c>
      <c r="ED368" s="60">
        <v>0</v>
      </c>
      <c r="EH368" s="2" t="s">
        <v>1271</v>
      </c>
    </row>
    <row r="369" spans="1:165" x14ac:dyDescent="0.2">
      <c r="A369" s="2" t="s">
        <v>985</v>
      </c>
      <c r="B369" s="2" t="s">
        <v>1484</v>
      </c>
      <c r="C369" s="2" t="s">
        <v>1484</v>
      </c>
      <c r="D369" s="2" t="s">
        <v>1484</v>
      </c>
      <c r="E369" s="2" t="s">
        <v>1484</v>
      </c>
      <c r="F369" s="2" t="s">
        <v>1484</v>
      </c>
      <c r="G369" s="2" t="s">
        <v>1484</v>
      </c>
      <c r="H369" s="2" t="s">
        <v>1484</v>
      </c>
      <c r="I369" s="2" t="s">
        <v>1484</v>
      </c>
      <c r="J369" s="2" t="s">
        <v>1484</v>
      </c>
      <c r="K369" s="2" t="s">
        <v>1484</v>
      </c>
      <c r="L369" s="2" t="s">
        <v>1484</v>
      </c>
      <c r="M369" s="2" t="s">
        <v>930</v>
      </c>
      <c r="N369" s="2" t="s">
        <v>930</v>
      </c>
      <c r="O369" s="2" t="s">
        <v>1507</v>
      </c>
      <c r="P369" s="2" t="s">
        <v>1525</v>
      </c>
      <c r="Q369" s="2" t="s">
        <v>1525</v>
      </c>
      <c r="R369" s="2" t="s">
        <v>1484</v>
      </c>
      <c r="S369" s="2" t="s">
        <v>1484</v>
      </c>
      <c r="T369" s="2" t="s">
        <v>1484</v>
      </c>
      <c r="U369" s="2" t="s">
        <v>1484</v>
      </c>
      <c r="V369" s="2" t="s">
        <v>1484</v>
      </c>
      <c r="W369" s="2" t="s">
        <v>1484</v>
      </c>
      <c r="X369" s="2" t="s">
        <v>1484</v>
      </c>
      <c r="Y369" s="2" t="s">
        <v>1484</v>
      </c>
      <c r="Z369" s="2" t="s">
        <v>1484</v>
      </c>
      <c r="AA369" s="2" t="s">
        <v>1484</v>
      </c>
      <c r="AB369" s="2" t="s">
        <v>1484</v>
      </c>
      <c r="AC369" s="2" t="s">
        <v>1484</v>
      </c>
      <c r="AD369" s="2" t="s">
        <v>1484</v>
      </c>
      <c r="AE369" s="2" t="s">
        <v>1484</v>
      </c>
      <c r="AF369" s="2" t="s">
        <v>1484</v>
      </c>
      <c r="AG369" s="2" t="s">
        <v>1484</v>
      </c>
      <c r="AH369" s="2" t="s">
        <v>1484</v>
      </c>
      <c r="AI369" s="2" t="s">
        <v>1484</v>
      </c>
      <c r="AJ369" s="2" t="s">
        <v>1484</v>
      </c>
      <c r="AK369" s="2" t="s">
        <v>1484</v>
      </c>
      <c r="AL369" s="2" t="s">
        <v>1484</v>
      </c>
      <c r="AM369" s="2" t="s">
        <v>1484</v>
      </c>
      <c r="AN369" s="2" t="s">
        <v>1484</v>
      </c>
      <c r="AO369" s="2" t="s">
        <v>1484</v>
      </c>
      <c r="AP369" s="2" t="s">
        <v>1484</v>
      </c>
      <c r="AQ369" s="2" t="s">
        <v>1484</v>
      </c>
      <c r="AR369" s="2" t="s">
        <v>1484</v>
      </c>
      <c r="AS369" s="2">
        <v>1176.6000000000001</v>
      </c>
      <c r="AT369" s="2">
        <v>489</v>
      </c>
      <c r="AU369" s="2">
        <v>273.60000000000002</v>
      </c>
      <c r="AV369" s="2">
        <v>928</v>
      </c>
      <c r="AW369" s="2">
        <v>411.79999999999995</v>
      </c>
      <c r="AX369" s="2" t="s">
        <v>1484</v>
      </c>
      <c r="AY369" s="2" t="s">
        <v>1484</v>
      </c>
      <c r="AZ369" s="2" t="s">
        <v>1484</v>
      </c>
      <c r="BA369" s="2" t="s">
        <v>1484</v>
      </c>
      <c r="BB369" s="2" t="s">
        <v>1484</v>
      </c>
      <c r="BC369" s="2" t="s">
        <v>1484</v>
      </c>
      <c r="BD369" s="2" t="s">
        <v>1484</v>
      </c>
      <c r="BE369" s="2" t="s">
        <v>1484</v>
      </c>
      <c r="BF369" s="2" t="s">
        <v>1484</v>
      </c>
      <c r="BG369" s="2" t="s">
        <v>1484</v>
      </c>
      <c r="BH369" s="2" t="s">
        <v>1484</v>
      </c>
      <c r="BI369" s="2" t="s">
        <v>1484</v>
      </c>
      <c r="BJ369" s="2" t="s">
        <v>1484</v>
      </c>
      <c r="BK369" s="2" t="s">
        <v>1484</v>
      </c>
      <c r="BL369" s="2" t="s">
        <v>1484</v>
      </c>
      <c r="BM369" s="2" t="s">
        <v>1484</v>
      </c>
      <c r="BN369" s="2" t="s">
        <v>1484</v>
      </c>
      <c r="BO369" s="2" t="s">
        <v>1484</v>
      </c>
      <c r="BP369" s="2" t="s">
        <v>1484</v>
      </c>
      <c r="BQ369" s="2" t="s">
        <v>1484</v>
      </c>
      <c r="BR369" s="2" t="s">
        <v>1484</v>
      </c>
      <c r="BS369" s="2" t="s">
        <v>1484</v>
      </c>
      <c r="BT369" s="2" t="s">
        <v>1484</v>
      </c>
      <c r="BU369" s="2" t="s">
        <v>1484</v>
      </c>
      <c r="BV369" s="2" t="s">
        <v>1484</v>
      </c>
      <c r="BW369" s="2" t="s">
        <v>1484</v>
      </c>
      <c r="BX369" s="2" t="s">
        <v>1484</v>
      </c>
      <c r="BY369" s="2">
        <v>16.2</v>
      </c>
      <c r="BZ369" s="2">
        <v>14</v>
      </c>
      <c r="CA369" s="2">
        <v>10.5</v>
      </c>
      <c r="CB369" s="2">
        <v>14</v>
      </c>
      <c r="CC369" s="2">
        <v>10.7</v>
      </c>
      <c r="CD369" s="2" t="s">
        <v>1484</v>
      </c>
      <c r="CE369" s="2" t="s">
        <v>1484</v>
      </c>
      <c r="CF369" s="2" t="s">
        <v>1484</v>
      </c>
      <c r="CG369" s="2" t="s">
        <v>1484</v>
      </c>
      <c r="CH369" s="2" t="s">
        <v>1484</v>
      </c>
      <c r="CI369" s="2" t="s">
        <v>1484</v>
      </c>
      <c r="CJ369" s="2" t="s">
        <v>1484</v>
      </c>
      <c r="CK369" s="2" t="s">
        <v>1484</v>
      </c>
      <c r="CL369" s="2" t="s">
        <v>1484</v>
      </c>
      <c r="CM369" s="2" t="s">
        <v>1484</v>
      </c>
      <c r="CN369" s="2" t="s">
        <v>1484</v>
      </c>
      <c r="CO369" s="2" t="s">
        <v>1484</v>
      </c>
      <c r="CP369" s="2" t="s">
        <v>1484</v>
      </c>
      <c r="CQ369" s="2" t="s">
        <v>1484</v>
      </c>
      <c r="CR369" s="2" t="s">
        <v>1484</v>
      </c>
      <c r="CS369" s="2" t="s">
        <v>1484</v>
      </c>
      <c r="CU369" s="2" t="str">
        <f>_xlfn.XLOOKUP($A369,TEAMS!$G$1:$G$844,TEAMS!$H$1:$H$844,"",0)</f>
        <v>C</v>
      </c>
      <c r="CV369" s="2" t="str">
        <f>_xlfn.XLOOKUP($CU369,DASHBOARD!$B$22:$B$27,DASHBOARD!$C$22:$C$27,"",0)</f>
        <v>CENTER</v>
      </c>
      <c r="CY369" s="60">
        <v>0</v>
      </c>
      <c r="CZ369" s="60">
        <v>0</v>
      </c>
      <c r="DA369" s="60">
        <v>0</v>
      </c>
      <c r="DB369" s="60">
        <v>0</v>
      </c>
      <c r="DC369" s="60">
        <v>0</v>
      </c>
      <c r="DD369" s="60">
        <v>0</v>
      </c>
      <c r="DE369" s="60">
        <v>0</v>
      </c>
      <c r="DF369" s="60">
        <v>0</v>
      </c>
      <c r="DG369" s="60">
        <v>0</v>
      </c>
      <c r="DH369" s="60">
        <v>0</v>
      </c>
      <c r="DI369" s="60">
        <v>0</v>
      </c>
      <c r="DJ369" s="60">
        <v>3500000</v>
      </c>
      <c r="DK369" s="60">
        <v>3850000</v>
      </c>
      <c r="DL369" s="60">
        <v>4200000</v>
      </c>
      <c r="DM369" s="60">
        <v>2500000</v>
      </c>
      <c r="DN369" s="60">
        <v>3000000</v>
      </c>
      <c r="DO369" s="60">
        <v>0</v>
      </c>
      <c r="DP369" s="60">
        <v>0</v>
      </c>
      <c r="DQ369" s="60">
        <v>0</v>
      </c>
      <c r="DR369" s="60">
        <v>0</v>
      </c>
      <c r="DS369" s="60">
        <v>0</v>
      </c>
      <c r="DT369" s="60">
        <v>0</v>
      </c>
      <c r="DU369" s="60">
        <v>0</v>
      </c>
      <c r="DV369" s="60">
        <v>0</v>
      </c>
      <c r="DW369" s="60">
        <v>0</v>
      </c>
      <c r="DX369" s="60">
        <v>0</v>
      </c>
      <c r="DY369" s="60">
        <v>0</v>
      </c>
      <c r="DZ369" s="60">
        <v>0</v>
      </c>
      <c r="EA369" s="60">
        <v>0</v>
      </c>
      <c r="EB369" s="60">
        <v>0</v>
      </c>
      <c r="EC369" s="60">
        <v>0</v>
      </c>
      <c r="ED369" s="60">
        <v>0</v>
      </c>
      <c r="EF369" s="1"/>
      <c r="EG369" s="1"/>
      <c r="EH369" s="2" t="s">
        <v>1478</v>
      </c>
      <c r="EI369" s="1"/>
      <c r="EJ369" s="1"/>
      <c r="EK369" s="1"/>
      <c r="EL369" s="1"/>
      <c r="EM369" s="1"/>
      <c r="EN369" s="1"/>
      <c r="EO369" s="54"/>
      <c r="EP369" s="1"/>
      <c r="EQ369" s="1"/>
      <c r="ER369" s="1"/>
      <c r="ES369" s="1"/>
      <c r="ET369" s="1"/>
      <c r="EU369" s="1"/>
      <c r="EV369" s="1"/>
      <c r="EW369" s="54"/>
      <c r="EX369" s="54"/>
      <c r="EY369" s="54"/>
      <c r="EZ369" s="1"/>
      <c r="FA369" s="1"/>
      <c r="FB369" s="54"/>
      <c r="FC369" s="54"/>
      <c r="FD369" s="54"/>
      <c r="FE369" s="54"/>
      <c r="FF369" s="54"/>
      <c r="FG369" s="54"/>
      <c r="FH369" s="54"/>
      <c r="FI369" s="1"/>
    </row>
    <row r="370" spans="1:165" x14ac:dyDescent="0.2">
      <c r="A370"/>
    </row>
    <row r="371" spans="1:165" x14ac:dyDescent="0.2">
      <c r="A371"/>
    </row>
    <row r="372" spans="1:165" x14ac:dyDescent="0.2">
      <c r="A372"/>
    </row>
    <row r="373" spans="1:165" x14ac:dyDescent="0.2">
      <c r="A373"/>
    </row>
    <row r="374" spans="1:165" x14ac:dyDescent="0.2">
      <c r="A374"/>
    </row>
    <row r="375" spans="1:165" x14ac:dyDescent="0.2">
      <c r="A375"/>
    </row>
    <row r="376" spans="1:165" x14ac:dyDescent="0.2">
      <c r="A376"/>
    </row>
    <row r="377" spans="1:165" x14ac:dyDescent="0.2">
      <c r="A377"/>
    </row>
    <row r="378" spans="1:165" x14ac:dyDescent="0.2">
      <c r="A378"/>
    </row>
    <row r="379" spans="1:165" x14ac:dyDescent="0.2">
      <c r="A379"/>
    </row>
    <row r="380" spans="1:165" x14ac:dyDescent="0.2">
      <c r="A380"/>
    </row>
    <row r="381" spans="1:165" x14ac:dyDescent="0.2">
      <c r="A381"/>
    </row>
    <row r="382" spans="1:165" x14ac:dyDescent="0.2">
      <c r="A382"/>
    </row>
    <row r="383" spans="1:165" x14ac:dyDescent="0.2">
      <c r="A383"/>
    </row>
    <row r="384" spans="1:165" x14ac:dyDescent="0.2">
      <c r="A384"/>
    </row>
    <row r="385" spans="1:165" x14ac:dyDescent="0.2">
      <c r="A385"/>
    </row>
    <row r="386" spans="1:165" x14ac:dyDescent="0.2">
      <c r="A386"/>
    </row>
    <row r="387" spans="1:165" x14ac:dyDescent="0.2">
      <c r="A387"/>
    </row>
    <row r="388" spans="1:165" x14ac:dyDescent="0.2">
      <c r="A388"/>
    </row>
    <row r="389" spans="1:165" x14ac:dyDescent="0.2">
      <c r="A389"/>
    </row>
    <row r="390" spans="1:165" x14ac:dyDescent="0.2">
      <c r="A390"/>
    </row>
    <row r="391" spans="1:165" x14ac:dyDescent="0.2">
      <c r="A391"/>
    </row>
    <row r="392" spans="1:165" x14ac:dyDescent="0.2">
      <c r="A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54"/>
      <c r="EP392" s="1"/>
      <c r="EQ392" s="1"/>
      <c r="ER392" s="1"/>
      <c r="ES392" s="1"/>
      <c r="ET392" s="1"/>
      <c r="EU392" s="1"/>
      <c r="EV392" s="1"/>
      <c r="EW392" s="54"/>
      <c r="EX392" s="54"/>
      <c r="EY392" s="54"/>
      <c r="EZ392" s="1"/>
      <c r="FA392" s="1"/>
      <c r="FB392" s="54"/>
      <c r="FC392" s="54"/>
      <c r="FD392" s="54"/>
      <c r="FE392" s="54"/>
      <c r="FF392" s="54"/>
      <c r="FG392" s="54"/>
      <c r="FH392" s="54"/>
      <c r="FI392" s="1"/>
    </row>
    <row r="393" spans="1:165" x14ac:dyDescent="0.2">
      <c r="A393"/>
    </row>
    <row r="394" spans="1:165" x14ac:dyDescent="0.2">
      <c r="A394"/>
    </row>
    <row r="395" spans="1:165" x14ac:dyDescent="0.2">
      <c r="A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54"/>
      <c r="EP395" s="1"/>
      <c r="EQ395" s="1"/>
      <c r="ER395" s="1"/>
      <c r="ES395" s="1"/>
      <c r="ET395" s="1"/>
      <c r="EU395" s="1"/>
      <c r="EV395" s="1"/>
      <c r="EW395" s="54"/>
      <c r="EX395" s="54"/>
      <c r="EY395" s="54"/>
      <c r="EZ395" s="1"/>
      <c r="FA395" s="1"/>
      <c r="FB395" s="54"/>
      <c r="FC395" s="54"/>
      <c r="FD395" s="54"/>
      <c r="FE395" s="54"/>
      <c r="FF395" s="54"/>
      <c r="FG395" s="54"/>
      <c r="FH395" s="54"/>
      <c r="FI395" s="1"/>
    </row>
    <row r="396" spans="1:165" x14ac:dyDescent="0.2">
      <c r="A396"/>
    </row>
    <row r="397" spans="1:165" x14ac:dyDescent="0.2">
      <c r="A397"/>
    </row>
    <row r="398" spans="1:165" x14ac:dyDescent="0.2">
      <c r="A398"/>
    </row>
    <row r="399" spans="1:165" x14ac:dyDescent="0.2">
      <c r="A399"/>
    </row>
    <row r="400" spans="1:165"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65" x14ac:dyDescent="0.2">
      <c r="A417"/>
    </row>
    <row r="418" spans="1:165" x14ac:dyDescent="0.2">
      <c r="A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54"/>
      <c r="EP418" s="1"/>
      <c r="EQ418" s="1"/>
      <c r="ER418" s="1"/>
      <c r="ES418" s="1"/>
      <c r="ET418" s="1"/>
      <c r="EU418" s="1"/>
      <c r="EV418" s="1"/>
      <c r="EW418" s="54"/>
      <c r="EX418" s="54"/>
      <c r="EY418" s="54"/>
      <c r="EZ418" s="1"/>
      <c r="FA418" s="1"/>
      <c r="FB418" s="54"/>
      <c r="FC418" s="54"/>
      <c r="FD418" s="54"/>
      <c r="FE418" s="54"/>
      <c r="FF418" s="54"/>
      <c r="FG418" s="54"/>
      <c r="FH418" s="54"/>
      <c r="FI418" s="1"/>
    </row>
    <row r="419" spans="1:165" x14ac:dyDescent="0.2">
      <c r="A419"/>
    </row>
    <row r="420" spans="1:165" x14ac:dyDescent="0.2">
      <c r="A420"/>
    </row>
    <row r="421" spans="1:165" x14ac:dyDescent="0.2">
      <c r="A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54"/>
      <c r="EP421" s="1"/>
      <c r="EQ421" s="1"/>
      <c r="ER421" s="1"/>
      <c r="ES421" s="1"/>
      <c r="ET421" s="1"/>
      <c r="EU421" s="1"/>
      <c r="EV421" s="1"/>
      <c r="EW421" s="54"/>
      <c r="EX421" s="54"/>
      <c r="EY421" s="54"/>
      <c r="EZ421" s="1"/>
      <c r="FA421" s="1"/>
      <c r="FB421" s="54"/>
      <c r="FC421" s="54"/>
      <c r="FD421" s="54"/>
      <c r="FE421" s="54"/>
      <c r="FF421" s="54"/>
      <c r="FG421" s="54"/>
      <c r="FH421" s="54"/>
      <c r="FI421" s="1"/>
    </row>
    <row r="422" spans="1:165" x14ac:dyDescent="0.2">
      <c r="A422"/>
    </row>
    <row r="423" spans="1:165" x14ac:dyDescent="0.2">
      <c r="A423"/>
    </row>
    <row r="424" spans="1:165" x14ac:dyDescent="0.2">
      <c r="A424"/>
    </row>
    <row r="425" spans="1:165" x14ac:dyDescent="0.2">
      <c r="A425"/>
    </row>
    <row r="426" spans="1:165" x14ac:dyDescent="0.2">
      <c r="A426"/>
    </row>
    <row r="427" spans="1:165" x14ac:dyDescent="0.2">
      <c r="A427"/>
    </row>
    <row r="428" spans="1:165" x14ac:dyDescent="0.2">
      <c r="A428"/>
    </row>
    <row r="429" spans="1:165" x14ac:dyDescent="0.2">
      <c r="A429"/>
    </row>
    <row r="430" spans="1:165" x14ac:dyDescent="0.2">
      <c r="A430"/>
    </row>
    <row r="431" spans="1:165" x14ac:dyDescent="0.2">
      <c r="A431"/>
    </row>
    <row r="432" spans="1:165" x14ac:dyDescent="0.2">
      <c r="A432"/>
    </row>
    <row r="433" spans="1:165" x14ac:dyDescent="0.2">
      <c r="A433"/>
    </row>
    <row r="434" spans="1:165" x14ac:dyDescent="0.2">
      <c r="A434"/>
    </row>
    <row r="435" spans="1:165" x14ac:dyDescent="0.2">
      <c r="A435"/>
    </row>
    <row r="436" spans="1:165" x14ac:dyDescent="0.2">
      <c r="A436"/>
    </row>
    <row r="437" spans="1:165" x14ac:dyDescent="0.2">
      <c r="A437"/>
    </row>
    <row r="438" spans="1:165" x14ac:dyDescent="0.2">
      <c r="A438"/>
    </row>
    <row r="439" spans="1:165" x14ac:dyDescent="0.2">
      <c r="A439"/>
    </row>
    <row r="440" spans="1:165" x14ac:dyDescent="0.2">
      <c r="A440"/>
    </row>
    <row r="441" spans="1:165" x14ac:dyDescent="0.2">
      <c r="A441"/>
    </row>
    <row r="442" spans="1:165" x14ac:dyDescent="0.2">
      <c r="A442"/>
    </row>
    <row r="443" spans="1:165" x14ac:dyDescent="0.2">
      <c r="A443"/>
    </row>
    <row r="444" spans="1:165" x14ac:dyDescent="0.2">
      <c r="A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54"/>
      <c r="EP444" s="1"/>
      <c r="EQ444" s="1"/>
      <c r="ER444" s="1"/>
      <c r="ES444" s="1"/>
      <c r="ET444" s="1"/>
      <c r="EU444" s="1"/>
      <c r="EV444" s="1"/>
      <c r="EW444" s="54"/>
      <c r="EX444" s="54"/>
      <c r="EY444" s="54"/>
      <c r="EZ444" s="1"/>
      <c r="FA444" s="1"/>
      <c r="FB444" s="54"/>
      <c r="FC444" s="54"/>
      <c r="FD444" s="54"/>
      <c r="FE444" s="54"/>
      <c r="FF444" s="54"/>
      <c r="FG444" s="54"/>
      <c r="FH444" s="54"/>
      <c r="FI444" s="1"/>
    </row>
    <row r="445" spans="1:165" x14ac:dyDescent="0.2">
      <c r="A445"/>
    </row>
    <row r="446" spans="1:165" x14ac:dyDescent="0.2">
      <c r="A446"/>
    </row>
    <row r="447" spans="1:165" x14ac:dyDescent="0.2">
      <c r="A447"/>
    </row>
    <row r="448" spans="1:165" x14ac:dyDescent="0.2">
      <c r="A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54"/>
      <c r="EP448" s="1"/>
      <c r="EQ448" s="1"/>
      <c r="ER448" s="1"/>
      <c r="ES448" s="1"/>
      <c r="ET448" s="1"/>
      <c r="EU448" s="1"/>
      <c r="EV448" s="1"/>
      <c r="EW448" s="54"/>
      <c r="EX448" s="54"/>
      <c r="EY448" s="54"/>
      <c r="EZ448" s="1"/>
      <c r="FA448" s="1"/>
      <c r="FB448" s="54"/>
      <c r="FC448" s="54"/>
      <c r="FD448" s="54"/>
      <c r="FE448" s="54"/>
      <c r="FF448" s="54"/>
      <c r="FG448" s="54"/>
      <c r="FH448" s="54"/>
      <c r="FI448" s="1"/>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65" x14ac:dyDescent="0.2">
      <c r="A465"/>
    </row>
    <row r="466" spans="1:165" x14ac:dyDescent="0.2">
      <c r="A466"/>
    </row>
    <row r="467" spans="1:165" x14ac:dyDescent="0.2">
      <c r="A467"/>
    </row>
    <row r="468" spans="1:165" x14ac:dyDescent="0.2">
      <c r="A468"/>
    </row>
    <row r="469" spans="1:165" x14ac:dyDescent="0.2">
      <c r="A469"/>
    </row>
    <row r="470" spans="1:165" x14ac:dyDescent="0.2">
      <c r="A470"/>
    </row>
    <row r="471" spans="1:165" x14ac:dyDescent="0.2">
      <c r="A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54"/>
      <c r="EP471" s="1"/>
      <c r="EQ471" s="1"/>
      <c r="ER471" s="1"/>
      <c r="ES471" s="1"/>
      <c r="ET471" s="1"/>
      <c r="EU471" s="1"/>
      <c r="EV471" s="1"/>
      <c r="EW471" s="54"/>
      <c r="EX471" s="54"/>
      <c r="EY471" s="54"/>
      <c r="EZ471" s="1"/>
      <c r="FA471" s="1"/>
      <c r="FB471" s="54"/>
      <c r="FC471" s="54"/>
      <c r="FD471" s="54"/>
      <c r="FE471" s="54"/>
      <c r="FF471" s="54"/>
      <c r="FG471" s="54"/>
      <c r="FH471" s="54"/>
      <c r="FI471" s="1"/>
    </row>
    <row r="472" spans="1:165" x14ac:dyDescent="0.2">
      <c r="A472"/>
    </row>
    <row r="473" spans="1:165" x14ac:dyDescent="0.2">
      <c r="A473"/>
    </row>
    <row r="474" spans="1:165" x14ac:dyDescent="0.2">
      <c r="A474"/>
    </row>
    <row r="475" spans="1:165" x14ac:dyDescent="0.2">
      <c r="A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54"/>
      <c r="EP475" s="1"/>
      <c r="EQ475" s="1"/>
      <c r="ER475" s="1"/>
      <c r="ES475" s="1"/>
      <c r="ET475" s="1"/>
      <c r="EU475" s="1"/>
      <c r="EV475" s="1"/>
      <c r="EW475" s="54"/>
      <c r="EX475" s="54"/>
      <c r="EY475" s="54"/>
      <c r="EZ475" s="1"/>
      <c r="FA475" s="1"/>
      <c r="FB475" s="54"/>
      <c r="FC475" s="54"/>
      <c r="FD475" s="54"/>
      <c r="FE475" s="54"/>
      <c r="FF475" s="54"/>
      <c r="FG475" s="54"/>
      <c r="FH475" s="54"/>
      <c r="FI475" s="1"/>
    </row>
    <row r="476" spans="1:165" x14ac:dyDescent="0.2">
      <c r="A476"/>
    </row>
    <row r="477" spans="1:165" x14ac:dyDescent="0.2">
      <c r="A477"/>
    </row>
    <row r="478" spans="1:165" x14ac:dyDescent="0.2">
      <c r="A478"/>
    </row>
    <row r="479" spans="1:165" x14ac:dyDescent="0.2">
      <c r="A479"/>
    </row>
    <row r="480" spans="1:165"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65" x14ac:dyDescent="0.2">
      <c r="A497"/>
    </row>
    <row r="498" spans="1:165" x14ac:dyDescent="0.2">
      <c r="A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54"/>
      <c r="EP498" s="1"/>
      <c r="EQ498" s="1"/>
      <c r="ER498" s="1"/>
      <c r="ES498" s="1"/>
      <c r="ET498" s="1"/>
      <c r="EU498" s="1"/>
      <c r="EV498" s="1"/>
      <c r="EW498" s="54"/>
      <c r="EX498" s="54"/>
      <c r="EY498" s="54"/>
      <c r="EZ498" s="1"/>
      <c r="FA498" s="1"/>
      <c r="FB498" s="54"/>
      <c r="FC498" s="54"/>
      <c r="FD498" s="54"/>
      <c r="FE498" s="54"/>
      <c r="FF498" s="54"/>
      <c r="FG498" s="54"/>
      <c r="FH498" s="54"/>
      <c r="FI498" s="1"/>
    </row>
    <row r="499" spans="1:165" x14ac:dyDescent="0.2">
      <c r="A499"/>
    </row>
    <row r="500" spans="1:165" x14ac:dyDescent="0.2">
      <c r="A500"/>
    </row>
    <row r="501" spans="1:165" x14ac:dyDescent="0.2">
      <c r="A501"/>
    </row>
    <row r="502" spans="1:165" x14ac:dyDescent="0.2">
      <c r="A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54"/>
      <c r="EP502" s="1"/>
      <c r="EQ502" s="1"/>
      <c r="ER502" s="1"/>
      <c r="ES502" s="1"/>
      <c r="ET502" s="1"/>
      <c r="EU502" s="1"/>
      <c r="EV502" s="1"/>
      <c r="EW502" s="54"/>
      <c r="EX502" s="54"/>
      <c r="EY502" s="54"/>
      <c r="EZ502" s="1"/>
      <c r="FA502" s="1"/>
      <c r="FB502" s="54"/>
      <c r="FC502" s="54"/>
      <c r="FD502" s="54"/>
      <c r="FE502" s="54"/>
      <c r="FF502" s="54"/>
      <c r="FG502" s="54"/>
      <c r="FH502" s="54"/>
      <c r="FI502" s="1"/>
    </row>
    <row r="503" spans="1:165" x14ac:dyDescent="0.2">
      <c r="A503"/>
    </row>
    <row r="504" spans="1:165" x14ac:dyDescent="0.2">
      <c r="A504"/>
    </row>
    <row r="505" spans="1:165" x14ac:dyDescent="0.2">
      <c r="A505"/>
    </row>
    <row r="506" spans="1:165" x14ac:dyDescent="0.2">
      <c r="A506"/>
    </row>
    <row r="507" spans="1:165" x14ac:dyDescent="0.2">
      <c r="A507"/>
    </row>
    <row r="508" spans="1:165" x14ac:dyDescent="0.2">
      <c r="A508"/>
    </row>
    <row r="509" spans="1:165" x14ac:dyDescent="0.2">
      <c r="A509"/>
    </row>
    <row r="510" spans="1:165" x14ac:dyDescent="0.2">
      <c r="A510"/>
    </row>
    <row r="511" spans="1:165" x14ac:dyDescent="0.2">
      <c r="A511"/>
    </row>
    <row r="512" spans="1:165" x14ac:dyDescent="0.2">
      <c r="A512"/>
    </row>
    <row r="513" spans="1:165" x14ac:dyDescent="0.2">
      <c r="A513"/>
    </row>
    <row r="514" spans="1:165" x14ac:dyDescent="0.2">
      <c r="A514"/>
    </row>
    <row r="515" spans="1:165" x14ac:dyDescent="0.2">
      <c r="A515"/>
    </row>
    <row r="516" spans="1:165" x14ac:dyDescent="0.2">
      <c r="A516"/>
    </row>
    <row r="517" spans="1:165" x14ac:dyDescent="0.2">
      <c r="A517"/>
    </row>
    <row r="518" spans="1:165" x14ac:dyDescent="0.2">
      <c r="A518"/>
    </row>
    <row r="519" spans="1:165" x14ac:dyDescent="0.2">
      <c r="A519"/>
    </row>
    <row r="520" spans="1:165" x14ac:dyDescent="0.2">
      <c r="A520"/>
    </row>
    <row r="521" spans="1:165" x14ac:dyDescent="0.2">
      <c r="A521"/>
    </row>
    <row r="522" spans="1:165" x14ac:dyDescent="0.2">
      <c r="A522"/>
    </row>
    <row r="523" spans="1:165" x14ac:dyDescent="0.2">
      <c r="A523"/>
    </row>
    <row r="524" spans="1:165" x14ac:dyDescent="0.2">
      <c r="A524"/>
    </row>
    <row r="525" spans="1:165" x14ac:dyDescent="0.2">
      <c r="A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54"/>
      <c r="EP525" s="1"/>
      <c r="EQ525" s="1"/>
      <c r="ER525" s="1"/>
      <c r="ES525" s="1"/>
      <c r="ET525" s="1"/>
      <c r="EU525" s="1"/>
      <c r="EV525" s="1"/>
      <c r="EW525" s="54"/>
      <c r="EX525" s="54"/>
      <c r="EY525" s="54"/>
      <c r="EZ525" s="1"/>
      <c r="FA525" s="1"/>
      <c r="FB525" s="54"/>
      <c r="FC525" s="54"/>
      <c r="FD525" s="54"/>
      <c r="FE525" s="54"/>
      <c r="FF525" s="54"/>
      <c r="FG525" s="54"/>
      <c r="FH525" s="54"/>
      <c r="FI525" s="1"/>
    </row>
    <row r="526" spans="1:165" x14ac:dyDescent="0.2">
      <c r="A526"/>
    </row>
    <row r="527" spans="1:165" x14ac:dyDescent="0.2">
      <c r="A527"/>
    </row>
    <row r="528" spans="1:165" x14ac:dyDescent="0.2">
      <c r="A528"/>
    </row>
    <row r="529" spans="1:165" x14ac:dyDescent="0.2">
      <c r="A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54"/>
      <c r="EP529" s="1"/>
      <c r="EQ529" s="1"/>
      <c r="ER529" s="1"/>
      <c r="ES529" s="1"/>
      <c r="ET529" s="1"/>
      <c r="EU529" s="1"/>
      <c r="EV529" s="1"/>
      <c r="EW529" s="54"/>
      <c r="EX529" s="54"/>
      <c r="EY529" s="54"/>
      <c r="EZ529" s="1"/>
      <c r="FA529" s="1"/>
      <c r="FB529" s="54"/>
      <c r="FC529" s="54"/>
      <c r="FD529" s="54"/>
      <c r="FE529" s="54"/>
      <c r="FF529" s="54"/>
      <c r="FG529" s="54"/>
      <c r="FH529" s="54"/>
      <c r="FI529" s="1"/>
    </row>
    <row r="530" spans="1:165" x14ac:dyDescent="0.2">
      <c r="A530"/>
    </row>
    <row r="531" spans="1:165" x14ac:dyDescent="0.2">
      <c r="A531"/>
    </row>
    <row r="532" spans="1:165" x14ac:dyDescent="0.2">
      <c r="A532"/>
    </row>
    <row r="533" spans="1:165" x14ac:dyDescent="0.2">
      <c r="A533"/>
    </row>
    <row r="534" spans="1:165" x14ac:dyDescent="0.2">
      <c r="A534"/>
    </row>
    <row r="535" spans="1:165" x14ac:dyDescent="0.2">
      <c r="A535"/>
    </row>
    <row r="536" spans="1:165" x14ac:dyDescent="0.2">
      <c r="A536"/>
    </row>
    <row r="537" spans="1:165" x14ac:dyDescent="0.2">
      <c r="A537"/>
    </row>
    <row r="538" spans="1:165" x14ac:dyDescent="0.2">
      <c r="A538"/>
    </row>
    <row r="539" spans="1:165" x14ac:dyDescent="0.2">
      <c r="A539"/>
    </row>
    <row r="540" spans="1:165" x14ac:dyDescent="0.2">
      <c r="A540"/>
    </row>
    <row r="541" spans="1:165" x14ac:dyDescent="0.2">
      <c r="A541"/>
    </row>
    <row r="542" spans="1:165" x14ac:dyDescent="0.2">
      <c r="A542"/>
    </row>
    <row r="543" spans="1:165" x14ac:dyDescent="0.2">
      <c r="A543"/>
    </row>
    <row r="544" spans="1:165" x14ac:dyDescent="0.2">
      <c r="A544"/>
    </row>
    <row r="545" spans="1:165" x14ac:dyDescent="0.2">
      <c r="A545"/>
    </row>
    <row r="546" spans="1:165" x14ac:dyDescent="0.2">
      <c r="A546"/>
    </row>
    <row r="547" spans="1:165" x14ac:dyDescent="0.2">
      <c r="A547"/>
    </row>
    <row r="548" spans="1:165" x14ac:dyDescent="0.2">
      <c r="A548"/>
    </row>
    <row r="549" spans="1:165" x14ac:dyDescent="0.2">
      <c r="A549"/>
    </row>
    <row r="550" spans="1:165" x14ac:dyDescent="0.2">
      <c r="A550"/>
    </row>
    <row r="551" spans="1:165" x14ac:dyDescent="0.2">
      <c r="A551"/>
    </row>
    <row r="552" spans="1:165" x14ac:dyDescent="0.2">
      <c r="A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54"/>
      <c r="EP552" s="1"/>
      <c r="EQ552" s="1"/>
      <c r="ER552" s="1"/>
      <c r="ES552" s="1"/>
      <c r="ET552" s="1"/>
      <c r="EU552" s="1"/>
      <c r="EV552" s="1"/>
      <c r="EW552" s="54"/>
      <c r="EX552" s="54"/>
      <c r="EY552" s="54"/>
      <c r="EZ552" s="1"/>
      <c r="FA552" s="1"/>
      <c r="FB552" s="54"/>
      <c r="FC552" s="54"/>
      <c r="FD552" s="54"/>
      <c r="FE552" s="54"/>
      <c r="FF552" s="54"/>
      <c r="FG552" s="54"/>
      <c r="FH552" s="54"/>
      <c r="FI552" s="1"/>
    </row>
    <row r="553" spans="1:165" x14ac:dyDescent="0.2">
      <c r="A553"/>
    </row>
    <row r="554" spans="1:165" x14ac:dyDescent="0.2">
      <c r="A554"/>
    </row>
    <row r="555" spans="1:165" x14ac:dyDescent="0.2">
      <c r="A555"/>
    </row>
    <row r="556" spans="1:165" x14ac:dyDescent="0.2">
      <c r="A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54"/>
      <c r="EP556" s="1"/>
      <c r="EQ556" s="1"/>
      <c r="ER556" s="1"/>
      <c r="ES556" s="1"/>
      <c r="ET556" s="1"/>
      <c r="EU556" s="1"/>
      <c r="EV556" s="1"/>
      <c r="EW556" s="54"/>
      <c r="EX556" s="54"/>
      <c r="EY556" s="54"/>
      <c r="EZ556" s="1"/>
      <c r="FA556" s="1"/>
      <c r="FB556" s="54"/>
      <c r="FC556" s="54"/>
      <c r="FD556" s="54"/>
      <c r="FE556" s="54"/>
      <c r="FF556" s="54"/>
      <c r="FG556" s="54"/>
      <c r="FH556" s="54"/>
      <c r="FI556" s="1"/>
    </row>
    <row r="557" spans="1:165" x14ac:dyDescent="0.2">
      <c r="A557"/>
    </row>
    <row r="558" spans="1:165" x14ac:dyDescent="0.2">
      <c r="A558"/>
    </row>
    <row r="559" spans="1:165" x14ac:dyDescent="0.2">
      <c r="A559"/>
    </row>
    <row r="560" spans="1:165"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9" spans="1:16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54"/>
      <c r="EP579" s="1"/>
      <c r="EQ579" s="1"/>
      <c r="ER579" s="1"/>
      <c r="ES579" s="1"/>
      <c r="ET579" s="1"/>
      <c r="EU579" s="1"/>
      <c r="EV579" s="1"/>
      <c r="EW579" s="54"/>
      <c r="EX579" s="54"/>
      <c r="EY579" s="54"/>
      <c r="EZ579" s="1"/>
      <c r="FA579" s="1"/>
      <c r="FB579" s="54"/>
      <c r="FC579" s="54"/>
      <c r="FD579" s="54"/>
      <c r="FE579" s="54"/>
      <c r="FF579" s="54"/>
      <c r="FG579" s="54"/>
      <c r="FH579" s="54"/>
      <c r="FI579" s="1"/>
    </row>
    <row r="583" spans="1:16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54"/>
      <c r="EP583" s="1"/>
      <c r="EQ583" s="1"/>
      <c r="ER583" s="1"/>
      <c r="ES583" s="1"/>
      <c r="ET583" s="1"/>
      <c r="EU583" s="1"/>
      <c r="EV583" s="1"/>
      <c r="EW583" s="54"/>
      <c r="EX583" s="54"/>
      <c r="EY583" s="54"/>
      <c r="EZ583" s="1"/>
      <c r="FA583" s="1"/>
      <c r="FB583" s="54"/>
      <c r="FC583" s="54"/>
      <c r="FD583" s="54"/>
      <c r="FE583" s="54"/>
      <c r="FF583" s="54"/>
      <c r="FG583" s="54"/>
      <c r="FH583" s="54"/>
      <c r="FI583" s="1"/>
    </row>
    <row r="606" spans="1:16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54"/>
      <c r="EP606" s="1"/>
      <c r="EQ606" s="1"/>
      <c r="ER606" s="1"/>
      <c r="ES606" s="1"/>
      <c r="ET606" s="1"/>
      <c r="EU606" s="1"/>
      <c r="EV606" s="1"/>
      <c r="EW606" s="54"/>
      <c r="EX606" s="54"/>
      <c r="EY606" s="54"/>
      <c r="EZ606" s="1"/>
      <c r="FA606" s="1"/>
      <c r="FB606" s="54"/>
      <c r="FC606" s="54"/>
      <c r="FD606" s="54"/>
      <c r="FE606" s="54"/>
      <c r="FF606" s="54"/>
      <c r="FG606" s="54"/>
      <c r="FH606" s="54"/>
      <c r="FI606" s="1"/>
    </row>
    <row r="609" spans="1:16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54"/>
      <c r="EP609" s="1"/>
      <c r="EQ609" s="1"/>
      <c r="ER609" s="1"/>
      <c r="ES609" s="1"/>
      <c r="ET609" s="1"/>
      <c r="EU609" s="1"/>
      <c r="EV609" s="1"/>
      <c r="EW609" s="54"/>
      <c r="EX609" s="54"/>
      <c r="EY609" s="54"/>
      <c r="EZ609" s="1"/>
      <c r="FA609" s="1"/>
      <c r="FB609" s="54"/>
      <c r="FC609" s="54"/>
      <c r="FD609" s="54"/>
      <c r="FE609" s="54"/>
      <c r="FF609" s="54"/>
      <c r="FG609" s="54"/>
      <c r="FH609" s="54"/>
      <c r="FI609" s="1"/>
    </row>
    <row r="632" spans="1:16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54"/>
      <c r="EP632" s="1"/>
      <c r="EQ632" s="1"/>
      <c r="ER632" s="1"/>
      <c r="ES632" s="1"/>
      <c r="ET632" s="1"/>
      <c r="EU632" s="1"/>
      <c r="EV632" s="1"/>
      <c r="EW632" s="54"/>
      <c r="EX632" s="54"/>
      <c r="EY632" s="54"/>
      <c r="EZ632" s="1"/>
      <c r="FA632" s="1"/>
      <c r="FB632" s="54"/>
      <c r="FC632" s="54"/>
      <c r="FD632" s="54"/>
      <c r="FE632" s="54"/>
      <c r="FF632" s="54"/>
      <c r="FG632" s="54"/>
      <c r="FH632" s="54"/>
      <c r="FI632" s="1"/>
    </row>
    <row r="635" spans="1:16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54"/>
      <c r="EP635" s="1"/>
      <c r="EQ635" s="1"/>
      <c r="ER635" s="1"/>
      <c r="ES635" s="1"/>
      <c r="ET635" s="1"/>
      <c r="EU635" s="1"/>
      <c r="EV635" s="1"/>
      <c r="EW635" s="54"/>
      <c r="EX635" s="54"/>
      <c r="EY635" s="54"/>
      <c r="EZ635" s="1"/>
      <c r="FA635" s="1"/>
      <c r="FB635" s="54"/>
      <c r="FC635" s="54"/>
      <c r="FD635" s="54"/>
      <c r="FE635" s="54"/>
      <c r="FF635" s="54"/>
      <c r="FG635" s="54"/>
      <c r="FH635" s="54"/>
      <c r="FI635" s="1"/>
    </row>
    <row r="658" spans="1:16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54"/>
      <c r="EP658" s="1"/>
      <c r="EQ658" s="1"/>
      <c r="ER658" s="1"/>
      <c r="ES658" s="1"/>
      <c r="ET658" s="1"/>
      <c r="EU658" s="1"/>
      <c r="EV658" s="1"/>
      <c r="EW658" s="54"/>
      <c r="EX658" s="54"/>
      <c r="EY658" s="54"/>
      <c r="EZ658" s="1"/>
      <c r="FA658" s="1"/>
      <c r="FB658" s="54"/>
      <c r="FC658" s="54"/>
      <c r="FD658" s="54"/>
      <c r="FE658" s="54"/>
      <c r="FF658" s="54"/>
      <c r="FG658" s="54"/>
      <c r="FH658" s="54"/>
      <c r="FI658" s="1"/>
    </row>
    <row r="662" spans="1:16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54"/>
      <c r="EP662" s="1"/>
      <c r="EQ662" s="1"/>
      <c r="ER662" s="1"/>
      <c r="ES662" s="1"/>
      <c r="ET662" s="1"/>
      <c r="EU662" s="1"/>
      <c r="EV662" s="1"/>
      <c r="EW662" s="54"/>
      <c r="EX662" s="54"/>
      <c r="EY662" s="54"/>
      <c r="EZ662" s="1"/>
      <c r="FA662" s="1"/>
      <c r="FB662" s="54"/>
      <c r="FC662" s="54"/>
      <c r="FD662" s="54"/>
      <c r="FE662" s="54"/>
      <c r="FF662" s="54"/>
      <c r="FG662" s="54"/>
      <c r="FH662" s="54"/>
      <c r="FI662" s="1"/>
    </row>
    <row r="685" spans="1:16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54"/>
      <c r="EP685" s="1"/>
      <c r="EQ685" s="1"/>
      <c r="ER685" s="1"/>
      <c r="ES685" s="1"/>
      <c r="ET685" s="1"/>
      <c r="EU685" s="1"/>
      <c r="EV685" s="1"/>
      <c r="EW685" s="54"/>
      <c r="EX685" s="54"/>
      <c r="EY685" s="54"/>
      <c r="EZ685" s="1"/>
      <c r="FA685" s="1"/>
      <c r="FB685" s="54"/>
      <c r="FC685" s="54"/>
      <c r="FD685" s="54"/>
      <c r="FE685" s="54"/>
      <c r="FF685" s="54"/>
      <c r="FG685" s="54"/>
      <c r="FH685" s="54"/>
      <c r="FI685" s="1"/>
    </row>
    <row r="689" spans="1:16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54"/>
      <c r="EP689" s="1"/>
      <c r="EQ689" s="1"/>
      <c r="ER689" s="1"/>
      <c r="ES689" s="1"/>
      <c r="ET689" s="1"/>
      <c r="EU689" s="1"/>
      <c r="EV689" s="1"/>
      <c r="EW689" s="54"/>
      <c r="EX689" s="54"/>
      <c r="EY689" s="54"/>
      <c r="EZ689" s="1"/>
      <c r="FA689" s="1"/>
      <c r="FB689" s="54"/>
      <c r="FC689" s="54"/>
      <c r="FD689" s="54"/>
      <c r="FE689" s="54"/>
      <c r="FF689" s="54"/>
      <c r="FG689" s="54"/>
      <c r="FH689" s="54"/>
      <c r="FI689" s="1"/>
    </row>
    <row r="712" spans="1:16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54"/>
      <c r="EP712" s="1"/>
      <c r="EQ712" s="1"/>
      <c r="ER712" s="1"/>
      <c r="ES712" s="1"/>
      <c r="ET712" s="1"/>
      <c r="EU712" s="1"/>
      <c r="EV712" s="1"/>
      <c r="EW712" s="54"/>
      <c r="EX712" s="54"/>
      <c r="EY712" s="54"/>
      <c r="EZ712" s="1"/>
      <c r="FA712" s="1"/>
      <c r="FB712" s="54"/>
      <c r="FC712" s="54"/>
      <c r="FD712" s="54"/>
      <c r="FE712" s="54"/>
      <c r="FF712" s="54"/>
      <c r="FG712" s="54"/>
      <c r="FH712" s="54"/>
      <c r="FI712" s="1"/>
    </row>
    <row r="716" spans="1:16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54"/>
      <c r="EP716" s="1"/>
      <c r="EQ716" s="1"/>
      <c r="ER716" s="1"/>
      <c r="ES716" s="1"/>
      <c r="ET716" s="1"/>
      <c r="EU716" s="1"/>
      <c r="EV716" s="1"/>
      <c r="EW716" s="54"/>
      <c r="EX716" s="54"/>
      <c r="EY716" s="54"/>
      <c r="EZ716" s="1"/>
      <c r="FA716" s="1"/>
      <c r="FB716" s="54"/>
      <c r="FC716" s="54"/>
      <c r="FD716" s="54"/>
      <c r="FE716" s="54"/>
      <c r="FF716" s="54"/>
      <c r="FG716" s="54"/>
      <c r="FH716" s="54"/>
      <c r="FI716" s="1"/>
    </row>
    <row r="739" spans="1:16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54"/>
      <c r="EP739" s="1"/>
      <c r="EQ739" s="1"/>
      <c r="ER739" s="1"/>
      <c r="ES739" s="1"/>
      <c r="ET739" s="1"/>
      <c r="EU739" s="1"/>
      <c r="EV739" s="1"/>
      <c r="EW739" s="54"/>
      <c r="EX739" s="54"/>
      <c r="EY739" s="54"/>
      <c r="EZ739" s="1"/>
      <c r="FA739" s="1"/>
      <c r="FB739" s="54"/>
      <c r="FC739" s="54"/>
      <c r="FD739" s="54"/>
      <c r="FE739" s="54"/>
      <c r="FF739" s="54"/>
      <c r="FG739" s="54"/>
      <c r="FH739" s="54"/>
      <c r="FI739" s="1"/>
    </row>
    <row r="743" spans="1:16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54"/>
      <c r="EP743" s="1"/>
      <c r="EQ743" s="1"/>
      <c r="ER743" s="1"/>
      <c r="ES743" s="1"/>
      <c r="ET743" s="1"/>
      <c r="EU743" s="1"/>
      <c r="EV743" s="1"/>
      <c r="EW743" s="54"/>
      <c r="EX743" s="54"/>
      <c r="EY743" s="54"/>
      <c r="EZ743" s="1"/>
      <c r="FA743" s="1"/>
      <c r="FB743" s="54"/>
      <c r="FC743" s="54"/>
      <c r="FD743" s="54"/>
      <c r="FE743" s="54"/>
      <c r="FF743" s="54"/>
      <c r="FG743" s="54"/>
      <c r="FH743" s="54"/>
      <c r="FI743" s="1"/>
    </row>
    <row r="766" spans="1:16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54"/>
      <c r="EP766" s="1"/>
      <c r="EQ766" s="1"/>
      <c r="ER766" s="1"/>
      <c r="ES766" s="1"/>
      <c r="ET766" s="1"/>
      <c r="EU766" s="1"/>
      <c r="EV766" s="1"/>
      <c r="EW766" s="54"/>
      <c r="EX766" s="54"/>
      <c r="EY766" s="54"/>
      <c r="EZ766" s="1"/>
      <c r="FA766" s="1"/>
      <c r="FB766" s="54"/>
      <c r="FC766" s="54"/>
      <c r="FD766" s="54"/>
      <c r="FE766" s="54"/>
      <c r="FF766" s="54"/>
      <c r="FG766" s="54"/>
      <c r="FH766" s="54"/>
      <c r="FI766" s="1"/>
    </row>
    <row r="770" spans="1:16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54"/>
      <c r="EP770" s="1"/>
      <c r="EQ770" s="1"/>
      <c r="ER770" s="1"/>
      <c r="ES770" s="1"/>
      <c r="ET770" s="1"/>
      <c r="EU770" s="1"/>
      <c r="EV770" s="1"/>
      <c r="EW770" s="54"/>
      <c r="EX770" s="54"/>
      <c r="EY770" s="54"/>
      <c r="EZ770" s="1"/>
      <c r="FA770" s="1"/>
      <c r="FB770" s="54"/>
      <c r="FC770" s="54"/>
      <c r="FD770" s="54"/>
      <c r="FE770" s="54"/>
      <c r="FF770" s="54"/>
      <c r="FG770" s="54"/>
      <c r="FH770" s="54"/>
      <c r="FI770" s="1"/>
    </row>
    <row r="793" spans="1:16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54"/>
      <c r="EP793" s="1"/>
      <c r="EQ793" s="1"/>
      <c r="ER793" s="1"/>
      <c r="ES793" s="1"/>
      <c r="ET793" s="1"/>
      <c r="EU793" s="1"/>
      <c r="EV793" s="1"/>
      <c r="EW793" s="54"/>
      <c r="EX793" s="54"/>
      <c r="EY793" s="54"/>
      <c r="EZ793" s="1"/>
      <c r="FA793" s="1"/>
      <c r="FB793" s="54"/>
      <c r="FC793" s="54"/>
      <c r="FD793" s="54"/>
      <c r="FE793" s="54"/>
      <c r="FF793" s="54"/>
      <c r="FG793" s="54"/>
      <c r="FH793" s="54"/>
      <c r="FI793" s="1"/>
    </row>
    <row r="796" spans="1:16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54"/>
      <c r="EP796" s="1"/>
      <c r="EQ796" s="1"/>
      <c r="ER796" s="1"/>
      <c r="ES796" s="1"/>
      <c r="ET796" s="1"/>
      <c r="EU796" s="1"/>
      <c r="EV796" s="1"/>
      <c r="EW796" s="54"/>
      <c r="EX796" s="54"/>
      <c r="EY796" s="54"/>
      <c r="EZ796" s="1"/>
      <c r="FA796" s="1"/>
      <c r="FB796" s="54"/>
      <c r="FC796" s="54"/>
      <c r="FD796" s="54"/>
      <c r="FE796" s="54"/>
      <c r="FF796" s="54"/>
      <c r="FG796" s="54"/>
      <c r="FH796" s="54"/>
      <c r="FI796" s="1"/>
    </row>
    <row r="819" spans="1:16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54"/>
      <c r="EP819" s="1"/>
      <c r="EQ819" s="1"/>
      <c r="ER819" s="1"/>
      <c r="ES819" s="1"/>
      <c r="ET819" s="1"/>
      <c r="EU819" s="1"/>
      <c r="EV819" s="1"/>
      <c r="EW819" s="54"/>
      <c r="EX819" s="54"/>
      <c r="EY819" s="54"/>
      <c r="EZ819" s="1"/>
      <c r="FA819" s="1"/>
      <c r="FB819" s="54"/>
      <c r="FC819" s="54"/>
      <c r="FD819" s="54"/>
      <c r="FE819" s="54"/>
      <c r="FF819" s="54"/>
      <c r="FG819" s="54"/>
      <c r="FH819" s="54"/>
      <c r="FI819" s="1"/>
    </row>
    <row r="822" spans="1:16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54"/>
      <c r="EP822" s="1"/>
      <c r="EQ822" s="1"/>
      <c r="ER822" s="1"/>
      <c r="ES822" s="1"/>
      <c r="ET822" s="1"/>
      <c r="EU822" s="1"/>
      <c r="EV822" s="1"/>
      <c r="EW822" s="54"/>
      <c r="EX822" s="54"/>
      <c r="EY822" s="54"/>
      <c r="EZ822" s="1"/>
      <c r="FA822" s="1"/>
      <c r="FB822" s="54"/>
      <c r="FC822" s="54"/>
      <c r="FD822" s="54"/>
      <c r="FE822" s="54"/>
      <c r="FF822" s="54"/>
      <c r="FG822" s="54"/>
      <c r="FH822" s="54"/>
      <c r="FI822" s="1"/>
    </row>
    <row r="845" spans="1:16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54"/>
      <c r="EP845" s="1"/>
      <c r="EQ845" s="1"/>
      <c r="ER845" s="1"/>
      <c r="ES845" s="1"/>
      <c r="ET845" s="1"/>
      <c r="EU845" s="1"/>
      <c r="EV845" s="1"/>
      <c r="EW845" s="54"/>
      <c r="EX845" s="54"/>
      <c r="EY845" s="54"/>
      <c r="EZ845" s="1"/>
      <c r="FA845" s="1"/>
      <c r="FB845" s="54"/>
      <c r="FC845" s="54"/>
      <c r="FD845" s="54"/>
      <c r="FE845" s="54"/>
      <c r="FF845" s="54"/>
      <c r="FG845" s="54"/>
      <c r="FH845" s="54"/>
      <c r="FI845" s="1"/>
    </row>
  </sheetData>
  <conditionalFormatting sqref="EP10:EQ17">
    <cfRule type="duplicateValues" dxfId="1" priority="1"/>
  </conditionalFormatting>
  <conditionalFormatting sqref="EU23 ER15:ET15 EU22:EV22 EU25:EV27 EV13:EV14 ES13:ET13 ES18:ES19 ET17:ET18 ET14 ER16:ES16 ER17:ER19 ER21 ER10:EV10 ER12:EV12 ES11:EU11">
    <cfRule type="duplicateValues" dxfId="0" priority="17"/>
  </conditionalFormatting>
  <hyperlinks>
    <hyperlink ref="FI1" r:id="rId1" xr:uid="{CD5864BE-8861-324A-A179-E101B3BE7784}"/>
  </hyperlinks>
  <pageMargins left="0.7" right="0.7" top="0.75" bottom="0.75" header="0.3" footer="0.3"/>
  <pageSetup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C42B-F55D-3B45-9D3F-8011F9A0A731}">
  <sheetPr>
    <tabColor theme="1"/>
  </sheetPr>
  <dimension ref="B1:W819"/>
  <sheetViews>
    <sheetView topLeftCell="I2" zoomScale="110" zoomScaleNormal="110" workbookViewId="0">
      <selection activeCell="Q3" sqref="Q3"/>
    </sheetView>
  </sheetViews>
  <sheetFormatPr baseColWidth="10" defaultRowHeight="16" x14ac:dyDescent="0.2"/>
  <cols>
    <col min="2" max="2" width="17.33203125" style="2" bestFit="1" customWidth="1"/>
    <col min="3" max="3" width="15" style="2" bestFit="1" customWidth="1"/>
    <col min="4" max="5" width="15" style="2" customWidth="1"/>
    <col min="6" max="6" width="13" style="2" customWidth="1"/>
    <col min="7" max="7" width="10.83203125" style="2"/>
    <col min="9" max="9" width="12" style="2" bestFit="1" customWidth="1"/>
    <col min="10" max="10" width="8" style="2" customWidth="1"/>
    <col min="11" max="11" width="10.83203125" style="2"/>
    <col min="12" max="12" width="11.83203125" style="2" bestFit="1" customWidth="1"/>
    <col min="13" max="13" width="20.83203125" bestFit="1" customWidth="1"/>
    <col min="14" max="15" width="20.83203125" customWidth="1"/>
    <col min="17" max="18" width="12" style="2" bestFit="1" customWidth="1"/>
    <col min="19" max="19" width="7.33203125" style="2" bestFit="1" customWidth="1"/>
    <col min="20" max="20" width="9.1640625" style="2" customWidth="1"/>
    <col min="21" max="21" width="10.1640625" style="2" customWidth="1"/>
    <col min="22" max="23" width="8" style="2" customWidth="1"/>
    <col min="24" max="24" width="17.33203125" bestFit="1" customWidth="1"/>
  </cols>
  <sheetData>
    <row r="1" spans="2:23" ht="17" thickBot="1" x14ac:dyDescent="0.25"/>
    <row r="2" spans="2:23" ht="20" thickBot="1" x14ac:dyDescent="0.25">
      <c r="B2" s="33" t="s">
        <v>1170</v>
      </c>
      <c r="C2" s="34"/>
      <c r="D2" s="34"/>
      <c r="E2" s="34"/>
      <c r="F2" s="35"/>
      <c r="I2" s="1" t="s">
        <v>1154</v>
      </c>
      <c r="J2" s="1" t="s">
        <v>1164</v>
      </c>
      <c r="L2" s="1" t="s">
        <v>1218</v>
      </c>
      <c r="M2" s="1" t="s">
        <v>1176</v>
      </c>
      <c r="N2" s="1" t="s">
        <v>1220</v>
      </c>
      <c r="O2" s="1" t="s">
        <v>1232</v>
      </c>
      <c r="Q2" s="1" t="s">
        <v>542</v>
      </c>
      <c r="R2" s="1" t="s">
        <v>542</v>
      </c>
      <c r="S2" s="1" t="s">
        <v>1146</v>
      </c>
      <c r="T2" s="1" t="s">
        <v>1535</v>
      </c>
      <c r="U2" s="1" t="s">
        <v>1536</v>
      </c>
      <c r="V2" s="1" t="s">
        <v>1538</v>
      </c>
      <c r="W2" s="1" t="s">
        <v>1537</v>
      </c>
    </row>
    <row r="3" spans="2:23" x14ac:dyDescent="0.2">
      <c r="B3" s="17" t="s">
        <v>1171</v>
      </c>
      <c r="C3" s="22">
        <v>39.369999999999997</v>
      </c>
      <c r="D3" s="22"/>
      <c r="E3" s="22"/>
      <c r="F3" s="18"/>
      <c r="I3" s="32" t="s">
        <v>1162</v>
      </c>
      <c r="J3" s="13">
        <v>66</v>
      </c>
      <c r="L3" s="1" t="s">
        <v>803</v>
      </c>
      <c r="M3" s="2" t="s">
        <v>1177</v>
      </c>
      <c r="N3" s="2" t="s">
        <v>1221</v>
      </c>
      <c r="O3" s="2" t="s">
        <v>1229</v>
      </c>
      <c r="Q3" s="32" t="s">
        <v>9</v>
      </c>
      <c r="R3" s="36">
        <v>2022</v>
      </c>
      <c r="S3" s="36" t="s">
        <v>786</v>
      </c>
      <c r="T3" s="75">
        <v>44714</v>
      </c>
      <c r="U3" s="75">
        <v>44728</v>
      </c>
      <c r="V3" s="74">
        <f>IFERROR(U3-T3,0)</f>
        <v>14</v>
      </c>
      <c r="W3" s="76">
        <v>6</v>
      </c>
    </row>
    <row r="4" spans="2:23" x14ac:dyDescent="0.2">
      <c r="B4" s="17" t="s">
        <v>1173</v>
      </c>
      <c r="C4" s="22">
        <v>2.2050000000000001</v>
      </c>
      <c r="D4" s="22"/>
      <c r="E4" s="22"/>
      <c r="F4" s="18"/>
      <c r="I4" s="32" t="s">
        <v>1163</v>
      </c>
      <c r="J4" s="13">
        <f t="shared" ref="J4:J27" si="0">J3+1</f>
        <v>67</v>
      </c>
      <c r="L4" s="1" t="s">
        <v>749</v>
      </c>
      <c r="M4" s="2" t="s">
        <v>1178</v>
      </c>
      <c r="N4" s="2" t="s">
        <v>1222</v>
      </c>
      <c r="O4" s="2" t="s">
        <v>1228</v>
      </c>
      <c r="Q4" s="32" t="s">
        <v>18</v>
      </c>
      <c r="R4" s="36">
        <v>2021</v>
      </c>
      <c r="S4" s="36" t="s">
        <v>836</v>
      </c>
      <c r="T4" s="75">
        <v>44383</v>
      </c>
      <c r="U4" s="75">
        <v>44397</v>
      </c>
      <c r="V4" s="74">
        <f t="shared" ref="V4:V34" si="1">IFERROR(U4-T4,0)</f>
        <v>14</v>
      </c>
      <c r="W4" s="76">
        <v>6</v>
      </c>
    </row>
    <row r="5" spans="2:23" ht="17" thickBot="1" x14ac:dyDescent="0.25">
      <c r="B5" s="19"/>
      <c r="C5" s="20"/>
      <c r="D5" s="20"/>
      <c r="E5" s="20"/>
      <c r="F5" s="21"/>
      <c r="I5" s="32" t="s">
        <v>1161</v>
      </c>
      <c r="J5" s="13">
        <f t="shared" si="0"/>
        <v>68</v>
      </c>
      <c r="L5" s="1" t="s">
        <v>778</v>
      </c>
      <c r="M5" s="2" t="s">
        <v>1179</v>
      </c>
      <c r="N5" s="2" t="s">
        <v>1224</v>
      </c>
      <c r="O5" s="2" t="s">
        <v>1230</v>
      </c>
      <c r="Q5" s="32" t="s">
        <v>25</v>
      </c>
      <c r="R5" s="36">
        <v>2020</v>
      </c>
      <c r="S5" s="36" t="s">
        <v>837</v>
      </c>
      <c r="T5" s="75">
        <v>44104</v>
      </c>
      <c r="U5" s="75">
        <v>44115</v>
      </c>
      <c r="V5" s="74">
        <f t="shared" si="1"/>
        <v>11</v>
      </c>
      <c r="W5" s="76">
        <v>6</v>
      </c>
    </row>
    <row r="6" spans="2:23" x14ac:dyDescent="0.2">
      <c r="I6" s="32" t="s">
        <v>1160</v>
      </c>
      <c r="J6" s="13">
        <f t="shared" si="0"/>
        <v>69</v>
      </c>
      <c r="L6" s="1" t="s">
        <v>810</v>
      </c>
      <c r="M6" s="2" t="s">
        <v>1180</v>
      </c>
      <c r="N6" s="2" t="s">
        <v>1224</v>
      </c>
      <c r="O6" s="2" t="s">
        <v>1230</v>
      </c>
      <c r="Q6" s="32" t="s">
        <v>33</v>
      </c>
      <c r="R6" s="36">
        <v>2019</v>
      </c>
      <c r="S6" s="36" t="s">
        <v>835</v>
      </c>
      <c r="T6" s="75">
        <v>43615</v>
      </c>
      <c r="U6" s="75">
        <v>43629</v>
      </c>
      <c r="V6" s="74">
        <f t="shared" si="1"/>
        <v>14</v>
      </c>
      <c r="W6" s="76">
        <v>6</v>
      </c>
    </row>
    <row r="7" spans="2:23" x14ac:dyDescent="0.2">
      <c r="I7" s="32" t="s">
        <v>1152</v>
      </c>
      <c r="J7" s="13">
        <f t="shared" si="0"/>
        <v>70</v>
      </c>
      <c r="L7" s="1" t="s">
        <v>741</v>
      </c>
      <c r="M7" s="2" t="s">
        <v>1181</v>
      </c>
      <c r="N7" s="2" t="s">
        <v>1221</v>
      </c>
      <c r="O7" s="2" t="s">
        <v>1229</v>
      </c>
      <c r="Q7" s="32" t="s">
        <v>40</v>
      </c>
      <c r="R7" s="36">
        <v>2018</v>
      </c>
      <c r="S7" s="36" t="s">
        <v>786</v>
      </c>
      <c r="T7" s="75">
        <v>43251</v>
      </c>
      <c r="U7" s="75">
        <v>43259</v>
      </c>
      <c r="V7" s="74">
        <f t="shared" si="1"/>
        <v>8</v>
      </c>
      <c r="W7" s="76">
        <v>4</v>
      </c>
    </row>
    <row r="8" spans="2:23" ht="17" thickBot="1" x14ac:dyDescent="0.25">
      <c r="I8" s="32" t="s">
        <v>596</v>
      </c>
      <c r="J8" s="13">
        <f t="shared" si="0"/>
        <v>71</v>
      </c>
      <c r="L8" s="1" t="s">
        <v>593</v>
      </c>
      <c r="M8" s="2" t="s">
        <v>1182</v>
      </c>
      <c r="N8" s="2" t="s">
        <v>1226</v>
      </c>
      <c r="O8" s="2" t="s">
        <v>1229</v>
      </c>
      <c r="Q8" s="32" t="s">
        <v>47</v>
      </c>
      <c r="R8" s="36">
        <v>2017</v>
      </c>
      <c r="S8" s="36" t="s">
        <v>786</v>
      </c>
      <c r="T8" s="75">
        <v>42887</v>
      </c>
      <c r="U8" s="75">
        <v>42898</v>
      </c>
      <c r="V8" s="74">
        <f t="shared" si="1"/>
        <v>11</v>
      </c>
      <c r="W8" s="76">
        <v>5</v>
      </c>
    </row>
    <row r="9" spans="2:23" ht="20" thickBot="1" x14ac:dyDescent="0.25">
      <c r="B9" s="33" t="s">
        <v>1233</v>
      </c>
      <c r="C9" s="34"/>
      <c r="D9" s="34"/>
      <c r="E9" s="34"/>
      <c r="F9" s="35"/>
      <c r="I9" s="32" t="s">
        <v>1155</v>
      </c>
      <c r="J9" s="13">
        <f t="shared" si="0"/>
        <v>72</v>
      </c>
      <c r="L9" s="1" t="s">
        <v>573</v>
      </c>
      <c r="M9" s="2" t="s">
        <v>1217</v>
      </c>
      <c r="N9" s="2" t="s">
        <v>1223</v>
      </c>
      <c r="O9" s="2" t="s">
        <v>1223</v>
      </c>
      <c r="Q9" s="32" t="s">
        <v>54</v>
      </c>
      <c r="R9" s="36">
        <v>2016</v>
      </c>
      <c r="S9" s="36" t="s">
        <v>788</v>
      </c>
      <c r="T9" s="75">
        <v>42523</v>
      </c>
      <c r="U9" s="75">
        <v>42540</v>
      </c>
      <c r="V9" s="74">
        <f t="shared" si="1"/>
        <v>17</v>
      </c>
      <c r="W9" s="76">
        <v>7</v>
      </c>
    </row>
    <row r="10" spans="2:23" x14ac:dyDescent="0.2">
      <c r="B10" s="1" t="s">
        <v>1220</v>
      </c>
      <c r="C10" s="1" t="s">
        <v>1232</v>
      </c>
      <c r="D10" s="1"/>
      <c r="E10" s="1"/>
      <c r="I10" s="32" t="s">
        <v>1149</v>
      </c>
      <c r="J10" s="13">
        <f t="shared" si="0"/>
        <v>73</v>
      </c>
      <c r="L10" s="1" t="s">
        <v>695</v>
      </c>
      <c r="M10" s="2" t="s">
        <v>1183</v>
      </c>
      <c r="N10" s="2" t="s">
        <v>1223</v>
      </c>
      <c r="O10" s="2" t="s">
        <v>1223</v>
      </c>
      <c r="Q10" s="32" t="s">
        <v>62</v>
      </c>
      <c r="R10" s="36">
        <v>2015</v>
      </c>
      <c r="S10" s="36" t="s">
        <v>786</v>
      </c>
      <c r="T10" s="75">
        <v>42159</v>
      </c>
      <c r="U10" s="75">
        <v>42171</v>
      </c>
      <c r="V10" s="74">
        <f t="shared" si="1"/>
        <v>12</v>
      </c>
      <c r="W10" s="76">
        <v>6</v>
      </c>
    </row>
    <row r="11" spans="2:23" x14ac:dyDescent="0.2">
      <c r="B11" s="2" t="s">
        <v>1221</v>
      </c>
      <c r="C11" s="2" t="s">
        <v>1229</v>
      </c>
      <c r="I11" s="32" t="s">
        <v>597</v>
      </c>
      <c r="J11" s="13">
        <f t="shared" si="0"/>
        <v>74</v>
      </c>
      <c r="L11" s="1" t="s">
        <v>714</v>
      </c>
      <c r="M11" s="2" t="s">
        <v>1184</v>
      </c>
      <c r="N11" s="2" t="s">
        <v>1223</v>
      </c>
      <c r="O11" s="2" t="s">
        <v>1223</v>
      </c>
      <c r="Q11" s="32" t="s">
        <v>68</v>
      </c>
      <c r="R11" s="36">
        <v>2014</v>
      </c>
      <c r="S11" s="36" t="s">
        <v>787</v>
      </c>
      <c r="T11" s="75">
        <v>41795</v>
      </c>
      <c r="U11" s="75">
        <v>41805</v>
      </c>
      <c r="V11" s="74">
        <f t="shared" si="1"/>
        <v>10</v>
      </c>
      <c r="W11" s="76">
        <v>5</v>
      </c>
    </row>
    <row r="12" spans="2:23" x14ac:dyDescent="0.2">
      <c r="B12" s="2" t="s">
        <v>1222</v>
      </c>
      <c r="C12" s="2" t="s">
        <v>1228</v>
      </c>
      <c r="I12" s="32" t="s">
        <v>598</v>
      </c>
      <c r="J12" s="13">
        <f t="shared" si="0"/>
        <v>75</v>
      </c>
      <c r="L12" s="1" t="s">
        <v>893</v>
      </c>
      <c r="M12" s="2" t="s">
        <v>1185</v>
      </c>
      <c r="N12" s="2" t="s">
        <v>1225</v>
      </c>
      <c r="O12" s="2" t="s">
        <v>1230</v>
      </c>
      <c r="Q12" s="32" t="s">
        <v>76</v>
      </c>
      <c r="R12" s="36">
        <v>2013</v>
      </c>
      <c r="S12" s="36" t="s">
        <v>814</v>
      </c>
      <c r="T12" s="75">
        <v>41431</v>
      </c>
      <c r="U12" s="75">
        <v>41445</v>
      </c>
      <c r="V12" s="74">
        <f t="shared" si="1"/>
        <v>14</v>
      </c>
      <c r="W12" s="76">
        <v>7</v>
      </c>
    </row>
    <row r="13" spans="2:23" x14ac:dyDescent="0.2">
      <c r="B13" s="2" t="s">
        <v>1224</v>
      </c>
      <c r="C13" s="2" t="s">
        <v>1230</v>
      </c>
      <c r="I13" s="32" t="s">
        <v>603</v>
      </c>
      <c r="J13" s="13">
        <f t="shared" si="0"/>
        <v>76</v>
      </c>
      <c r="L13" s="1" t="s">
        <v>866</v>
      </c>
      <c r="M13" s="2" t="s">
        <v>1186</v>
      </c>
      <c r="N13" s="2" t="s">
        <v>1224</v>
      </c>
      <c r="O13" s="2" t="s">
        <v>1230</v>
      </c>
      <c r="Q13" s="32" t="s">
        <v>84</v>
      </c>
      <c r="R13" s="36">
        <v>2012</v>
      </c>
      <c r="S13" s="36" t="s">
        <v>814</v>
      </c>
      <c r="T13" s="75">
        <v>41072</v>
      </c>
      <c r="U13" s="75">
        <v>41081</v>
      </c>
      <c r="V13" s="74">
        <f t="shared" si="1"/>
        <v>9</v>
      </c>
      <c r="W13" s="76">
        <v>5</v>
      </c>
    </row>
    <row r="14" spans="2:23" x14ac:dyDescent="0.2">
      <c r="B14" s="2" t="s">
        <v>1226</v>
      </c>
      <c r="C14" s="2" t="s">
        <v>1223</v>
      </c>
      <c r="I14" s="32" t="s">
        <v>601</v>
      </c>
      <c r="J14" s="13">
        <f t="shared" si="0"/>
        <v>77</v>
      </c>
      <c r="L14" s="1" t="s">
        <v>693</v>
      </c>
      <c r="M14" s="2" t="s">
        <v>1187</v>
      </c>
      <c r="N14" s="2" t="s">
        <v>1224</v>
      </c>
      <c r="O14" s="2" t="s">
        <v>1230</v>
      </c>
      <c r="Q14" s="32" t="s">
        <v>90</v>
      </c>
      <c r="R14" s="36">
        <v>2011</v>
      </c>
      <c r="S14" s="36" t="s">
        <v>843</v>
      </c>
      <c r="T14" s="75">
        <v>40694</v>
      </c>
      <c r="U14" s="75">
        <v>40706</v>
      </c>
      <c r="V14" s="74">
        <f t="shared" si="1"/>
        <v>12</v>
      </c>
      <c r="W14" s="76">
        <v>6</v>
      </c>
    </row>
    <row r="15" spans="2:23" x14ac:dyDescent="0.2">
      <c r="B15" s="2" t="s">
        <v>1223</v>
      </c>
      <c r="C15" s="2" t="s">
        <v>1227</v>
      </c>
      <c r="I15" s="32" t="s">
        <v>599</v>
      </c>
      <c r="J15" s="13">
        <f t="shared" si="0"/>
        <v>78</v>
      </c>
      <c r="L15" s="1" t="s">
        <v>643</v>
      </c>
      <c r="M15" s="2" t="s">
        <v>1188</v>
      </c>
      <c r="N15" s="2" t="s">
        <v>1224</v>
      </c>
      <c r="O15" s="2" t="s">
        <v>1230</v>
      </c>
      <c r="Q15" s="32" t="s">
        <v>98</v>
      </c>
      <c r="R15" s="36">
        <v>2010</v>
      </c>
      <c r="S15" s="36" t="s">
        <v>837</v>
      </c>
      <c r="T15" s="75">
        <v>40332</v>
      </c>
      <c r="U15" s="75">
        <v>40346</v>
      </c>
      <c r="V15" s="74">
        <f t="shared" si="1"/>
        <v>14</v>
      </c>
      <c r="W15" s="76">
        <v>7</v>
      </c>
    </row>
    <row r="16" spans="2:23" x14ac:dyDescent="0.2">
      <c r="B16" s="2" t="s">
        <v>1225</v>
      </c>
      <c r="C16"/>
      <c r="D16"/>
      <c r="E16"/>
      <c r="I16" s="32" t="s">
        <v>604</v>
      </c>
      <c r="J16" s="13">
        <f t="shared" si="0"/>
        <v>79</v>
      </c>
      <c r="L16" s="1" t="s">
        <v>685</v>
      </c>
      <c r="M16" s="2" t="s">
        <v>1189</v>
      </c>
      <c r="N16" s="2" t="s">
        <v>1224</v>
      </c>
      <c r="O16" s="2" t="s">
        <v>1230</v>
      </c>
      <c r="Q16" s="32" t="s">
        <v>104</v>
      </c>
      <c r="R16" s="36">
        <v>2009</v>
      </c>
      <c r="S16" s="36" t="s">
        <v>837</v>
      </c>
      <c r="T16" s="75">
        <v>39968</v>
      </c>
      <c r="U16" s="75">
        <v>39978</v>
      </c>
      <c r="V16" s="74">
        <f t="shared" si="1"/>
        <v>10</v>
      </c>
      <c r="W16" s="76">
        <v>5</v>
      </c>
    </row>
    <row r="17" spans="2:23" x14ac:dyDescent="0.2">
      <c r="B17" s="2" t="s">
        <v>1231</v>
      </c>
      <c r="C17"/>
      <c r="D17"/>
      <c r="E17"/>
      <c r="I17" s="32" t="s">
        <v>600</v>
      </c>
      <c r="J17" s="13">
        <f t="shared" si="0"/>
        <v>80</v>
      </c>
      <c r="L17" s="1" t="s">
        <v>730</v>
      </c>
      <c r="M17" s="2" t="s">
        <v>672</v>
      </c>
      <c r="N17" s="2" t="s">
        <v>1225</v>
      </c>
      <c r="O17" s="2" t="s">
        <v>1230</v>
      </c>
      <c r="Q17" s="32" t="s">
        <v>109</v>
      </c>
      <c r="R17" s="36">
        <v>2008</v>
      </c>
      <c r="S17" s="36" t="s">
        <v>844</v>
      </c>
      <c r="T17" s="75">
        <v>39604</v>
      </c>
      <c r="U17" s="75">
        <v>39616</v>
      </c>
      <c r="V17" s="74">
        <f t="shared" si="1"/>
        <v>12</v>
      </c>
      <c r="W17" s="76">
        <v>6</v>
      </c>
    </row>
    <row r="18" spans="2:23" x14ac:dyDescent="0.2">
      <c r="I18" s="32" t="s">
        <v>602</v>
      </c>
      <c r="J18" s="13">
        <f t="shared" si="0"/>
        <v>81</v>
      </c>
      <c r="L18" s="1" t="s">
        <v>633</v>
      </c>
      <c r="M18" s="2" t="s">
        <v>1190</v>
      </c>
      <c r="N18" s="2" t="s">
        <v>1223</v>
      </c>
      <c r="O18" s="2" t="s">
        <v>1223</v>
      </c>
      <c r="Q18" s="32" t="s">
        <v>116</v>
      </c>
      <c r="R18" s="36">
        <v>2007</v>
      </c>
      <c r="S18" s="36" t="s">
        <v>787</v>
      </c>
      <c r="T18" s="75">
        <v>39240</v>
      </c>
      <c r="U18" s="75">
        <v>39247</v>
      </c>
      <c r="V18" s="74">
        <f t="shared" si="1"/>
        <v>7</v>
      </c>
      <c r="W18" s="76">
        <v>4</v>
      </c>
    </row>
    <row r="19" spans="2:23" x14ac:dyDescent="0.2">
      <c r="I19" s="32" t="s">
        <v>595</v>
      </c>
      <c r="J19" s="13">
        <f t="shared" si="0"/>
        <v>82</v>
      </c>
      <c r="L19" s="1" t="s">
        <v>850</v>
      </c>
      <c r="M19" s="2" t="s">
        <v>1191</v>
      </c>
      <c r="N19" s="2" t="s">
        <v>1226</v>
      </c>
      <c r="O19" s="2" t="s">
        <v>1227</v>
      </c>
      <c r="Q19" s="32" t="s">
        <v>123</v>
      </c>
      <c r="R19" s="36">
        <v>2006</v>
      </c>
      <c r="S19" s="36" t="s">
        <v>814</v>
      </c>
      <c r="T19" s="75">
        <v>38876</v>
      </c>
      <c r="U19" s="75">
        <v>38888</v>
      </c>
      <c r="V19" s="74">
        <f t="shared" si="1"/>
        <v>12</v>
      </c>
      <c r="W19" s="76">
        <v>6</v>
      </c>
    </row>
    <row r="20" spans="2:23" ht="17" thickBot="1" x14ac:dyDescent="0.25">
      <c r="I20" s="32" t="s">
        <v>1148</v>
      </c>
      <c r="J20" s="13">
        <f t="shared" si="0"/>
        <v>83</v>
      </c>
      <c r="L20" s="1" t="s">
        <v>628</v>
      </c>
      <c r="M20" s="2" t="s">
        <v>1192</v>
      </c>
      <c r="N20" s="2" t="s">
        <v>1224</v>
      </c>
      <c r="O20" s="2" t="s">
        <v>1230</v>
      </c>
      <c r="Q20" s="32" t="s">
        <v>130</v>
      </c>
      <c r="R20" s="36">
        <v>2005</v>
      </c>
      <c r="S20" s="36" t="s">
        <v>787</v>
      </c>
      <c r="T20" s="75">
        <v>38512</v>
      </c>
      <c r="U20" s="75">
        <v>38526</v>
      </c>
      <c r="V20" s="74">
        <f t="shared" si="1"/>
        <v>14</v>
      </c>
      <c r="W20" s="76">
        <v>7</v>
      </c>
    </row>
    <row r="21" spans="2:23" ht="20" thickBot="1" x14ac:dyDescent="0.25">
      <c r="B21" s="33" t="s">
        <v>1338</v>
      </c>
      <c r="C21" s="34"/>
      <c r="D21" s="34"/>
      <c r="E21" s="34"/>
      <c r="F21" s="35"/>
      <c r="I21" s="32" t="s">
        <v>1156</v>
      </c>
      <c r="J21" s="13">
        <f t="shared" si="0"/>
        <v>84</v>
      </c>
      <c r="L21" s="1" t="s">
        <v>871</v>
      </c>
      <c r="M21" s="2" t="s">
        <v>1193</v>
      </c>
      <c r="N21" s="2" t="s">
        <v>1224</v>
      </c>
      <c r="O21" s="2" t="s">
        <v>1230</v>
      </c>
      <c r="Q21" s="32" t="s">
        <v>136</v>
      </c>
      <c r="R21" s="36">
        <v>2004</v>
      </c>
      <c r="S21" s="36" t="s">
        <v>930</v>
      </c>
      <c r="T21" s="75">
        <v>38144</v>
      </c>
      <c r="U21" s="75">
        <v>38153</v>
      </c>
      <c r="V21" s="74">
        <f t="shared" si="1"/>
        <v>9</v>
      </c>
      <c r="W21" s="76">
        <v>5</v>
      </c>
    </row>
    <row r="22" spans="2:23" x14ac:dyDescent="0.2">
      <c r="B22" s="1" t="s">
        <v>1339</v>
      </c>
      <c r="C22" s="1" t="s">
        <v>1344</v>
      </c>
      <c r="D22" s="1" t="s">
        <v>1345</v>
      </c>
      <c r="E22" s="1"/>
      <c r="I22" s="32" t="s">
        <v>1150</v>
      </c>
      <c r="J22" s="13">
        <f t="shared" si="0"/>
        <v>85</v>
      </c>
      <c r="L22" s="1" t="s">
        <v>725</v>
      </c>
      <c r="M22" s="2" t="s">
        <v>1194</v>
      </c>
      <c r="N22" s="2" t="s">
        <v>1225</v>
      </c>
      <c r="O22" s="2" t="s">
        <v>1230</v>
      </c>
      <c r="Q22" s="32" t="s">
        <v>143</v>
      </c>
      <c r="R22" s="36">
        <v>2003</v>
      </c>
      <c r="S22" s="36" t="s">
        <v>787</v>
      </c>
      <c r="T22" s="75">
        <v>37776</v>
      </c>
      <c r="U22" s="75">
        <v>37787</v>
      </c>
      <c r="V22" s="74">
        <f t="shared" si="1"/>
        <v>11</v>
      </c>
      <c r="W22" s="76">
        <v>6</v>
      </c>
    </row>
    <row r="23" spans="2:23" x14ac:dyDescent="0.2">
      <c r="B23" s="2" t="s">
        <v>556</v>
      </c>
      <c r="C23" s="2" t="s">
        <v>1341</v>
      </c>
      <c r="I23" s="32" t="s">
        <v>1151</v>
      </c>
      <c r="J23" s="13">
        <f t="shared" si="0"/>
        <v>86</v>
      </c>
      <c r="L23" s="1" t="s">
        <v>794</v>
      </c>
      <c r="M23" s="2" t="s">
        <v>1195</v>
      </c>
      <c r="N23" s="2" t="s">
        <v>1224</v>
      </c>
      <c r="O23" s="2" t="s">
        <v>1230</v>
      </c>
      <c r="Q23" s="32" t="s">
        <v>150</v>
      </c>
      <c r="R23" s="36">
        <v>2002</v>
      </c>
      <c r="S23" s="36" t="s">
        <v>837</v>
      </c>
      <c r="T23" s="75">
        <v>37412</v>
      </c>
      <c r="U23" s="75">
        <v>37419</v>
      </c>
      <c r="V23" s="74">
        <f t="shared" si="1"/>
        <v>7</v>
      </c>
      <c r="W23" s="76">
        <v>4</v>
      </c>
    </row>
    <row r="24" spans="2:23" x14ac:dyDescent="0.2">
      <c r="B24" s="2" t="s">
        <v>576</v>
      </c>
      <c r="C24" s="2" t="s">
        <v>1341</v>
      </c>
      <c r="I24" s="32" t="s">
        <v>1157</v>
      </c>
      <c r="J24" s="13">
        <f t="shared" si="0"/>
        <v>87</v>
      </c>
      <c r="L24" s="1" t="s">
        <v>1000</v>
      </c>
      <c r="M24" s="2" t="s">
        <v>1196</v>
      </c>
      <c r="N24" s="2" t="s">
        <v>1225</v>
      </c>
      <c r="O24" s="2" t="s">
        <v>1230</v>
      </c>
      <c r="Q24" s="32" t="s">
        <v>156</v>
      </c>
      <c r="R24" s="36">
        <v>2001</v>
      </c>
      <c r="S24" s="36" t="s">
        <v>837</v>
      </c>
      <c r="T24" s="75">
        <v>37048</v>
      </c>
      <c r="U24" s="75">
        <v>37057</v>
      </c>
      <c r="V24" s="74">
        <f t="shared" si="1"/>
        <v>9</v>
      </c>
      <c r="W24" s="76">
        <v>5</v>
      </c>
    </row>
    <row r="25" spans="2:23" x14ac:dyDescent="0.2">
      <c r="B25" s="2" t="s">
        <v>570</v>
      </c>
      <c r="C25" s="2" t="s">
        <v>1343</v>
      </c>
      <c r="I25" s="32" t="s">
        <v>1158</v>
      </c>
      <c r="J25" s="13">
        <f t="shared" si="0"/>
        <v>88</v>
      </c>
      <c r="L25" s="1" t="s">
        <v>688</v>
      </c>
      <c r="M25" s="2" t="s">
        <v>1197</v>
      </c>
      <c r="N25" s="2" t="s">
        <v>1226</v>
      </c>
      <c r="O25" s="2" t="s">
        <v>1227</v>
      </c>
      <c r="Q25" s="32" t="s">
        <v>163</v>
      </c>
      <c r="R25" s="36">
        <v>2000</v>
      </c>
      <c r="S25" s="36" t="s">
        <v>837</v>
      </c>
      <c r="T25" s="75">
        <v>36684</v>
      </c>
      <c r="U25" s="75">
        <v>36696</v>
      </c>
      <c r="V25" s="74">
        <f t="shared" si="1"/>
        <v>12</v>
      </c>
      <c r="W25" s="76">
        <v>6</v>
      </c>
    </row>
    <row r="26" spans="2:23" x14ac:dyDescent="0.2">
      <c r="B26" s="2" t="s">
        <v>566</v>
      </c>
      <c r="C26" s="2" t="s">
        <v>1343</v>
      </c>
      <c r="I26" s="32" t="s">
        <v>1153</v>
      </c>
      <c r="J26" s="13">
        <f t="shared" si="0"/>
        <v>89</v>
      </c>
      <c r="L26" s="1" t="s">
        <v>717</v>
      </c>
      <c r="M26" s="2" t="s">
        <v>1198</v>
      </c>
      <c r="N26" s="2" t="s">
        <v>1224</v>
      </c>
      <c r="O26" s="2" t="s">
        <v>1230</v>
      </c>
      <c r="Q26" s="32" t="s">
        <v>170</v>
      </c>
      <c r="R26" s="36">
        <v>1999</v>
      </c>
      <c r="S26" s="36" t="s">
        <v>787</v>
      </c>
      <c r="T26" s="75">
        <v>36327</v>
      </c>
      <c r="U26" s="75">
        <v>36336</v>
      </c>
      <c r="V26" s="74">
        <f t="shared" si="1"/>
        <v>9</v>
      </c>
      <c r="W26" s="76">
        <v>5</v>
      </c>
    </row>
    <row r="27" spans="2:23" x14ac:dyDescent="0.2">
      <c r="B27" s="2" t="s">
        <v>552</v>
      </c>
      <c r="C27" s="2" t="s">
        <v>1299</v>
      </c>
      <c r="I27" s="32" t="s">
        <v>1159</v>
      </c>
      <c r="J27" s="13">
        <f t="shared" si="0"/>
        <v>90</v>
      </c>
      <c r="L27" s="1" t="s">
        <v>637</v>
      </c>
      <c r="M27" s="2" t="s">
        <v>1199</v>
      </c>
      <c r="N27" s="2" t="s">
        <v>1224</v>
      </c>
      <c r="O27" s="2" t="s">
        <v>1230</v>
      </c>
      <c r="Q27" s="32" t="s">
        <v>177</v>
      </c>
      <c r="R27" s="36">
        <v>1998</v>
      </c>
      <c r="S27" s="36" t="s">
        <v>1077</v>
      </c>
      <c r="T27" s="75">
        <v>35949</v>
      </c>
      <c r="U27" s="75">
        <v>35960</v>
      </c>
      <c r="V27" s="74">
        <f t="shared" si="1"/>
        <v>11</v>
      </c>
      <c r="W27" s="76">
        <v>6</v>
      </c>
    </row>
    <row r="28" spans="2:23" x14ac:dyDescent="0.2">
      <c r="C28"/>
      <c r="D28"/>
      <c r="E28"/>
      <c r="L28" s="1" t="s">
        <v>868</v>
      </c>
      <c r="M28" s="2" t="s">
        <v>1200</v>
      </c>
      <c r="N28" s="2" t="s">
        <v>1224</v>
      </c>
      <c r="O28" s="2" t="s">
        <v>1230</v>
      </c>
      <c r="Q28" s="32" t="s">
        <v>184</v>
      </c>
      <c r="R28" s="36">
        <v>1997</v>
      </c>
      <c r="S28" s="36" t="s">
        <v>1077</v>
      </c>
      <c r="T28" s="75">
        <v>35582</v>
      </c>
      <c r="U28" s="75">
        <v>35594</v>
      </c>
      <c r="V28" s="74">
        <f t="shared" si="1"/>
        <v>12</v>
      </c>
      <c r="W28" s="76">
        <v>6</v>
      </c>
    </row>
    <row r="29" spans="2:23" ht="17" thickBot="1" x14ac:dyDescent="0.25">
      <c r="C29"/>
      <c r="D29"/>
      <c r="E29"/>
      <c r="L29" s="1" t="s">
        <v>842</v>
      </c>
      <c r="M29" s="2" t="s">
        <v>1201</v>
      </c>
      <c r="N29" s="2" t="s">
        <v>1226</v>
      </c>
      <c r="O29" s="2" t="s">
        <v>1227</v>
      </c>
      <c r="Q29" s="32" t="s">
        <v>189</v>
      </c>
      <c r="R29" s="36">
        <v>1996</v>
      </c>
      <c r="S29" s="36" t="s">
        <v>1077</v>
      </c>
      <c r="T29" s="75">
        <v>35221</v>
      </c>
      <c r="U29" s="75">
        <v>35232</v>
      </c>
      <c r="V29" s="74">
        <f t="shared" si="1"/>
        <v>11</v>
      </c>
      <c r="W29" s="76">
        <v>6</v>
      </c>
    </row>
    <row r="30" spans="2:23" ht="20" thickBot="1" x14ac:dyDescent="0.25">
      <c r="B30" s="33" t="s">
        <v>1444</v>
      </c>
      <c r="C30" s="34"/>
      <c r="D30" s="34"/>
      <c r="E30" s="34"/>
      <c r="F30" s="35"/>
      <c r="L30" s="1" t="s">
        <v>1202</v>
      </c>
      <c r="M30" s="2" t="s">
        <v>1203</v>
      </c>
      <c r="N30" s="2" t="s">
        <v>1226</v>
      </c>
      <c r="O30" s="2" t="s">
        <v>1229</v>
      </c>
      <c r="Q30" s="32" t="s">
        <v>195</v>
      </c>
      <c r="R30" s="36">
        <v>1995</v>
      </c>
      <c r="S30" s="36" t="s">
        <v>1085</v>
      </c>
      <c r="T30" s="75">
        <v>34857</v>
      </c>
      <c r="U30" s="75">
        <v>34864</v>
      </c>
      <c r="V30" s="74">
        <f t="shared" si="1"/>
        <v>7</v>
      </c>
      <c r="W30" s="76">
        <v>4</v>
      </c>
    </row>
    <row r="31" spans="2:23" x14ac:dyDescent="0.2">
      <c r="B31" s="1" t="s">
        <v>1454</v>
      </c>
      <c r="C31" s="1" t="s">
        <v>1445</v>
      </c>
      <c r="D31" s="1" t="s">
        <v>1446</v>
      </c>
      <c r="E31" s="1" t="s">
        <v>1263</v>
      </c>
      <c r="F31" s="1" t="s">
        <v>1459</v>
      </c>
      <c r="L31" s="1" t="s">
        <v>774</v>
      </c>
      <c r="M31" s="2" t="s">
        <v>1204</v>
      </c>
      <c r="N31" s="2" t="s">
        <v>1223</v>
      </c>
      <c r="O31" s="2" t="s">
        <v>1223</v>
      </c>
      <c r="Q31" s="32" t="s">
        <v>203</v>
      </c>
      <c r="R31" s="36">
        <v>1994</v>
      </c>
      <c r="S31" s="36" t="s">
        <v>1085</v>
      </c>
      <c r="T31" s="75">
        <v>34493</v>
      </c>
      <c r="U31" s="75">
        <v>34507</v>
      </c>
      <c r="V31" s="74">
        <f t="shared" si="1"/>
        <v>14</v>
      </c>
      <c r="W31" s="76">
        <v>7</v>
      </c>
    </row>
    <row r="32" spans="2:23" x14ac:dyDescent="0.2">
      <c r="B32" s="2" t="s">
        <v>8</v>
      </c>
      <c r="C32" s="2" t="s">
        <v>1451</v>
      </c>
      <c r="D32" s="2" t="s">
        <v>1452</v>
      </c>
      <c r="E32" s="2" t="s">
        <v>1455</v>
      </c>
      <c r="F32" s="2" t="s">
        <v>1460</v>
      </c>
      <c r="L32" s="1" t="s">
        <v>917</v>
      </c>
      <c r="M32" s="2" t="s">
        <v>1205</v>
      </c>
      <c r="N32" s="2" t="s">
        <v>1224</v>
      </c>
      <c r="O32" s="2" t="s">
        <v>1230</v>
      </c>
      <c r="Q32" s="32" t="s">
        <v>210</v>
      </c>
      <c r="R32" s="36">
        <v>1993</v>
      </c>
      <c r="S32" s="36" t="s">
        <v>1077</v>
      </c>
      <c r="T32" s="75">
        <v>34129</v>
      </c>
      <c r="U32" s="75">
        <v>34140</v>
      </c>
      <c r="V32" s="74">
        <f t="shared" si="1"/>
        <v>11</v>
      </c>
      <c r="W32" s="76">
        <v>6</v>
      </c>
    </row>
    <row r="33" spans="2:23" x14ac:dyDescent="0.2">
      <c r="B33" s="2" t="s">
        <v>1462</v>
      </c>
      <c r="C33" s="2" t="s">
        <v>1449</v>
      </c>
      <c r="D33" s="2" t="s">
        <v>1450</v>
      </c>
      <c r="E33" s="2" t="s">
        <v>1458</v>
      </c>
      <c r="F33" s="2" t="s">
        <v>1456</v>
      </c>
      <c r="L33" s="1" t="s">
        <v>792</v>
      </c>
      <c r="M33" s="2" t="s">
        <v>1206</v>
      </c>
      <c r="N33" s="2" t="s">
        <v>1222</v>
      </c>
      <c r="O33" s="2" t="s">
        <v>1228</v>
      </c>
      <c r="Q33" s="32" t="s">
        <v>216</v>
      </c>
      <c r="R33" s="36">
        <v>1992</v>
      </c>
      <c r="S33" s="36" t="s">
        <v>1077</v>
      </c>
      <c r="T33" s="75">
        <v>33758</v>
      </c>
      <c r="U33" s="75">
        <v>33769</v>
      </c>
      <c r="V33" s="74">
        <f t="shared" si="1"/>
        <v>11</v>
      </c>
      <c r="W33" s="76">
        <v>6</v>
      </c>
    </row>
    <row r="34" spans="2:23" x14ac:dyDescent="0.2">
      <c r="B34" s="2" t="s">
        <v>1447</v>
      </c>
      <c r="E34" s="2" t="s">
        <v>1457</v>
      </c>
      <c r="F34" s="2" t="s">
        <v>1435</v>
      </c>
      <c r="L34" s="1" t="s">
        <v>847</v>
      </c>
      <c r="M34" s="2" t="s">
        <v>1207</v>
      </c>
      <c r="N34" s="2" t="s">
        <v>1226</v>
      </c>
      <c r="O34" s="2" t="s">
        <v>1227</v>
      </c>
      <c r="Q34" s="32" t="s">
        <v>222</v>
      </c>
      <c r="R34" s="36">
        <v>1991</v>
      </c>
      <c r="S34" s="36" t="s">
        <v>1077</v>
      </c>
      <c r="T34" s="75">
        <v>33391</v>
      </c>
      <c r="U34" s="75">
        <v>33401</v>
      </c>
      <c r="V34" s="74">
        <f t="shared" si="1"/>
        <v>10</v>
      </c>
      <c r="W34" s="76">
        <v>5</v>
      </c>
    </row>
    <row r="35" spans="2:23" x14ac:dyDescent="0.2">
      <c r="B35" s="2" t="s">
        <v>1448</v>
      </c>
      <c r="L35" s="1" t="s">
        <v>553</v>
      </c>
      <c r="M35" s="2" t="s">
        <v>1208</v>
      </c>
      <c r="N35" s="2" t="s">
        <v>1224</v>
      </c>
      <c r="O35" s="2" t="s">
        <v>1230</v>
      </c>
    </row>
    <row r="36" spans="2:23" x14ac:dyDescent="0.2">
      <c r="B36" s="2" t="s">
        <v>1453</v>
      </c>
      <c r="L36" s="1" t="s">
        <v>760</v>
      </c>
      <c r="M36" s="2" t="s">
        <v>1209</v>
      </c>
      <c r="N36" s="2" t="s">
        <v>1231</v>
      </c>
      <c r="O36" s="2" t="s">
        <v>1230</v>
      </c>
    </row>
    <row r="37" spans="2:23" x14ac:dyDescent="0.2">
      <c r="B37" s="7" t="s">
        <v>1424</v>
      </c>
      <c r="L37" s="1" t="s">
        <v>884</v>
      </c>
      <c r="M37" s="2" t="s">
        <v>1210</v>
      </c>
      <c r="N37" s="2" t="s">
        <v>1224</v>
      </c>
      <c r="O37" s="2" t="s">
        <v>1230</v>
      </c>
    </row>
    <row r="38" spans="2:23" x14ac:dyDescent="0.2">
      <c r="B38" s="7" t="s">
        <v>1461</v>
      </c>
      <c r="L38" s="1" t="s">
        <v>1117</v>
      </c>
      <c r="M38" s="2" t="s">
        <v>1211</v>
      </c>
      <c r="N38" s="2" t="s">
        <v>1224</v>
      </c>
      <c r="O38" s="2" t="s">
        <v>1230</v>
      </c>
    </row>
    <row r="39" spans="2:23" x14ac:dyDescent="0.2">
      <c r="L39" s="1" t="s">
        <v>983</v>
      </c>
      <c r="M39" s="2" t="s">
        <v>1212</v>
      </c>
      <c r="N39" s="2" t="s">
        <v>1231</v>
      </c>
      <c r="O39" s="2" t="s">
        <v>1230</v>
      </c>
    </row>
    <row r="40" spans="2:23" x14ac:dyDescent="0.2">
      <c r="L40" s="1" t="s">
        <v>1096</v>
      </c>
      <c r="M40" s="2" t="s">
        <v>1213</v>
      </c>
      <c r="N40" s="2" t="s">
        <v>1221</v>
      </c>
      <c r="O40" s="2" t="s">
        <v>1227</v>
      </c>
    </row>
    <row r="41" spans="2:23" x14ac:dyDescent="0.2">
      <c r="L41" s="1" t="s">
        <v>1013</v>
      </c>
      <c r="M41" s="2" t="s">
        <v>1214</v>
      </c>
      <c r="N41" s="2" t="s">
        <v>1224</v>
      </c>
      <c r="O41" s="2" t="s">
        <v>1230</v>
      </c>
    </row>
    <row r="42" spans="2:23" x14ac:dyDescent="0.2">
      <c r="L42" s="1" t="s">
        <v>557</v>
      </c>
      <c r="M42" s="2" t="s">
        <v>1215</v>
      </c>
      <c r="N42" s="2" t="s">
        <v>1226</v>
      </c>
      <c r="O42" s="2" t="s">
        <v>1229</v>
      </c>
    </row>
    <row r="43" spans="2:23" x14ac:dyDescent="0.2">
      <c r="L43" s="1" t="s">
        <v>801</v>
      </c>
      <c r="M43" s="2" t="s">
        <v>1216</v>
      </c>
      <c r="N43" s="2" t="s">
        <v>1226</v>
      </c>
      <c r="O43" s="2" t="s">
        <v>1227</v>
      </c>
    </row>
    <row r="44" spans="2:23" x14ac:dyDescent="0.2">
      <c r="L44"/>
    </row>
    <row r="45" spans="2:23" x14ac:dyDescent="0.2">
      <c r="L45"/>
    </row>
    <row r="46" spans="2:23" x14ac:dyDescent="0.2">
      <c r="L46"/>
    </row>
    <row r="47" spans="2:23" x14ac:dyDescent="0.2">
      <c r="L47"/>
    </row>
    <row r="48" spans="2:23" x14ac:dyDescent="0.2">
      <c r="L48"/>
    </row>
    <row r="49" spans="12:12" x14ac:dyDescent="0.2">
      <c r="L49"/>
    </row>
    <row r="50" spans="12:12" x14ac:dyDescent="0.2">
      <c r="L50"/>
    </row>
    <row r="51" spans="12:12" x14ac:dyDescent="0.2">
      <c r="L51"/>
    </row>
    <row r="52" spans="12:12" x14ac:dyDescent="0.2">
      <c r="L52"/>
    </row>
    <row r="53" spans="12:12" x14ac:dyDescent="0.2">
      <c r="L53"/>
    </row>
    <row r="54" spans="12:12" x14ac:dyDescent="0.2">
      <c r="L54"/>
    </row>
    <row r="55" spans="12:12" x14ac:dyDescent="0.2">
      <c r="L55"/>
    </row>
    <row r="56" spans="12:12" x14ac:dyDescent="0.2">
      <c r="L56"/>
    </row>
    <row r="57" spans="12:12" x14ac:dyDescent="0.2">
      <c r="L57"/>
    </row>
    <row r="58" spans="12:12" x14ac:dyDescent="0.2">
      <c r="L58"/>
    </row>
    <row r="59" spans="12:12" x14ac:dyDescent="0.2">
      <c r="L59"/>
    </row>
    <row r="60" spans="12:12" x14ac:dyDescent="0.2">
      <c r="L60"/>
    </row>
    <row r="61" spans="12:12" x14ac:dyDescent="0.2">
      <c r="L61"/>
    </row>
    <row r="62" spans="12:12" x14ac:dyDescent="0.2">
      <c r="L62"/>
    </row>
    <row r="63" spans="12:12" x14ac:dyDescent="0.2">
      <c r="L63"/>
    </row>
    <row r="64" spans="12:12" x14ac:dyDescent="0.2">
      <c r="L64"/>
    </row>
    <row r="65" spans="12:12" x14ac:dyDescent="0.2">
      <c r="L65"/>
    </row>
    <row r="66" spans="12:12" x14ac:dyDescent="0.2">
      <c r="L66"/>
    </row>
    <row r="67" spans="12:12" x14ac:dyDescent="0.2">
      <c r="L67"/>
    </row>
    <row r="68" spans="12:12" x14ac:dyDescent="0.2">
      <c r="L68"/>
    </row>
    <row r="69" spans="12:12" x14ac:dyDescent="0.2">
      <c r="L69"/>
    </row>
    <row r="70" spans="12:12" x14ac:dyDescent="0.2">
      <c r="L70"/>
    </row>
    <row r="71" spans="12:12" x14ac:dyDescent="0.2">
      <c r="L71"/>
    </row>
    <row r="72" spans="12:12" x14ac:dyDescent="0.2">
      <c r="L72"/>
    </row>
    <row r="73" spans="12:12" x14ac:dyDescent="0.2">
      <c r="L73"/>
    </row>
    <row r="74" spans="12:12" x14ac:dyDescent="0.2">
      <c r="L74"/>
    </row>
    <row r="75" spans="12:12" x14ac:dyDescent="0.2">
      <c r="L75"/>
    </row>
    <row r="76" spans="12:12" x14ac:dyDescent="0.2">
      <c r="L76"/>
    </row>
    <row r="77" spans="12:12" x14ac:dyDescent="0.2">
      <c r="L77"/>
    </row>
    <row r="78" spans="12:12" x14ac:dyDescent="0.2">
      <c r="L78"/>
    </row>
    <row r="79" spans="12:12" x14ac:dyDescent="0.2">
      <c r="L79"/>
    </row>
    <row r="80" spans="12:12" x14ac:dyDescent="0.2">
      <c r="L80"/>
    </row>
    <row r="81" spans="12:12" x14ac:dyDescent="0.2">
      <c r="L81"/>
    </row>
    <row r="82" spans="12:12" x14ac:dyDescent="0.2">
      <c r="L82"/>
    </row>
    <row r="83" spans="12:12" x14ac:dyDescent="0.2">
      <c r="L83"/>
    </row>
    <row r="84" spans="12:12" x14ac:dyDescent="0.2">
      <c r="L84"/>
    </row>
    <row r="85" spans="12:12" x14ac:dyDescent="0.2">
      <c r="L85"/>
    </row>
    <row r="86" spans="12:12" x14ac:dyDescent="0.2">
      <c r="L86"/>
    </row>
    <row r="87" spans="12:12" x14ac:dyDescent="0.2">
      <c r="L87"/>
    </row>
    <row r="88" spans="12:12" x14ac:dyDescent="0.2">
      <c r="L88"/>
    </row>
    <row r="89" spans="12:12" x14ac:dyDescent="0.2">
      <c r="L89"/>
    </row>
    <row r="90" spans="12:12" x14ac:dyDescent="0.2">
      <c r="L90"/>
    </row>
    <row r="91" spans="12:12" x14ac:dyDescent="0.2">
      <c r="L91"/>
    </row>
    <row r="92" spans="12:12" x14ac:dyDescent="0.2">
      <c r="L92"/>
    </row>
    <row r="93" spans="12:12" x14ac:dyDescent="0.2">
      <c r="L93"/>
    </row>
    <row r="94" spans="12:12" x14ac:dyDescent="0.2">
      <c r="L94"/>
    </row>
    <row r="95" spans="12:12" x14ac:dyDescent="0.2">
      <c r="L95"/>
    </row>
    <row r="96" spans="12:12" x14ac:dyDescent="0.2">
      <c r="L96"/>
    </row>
    <row r="97" spans="12:12" x14ac:dyDescent="0.2">
      <c r="L97"/>
    </row>
    <row r="98" spans="12:12" x14ac:dyDescent="0.2">
      <c r="L98"/>
    </row>
    <row r="99" spans="12:12" x14ac:dyDescent="0.2">
      <c r="L99"/>
    </row>
    <row r="100" spans="12:12" x14ac:dyDescent="0.2">
      <c r="L100"/>
    </row>
    <row r="101" spans="12:12" x14ac:dyDescent="0.2">
      <c r="L101"/>
    </row>
    <row r="102" spans="12:12" x14ac:dyDescent="0.2">
      <c r="L102"/>
    </row>
    <row r="103" spans="12:12" x14ac:dyDescent="0.2">
      <c r="L103"/>
    </row>
    <row r="104" spans="12:12" x14ac:dyDescent="0.2">
      <c r="L104"/>
    </row>
    <row r="105" spans="12:12" x14ac:dyDescent="0.2">
      <c r="L105"/>
    </row>
    <row r="106" spans="12:12" x14ac:dyDescent="0.2">
      <c r="L106"/>
    </row>
    <row r="107" spans="12:12" x14ac:dyDescent="0.2">
      <c r="L107"/>
    </row>
    <row r="108" spans="12:12" x14ac:dyDescent="0.2">
      <c r="L108"/>
    </row>
    <row r="109" spans="12:12" x14ac:dyDescent="0.2">
      <c r="L109"/>
    </row>
    <row r="110" spans="12:12" x14ac:dyDescent="0.2">
      <c r="L110"/>
    </row>
    <row r="111" spans="12:12" x14ac:dyDescent="0.2">
      <c r="L111"/>
    </row>
    <row r="112" spans="12:12" x14ac:dyDescent="0.2">
      <c r="L112"/>
    </row>
    <row r="113" spans="12:12" x14ac:dyDescent="0.2">
      <c r="L113"/>
    </row>
    <row r="114" spans="12:12" x14ac:dyDescent="0.2">
      <c r="L114"/>
    </row>
    <row r="115" spans="12:12" x14ac:dyDescent="0.2">
      <c r="L115"/>
    </row>
    <row r="116" spans="12:12" x14ac:dyDescent="0.2">
      <c r="L116"/>
    </row>
    <row r="117" spans="12:12" x14ac:dyDescent="0.2">
      <c r="L117"/>
    </row>
    <row r="118" spans="12:12" x14ac:dyDescent="0.2">
      <c r="L118"/>
    </row>
    <row r="119" spans="12:12" x14ac:dyDescent="0.2">
      <c r="L119"/>
    </row>
    <row r="120" spans="12:12" x14ac:dyDescent="0.2">
      <c r="L120"/>
    </row>
    <row r="121" spans="12:12" x14ac:dyDescent="0.2">
      <c r="L121"/>
    </row>
    <row r="122" spans="12:12" x14ac:dyDescent="0.2">
      <c r="L122"/>
    </row>
    <row r="123" spans="12:12" x14ac:dyDescent="0.2">
      <c r="L123"/>
    </row>
    <row r="124" spans="12:12" x14ac:dyDescent="0.2">
      <c r="L124"/>
    </row>
    <row r="125" spans="12:12" x14ac:dyDescent="0.2">
      <c r="L125"/>
    </row>
    <row r="126" spans="12:12" x14ac:dyDescent="0.2">
      <c r="L126"/>
    </row>
    <row r="127" spans="12:12" x14ac:dyDescent="0.2">
      <c r="L127"/>
    </row>
    <row r="128" spans="12:12" x14ac:dyDescent="0.2">
      <c r="L128"/>
    </row>
    <row r="129" spans="12:12" x14ac:dyDescent="0.2">
      <c r="L129"/>
    </row>
    <row r="130" spans="12:12" x14ac:dyDescent="0.2">
      <c r="L130"/>
    </row>
    <row r="131" spans="12:12" x14ac:dyDescent="0.2">
      <c r="L131"/>
    </row>
    <row r="132" spans="12:12" x14ac:dyDescent="0.2">
      <c r="L132"/>
    </row>
    <row r="133" spans="12:12" x14ac:dyDescent="0.2">
      <c r="L133"/>
    </row>
    <row r="134" spans="12:12" x14ac:dyDescent="0.2">
      <c r="L134"/>
    </row>
    <row r="135" spans="12:12" x14ac:dyDescent="0.2">
      <c r="L135"/>
    </row>
    <row r="136" spans="12:12" x14ac:dyDescent="0.2">
      <c r="L136"/>
    </row>
    <row r="137" spans="12:12" x14ac:dyDescent="0.2">
      <c r="L137"/>
    </row>
    <row r="138" spans="12:12" x14ac:dyDescent="0.2">
      <c r="L138"/>
    </row>
    <row r="139" spans="12:12" x14ac:dyDescent="0.2">
      <c r="L139"/>
    </row>
    <row r="140" spans="12:12" x14ac:dyDescent="0.2">
      <c r="L140"/>
    </row>
    <row r="141" spans="12:12" x14ac:dyDescent="0.2">
      <c r="L141"/>
    </row>
    <row r="142" spans="12:12" x14ac:dyDescent="0.2">
      <c r="L142"/>
    </row>
    <row r="143" spans="12:12" x14ac:dyDescent="0.2">
      <c r="L143"/>
    </row>
    <row r="144" spans="12:12" x14ac:dyDescent="0.2">
      <c r="L144"/>
    </row>
    <row r="145" spans="12:12" x14ac:dyDescent="0.2">
      <c r="L145"/>
    </row>
    <row r="146" spans="12:12" x14ac:dyDescent="0.2">
      <c r="L146"/>
    </row>
    <row r="147" spans="12:12" x14ac:dyDescent="0.2">
      <c r="L147"/>
    </row>
    <row r="148" spans="12:12" x14ac:dyDescent="0.2">
      <c r="L148"/>
    </row>
    <row r="149" spans="12:12" x14ac:dyDescent="0.2">
      <c r="L149"/>
    </row>
    <row r="150" spans="12:12" x14ac:dyDescent="0.2">
      <c r="L150"/>
    </row>
    <row r="151" spans="12:12" x14ac:dyDescent="0.2">
      <c r="L151"/>
    </row>
    <row r="152" spans="12:12" x14ac:dyDescent="0.2">
      <c r="L152"/>
    </row>
    <row r="153" spans="12:12" x14ac:dyDescent="0.2">
      <c r="L153"/>
    </row>
    <row r="154" spans="12:12" x14ac:dyDescent="0.2">
      <c r="L154"/>
    </row>
    <row r="155" spans="12:12" x14ac:dyDescent="0.2">
      <c r="L155"/>
    </row>
    <row r="156" spans="12:12" x14ac:dyDescent="0.2">
      <c r="L156"/>
    </row>
    <row r="157" spans="12:12" x14ac:dyDescent="0.2">
      <c r="L157"/>
    </row>
    <row r="158" spans="12:12" x14ac:dyDescent="0.2">
      <c r="L158"/>
    </row>
    <row r="159" spans="12:12" x14ac:dyDescent="0.2">
      <c r="L159"/>
    </row>
    <row r="160" spans="12:12" x14ac:dyDescent="0.2">
      <c r="L160"/>
    </row>
    <row r="161" spans="12:12" x14ac:dyDescent="0.2">
      <c r="L161"/>
    </row>
    <row r="162" spans="12:12" x14ac:dyDescent="0.2">
      <c r="L162"/>
    </row>
    <row r="163" spans="12:12" x14ac:dyDescent="0.2">
      <c r="L163"/>
    </row>
    <row r="164" spans="12:12" x14ac:dyDescent="0.2">
      <c r="L164"/>
    </row>
    <row r="165" spans="12:12" x14ac:dyDescent="0.2">
      <c r="L165"/>
    </row>
    <row r="166" spans="12:12" x14ac:dyDescent="0.2">
      <c r="L166"/>
    </row>
    <row r="167" spans="12:12" x14ac:dyDescent="0.2">
      <c r="L167"/>
    </row>
    <row r="168" spans="12:12" x14ac:dyDescent="0.2">
      <c r="L168"/>
    </row>
    <row r="169" spans="12:12" x14ac:dyDescent="0.2">
      <c r="L169"/>
    </row>
    <row r="170" spans="12:12" x14ac:dyDescent="0.2">
      <c r="L170"/>
    </row>
    <row r="171" spans="12:12" x14ac:dyDescent="0.2">
      <c r="L171"/>
    </row>
    <row r="172" spans="12:12" x14ac:dyDescent="0.2">
      <c r="L172"/>
    </row>
    <row r="173" spans="12:12" x14ac:dyDescent="0.2">
      <c r="L173"/>
    </row>
    <row r="174" spans="12:12" x14ac:dyDescent="0.2">
      <c r="L174"/>
    </row>
    <row r="175" spans="12:12" x14ac:dyDescent="0.2">
      <c r="L175"/>
    </row>
    <row r="176" spans="12:12" x14ac:dyDescent="0.2">
      <c r="L176"/>
    </row>
    <row r="177" spans="12:12" x14ac:dyDescent="0.2">
      <c r="L177"/>
    </row>
    <row r="178" spans="12:12" x14ac:dyDescent="0.2">
      <c r="L178"/>
    </row>
    <row r="179" spans="12:12" x14ac:dyDescent="0.2">
      <c r="L179"/>
    </row>
    <row r="180" spans="12:12" x14ac:dyDescent="0.2">
      <c r="L180"/>
    </row>
    <row r="181" spans="12:12" x14ac:dyDescent="0.2">
      <c r="L181"/>
    </row>
    <row r="182" spans="12:12" x14ac:dyDescent="0.2">
      <c r="L182"/>
    </row>
    <row r="183" spans="12:12" x14ac:dyDescent="0.2">
      <c r="L183"/>
    </row>
    <row r="184" spans="12:12" x14ac:dyDescent="0.2">
      <c r="L184"/>
    </row>
    <row r="185" spans="12:12" x14ac:dyDescent="0.2">
      <c r="L185"/>
    </row>
    <row r="186" spans="12:12" x14ac:dyDescent="0.2">
      <c r="L186"/>
    </row>
    <row r="187" spans="12:12" x14ac:dyDescent="0.2">
      <c r="L187"/>
    </row>
    <row r="188" spans="12:12" x14ac:dyDescent="0.2">
      <c r="L188"/>
    </row>
    <row r="189" spans="12:12" x14ac:dyDescent="0.2">
      <c r="L189"/>
    </row>
    <row r="190" spans="12:12" x14ac:dyDescent="0.2">
      <c r="L190"/>
    </row>
    <row r="191" spans="12:12" x14ac:dyDescent="0.2">
      <c r="L191"/>
    </row>
    <row r="192" spans="12:12" x14ac:dyDescent="0.2">
      <c r="L192"/>
    </row>
    <row r="193" spans="12:12" x14ac:dyDescent="0.2">
      <c r="L193"/>
    </row>
    <row r="194" spans="12:12" x14ac:dyDescent="0.2">
      <c r="L194"/>
    </row>
    <row r="195" spans="12:12" x14ac:dyDescent="0.2">
      <c r="L195"/>
    </row>
    <row r="196" spans="12:12" x14ac:dyDescent="0.2">
      <c r="L196"/>
    </row>
    <row r="197" spans="12:12" x14ac:dyDescent="0.2">
      <c r="L197"/>
    </row>
    <row r="198" spans="12:12" x14ac:dyDescent="0.2">
      <c r="L198"/>
    </row>
    <row r="199" spans="12:12" x14ac:dyDescent="0.2">
      <c r="L199"/>
    </row>
    <row r="200" spans="12:12" x14ac:dyDescent="0.2">
      <c r="L200"/>
    </row>
    <row r="201" spans="12:12" x14ac:dyDescent="0.2">
      <c r="L201"/>
    </row>
    <row r="202" spans="12:12" x14ac:dyDescent="0.2">
      <c r="L202"/>
    </row>
    <row r="203" spans="12:12" x14ac:dyDescent="0.2">
      <c r="L203"/>
    </row>
    <row r="204" spans="12:12" x14ac:dyDescent="0.2">
      <c r="L204"/>
    </row>
    <row r="205" spans="12:12" x14ac:dyDescent="0.2">
      <c r="L205"/>
    </row>
    <row r="206" spans="12:12" x14ac:dyDescent="0.2">
      <c r="L206"/>
    </row>
    <row r="207" spans="12:12" x14ac:dyDescent="0.2">
      <c r="L207"/>
    </row>
    <row r="208" spans="12:12" x14ac:dyDescent="0.2">
      <c r="L208"/>
    </row>
    <row r="209" spans="12:12" x14ac:dyDescent="0.2">
      <c r="L209"/>
    </row>
    <row r="210" spans="12:12" x14ac:dyDescent="0.2">
      <c r="L210"/>
    </row>
    <row r="211" spans="12:12" x14ac:dyDescent="0.2">
      <c r="L211"/>
    </row>
    <row r="212" spans="12:12" x14ac:dyDescent="0.2">
      <c r="L212"/>
    </row>
    <row r="213" spans="12:12" x14ac:dyDescent="0.2">
      <c r="L213"/>
    </row>
    <row r="214" spans="12:12" x14ac:dyDescent="0.2">
      <c r="L214"/>
    </row>
    <row r="215" spans="12:12" x14ac:dyDescent="0.2">
      <c r="L215"/>
    </row>
    <row r="216" spans="12:12" x14ac:dyDescent="0.2">
      <c r="L216"/>
    </row>
    <row r="217" spans="12:12" x14ac:dyDescent="0.2">
      <c r="L217"/>
    </row>
    <row r="218" spans="12:12" x14ac:dyDescent="0.2">
      <c r="L218"/>
    </row>
    <row r="219" spans="12:12" x14ac:dyDescent="0.2">
      <c r="L219"/>
    </row>
    <row r="220" spans="12:12" x14ac:dyDescent="0.2">
      <c r="L220"/>
    </row>
    <row r="221" spans="12:12" x14ac:dyDescent="0.2">
      <c r="L221"/>
    </row>
    <row r="222" spans="12:12" x14ac:dyDescent="0.2">
      <c r="L222"/>
    </row>
    <row r="223" spans="12:12" x14ac:dyDescent="0.2">
      <c r="L223"/>
    </row>
    <row r="224" spans="12:12" x14ac:dyDescent="0.2">
      <c r="L224"/>
    </row>
    <row r="225" spans="12:12" x14ac:dyDescent="0.2">
      <c r="L225"/>
    </row>
    <row r="226" spans="12:12" x14ac:dyDescent="0.2">
      <c r="L226"/>
    </row>
    <row r="227" spans="12:12" x14ac:dyDescent="0.2">
      <c r="L227"/>
    </row>
    <row r="228" spans="12:12" x14ac:dyDescent="0.2">
      <c r="L228"/>
    </row>
    <row r="229" spans="12:12" x14ac:dyDescent="0.2">
      <c r="L229"/>
    </row>
    <row r="230" spans="12:12" x14ac:dyDescent="0.2">
      <c r="L230"/>
    </row>
    <row r="231" spans="12:12" x14ac:dyDescent="0.2">
      <c r="L231"/>
    </row>
    <row r="232" spans="12:12" x14ac:dyDescent="0.2">
      <c r="L232"/>
    </row>
    <row r="233" spans="12:12" x14ac:dyDescent="0.2">
      <c r="L233"/>
    </row>
    <row r="234" spans="12:12" x14ac:dyDescent="0.2">
      <c r="L234"/>
    </row>
    <row r="235" spans="12:12" x14ac:dyDescent="0.2">
      <c r="L235"/>
    </row>
    <row r="236" spans="12:12" x14ac:dyDescent="0.2">
      <c r="L236"/>
    </row>
    <row r="237" spans="12:12" x14ac:dyDescent="0.2">
      <c r="L237"/>
    </row>
    <row r="238" spans="12:12" x14ac:dyDescent="0.2">
      <c r="L238"/>
    </row>
    <row r="239" spans="12:12" x14ac:dyDescent="0.2">
      <c r="L239"/>
    </row>
    <row r="240" spans="12:12" x14ac:dyDescent="0.2">
      <c r="L240"/>
    </row>
    <row r="241" spans="12:12" x14ac:dyDescent="0.2">
      <c r="L241"/>
    </row>
    <row r="242" spans="12:12" x14ac:dyDescent="0.2">
      <c r="L242"/>
    </row>
    <row r="243" spans="12:12" x14ac:dyDescent="0.2">
      <c r="L243"/>
    </row>
    <row r="244" spans="12:12" x14ac:dyDescent="0.2">
      <c r="L244"/>
    </row>
    <row r="245" spans="12:12" x14ac:dyDescent="0.2">
      <c r="L245"/>
    </row>
    <row r="246" spans="12:12" x14ac:dyDescent="0.2">
      <c r="L246"/>
    </row>
    <row r="247" spans="12:12" x14ac:dyDescent="0.2">
      <c r="L247"/>
    </row>
    <row r="248" spans="12:12" x14ac:dyDescent="0.2">
      <c r="L248"/>
    </row>
    <row r="249" spans="12:12" x14ac:dyDescent="0.2">
      <c r="L249"/>
    </row>
    <row r="250" spans="12:12" x14ac:dyDescent="0.2">
      <c r="L250"/>
    </row>
    <row r="251" spans="12:12" x14ac:dyDescent="0.2">
      <c r="L251"/>
    </row>
    <row r="252" spans="12:12" x14ac:dyDescent="0.2">
      <c r="L252"/>
    </row>
    <row r="253" spans="12:12" x14ac:dyDescent="0.2">
      <c r="L253"/>
    </row>
    <row r="254" spans="12:12" x14ac:dyDescent="0.2">
      <c r="L254"/>
    </row>
    <row r="255" spans="12:12" x14ac:dyDescent="0.2">
      <c r="L255"/>
    </row>
    <row r="256" spans="12:12" x14ac:dyDescent="0.2">
      <c r="L256"/>
    </row>
    <row r="257" spans="12:12" x14ac:dyDescent="0.2">
      <c r="L257"/>
    </row>
    <row r="258" spans="12:12" x14ac:dyDescent="0.2">
      <c r="L258"/>
    </row>
    <row r="259" spans="12:12" x14ac:dyDescent="0.2">
      <c r="L259"/>
    </row>
    <row r="260" spans="12:12" x14ac:dyDescent="0.2">
      <c r="L260"/>
    </row>
    <row r="261" spans="12:12" x14ac:dyDescent="0.2">
      <c r="L261"/>
    </row>
    <row r="262" spans="12:12" x14ac:dyDescent="0.2">
      <c r="L262"/>
    </row>
    <row r="263" spans="12:12" x14ac:dyDescent="0.2">
      <c r="L263"/>
    </row>
    <row r="264" spans="12:12" x14ac:dyDescent="0.2">
      <c r="L264"/>
    </row>
    <row r="265" spans="12:12" x14ac:dyDescent="0.2">
      <c r="L265"/>
    </row>
    <row r="266" spans="12:12" x14ac:dyDescent="0.2">
      <c r="L266"/>
    </row>
    <row r="267" spans="12:12" x14ac:dyDescent="0.2">
      <c r="L267"/>
    </row>
    <row r="268" spans="12:12" x14ac:dyDescent="0.2">
      <c r="L268"/>
    </row>
    <row r="269" spans="12:12" x14ac:dyDescent="0.2">
      <c r="L269"/>
    </row>
    <row r="270" spans="12:12" x14ac:dyDescent="0.2">
      <c r="L270"/>
    </row>
    <row r="271" spans="12:12" x14ac:dyDescent="0.2">
      <c r="L271"/>
    </row>
    <row r="272" spans="12:12" x14ac:dyDescent="0.2">
      <c r="L272"/>
    </row>
    <row r="273" spans="12:12" x14ac:dyDescent="0.2">
      <c r="L273"/>
    </row>
    <row r="274" spans="12:12" x14ac:dyDescent="0.2">
      <c r="L274"/>
    </row>
    <row r="275" spans="12:12" x14ac:dyDescent="0.2">
      <c r="L275"/>
    </row>
    <row r="276" spans="12:12" x14ac:dyDescent="0.2">
      <c r="L276"/>
    </row>
    <row r="277" spans="12:12" x14ac:dyDescent="0.2">
      <c r="L277"/>
    </row>
    <row r="278" spans="12:12" x14ac:dyDescent="0.2">
      <c r="L278"/>
    </row>
    <row r="279" spans="12:12" x14ac:dyDescent="0.2">
      <c r="L279"/>
    </row>
    <row r="280" spans="12:12" x14ac:dyDescent="0.2">
      <c r="L280"/>
    </row>
    <row r="281" spans="12:12" x14ac:dyDescent="0.2">
      <c r="L281"/>
    </row>
    <row r="282" spans="12:12" x14ac:dyDescent="0.2">
      <c r="L282"/>
    </row>
    <row r="283" spans="12:12" x14ac:dyDescent="0.2">
      <c r="L283"/>
    </row>
    <row r="284" spans="12:12" x14ac:dyDescent="0.2">
      <c r="L284"/>
    </row>
    <row r="285" spans="12:12" x14ac:dyDescent="0.2">
      <c r="L285"/>
    </row>
    <row r="286" spans="12:12" x14ac:dyDescent="0.2">
      <c r="L286"/>
    </row>
    <row r="287" spans="12:12" x14ac:dyDescent="0.2">
      <c r="L287"/>
    </row>
    <row r="288" spans="12:12" x14ac:dyDescent="0.2">
      <c r="L288"/>
    </row>
    <row r="289" spans="12:12" x14ac:dyDescent="0.2">
      <c r="L289"/>
    </row>
    <row r="290" spans="12:12" x14ac:dyDescent="0.2">
      <c r="L290"/>
    </row>
    <row r="291" spans="12:12" x14ac:dyDescent="0.2">
      <c r="L291"/>
    </row>
    <row r="292" spans="12:12" x14ac:dyDescent="0.2">
      <c r="L292"/>
    </row>
    <row r="293" spans="12:12" x14ac:dyDescent="0.2">
      <c r="L293"/>
    </row>
    <row r="294" spans="12:12" x14ac:dyDescent="0.2">
      <c r="L294"/>
    </row>
    <row r="295" spans="12:12" x14ac:dyDescent="0.2">
      <c r="L295"/>
    </row>
    <row r="296" spans="12:12" x14ac:dyDescent="0.2">
      <c r="L296"/>
    </row>
    <row r="297" spans="12:12" x14ac:dyDescent="0.2">
      <c r="L297"/>
    </row>
    <row r="298" spans="12:12" x14ac:dyDescent="0.2">
      <c r="L298"/>
    </row>
    <row r="299" spans="12:12" x14ac:dyDescent="0.2">
      <c r="L299"/>
    </row>
    <row r="300" spans="12:12" x14ac:dyDescent="0.2">
      <c r="L300"/>
    </row>
    <row r="301" spans="12:12" x14ac:dyDescent="0.2">
      <c r="L301"/>
    </row>
    <row r="302" spans="12:12" x14ac:dyDescent="0.2">
      <c r="L302"/>
    </row>
    <row r="303" spans="12:12" x14ac:dyDescent="0.2">
      <c r="L303"/>
    </row>
    <row r="304" spans="12:12" x14ac:dyDescent="0.2">
      <c r="L304"/>
    </row>
    <row r="305" spans="12:12" x14ac:dyDescent="0.2">
      <c r="L305"/>
    </row>
    <row r="306" spans="12:12" x14ac:dyDescent="0.2">
      <c r="L306"/>
    </row>
    <row r="307" spans="12:12" x14ac:dyDescent="0.2">
      <c r="L307"/>
    </row>
    <row r="308" spans="12:12" x14ac:dyDescent="0.2">
      <c r="L308"/>
    </row>
    <row r="309" spans="12:12" x14ac:dyDescent="0.2">
      <c r="L309"/>
    </row>
    <row r="310" spans="12:12" x14ac:dyDescent="0.2">
      <c r="L310"/>
    </row>
    <row r="311" spans="12:12" x14ac:dyDescent="0.2">
      <c r="L311"/>
    </row>
    <row r="312" spans="12:12" x14ac:dyDescent="0.2">
      <c r="L312"/>
    </row>
    <row r="313" spans="12:12" x14ac:dyDescent="0.2">
      <c r="L313"/>
    </row>
    <row r="314" spans="12:12" x14ac:dyDescent="0.2">
      <c r="L314"/>
    </row>
    <row r="315" spans="12:12" x14ac:dyDescent="0.2">
      <c r="L315"/>
    </row>
    <row r="316" spans="12:12" x14ac:dyDescent="0.2">
      <c r="L316"/>
    </row>
    <row r="317" spans="12:12" x14ac:dyDescent="0.2">
      <c r="L317"/>
    </row>
    <row r="318" spans="12:12" x14ac:dyDescent="0.2">
      <c r="L318"/>
    </row>
    <row r="319" spans="12:12" x14ac:dyDescent="0.2">
      <c r="L319"/>
    </row>
    <row r="320" spans="12:12" x14ac:dyDescent="0.2">
      <c r="L320"/>
    </row>
    <row r="321" spans="12:12" x14ac:dyDescent="0.2">
      <c r="L321"/>
    </row>
    <row r="322" spans="12:12" x14ac:dyDescent="0.2">
      <c r="L322"/>
    </row>
    <row r="323" spans="12:12" x14ac:dyDescent="0.2">
      <c r="L323"/>
    </row>
    <row r="324" spans="12:12" x14ac:dyDescent="0.2">
      <c r="L324"/>
    </row>
    <row r="325" spans="12:12" x14ac:dyDescent="0.2">
      <c r="L325"/>
    </row>
    <row r="326" spans="12:12" x14ac:dyDescent="0.2">
      <c r="L326"/>
    </row>
    <row r="327" spans="12:12" x14ac:dyDescent="0.2">
      <c r="L327"/>
    </row>
    <row r="328" spans="12:12" x14ac:dyDescent="0.2">
      <c r="L328"/>
    </row>
    <row r="329" spans="12:12" x14ac:dyDescent="0.2">
      <c r="L329"/>
    </row>
    <row r="330" spans="12:12" x14ac:dyDescent="0.2">
      <c r="L330"/>
    </row>
    <row r="331" spans="12:12" x14ac:dyDescent="0.2">
      <c r="L331"/>
    </row>
    <row r="332" spans="12:12" x14ac:dyDescent="0.2">
      <c r="L332"/>
    </row>
    <row r="333" spans="12:12" x14ac:dyDescent="0.2">
      <c r="L333"/>
    </row>
    <row r="334" spans="12:12" x14ac:dyDescent="0.2">
      <c r="L334"/>
    </row>
    <row r="335" spans="12:12" x14ac:dyDescent="0.2">
      <c r="L335"/>
    </row>
    <row r="336" spans="12:12" x14ac:dyDescent="0.2">
      <c r="L336"/>
    </row>
    <row r="337" spans="12:12" x14ac:dyDescent="0.2">
      <c r="L337"/>
    </row>
    <row r="338" spans="12:12" x14ac:dyDescent="0.2">
      <c r="L338"/>
    </row>
    <row r="339" spans="12:12" x14ac:dyDescent="0.2">
      <c r="L339"/>
    </row>
    <row r="340" spans="12:12" x14ac:dyDescent="0.2">
      <c r="L340"/>
    </row>
    <row r="341" spans="12:12" x14ac:dyDescent="0.2">
      <c r="L341"/>
    </row>
    <row r="342" spans="12:12" x14ac:dyDescent="0.2">
      <c r="L342"/>
    </row>
    <row r="343" spans="12:12" x14ac:dyDescent="0.2">
      <c r="L343"/>
    </row>
    <row r="344" spans="12:12" x14ac:dyDescent="0.2">
      <c r="L344"/>
    </row>
    <row r="345" spans="12:12" x14ac:dyDescent="0.2">
      <c r="L345"/>
    </row>
    <row r="346" spans="12:12" x14ac:dyDescent="0.2">
      <c r="L346"/>
    </row>
    <row r="347" spans="12:12" x14ac:dyDescent="0.2">
      <c r="L347"/>
    </row>
    <row r="348" spans="12:12" x14ac:dyDescent="0.2">
      <c r="L348"/>
    </row>
    <row r="349" spans="12:12" x14ac:dyDescent="0.2">
      <c r="L349"/>
    </row>
    <row r="350" spans="12:12" x14ac:dyDescent="0.2">
      <c r="L350"/>
    </row>
    <row r="351" spans="12:12" x14ac:dyDescent="0.2">
      <c r="L351"/>
    </row>
    <row r="352" spans="12:12" x14ac:dyDescent="0.2">
      <c r="L352"/>
    </row>
    <row r="353" spans="12:12" x14ac:dyDescent="0.2">
      <c r="L353"/>
    </row>
    <row r="354" spans="12:12" x14ac:dyDescent="0.2">
      <c r="L354"/>
    </row>
    <row r="355" spans="12:12" x14ac:dyDescent="0.2">
      <c r="L355"/>
    </row>
    <row r="356" spans="12:12" x14ac:dyDescent="0.2">
      <c r="L356"/>
    </row>
    <row r="357" spans="12:12" x14ac:dyDescent="0.2">
      <c r="L357"/>
    </row>
    <row r="358" spans="12:12" x14ac:dyDescent="0.2">
      <c r="L358"/>
    </row>
    <row r="359" spans="12:12" x14ac:dyDescent="0.2">
      <c r="L359"/>
    </row>
    <row r="360" spans="12:12" x14ac:dyDescent="0.2">
      <c r="L360"/>
    </row>
    <row r="361" spans="12:12" x14ac:dyDescent="0.2">
      <c r="L361"/>
    </row>
    <row r="362" spans="12:12" x14ac:dyDescent="0.2">
      <c r="L362"/>
    </row>
    <row r="363" spans="12:12" x14ac:dyDescent="0.2">
      <c r="L363"/>
    </row>
    <row r="364" spans="12:12" x14ac:dyDescent="0.2">
      <c r="L364"/>
    </row>
    <row r="365" spans="12:12" x14ac:dyDescent="0.2">
      <c r="L365"/>
    </row>
    <row r="366" spans="12:12" x14ac:dyDescent="0.2">
      <c r="L366"/>
    </row>
    <row r="367" spans="12:12" x14ac:dyDescent="0.2">
      <c r="L367"/>
    </row>
    <row r="368" spans="12:12" x14ac:dyDescent="0.2">
      <c r="L368"/>
    </row>
    <row r="369" spans="12:12" x14ac:dyDescent="0.2">
      <c r="L369"/>
    </row>
    <row r="370" spans="12:12" x14ac:dyDescent="0.2">
      <c r="L370"/>
    </row>
    <row r="371" spans="12:12" x14ac:dyDescent="0.2">
      <c r="L371"/>
    </row>
    <row r="372" spans="12:12" x14ac:dyDescent="0.2">
      <c r="L372"/>
    </row>
    <row r="373" spans="12:12" x14ac:dyDescent="0.2">
      <c r="L373"/>
    </row>
    <row r="374" spans="12:12" x14ac:dyDescent="0.2">
      <c r="L374"/>
    </row>
    <row r="375" spans="12:12" x14ac:dyDescent="0.2">
      <c r="L375"/>
    </row>
    <row r="376" spans="12:12" x14ac:dyDescent="0.2">
      <c r="L376"/>
    </row>
    <row r="377" spans="12:12" x14ac:dyDescent="0.2">
      <c r="L377"/>
    </row>
    <row r="378" spans="12:12" x14ac:dyDescent="0.2">
      <c r="L378"/>
    </row>
    <row r="379" spans="12:12" x14ac:dyDescent="0.2">
      <c r="L379"/>
    </row>
    <row r="380" spans="12:12" x14ac:dyDescent="0.2">
      <c r="L380"/>
    </row>
    <row r="381" spans="12:12" x14ac:dyDescent="0.2">
      <c r="L381"/>
    </row>
    <row r="382" spans="12:12" x14ac:dyDescent="0.2">
      <c r="L382"/>
    </row>
    <row r="383" spans="12:12" x14ac:dyDescent="0.2">
      <c r="L383"/>
    </row>
    <row r="384" spans="12:12" x14ac:dyDescent="0.2">
      <c r="L384"/>
    </row>
    <row r="385" spans="12:12" x14ac:dyDescent="0.2">
      <c r="L385"/>
    </row>
    <row r="386" spans="12:12" x14ac:dyDescent="0.2">
      <c r="L386"/>
    </row>
    <row r="387" spans="12:12" x14ac:dyDescent="0.2">
      <c r="L387"/>
    </row>
    <row r="388" spans="12:12" x14ac:dyDescent="0.2">
      <c r="L388"/>
    </row>
    <row r="389" spans="12:12" x14ac:dyDescent="0.2">
      <c r="L389"/>
    </row>
    <row r="390" spans="12:12" x14ac:dyDescent="0.2">
      <c r="L390"/>
    </row>
    <row r="391" spans="12:12" x14ac:dyDescent="0.2">
      <c r="L391"/>
    </row>
    <row r="392" spans="12:12" x14ac:dyDescent="0.2">
      <c r="L392"/>
    </row>
    <row r="393" spans="12:12" x14ac:dyDescent="0.2">
      <c r="L393"/>
    </row>
    <row r="394" spans="12:12" x14ac:dyDescent="0.2">
      <c r="L394"/>
    </row>
    <row r="395" spans="12:12" x14ac:dyDescent="0.2">
      <c r="L395"/>
    </row>
    <row r="396" spans="12:12" x14ac:dyDescent="0.2">
      <c r="L396"/>
    </row>
    <row r="397" spans="12:12" x14ac:dyDescent="0.2">
      <c r="L397"/>
    </row>
    <row r="398" spans="12:12" x14ac:dyDescent="0.2">
      <c r="L398"/>
    </row>
    <row r="399" spans="12:12" x14ac:dyDescent="0.2">
      <c r="L399"/>
    </row>
    <row r="400" spans="12:12" x14ac:dyDescent="0.2">
      <c r="L400"/>
    </row>
    <row r="401" spans="12:12" x14ac:dyDescent="0.2">
      <c r="L401"/>
    </row>
    <row r="402" spans="12:12" x14ac:dyDescent="0.2">
      <c r="L402"/>
    </row>
    <row r="403" spans="12:12" x14ac:dyDescent="0.2">
      <c r="L403"/>
    </row>
    <row r="404" spans="12:12" x14ac:dyDescent="0.2">
      <c r="L404"/>
    </row>
    <row r="405" spans="12:12" x14ac:dyDescent="0.2">
      <c r="L405"/>
    </row>
    <row r="406" spans="12:12" x14ac:dyDescent="0.2">
      <c r="L406"/>
    </row>
    <row r="407" spans="12:12" x14ac:dyDescent="0.2">
      <c r="L407"/>
    </row>
    <row r="408" spans="12:12" x14ac:dyDescent="0.2">
      <c r="L408"/>
    </row>
    <row r="409" spans="12:12" x14ac:dyDescent="0.2">
      <c r="L409"/>
    </row>
    <row r="410" spans="12:12" x14ac:dyDescent="0.2">
      <c r="L410"/>
    </row>
    <row r="411" spans="12:12" x14ac:dyDescent="0.2">
      <c r="L411"/>
    </row>
    <row r="412" spans="12:12" x14ac:dyDescent="0.2">
      <c r="L412"/>
    </row>
    <row r="413" spans="12:12" x14ac:dyDescent="0.2">
      <c r="L413"/>
    </row>
    <row r="414" spans="12:12" x14ac:dyDescent="0.2">
      <c r="L414"/>
    </row>
    <row r="415" spans="12:12" x14ac:dyDescent="0.2">
      <c r="L415"/>
    </row>
    <row r="416" spans="12:12" x14ac:dyDescent="0.2">
      <c r="L416"/>
    </row>
    <row r="417" spans="12:12" x14ac:dyDescent="0.2">
      <c r="L417"/>
    </row>
    <row r="418" spans="12:12" x14ac:dyDescent="0.2">
      <c r="L418"/>
    </row>
    <row r="419" spans="12:12" x14ac:dyDescent="0.2">
      <c r="L419"/>
    </row>
    <row r="420" spans="12:12" x14ac:dyDescent="0.2">
      <c r="L420"/>
    </row>
    <row r="421" spans="12:12" x14ac:dyDescent="0.2">
      <c r="L421"/>
    </row>
    <row r="422" spans="12:12" x14ac:dyDescent="0.2">
      <c r="L422"/>
    </row>
    <row r="423" spans="12:12" x14ac:dyDescent="0.2">
      <c r="L423"/>
    </row>
    <row r="424" spans="12:12" x14ac:dyDescent="0.2">
      <c r="L424"/>
    </row>
    <row r="425" spans="12:12" x14ac:dyDescent="0.2">
      <c r="L425"/>
    </row>
    <row r="426" spans="12:12" x14ac:dyDescent="0.2">
      <c r="L426"/>
    </row>
    <row r="427" spans="12:12" x14ac:dyDescent="0.2">
      <c r="L427"/>
    </row>
    <row r="428" spans="12:12" x14ac:dyDescent="0.2">
      <c r="L428"/>
    </row>
    <row r="429" spans="12:12" x14ac:dyDescent="0.2">
      <c r="L429"/>
    </row>
    <row r="430" spans="12:12" x14ac:dyDescent="0.2">
      <c r="L430"/>
    </row>
    <row r="431" spans="12:12" x14ac:dyDescent="0.2">
      <c r="L431"/>
    </row>
    <row r="432" spans="12:12" x14ac:dyDescent="0.2">
      <c r="L432"/>
    </row>
    <row r="433" spans="12:12" x14ac:dyDescent="0.2">
      <c r="L433"/>
    </row>
    <row r="434" spans="12:12" x14ac:dyDescent="0.2">
      <c r="L434"/>
    </row>
    <row r="435" spans="12:12" x14ac:dyDescent="0.2">
      <c r="L435"/>
    </row>
    <row r="436" spans="12:12" x14ac:dyDescent="0.2">
      <c r="L436"/>
    </row>
    <row r="437" spans="12:12" x14ac:dyDescent="0.2">
      <c r="L437"/>
    </row>
    <row r="438" spans="12:12" x14ac:dyDescent="0.2">
      <c r="L438"/>
    </row>
    <row r="439" spans="12:12" x14ac:dyDescent="0.2">
      <c r="L439"/>
    </row>
    <row r="440" spans="12:12" x14ac:dyDescent="0.2">
      <c r="L440"/>
    </row>
    <row r="441" spans="12:12" x14ac:dyDescent="0.2">
      <c r="L441"/>
    </row>
    <row r="442" spans="12:12" x14ac:dyDescent="0.2">
      <c r="L442"/>
    </row>
    <row r="443" spans="12:12" x14ac:dyDescent="0.2">
      <c r="L443"/>
    </row>
    <row r="444" spans="12:12" x14ac:dyDescent="0.2">
      <c r="L444"/>
    </row>
    <row r="445" spans="12:12" x14ac:dyDescent="0.2">
      <c r="L445"/>
    </row>
    <row r="446" spans="12:12" x14ac:dyDescent="0.2">
      <c r="L446"/>
    </row>
    <row r="447" spans="12:12" x14ac:dyDescent="0.2">
      <c r="L447"/>
    </row>
    <row r="448" spans="12:12" x14ac:dyDescent="0.2">
      <c r="L448"/>
    </row>
    <row r="449" spans="12:12" x14ac:dyDescent="0.2">
      <c r="L449"/>
    </row>
    <row r="450" spans="12:12" x14ac:dyDescent="0.2">
      <c r="L450"/>
    </row>
    <row r="451" spans="12:12" x14ac:dyDescent="0.2">
      <c r="L451"/>
    </row>
    <row r="452" spans="12:12" x14ac:dyDescent="0.2">
      <c r="L452"/>
    </row>
    <row r="453" spans="12:12" x14ac:dyDescent="0.2">
      <c r="L453"/>
    </row>
    <row r="454" spans="12:12" x14ac:dyDescent="0.2">
      <c r="L454"/>
    </row>
    <row r="455" spans="12:12" x14ac:dyDescent="0.2">
      <c r="L455"/>
    </row>
    <row r="456" spans="12:12" x14ac:dyDescent="0.2">
      <c r="L456"/>
    </row>
    <row r="457" spans="12:12" x14ac:dyDescent="0.2">
      <c r="L457"/>
    </row>
    <row r="458" spans="12:12" x14ac:dyDescent="0.2">
      <c r="L458"/>
    </row>
    <row r="459" spans="12:12" x14ac:dyDescent="0.2">
      <c r="L459"/>
    </row>
    <row r="460" spans="12:12" x14ac:dyDescent="0.2">
      <c r="L460"/>
    </row>
    <row r="461" spans="12:12" x14ac:dyDescent="0.2">
      <c r="L461"/>
    </row>
    <row r="462" spans="12:12" x14ac:dyDescent="0.2">
      <c r="L462"/>
    </row>
    <row r="463" spans="12:12" x14ac:dyDescent="0.2">
      <c r="L463"/>
    </row>
    <row r="464" spans="12:12" x14ac:dyDescent="0.2">
      <c r="L464"/>
    </row>
    <row r="465" spans="12:12" x14ac:dyDescent="0.2">
      <c r="L465"/>
    </row>
    <row r="466" spans="12:12" x14ac:dyDescent="0.2">
      <c r="L466"/>
    </row>
    <row r="467" spans="12:12" x14ac:dyDescent="0.2">
      <c r="L467"/>
    </row>
    <row r="468" spans="12:12" x14ac:dyDescent="0.2">
      <c r="L468"/>
    </row>
    <row r="469" spans="12:12" x14ac:dyDescent="0.2">
      <c r="L469"/>
    </row>
    <row r="470" spans="12:12" x14ac:dyDescent="0.2">
      <c r="L470"/>
    </row>
    <row r="471" spans="12:12" x14ac:dyDescent="0.2">
      <c r="L471"/>
    </row>
    <row r="472" spans="12:12" x14ac:dyDescent="0.2">
      <c r="L472"/>
    </row>
    <row r="473" spans="12:12" x14ac:dyDescent="0.2">
      <c r="L473"/>
    </row>
    <row r="474" spans="12:12" x14ac:dyDescent="0.2">
      <c r="L474"/>
    </row>
    <row r="475" spans="12:12" x14ac:dyDescent="0.2">
      <c r="L475"/>
    </row>
    <row r="476" spans="12:12" x14ac:dyDescent="0.2">
      <c r="L476"/>
    </row>
    <row r="477" spans="12:12" x14ac:dyDescent="0.2">
      <c r="L477"/>
    </row>
    <row r="478" spans="12:12" x14ac:dyDescent="0.2">
      <c r="L478"/>
    </row>
    <row r="479" spans="12:12" x14ac:dyDescent="0.2">
      <c r="L479"/>
    </row>
    <row r="480" spans="12:12" x14ac:dyDescent="0.2">
      <c r="L480"/>
    </row>
    <row r="481" spans="12:12" x14ac:dyDescent="0.2">
      <c r="L481"/>
    </row>
    <row r="482" spans="12:12" x14ac:dyDescent="0.2">
      <c r="L482"/>
    </row>
    <row r="483" spans="12:12" x14ac:dyDescent="0.2">
      <c r="L483"/>
    </row>
    <row r="484" spans="12:12" x14ac:dyDescent="0.2">
      <c r="L484"/>
    </row>
    <row r="485" spans="12:12" x14ac:dyDescent="0.2">
      <c r="L485"/>
    </row>
    <row r="486" spans="12:12" x14ac:dyDescent="0.2">
      <c r="L486"/>
    </row>
    <row r="487" spans="12:12" x14ac:dyDescent="0.2">
      <c r="L487"/>
    </row>
    <row r="488" spans="12:12" x14ac:dyDescent="0.2">
      <c r="L488"/>
    </row>
    <row r="489" spans="12:12" x14ac:dyDescent="0.2">
      <c r="L489"/>
    </row>
    <row r="490" spans="12:12" x14ac:dyDescent="0.2">
      <c r="L490"/>
    </row>
    <row r="491" spans="12:12" x14ac:dyDescent="0.2">
      <c r="L491"/>
    </row>
    <row r="492" spans="12:12" x14ac:dyDescent="0.2">
      <c r="L492"/>
    </row>
    <row r="493" spans="12:12" x14ac:dyDescent="0.2">
      <c r="L493"/>
    </row>
    <row r="494" spans="12:12" x14ac:dyDescent="0.2">
      <c r="L494"/>
    </row>
    <row r="495" spans="12:12" x14ac:dyDescent="0.2">
      <c r="L495"/>
    </row>
    <row r="496" spans="12:12" x14ac:dyDescent="0.2">
      <c r="L496"/>
    </row>
    <row r="497" spans="12:12" x14ac:dyDescent="0.2">
      <c r="L497"/>
    </row>
    <row r="498" spans="12:12" x14ac:dyDescent="0.2">
      <c r="L498"/>
    </row>
    <row r="499" spans="12:12" x14ac:dyDescent="0.2">
      <c r="L499"/>
    </row>
    <row r="500" spans="12:12" x14ac:dyDescent="0.2">
      <c r="L500"/>
    </row>
    <row r="501" spans="12:12" x14ac:dyDescent="0.2">
      <c r="L501"/>
    </row>
    <row r="502" spans="12:12" x14ac:dyDescent="0.2">
      <c r="L502"/>
    </row>
    <row r="503" spans="12:12" x14ac:dyDescent="0.2">
      <c r="L503"/>
    </row>
    <row r="504" spans="12:12" x14ac:dyDescent="0.2">
      <c r="L504"/>
    </row>
    <row r="505" spans="12:12" x14ac:dyDescent="0.2">
      <c r="L505"/>
    </row>
    <row r="506" spans="12:12" x14ac:dyDescent="0.2">
      <c r="L506"/>
    </row>
    <row r="507" spans="12:12" x14ac:dyDescent="0.2">
      <c r="L507"/>
    </row>
    <row r="508" spans="12:12" x14ac:dyDescent="0.2">
      <c r="L508"/>
    </row>
    <row r="509" spans="12:12" x14ac:dyDescent="0.2">
      <c r="L509"/>
    </row>
    <row r="510" spans="12:12" x14ac:dyDescent="0.2">
      <c r="L510"/>
    </row>
    <row r="511" spans="12:12" x14ac:dyDescent="0.2">
      <c r="L511"/>
    </row>
    <row r="512" spans="12:12" x14ac:dyDescent="0.2">
      <c r="L512"/>
    </row>
    <row r="513" spans="12:12" x14ac:dyDescent="0.2">
      <c r="L513"/>
    </row>
    <row r="514" spans="12:12" x14ac:dyDescent="0.2">
      <c r="L514"/>
    </row>
    <row r="515" spans="12:12" x14ac:dyDescent="0.2">
      <c r="L515"/>
    </row>
    <row r="516" spans="12:12" x14ac:dyDescent="0.2">
      <c r="L516"/>
    </row>
    <row r="517" spans="12:12" x14ac:dyDescent="0.2">
      <c r="L517"/>
    </row>
    <row r="518" spans="12:12" x14ac:dyDescent="0.2">
      <c r="L518"/>
    </row>
    <row r="519" spans="12:12" x14ac:dyDescent="0.2">
      <c r="L519"/>
    </row>
    <row r="520" spans="12:12" x14ac:dyDescent="0.2">
      <c r="L520"/>
    </row>
    <row r="521" spans="12:12" x14ac:dyDescent="0.2">
      <c r="L521"/>
    </row>
    <row r="522" spans="12:12" x14ac:dyDescent="0.2">
      <c r="L522"/>
    </row>
    <row r="523" spans="12:12" x14ac:dyDescent="0.2">
      <c r="L523"/>
    </row>
    <row r="524" spans="12:12" x14ac:dyDescent="0.2">
      <c r="L524"/>
    </row>
    <row r="525" spans="12:12" x14ac:dyDescent="0.2">
      <c r="L525"/>
    </row>
    <row r="526" spans="12:12" x14ac:dyDescent="0.2">
      <c r="L526"/>
    </row>
    <row r="527" spans="12:12" x14ac:dyDescent="0.2">
      <c r="L527"/>
    </row>
    <row r="528" spans="12:12" x14ac:dyDescent="0.2">
      <c r="L528"/>
    </row>
    <row r="529" spans="12:12" x14ac:dyDescent="0.2">
      <c r="L529"/>
    </row>
    <row r="530" spans="12:12" x14ac:dyDescent="0.2">
      <c r="L530"/>
    </row>
    <row r="531" spans="12:12" x14ac:dyDescent="0.2">
      <c r="L531"/>
    </row>
    <row r="532" spans="12:12" x14ac:dyDescent="0.2">
      <c r="L532"/>
    </row>
    <row r="533" spans="12:12" x14ac:dyDescent="0.2">
      <c r="L533"/>
    </row>
    <row r="534" spans="12:12" x14ac:dyDescent="0.2">
      <c r="L534"/>
    </row>
    <row r="535" spans="12:12" x14ac:dyDescent="0.2">
      <c r="L535"/>
    </row>
    <row r="536" spans="12:12" x14ac:dyDescent="0.2">
      <c r="L536"/>
    </row>
    <row r="537" spans="12:12" x14ac:dyDescent="0.2">
      <c r="L537"/>
    </row>
    <row r="538" spans="12:12" x14ac:dyDescent="0.2">
      <c r="L538"/>
    </row>
    <row r="539" spans="12:12" x14ac:dyDescent="0.2">
      <c r="L539"/>
    </row>
    <row r="540" spans="12:12" x14ac:dyDescent="0.2">
      <c r="L540"/>
    </row>
    <row r="541" spans="12:12" x14ac:dyDescent="0.2">
      <c r="L541"/>
    </row>
    <row r="542" spans="12:12" x14ac:dyDescent="0.2">
      <c r="L542"/>
    </row>
    <row r="543" spans="12:12" x14ac:dyDescent="0.2">
      <c r="L543"/>
    </row>
    <row r="544" spans="12:12" x14ac:dyDescent="0.2">
      <c r="L544"/>
    </row>
    <row r="545" spans="12:12" x14ac:dyDescent="0.2">
      <c r="L545"/>
    </row>
    <row r="546" spans="12:12" x14ac:dyDescent="0.2">
      <c r="L546"/>
    </row>
    <row r="547" spans="12:12" x14ac:dyDescent="0.2">
      <c r="L547"/>
    </row>
    <row r="548" spans="12:12" x14ac:dyDescent="0.2">
      <c r="L548"/>
    </row>
    <row r="549" spans="12:12" x14ac:dyDescent="0.2">
      <c r="L549"/>
    </row>
    <row r="550" spans="12:12" x14ac:dyDescent="0.2">
      <c r="L550"/>
    </row>
    <row r="551" spans="12:12" x14ac:dyDescent="0.2">
      <c r="L551"/>
    </row>
    <row r="552" spans="12:12" x14ac:dyDescent="0.2">
      <c r="L552"/>
    </row>
    <row r="553" spans="12:12" x14ac:dyDescent="0.2">
      <c r="L553"/>
    </row>
    <row r="554" spans="12:12" x14ac:dyDescent="0.2">
      <c r="L554"/>
    </row>
    <row r="555" spans="12:12" x14ac:dyDescent="0.2">
      <c r="L555"/>
    </row>
    <row r="556" spans="12:12" x14ac:dyDescent="0.2">
      <c r="L556"/>
    </row>
    <row r="557" spans="12:12" x14ac:dyDescent="0.2">
      <c r="L557"/>
    </row>
    <row r="558" spans="12:12" x14ac:dyDescent="0.2">
      <c r="L558"/>
    </row>
    <row r="559" spans="12:12" x14ac:dyDescent="0.2">
      <c r="L559"/>
    </row>
    <row r="560" spans="12:12" x14ac:dyDescent="0.2">
      <c r="L560"/>
    </row>
    <row r="561" spans="12:12" x14ac:dyDescent="0.2">
      <c r="L561"/>
    </row>
    <row r="562" spans="12:12" x14ac:dyDescent="0.2">
      <c r="L562"/>
    </row>
    <row r="563" spans="12:12" x14ac:dyDescent="0.2">
      <c r="L563"/>
    </row>
    <row r="564" spans="12:12" x14ac:dyDescent="0.2">
      <c r="L564"/>
    </row>
    <row r="565" spans="12:12" x14ac:dyDescent="0.2">
      <c r="L565"/>
    </row>
    <row r="566" spans="12:12" x14ac:dyDescent="0.2">
      <c r="L566"/>
    </row>
    <row r="567" spans="12:12" x14ac:dyDescent="0.2">
      <c r="L567"/>
    </row>
    <row r="568" spans="12:12" x14ac:dyDescent="0.2">
      <c r="L568"/>
    </row>
    <row r="569" spans="12:12" x14ac:dyDescent="0.2">
      <c r="L569"/>
    </row>
    <row r="570" spans="12:12" x14ac:dyDescent="0.2">
      <c r="L570"/>
    </row>
    <row r="571" spans="12:12" x14ac:dyDescent="0.2">
      <c r="L571"/>
    </row>
    <row r="572" spans="12:12" x14ac:dyDescent="0.2">
      <c r="L572"/>
    </row>
    <row r="573" spans="12:12" x14ac:dyDescent="0.2">
      <c r="L573"/>
    </row>
    <row r="574" spans="12:12" x14ac:dyDescent="0.2">
      <c r="L574"/>
    </row>
    <row r="575" spans="12:12" x14ac:dyDescent="0.2">
      <c r="L575"/>
    </row>
    <row r="576" spans="12:12" x14ac:dyDescent="0.2">
      <c r="L576"/>
    </row>
    <row r="577" spans="12:12" x14ac:dyDescent="0.2">
      <c r="L577"/>
    </row>
    <row r="578" spans="12:12" x14ac:dyDescent="0.2">
      <c r="L578"/>
    </row>
    <row r="579" spans="12:12" x14ac:dyDescent="0.2">
      <c r="L579"/>
    </row>
    <row r="580" spans="12:12" x14ac:dyDescent="0.2">
      <c r="L580"/>
    </row>
    <row r="581" spans="12:12" x14ac:dyDescent="0.2">
      <c r="L581"/>
    </row>
    <row r="582" spans="12:12" x14ac:dyDescent="0.2">
      <c r="L582"/>
    </row>
    <row r="583" spans="12:12" x14ac:dyDescent="0.2">
      <c r="L583"/>
    </row>
    <row r="584" spans="12:12" x14ac:dyDescent="0.2">
      <c r="L584"/>
    </row>
    <row r="585" spans="12:12" x14ac:dyDescent="0.2">
      <c r="L585"/>
    </row>
    <row r="586" spans="12:12" x14ac:dyDescent="0.2">
      <c r="L586"/>
    </row>
    <row r="587" spans="12:12" x14ac:dyDescent="0.2">
      <c r="L587"/>
    </row>
    <row r="588" spans="12:12" x14ac:dyDescent="0.2">
      <c r="L588"/>
    </row>
    <row r="589" spans="12:12" x14ac:dyDescent="0.2">
      <c r="L589"/>
    </row>
    <row r="590" spans="12:12" x14ac:dyDescent="0.2">
      <c r="L590"/>
    </row>
    <row r="591" spans="12:12" x14ac:dyDescent="0.2">
      <c r="L591"/>
    </row>
    <row r="592" spans="12:12" x14ac:dyDescent="0.2">
      <c r="L592"/>
    </row>
    <row r="593" spans="12:12" x14ac:dyDescent="0.2">
      <c r="L593"/>
    </row>
    <row r="594" spans="12:12" x14ac:dyDescent="0.2">
      <c r="L594"/>
    </row>
    <row r="595" spans="12:12" x14ac:dyDescent="0.2">
      <c r="L595"/>
    </row>
    <row r="596" spans="12:12" x14ac:dyDescent="0.2">
      <c r="L596"/>
    </row>
    <row r="597" spans="12:12" x14ac:dyDescent="0.2">
      <c r="L597"/>
    </row>
    <row r="598" spans="12:12" x14ac:dyDescent="0.2">
      <c r="L598"/>
    </row>
    <row r="599" spans="12:12" x14ac:dyDescent="0.2">
      <c r="L599"/>
    </row>
    <row r="600" spans="12:12" x14ac:dyDescent="0.2">
      <c r="L600"/>
    </row>
    <row r="601" spans="12:12" x14ac:dyDescent="0.2">
      <c r="L601"/>
    </row>
    <row r="602" spans="12:12" x14ac:dyDescent="0.2">
      <c r="L602"/>
    </row>
    <row r="603" spans="12:12" x14ac:dyDescent="0.2">
      <c r="L603"/>
    </row>
    <row r="604" spans="12:12" x14ac:dyDescent="0.2">
      <c r="L604"/>
    </row>
    <row r="605" spans="12:12" x14ac:dyDescent="0.2">
      <c r="L605"/>
    </row>
    <row r="606" spans="12:12" x14ac:dyDescent="0.2">
      <c r="L606"/>
    </row>
    <row r="607" spans="12:12" x14ac:dyDescent="0.2">
      <c r="L607"/>
    </row>
    <row r="608" spans="12:12" x14ac:dyDescent="0.2">
      <c r="L608"/>
    </row>
    <row r="609" spans="12:12" x14ac:dyDescent="0.2">
      <c r="L609"/>
    </row>
    <row r="610" spans="12:12" x14ac:dyDescent="0.2">
      <c r="L610"/>
    </row>
    <row r="611" spans="12:12" x14ac:dyDescent="0.2">
      <c r="L611"/>
    </row>
    <row r="612" spans="12:12" x14ac:dyDescent="0.2">
      <c r="L612"/>
    </row>
    <row r="613" spans="12:12" x14ac:dyDescent="0.2">
      <c r="L613"/>
    </row>
    <row r="614" spans="12:12" x14ac:dyDescent="0.2">
      <c r="L614"/>
    </row>
    <row r="615" spans="12:12" x14ac:dyDescent="0.2">
      <c r="L615"/>
    </row>
    <row r="616" spans="12:12" x14ac:dyDescent="0.2">
      <c r="L616"/>
    </row>
    <row r="617" spans="12:12" x14ac:dyDescent="0.2">
      <c r="L617"/>
    </row>
    <row r="618" spans="12:12" x14ac:dyDescent="0.2">
      <c r="L618"/>
    </row>
    <row r="619" spans="12:12" x14ac:dyDescent="0.2">
      <c r="L619"/>
    </row>
    <row r="620" spans="12:12" x14ac:dyDescent="0.2">
      <c r="L620"/>
    </row>
    <row r="621" spans="12:12" x14ac:dyDescent="0.2">
      <c r="L621"/>
    </row>
    <row r="622" spans="12:12" x14ac:dyDescent="0.2">
      <c r="L622"/>
    </row>
    <row r="623" spans="12:12" x14ac:dyDescent="0.2">
      <c r="L623"/>
    </row>
    <row r="624" spans="12:12" x14ac:dyDescent="0.2">
      <c r="L624"/>
    </row>
    <row r="625" spans="12:12" x14ac:dyDescent="0.2">
      <c r="L625"/>
    </row>
    <row r="626" spans="12:12" x14ac:dyDescent="0.2">
      <c r="L626"/>
    </row>
    <row r="627" spans="12:12" x14ac:dyDescent="0.2">
      <c r="L627"/>
    </row>
    <row r="628" spans="12:12" x14ac:dyDescent="0.2">
      <c r="L628"/>
    </row>
    <row r="629" spans="12:12" x14ac:dyDescent="0.2">
      <c r="L629"/>
    </row>
    <row r="630" spans="12:12" x14ac:dyDescent="0.2">
      <c r="L630"/>
    </row>
    <row r="631" spans="12:12" x14ac:dyDescent="0.2">
      <c r="L631"/>
    </row>
    <row r="632" spans="12:12" x14ac:dyDescent="0.2">
      <c r="L632"/>
    </row>
    <row r="633" spans="12:12" x14ac:dyDescent="0.2">
      <c r="L633"/>
    </row>
    <row r="634" spans="12:12" x14ac:dyDescent="0.2">
      <c r="L634"/>
    </row>
    <row r="635" spans="12:12" x14ac:dyDescent="0.2">
      <c r="L635"/>
    </row>
    <row r="636" spans="12:12" x14ac:dyDescent="0.2">
      <c r="L636"/>
    </row>
    <row r="637" spans="12:12" x14ac:dyDescent="0.2">
      <c r="L637"/>
    </row>
    <row r="638" spans="12:12" x14ac:dyDescent="0.2">
      <c r="L638"/>
    </row>
    <row r="639" spans="12:12" x14ac:dyDescent="0.2">
      <c r="L639"/>
    </row>
    <row r="640" spans="12:12" x14ac:dyDescent="0.2">
      <c r="L640"/>
    </row>
    <row r="641" spans="12:12" x14ac:dyDescent="0.2">
      <c r="L641"/>
    </row>
    <row r="642" spans="12:12" x14ac:dyDescent="0.2">
      <c r="L642"/>
    </row>
    <row r="643" spans="12:12" x14ac:dyDescent="0.2">
      <c r="L643"/>
    </row>
    <row r="644" spans="12:12" x14ac:dyDescent="0.2">
      <c r="L644"/>
    </row>
    <row r="645" spans="12:12" x14ac:dyDescent="0.2">
      <c r="L645"/>
    </row>
    <row r="646" spans="12:12" x14ac:dyDescent="0.2">
      <c r="L646"/>
    </row>
    <row r="647" spans="12:12" x14ac:dyDescent="0.2">
      <c r="L647"/>
    </row>
    <row r="648" spans="12:12" x14ac:dyDescent="0.2">
      <c r="L648"/>
    </row>
    <row r="649" spans="12:12" x14ac:dyDescent="0.2">
      <c r="L649"/>
    </row>
    <row r="650" spans="12:12" x14ac:dyDescent="0.2">
      <c r="L650"/>
    </row>
    <row r="651" spans="12:12" x14ac:dyDescent="0.2">
      <c r="L651"/>
    </row>
    <row r="652" spans="12:12" x14ac:dyDescent="0.2">
      <c r="L652"/>
    </row>
    <row r="653" spans="12:12" x14ac:dyDescent="0.2">
      <c r="L653"/>
    </row>
    <row r="654" spans="12:12" x14ac:dyDescent="0.2">
      <c r="L654"/>
    </row>
    <row r="655" spans="12:12" x14ac:dyDescent="0.2">
      <c r="L655"/>
    </row>
    <row r="656" spans="12:12" x14ac:dyDescent="0.2">
      <c r="L656"/>
    </row>
    <row r="657" spans="12:12" x14ac:dyDescent="0.2">
      <c r="L657"/>
    </row>
    <row r="658" spans="12:12" x14ac:dyDescent="0.2">
      <c r="L658"/>
    </row>
    <row r="659" spans="12:12" x14ac:dyDescent="0.2">
      <c r="L659"/>
    </row>
    <row r="660" spans="12:12" x14ac:dyDescent="0.2">
      <c r="L660"/>
    </row>
    <row r="661" spans="12:12" x14ac:dyDescent="0.2">
      <c r="L661"/>
    </row>
    <row r="662" spans="12:12" x14ac:dyDescent="0.2">
      <c r="L662"/>
    </row>
    <row r="663" spans="12:12" x14ac:dyDescent="0.2">
      <c r="L663"/>
    </row>
    <row r="664" spans="12:12" x14ac:dyDescent="0.2">
      <c r="L664"/>
    </row>
    <row r="665" spans="12:12" x14ac:dyDescent="0.2">
      <c r="L665"/>
    </row>
    <row r="666" spans="12:12" x14ac:dyDescent="0.2">
      <c r="L666"/>
    </row>
    <row r="667" spans="12:12" x14ac:dyDescent="0.2">
      <c r="L667"/>
    </row>
    <row r="668" spans="12:12" x14ac:dyDescent="0.2">
      <c r="L668"/>
    </row>
    <row r="669" spans="12:12" x14ac:dyDescent="0.2">
      <c r="L669"/>
    </row>
    <row r="670" spans="12:12" x14ac:dyDescent="0.2">
      <c r="L670"/>
    </row>
    <row r="671" spans="12:12" x14ac:dyDescent="0.2">
      <c r="L671"/>
    </row>
    <row r="672" spans="12:12" x14ac:dyDescent="0.2">
      <c r="L672"/>
    </row>
    <row r="673" spans="12:12" x14ac:dyDescent="0.2">
      <c r="L673"/>
    </row>
    <row r="674" spans="12:12" x14ac:dyDescent="0.2">
      <c r="L674"/>
    </row>
    <row r="675" spans="12:12" x14ac:dyDescent="0.2">
      <c r="L675"/>
    </row>
    <row r="676" spans="12:12" x14ac:dyDescent="0.2">
      <c r="L676"/>
    </row>
    <row r="677" spans="12:12" x14ac:dyDescent="0.2">
      <c r="L677"/>
    </row>
    <row r="678" spans="12:12" x14ac:dyDescent="0.2">
      <c r="L678"/>
    </row>
    <row r="679" spans="12:12" x14ac:dyDescent="0.2">
      <c r="L679"/>
    </row>
    <row r="680" spans="12:12" x14ac:dyDescent="0.2">
      <c r="L680"/>
    </row>
    <row r="681" spans="12:12" x14ac:dyDescent="0.2">
      <c r="L681"/>
    </row>
    <row r="682" spans="12:12" x14ac:dyDescent="0.2">
      <c r="L682"/>
    </row>
    <row r="683" spans="12:12" x14ac:dyDescent="0.2">
      <c r="L683"/>
    </row>
    <row r="684" spans="12:12" x14ac:dyDescent="0.2">
      <c r="L684"/>
    </row>
    <row r="685" spans="12:12" x14ac:dyDescent="0.2">
      <c r="L685"/>
    </row>
    <row r="686" spans="12:12" x14ac:dyDescent="0.2">
      <c r="L686"/>
    </row>
    <row r="687" spans="12:12" x14ac:dyDescent="0.2">
      <c r="L687"/>
    </row>
    <row r="688" spans="12:12" x14ac:dyDescent="0.2">
      <c r="L688"/>
    </row>
    <row r="689" spans="12:12" x14ac:dyDescent="0.2">
      <c r="L689"/>
    </row>
    <row r="690" spans="12:12" x14ac:dyDescent="0.2">
      <c r="L690"/>
    </row>
    <row r="691" spans="12:12" x14ac:dyDescent="0.2">
      <c r="L691"/>
    </row>
    <row r="692" spans="12:12" x14ac:dyDescent="0.2">
      <c r="L692"/>
    </row>
    <row r="693" spans="12:12" x14ac:dyDescent="0.2">
      <c r="L693"/>
    </row>
    <row r="694" spans="12:12" x14ac:dyDescent="0.2">
      <c r="L694"/>
    </row>
    <row r="695" spans="12:12" x14ac:dyDescent="0.2">
      <c r="L695"/>
    </row>
    <row r="696" spans="12:12" x14ac:dyDescent="0.2">
      <c r="L696"/>
    </row>
    <row r="697" spans="12:12" x14ac:dyDescent="0.2">
      <c r="L697"/>
    </row>
    <row r="698" spans="12:12" x14ac:dyDescent="0.2">
      <c r="L698"/>
    </row>
    <row r="699" spans="12:12" x14ac:dyDescent="0.2">
      <c r="L699"/>
    </row>
    <row r="700" spans="12:12" x14ac:dyDescent="0.2">
      <c r="L700"/>
    </row>
    <row r="701" spans="12:12" x14ac:dyDescent="0.2">
      <c r="L701"/>
    </row>
    <row r="702" spans="12:12" x14ac:dyDescent="0.2">
      <c r="L702"/>
    </row>
    <row r="703" spans="12:12" x14ac:dyDescent="0.2">
      <c r="L703"/>
    </row>
    <row r="704" spans="12:12" x14ac:dyDescent="0.2">
      <c r="L704"/>
    </row>
    <row r="705" spans="12:12" x14ac:dyDescent="0.2">
      <c r="L705"/>
    </row>
    <row r="706" spans="12:12" x14ac:dyDescent="0.2">
      <c r="L706"/>
    </row>
    <row r="707" spans="12:12" x14ac:dyDescent="0.2">
      <c r="L707"/>
    </row>
    <row r="708" spans="12:12" x14ac:dyDescent="0.2">
      <c r="L708"/>
    </row>
    <row r="709" spans="12:12" x14ac:dyDescent="0.2">
      <c r="L709"/>
    </row>
    <row r="710" spans="12:12" x14ac:dyDescent="0.2">
      <c r="L710"/>
    </row>
    <row r="711" spans="12:12" x14ac:dyDescent="0.2">
      <c r="L711"/>
    </row>
    <row r="712" spans="12:12" x14ac:dyDescent="0.2">
      <c r="L712"/>
    </row>
    <row r="713" spans="12:12" x14ac:dyDescent="0.2">
      <c r="L713"/>
    </row>
    <row r="714" spans="12:12" x14ac:dyDescent="0.2">
      <c r="L714"/>
    </row>
    <row r="715" spans="12:12" x14ac:dyDescent="0.2">
      <c r="L715"/>
    </row>
    <row r="716" spans="12:12" x14ac:dyDescent="0.2">
      <c r="L716"/>
    </row>
    <row r="717" spans="12:12" x14ac:dyDescent="0.2">
      <c r="L717"/>
    </row>
    <row r="718" spans="12:12" x14ac:dyDescent="0.2">
      <c r="L718"/>
    </row>
    <row r="719" spans="12:12" x14ac:dyDescent="0.2">
      <c r="L719"/>
    </row>
    <row r="720" spans="12:12" x14ac:dyDescent="0.2">
      <c r="L720"/>
    </row>
    <row r="721" spans="12:12" x14ac:dyDescent="0.2">
      <c r="L721"/>
    </row>
    <row r="722" spans="12:12" x14ac:dyDescent="0.2">
      <c r="L722"/>
    </row>
    <row r="723" spans="12:12" x14ac:dyDescent="0.2">
      <c r="L723"/>
    </row>
    <row r="724" spans="12:12" x14ac:dyDescent="0.2">
      <c r="L724"/>
    </row>
    <row r="725" spans="12:12" x14ac:dyDescent="0.2">
      <c r="L725"/>
    </row>
    <row r="726" spans="12:12" x14ac:dyDescent="0.2">
      <c r="L726"/>
    </row>
    <row r="727" spans="12:12" x14ac:dyDescent="0.2">
      <c r="L727"/>
    </row>
    <row r="728" spans="12:12" x14ac:dyDescent="0.2">
      <c r="L728"/>
    </row>
    <row r="729" spans="12:12" x14ac:dyDescent="0.2">
      <c r="L729"/>
    </row>
    <row r="730" spans="12:12" x14ac:dyDescent="0.2">
      <c r="L730"/>
    </row>
    <row r="731" spans="12:12" x14ac:dyDescent="0.2">
      <c r="L731"/>
    </row>
    <row r="732" spans="12:12" x14ac:dyDescent="0.2">
      <c r="L732"/>
    </row>
    <row r="733" spans="12:12" x14ac:dyDescent="0.2">
      <c r="L733"/>
    </row>
    <row r="734" spans="12:12" x14ac:dyDescent="0.2">
      <c r="L734"/>
    </row>
    <row r="735" spans="12:12" x14ac:dyDescent="0.2">
      <c r="L735"/>
    </row>
    <row r="736" spans="12:12" x14ac:dyDescent="0.2">
      <c r="L736"/>
    </row>
    <row r="737" spans="12:12" x14ac:dyDescent="0.2">
      <c r="L737"/>
    </row>
    <row r="738" spans="12:12" x14ac:dyDescent="0.2">
      <c r="L738"/>
    </row>
    <row r="739" spans="12:12" x14ac:dyDescent="0.2">
      <c r="L739"/>
    </row>
    <row r="740" spans="12:12" x14ac:dyDescent="0.2">
      <c r="L740"/>
    </row>
    <row r="741" spans="12:12" x14ac:dyDescent="0.2">
      <c r="L741"/>
    </row>
    <row r="742" spans="12:12" x14ac:dyDescent="0.2">
      <c r="L742"/>
    </row>
    <row r="743" spans="12:12" x14ac:dyDescent="0.2">
      <c r="L743"/>
    </row>
    <row r="744" spans="12:12" x14ac:dyDescent="0.2">
      <c r="L744"/>
    </row>
    <row r="745" spans="12:12" x14ac:dyDescent="0.2">
      <c r="L745"/>
    </row>
    <row r="746" spans="12:12" x14ac:dyDescent="0.2">
      <c r="L746"/>
    </row>
    <row r="747" spans="12:12" x14ac:dyDescent="0.2">
      <c r="L747"/>
    </row>
    <row r="748" spans="12:12" x14ac:dyDescent="0.2">
      <c r="L748"/>
    </row>
    <row r="749" spans="12:12" x14ac:dyDescent="0.2">
      <c r="L749"/>
    </row>
    <row r="750" spans="12:12" x14ac:dyDescent="0.2">
      <c r="L750"/>
    </row>
    <row r="751" spans="12:12" x14ac:dyDescent="0.2">
      <c r="L751"/>
    </row>
    <row r="752" spans="12:12" x14ac:dyDescent="0.2">
      <c r="L752"/>
    </row>
    <row r="753" spans="12:12" x14ac:dyDescent="0.2">
      <c r="L753"/>
    </row>
    <row r="754" spans="12:12" x14ac:dyDescent="0.2">
      <c r="L754"/>
    </row>
    <row r="755" spans="12:12" x14ac:dyDescent="0.2">
      <c r="L755"/>
    </row>
    <row r="756" spans="12:12" x14ac:dyDescent="0.2">
      <c r="L756"/>
    </row>
    <row r="757" spans="12:12" x14ac:dyDescent="0.2">
      <c r="L757"/>
    </row>
    <row r="758" spans="12:12" x14ac:dyDescent="0.2">
      <c r="L758"/>
    </row>
    <row r="759" spans="12:12" x14ac:dyDescent="0.2">
      <c r="L759"/>
    </row>
    <row r="760" spans="12:12" x14ac:dyDescent="0.2">
      <c r="L760"/>
    </row>
    <row r="761" spans="12:12" x14ac:dyDescent="0.2">
      <c r="L761"/>
    </row>
    <row r="762" spans="12:12" x14ac:dyDescent="0.2">
      <c r="L762"/>
    </row>
    <row r="763" spans="12:12" x14ac:dyDescent="0.2">
      <c r="L763"/>
    </row>
    <row r="764" spans="12:12" x14ac:dyDescent="0.2">
      <c r="L764"/>
    </row>
    <row r="765" spans="12:12" x14ac:dyDescent="0.2">
      <c r="L765"/>
    </row>
    <row r="766" spans="12:12" x14ac:dyDescent="0.2">
      <c r="L766"/>
    </row>
    <row r="767" spans="12:12" x14ac:dyDescent="0.2">
      <c r="L767"/>
    </row>
    <row r="768" spans="12:12" x14ac:dyDescent="0.2">
      <c r="L768"/>
    </row>
    <row r="769" spans="12:12" x14ac:dyDescent="0.2">
      <c r="L769"/>
    </row>
    <row r="770" spans="12:12" x14ac:dyDescent="0.2">
      <c r="L770"/>
    </row>
    <row r="771" spans="12:12" x14ac:dyDescent="0.2">
      <c r="L771"/>
    </row>
    <row r="772" spans="12:12" x14ac:dyDescent="0.2">
      <c r="L772"/>
    </row>
    <row r="773" spans="12:12" x14ac:dyDescent="0.2">
      <c r="L773"/>
    </row>
    <row r="774" spans="12:12" x14ac:dyDescent="0.2">
      <c r="L774"/>
    </row>
    <row r="775" spans="12:12" x14ac:dyDescent="0.2">
      <c r="L775"/>
    </row>
    <row r="776" spans="12:12" x14ac:dyDescent="0.2">
      <c r="L776"/>
    </row>
    <row r="777" spans="12:12" x14ac:dyDescent="0.2">
      <c r="L777"/>
    </row>
    <row r="778" spans="12:12" x14ac:dyDescent="0.2">
      <c r="L778"/>
    </row>
    <row r="779" spans="12:12" x14ac:dyDescent="0.2">
      <c r="L779"/>
    </row>
    <row r="780" spans="12:12" x14ac:dyDescent="0.2">
      <c r="L780"/>
    </row>
    <row r="781" spans="12:12" x14ac:dyDescent="0.2">
      <c r="L781"/>
    </row>
    <row r="782" spans="12:12" x14ac:dyDescent="0.2">
      <c r="L782"/>
    </row>
    <row r="783" spans="12:12" x14ac:dyDescent="0.2">
      <c r="L783"/>
    </row>
    <row r="784" spans="12:12" x14ac:dyDescent="0.2">
      <c r="L784"/>
    </row>
    <row r="785" spans="12:12" x14ac:dyDescent="0.2">
      <c r="L785"/>
    </row>
    <row r="786" spans="12:12" x14ac:dyDescent="0.2">
      <c r="L786"/>
    </row>
    <row r="787" spans="12:12" x14ac:dyDescent="0.2">
      <c r="L787"/>
    </row>
    <row r="788" spans="12:12" x14ac:dyDescent="0.2">
      <c r="L788"/>
    </row>
    <row r="789" spans="12:12" x14ac:dyDescent="0.2">
      <c r="L789"/>
    </row>
    <row r="790" spans="12:12" x14ac:dyDescent="0.2">
      <c r="L790"/>
    </row>
    <row r="791" spans="12:12" x14ac:dyDescent="0.2">
      <c r="L791"/>
    </row>
    <row r="792" spans="12:12" x14ac:dyDescent="0.2">
      <c r="L792"/>
    </row>
    <row r="793" spans="12:12" x14ac:dyDescent="0.2">
      <c r="L793"/>
    </row>
    <row r="794" spans="12:12" x14ac:dyDescent="0.2">
      <c r="L794"/>
    </row>
    <row r="795" spans="12:12" x14ac:dyDescent="0.2">
      <c r="L795"/>
    </row>
    <row r="796" spans="12:12" x14ac:dyDescent="0.2">
      <c r="L796"/>
    </row>
    <row r="797" spans="12:12" x14ac:dyDescent="0.2">
      <c r="L797"/>
    </row>
    <row r="798" spans="12:12" x14ac:dyDescent="0.2">
      <c r="L798"/>
    </row>
    <row r="799" spans="12:12" x14ac:dyDescent="0.2">
      <c r="L799"/>
    </row>
    <row r="800" spans="12:12" x14ac:dyDescent="0.2">
      <c r="L800"/>
    </row>
    <row r="801" spans="12:12" x14ac:dyDescent="0.2">
      <c r="L801"/>
    </row>
    <row r="802" spans="12:12" x14ac:dyDescent="0.2">
      <c r="L802"/>
    </row>
    <row r="803" spans="12:12" x14ac:dyDescent="0.2">
      <c r="L803"/>
    </row>
    <row r="804" spans="12:12" x14ac:dyDescent="0.2">
      <c r="L804"/>
    </row>
    <row r="805" spans="12:12" x14ac:dyDescent="0.2">
      <c r="L805"/>
    </row>
    <row r="806" spans="12:12" x14ac:dyDescent="0.2">
      <c r="L806"/>
    </row>
    <row r="807" spans="12:12" x14ac:dyDescent="0.2">
      <c r="L807"/>
    </row>
    <row r="808" spans="12:12" x14ac:dyDescent="0.2">
      <c r="L808"/>
    </row>
    <row r="809" spans="12:12" x14ac:dyDescent="0.2">
      <c r="L809"/>
    </row>
    <row r="810" spans="12:12" x14ac:dyDescent="0.2">
      <c r="L810"/>
    </row>
    <row r="811" spans="12:12" x14ac:dyDescent="0.2">
      <c r="L811"/>
    </row>
    <row r="812" spans="12:12" x14ac:dyDescent="0.2">
      <c r="L812"/>
    </row>
    <row r="813" spans="12:12" x14ac:dyDescent="0.2">
      <c r="L813"/>
    </row>
    <row r="814" spans="12:12" x14ac:dyDescent="0.2">
      <c r="L814"/>
    </row>
    <row r="815" spans="12:12" x14ac:dyDescent="0.2">
      <c r="L815"/>
    </row>
    <row r="816" spans="12:12" x14ac:dyDescent="0.2">
      <c r="L816"/>
    </row>
    <row r="817" spans="12:12" x14ac:dyDescent="0.2">
      <c r="L817"/>
    </row>
    <row r="818" spans="12:12" x14ac:dyDescent="0.2">
      <c r="L818"/>
    </row>
    <row r="819" spans="12:12" x14ac:dyDescent="0.2">
      <c r="L819"/>
    </row>
  </sheetData>
  <sortState xmlns:xlrd2="http://schemas.microsoft.com/office/spreadsheetml/2017/richdata2" ref="L2:L819">
    <sortCondition ref="L2:L819"/>
  </sortState>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71C1-B522-0044-825E-7BC0B4AC268F}">
  <sheetPr>
    <tabColor theme="0" tint="-0.249977111117893"/>
  </sheetPr>
  <dimension ref="A1:S84"/>
  <sheetViews>
    <sheetView workbookViewId="0">
      <selection activeCell="B2" sqref="B2"/>
    </sheetView>
  </sheetViews>
  <sheetFormatPr baseColWidth="10" defaultRowHeight="16" x14ac:dyDescent="0.2"/>
  <cols>
    <col min="3" max="3" width="11" customWidth="1"/>
    <col min="4" max="4" width="19.6640625" bestFit="1" customWidth="1"/>
    <col min="5" max="5" width="19.6640625" customWidth="1"/>
    <col min="6" max="11" width="11" customWidth="1"/>
  </cols>
  <sheetData>
    <row r="1" spans="1:19" s="2" customFormat="1" ht="17" thickBot="1" x14ac:dyDescent="0.25">
      <c r="A1" s="3" t="s">
        <v>646</v>
      </c>
      <c r="B1" s="1" t="s">
        <v>0</v>
      </c>
      <c r="C1" s="1" t="s">
        <v>1</v>
      </c>
      <c r="D1" s="1" t="s">
        <v>2</v>
      </c>
      <c r="E1" s="1"/>
      <c r="F1" s="1" t="s">
        <v>3</v>
      </c>
      <c r="G1" s="1" t="s">
        <v>4</v>
      </c>
      <c r="H1" s="1" t="s">
        <v>5</v>
      </c>
      <c r="I1" s="1" t="s">
        <v>6</v>
      </c>
      <c r="J1" s="1" t="s">
        <v>7</v>
      </c>
      <c r="K1" s="1" t="s">
        <v>8</v>
      </c>
      <c r="S1" s="1"/>
    </row>
    <row r="2" spans="1:19" s="2" customFormat="1" x14ac:dyDescent="0.2">
      <c r="B2" s="1" t="s">
        <v>9</v>
      </c>
      <c r="C2" s="2" t="s">
        <v>10</v>
      </c>
      <c r="D2" s="2" t="s">
        <v>11</v>
      </c>
      <c r="F2" s="2" t="s">
        <v>12</v>
      </c>
      <c r="G2" s="2" t="s">
        <v>13</v>
      </c>
      <c r="H2" s="2" t="s">
        <v>14</v>
      </c>
      <c r="I2" s="2" t="s">
        <v>15</v>
      </c>
      <c r="J2" s="2" t="s">
        <v>16</v>
      </c>
      <c r="K2" s="2" t="s">
        <v>17</v>
      </c>
      <c r="S2" s="1"/>
    </row>
    <row r="3" spans="1:19" s="2" customFormat="1" x14ac:dyDescent="0.2">
      <c r="B3" s="1" t="s">
        <v>18</v>
      </c>
      <c r="C3" s="2" t="s">
        <v>10</v>
      </c>
      <c r="D3" s="2" t="s">
        <v>19</v>
      </c>
      <c r="F3" s="2" t="s">
        <v>12</v>
      </c>
      <c r="G3" s="2" t="s">
        <v>20</v>
      </c>
      <c r="H3" s="2" t="s">
        <v>21</v>
      </c>
      <c r="I3" s="2" t="s">
        <v>22</v>
      </c>
      <c r="J3" s="2" t="s">
        <v>23</v>
      </c>
      <c r="K3" s="2" t="s">
        <v>24</v>
      </c>
      <c r="S3" s="1"/>
    </row>
    <row r="4" spans="1:19" s="2" customFormat="1" x14ac:dyDescent="0.2">
      <c r="B4" s="1" t="s">
        <v>25</v>
      </c>
      <c r="C4" s="2" t="s">
        <v>10</v>
      </c>
      <c r="D4" s="2" t="s">
        <v>26</v>
      </c>
      <c r="F4" s="2" t="s">
        <v>27</v>
      </c>
      <c r="G4" s="2" t="s">
        <v>28</v>
      </c>
      <c r="H4" s="2" t="s">
        <v>29</v>
      </c>
      <c r="I4" s="2" t="s">
        <v>30</v>
      </c>
      <c r="J4" s="2" t="s">
        <v>31</v>
      </c>
      <c r="K4" s="2" t="s">
        <v>32</v>
      </c>
      <c r="S4" s="1"/>
    </row>
    <row r="5" spans="1:19" s="2" customFormat="1" x14ac:dyDescent="0.2">
      <c r="B5" s="1" t="s">
        <v>33</v>
      </c>
      <c r="C5" s="2" t="s">
        <v>10</v>
      </c>
      <c r="D5" s="2" t="s">
        <v>34</v>
      </c>
      <c r="F5" s="2" t="s">
        <v>27</v>
      </c>
      <c r="G5" s="2" t="s">
        <v>35</v>
      </c>
      <c r="H5" s="2" t="s">
        <v>36</v>
      </c>
      <c r="I5" s="2" t="s">
        <v>37</v>
      </c>
      <c r="J5" s="2" t="s">
        <v>38</v>
      </c>
      <c r="K5" s="2" t="s">
        <v>39</v>
      </c>
      <c r="S5" s="1"/>
    </row>
    <row r="6" spans="1:19" s="2" customFormat="1" x14ac:dyDescent="0.2">
      <c r="B6" s="1" t="s">
        <v>40</v>
      </c>
      <c r="C6" s="2" t="s">
        <v>10</v>
      </c>
      <c r="D6" s="2" t="s">
        <v>11</v>
      </c>
      <c r="F6" s="2" t="s">
        <v>41</v>
      </c>
      <c r="G6" s="2" t="s">
        <v>42</v>
      </c>
      <c r="H6" s="2" t="s">
        <v>43</v>
      </c>
      <c r="I6" s="2" t="s">
        <v>44</v>
      </c>
      <c r="J6" s="2" t="s">
        <v>45</v>
      </c>
      <c r="K6" s="2" t="s">
        <v>46</v>
      </c>
      <c r="S6" s="1"/>
    </row>
    <row r="7" spans="1:19" s="2" customFormat="1" x14ac:dyDescent="0.2">
      <c r="B7" s="1" t="s">
        <v>47</v>
      </c>
      <c r="C7" s="2" t="s">
        <v>10</v>
      </c>
      <c r="D7" s="2" t="s">
        <v>11</v>
      </c>
      <c r="F7" s="2" t="s">
        <v>48</v>
      </c>
      <c r="G7" s="2" t="s">
        <v>49</v>
      </c>
      <c r="H7" s="2" t="s">
        <v>50</v>
      </c>
      <c r="I7" s="2" t="s">
        <v>51</v>
      </c>
      <c r="J7" s="2" t="s">
        <v>52</v>
      </c>
      <c r="K7" s="2" t="s">
        <v>53</v>
      </c>
      <c r="S7" s="1"/>
    </row>
    <row r="8" spans="1:19" s="2" customFormat="1" x14ac:dyDescent="0.2">
      <c r="B8" s="1" t="s">
        <v>54</v>
      </c>
      <c r="C8" s="2" t="s">
        <v>10</v>
      </c>
      <c r="D8" s="2" t="s">
        <v>55</v>
      </c>
      <c r="F8" s="2" t="s">
        <v>56</v>
      </c>
      <c r="G8" s="2" t="s">
        <v>57</v>
      </c>
      <c r="H8" s="2" t="s">
        <v>58</v>
      </c>
      <c r="I8" s="2" t="s">
        <v>59</v>
      </c>
      <c r="J8" s="2" t="s">
        <v>60</v>
      </c>
      <c r="K8" s="2" t="s">
        <v>61</v>
      </c>
      <c r="S8" s="1"/>
    </row>
    <row r="9" spans="1:19" s="2" customFormat="1" x14ac:dyDescent="0.2">
      <c r="B9" s="1" t="s">
        <v>62</v>
      </c>
      <c r="C9" s="2" t="s">
        <v>10</v>
      </c>
      <c r="D9" s="2" t="s">
        <v>11</v>
      </c>
      <c r="F9" s="2" t="s">
        <v>56</v>
      </c>
      <c r="G9" s="2" t="s">
        <v>63</v>
      </c>
      <c r="H9" s="2" t="s">
        <v>64</v>
      </c>
      <c r="I9" s="2" t="s">
        <v>65</v>
      </c>
      <c r="J9" s="2" t="s">
        <v>66</v>
      </c>
      <c r="K9" s="2" t="s">
        <v>67</v>
      </c>
      <c r="S9" s="1"/>
    </row>
    <row r="10" spans="1:19" s="2" customFormat="1" x14ac:dyDescent="0.2">
      <c r="B10" s="1" t="s">
        <v>68</v>
      </c>
      <c r="C10" s="2" t="s">
        <v>10</v>
      </c>
      <c r="D10" s="2" t="s">
        <v>69</v>
      </c>
      <c r="F10" s="2" t="s">
        <v>70</v>
      </c>
      <c r="G10" s="2" t="s">
        <v>71</v>
      </c>
      <c r="H10" s="2" t="s">
        <v>72</v>
      </c>
      <c r="I10" s="2" t="s">
        <v>73</v>
      </c>
      <c r="J10" s="2" t="s">
        <v>74</v>
      </c>
      <c r="K10" s="2" t="s">
        <v>75</v>
      </c>
      <c r="S10" s="1"/>
    </row>
    <row r="11" spans="1:19" s="2" customFormat="1" x14ac:dyDescent="0.2">
      <c r="B11" s="1" t="s">
        <v>76</v>
      </c>
      <c r="C11" s="2" t="s">
        <v>10</v>
      </c>
      <c r="D11" s="2" t="s">
        <v>77</v>
      </c>
      <c r="F11" s="2" t="s">
        <v>78</v>
      </c>
      <c r="G11" s="2" t="s">
        <v>79</v>
      </c>
      <c r="H11" s="2" t="s">
        <v>80</v>
      </c>
      <c r="I11" s="2" t="s">
        <v>81</v>
      </c>
      <c r="J11" s="2" t="s">
        <v>82</v>
      </c>
      <c r="K11" s="2" t="s">
        <v>83</v>
      </c>
      <c r="S11" s="1"/>
    </row>
    <row r="12" spans="1:19" s="2" customFormat="1" x14ac:dyDescent="0.2">
      <c r="B12" s="1" t="s">
        <v>84</v>
      </c>
      <c r="C12" s="2" t="s">
        <v>10</v>
      </c>
      <c r="D12" s="2" t="s">
        <v>77</v>
      </c>
      <c r="F12" s="2" t="s">
        <v>78</v>
      </c>
      <c r="G12" s="2" t="s">
        <v>85</v>
      </c>
      <c r="H12" s="2" t="s">
        <v>86</v>
      </c>
      <c r="I12" s="2" t="s">
        <v>87</v>
      </c>
      <c r="J12" s="2" t="s">
        <v>88</v>
      </c>
      <c r="K12" s="2" t="s">
        <v>89</v>
      </c>
      <c r="S12" s="1"/>
    </row>
    <row r="13" spans="1:19" s="2" customFormat="1" x14ac:dyDescent="0.2">
      <c r="B13" s="1" t="s">
        <v>90</v>
      </c>
      <c r="C13" s="2" t="s">
        <v>10</v>
      </c>
      <c r="D13" s="2" t="s">
        <v>91</v>
      </c>
      <c r="F13" s="2" t="s">
        <v>92</v>
      </c>
      <c r="G13" s="2" t="s">
        <v>93</v>
      </c>
      <c r="H13" s="2" t="s">
        <v>94</v>
      </c>
      <c r="I13" s="2" t="s">
        <v>95</v>
      </c>
      <c r="J13" s="2" t="s">
        <v>96</v>
      </c>
      <c r="K13" s="2" t="s">
        <v>97</v>
      </c>
      <c r="S13" s="1"/>
    </row>
    <row r="14" spans="1:19" s="2" customFormat="1" x14ac:dyDescent="0.2">
      <c r="B14" s="1" t="s">
        <v>98</v>
      </c>
      <c r="C14" s="2" t="s">
        <v>10</v>
      </c>
      <c r="D14" s="2" t="s">
        <v>26</v>
      </c>
      <c r="F14" s="2" t="s">
        <v>78</v>
      </c>
      <c r="G14" s="2" t="s">
        <v>99</v>
      </c>
      <c r="H14" s="2" t="s">
        <v>100</v>
      </c>
      <c r="I14" s="2" t="s">
        <v>101</v>
      </c>
      <c r="J14" s="2" t="s">
        <v>102</v>
      </c>
      <c r="K14" s="2" t="s">
        <v>103</v>
      </c>
      <c r="S14" s="1"/>
    </row>
    <row r="15" spans="1:19" s="2" customFormat="1" x14ac:dyDescent="0.2">
      <c r="B15" s="1" t="s">
        <v>104</v>
      </c>
      <c r="C15" s="2" t="s">
        <v>10</v>
      </c>
      <c r="D15" s="2" t="s">
        <v>26</v>
      </c>
      <c r="F15" s="2" t="s">
        <v>78</v>
      </c>
      <c r="G15" s="2" t="s">
        <v>92</v>
      </c>
      <c r="H15" s="2" t="s">
        <v>105</v>
      </c>
      <c r="I15" s="2" t="s">
        <v>106</v>
      </c>
      <c r="J15" s="2" t="s">
        <v>107</v>
      </c>
      <c r="K15" s="2" t="s">
        <v>108</v>
      </c>
      <c r="S15" s="1"/>
    </row>
    <row r="16" spans="1:19" s="2" customFormat="1" x14ac:dyDescent="0.2">
      <c r="B16" s="1" t="s">
        <v>109</v>
      </c>
      <c r="C16" s="2" t="s">
        <v>10</v>
      </c>
      <c r="D16" s="2" t="s">
        <v>110</v>
      </c>
      <c r="F16" s="2" t="s">
        <v>111</v>
      </c>
      <c r="G16" s="2" t="s">
        <v>70</v>
      </c>
      <c r="H16" s="2" t="s">
        <v>112</v>
      </c>
      <c r="I16" s="2" t="s">
        <v>113</v>
      </c>
      <c r="J16" s="2" t="s">
        <v>114</v>
      </c>
      <c r="K16" s="2" t="s">
        <v>115</v>
      </c>
      <c r="S16" s="1"/>
    </row>
    <row r="17" spans="2:19" s="2" customFormat="1" x14ac:dyDescent="0.2">
      <c r="B17" s="1" t="s">
        <v>116</v>
      </c>
      <c r="C17" s="2" t="s">
        <v>10</v>
      </c>
      <c r="D17" s="2" t="s">
        <v>69</v>
      </c>
      <c r="F17" s="2" t="s">
        <v>117</v>
      </c>
      <c r="G17" s="2" t="s">
        <v>118</v>
      </c>
      <c r="H17" s="2" t="s">
        <v>119</v>
      </c>
      <c r="I17" s="2" t="s">
        <v>120</v>
      </c>
      <c r="J17" s="2" t="s">
        <v>121</v>
      </c>
      <c r="K17" s="2" t="s">
        <v>122</v>
      </c>
      <c r="S17" s="1"/>
    </row>
    <row r="18" spans="2:19" s="2" customFormat="1" x14ac:dyDescent="0.2">
      <c r="B18" s="1" t="s">
        <v>123</v>
      </c>
      <c r="C18" s="2" t="s">
        <v>10</v>
      </c>
      <c r="D18" s="2" t="s">
        <v>77</v>
      </c>
      <c r="F18" s="2" t="s">
        <v>124</v>
      </c>
      <c r="G18" s="2" t="s">
        <v>125</v>
      </c>
      <c r="H18" s="2" t="s">
        <v>126</v>
      </c>
      <c r="I18" s="2" t="s">
        <v>127</v>
      </c>
      <c r="J18" s="2" t="s">
        <v>128</v>
      </c>
      <c r="K18" s="2" t="s">
        <v>129</v>
      </c>
      <c r="S18" s="1"/>
    </row>
    <row r="19" spans="2:19" s="2" customFormat="1" x14ac:dyDescent="0.2">
      <c r="B19" s="1" t="s">
        <v>130</v>
      </c>
      <c r="C19" s="2" t="s">
        <v>10</v>
      </c>
      <c r="D19" s="2" t="s">
        <v>69</v>
      </c>
      <c r="F19" s="2" t="s">
        <v>124</v>
      </c>
      <c r="G19" s="2" t="s">
        <v>131</v>
      </c>
      <c r="H19" s="2" t="s">
        <v>132</v>
      </c>
      <c r="I19" s="2" t="s">
        <v>133</v>
      </c>
      <c r="J19" s="2" t="s">
        <v>134</v>
      </c>
      <c r="K19" s="2" t="s">
        <v>135</v>
      </c>
      <c r="S19" s="1"/>
    </row>
    <row r="20" spans="2:19" s="2" customFormat="1" x14ac:dyDescent="0.2">
      <c r="B20" s="1" t="s">
        <v>136</v>
      </c>
      <c r="C20" s="2" t="s">
        <v>10</v>
      </c>
      <c r="D20" s="2" t="s">
        <v>137</v>
      </c>
      <c r="F20" s="2" t="s">
        <v>138</v>
      </c>
      <c r="G20" s="2" t="s">
        <v>78</v>
      </c>
      <c r="H20" s="2" t="s">
        <v>139</v>
      </c>
      <c r="I20" s="2" t="s">
        <v>140</v>
      </c>
      <c r="J20" s="2" t="s">
        <v>141</v>
      </c>
      <c r="K20" s="2" t="s">
        <v>142</v>
      </c>
      <c r="S20" s="1"/>
    </row>
    <row r="21" spans="2:19" s="2" customFormat="1" x14ac:dyDescent="0.2">
      <c r="B21" s="1" t="s">
        <v>143</v>
      </c>
      <c r="C21" s="2" t="s">
        <v>10</v>
      </c>
      <c r="D21" s="2" t="s">
        <v>69</v>
      </c>
      <c r="F21" s="2" t="s">
        <v>144</v>
      </c>
      <c r="G21" s="2" t="s">
        <v>145</v>
      </c>
      <c r="H21" s="2" t="s">
        <v>146</v>
      </c>
      <c r="I21" s="2" t="s">
        <v>147</v>
      </c>
      <c r="J21" s="2" t="s">
        <v>148</v>
      </c>
      <c r="K21" s="2" t="s">
        <v>149</v>
      </c>
      <c r="S21" s="1"/>
    </row>
    <row r="22" spans="2:19" s="2" customFormat="1" x14ac:dyDescent="0.2">
      <c r="B22" s="1" t="s">
        <v>150</v>
      </c>
      <c r="C22" s="2" t="s">
        <v>10</v>
      </c>
      <c r="D22" s="2" t="s">
        <v>26</v>
      </c>
      <c r="F22" s="2" t="s">
        <v>144</v>
      </c>
      <c r="G22" s="2" t="s">
        <v>151</v>
      </c>
      <c r="H22" s="2" t="s">
        <v>152</v>
      </c>
      <c r="I22" s="2" t="s">
        <v>153</v>
      </c>
      <c r="J22" s="2" t="s">
        <v>154</v>
      </c>
      <c r="K22" s="2" t="s">
        <v>155</v>
      </c>
      <c r="S22" s="1"/>
    </row>
    <row r="23" spans="2:19" s="2" customFormat="1" x14ac:dyDescent="0.2">
      <c r="B23" s="1" t="s">
        <v>156</v>
      </c>
      <c r="C23" s="2" t="s">
        <v>10</v>
      </c>
      <c r="D23" s="2" t="s">
        <v>26</v>
      </c>
      <c r="F23" s="2" t="s">
        <v>157</v>
      </c>
      <c r="G23" s="2" t="s">
        <v>158</v>
      </c>
      <c r="H23" s="2" t="s">
        <v>159</v>
      </c>
      <c r="I23" s="2" t="s">
        <v>160</v>
      </c>
      <c r="J23" s="2" t="s">
        <v>161</v>
      </c>
      <c r="K23" s="2" t="s">
        <v>162</v>
      </c>
      <c r="S23" s="1"/>
    </row>
    <row r="24" spans="2:19" s="2" customFormat="1" x14ac:dyDescent="0.2">
      <c r="B24" s="1" t="s">
        <v>163</v>
      </c>
      <c r="C24" s="2" t="s">
        <v>10</v>
      </c>
      <c r="D24" s="2" t="s">
        <v>26</v>
      </c>
      <c r="F24" s="2" t="s">
        <v>164</v>
      </c>
      <c r="G24" s="2" t="s">
        <v>165</v>
      </c>
      <c r="H24" s="2" t="s">
        <v>166</v>
      </c>
      <c r="I24" s="2" t="s">
        <v>167</v>
      </c>
      <c r="J24" s="2" t="s">
        <v>168</v>
      </c>
      <c r="K24" s="2" t="s">
        <v>169</v>
      </c>
      <c r="S24" s="1"/>
    </row>
    <row r="25" spans="2:19" s="2" customFormat="1" x14ac:dyDescent="0.2">
      <c r="B25" s="1" t="s">
        <v>170</v>
      </c>
      <c r="C25" s="2" t="s">
        <v>10</v>
      </c>
      <c r="D25" s="2" t="s">
        <v>69</v>
      </c>
      <c r="F25" s="2" t="s">
        <v>171</v>
      </c>
      <c r="G25" s="2" t="s">
        <v>172</v>
      </c>
      <c r="H25" s="2" t="s">
        <v>173</v>
      </c>
      <c r="I25" s="2" t="s">
        <v>174</v>
      </c>
      <c r="J25" s="2" t="s">
        <v>175</v>
      </c>
      <c r="K25" s="2" t="s">
        <v>176</v>
      </c>
      <c r="S25" s="1"/>
    </row>
    <row r="26" spans="2:19" s="2" customFormat="1" x14ac:dyDescent="0.2">
      <c r="B26" s="1" t="s">
        <v>177</v>
      </c>
      <c r="C26" s="2" t="s">
        <v>10</v>
      </c>
      <c r="D26" s="2" t="s">
        <v>178</v>
      </c>
      <c r="F26" s="2" t="s">
        <v>179</v>
      </c>
      <c r="G26" s="2" t="s">
        <v>144</v>
      </c>
      <c r="H26" s="2" t="s">
        <v>180</v>
      </c>
      <c r="I26" s="2" t="s">
        <v>181</v>
      </c>
      <c r="J26" s="2" t="s">
        <v>182</v>
      </c>
      <c r="K26" s="2" t="s">
        <v>183</v>
      </c>
      <c r="S26" s="1"/>
    </row>
    <row r="27" spans="2:19" s="2" customFormat="1" x14ac:dyDescent="0.2">
      <c r="B27" s="1" t="s">
        <v>184</v>
      </c>
      <c r="C27" s="2" t="s">
        <v>10</v>
      </c>
      <c r="D27" s="2" t="s">
        <v>178</v>
      </c>
      <c r="F27" s="2" t="s">
        <v>171</v>
      </c>
      <c r="G27" s="2" t="s">
        <v>157</v>
      </c>
      <c r="H27" s="2" t="s">
        <v>185</v>
      </c>
      <c r="I27" s="2" t="s">
        <v>186</v>
      </c>
      <c r="J27" s="2" t="s">
        <v>187</v>
      </c>
      <c r="K27" s="2" t="s">
        <v>188</v>
      </c>
      <c r="S27" s="1"/>
    </row>
    <row r="28" spans="2:19" s="2" customFormat="1" x14ac:dyDescent="0.2">
      <c r="B28" s="1" t="s">
        <v>189</v>
      </c>
      <c r="C28" s="2" t="s">
        <v>10</v>
      </c>
      <c r="D28" s="2" t="s">
        <v>178</v>
      </c>
      <c r="F28" s="2" t="s">
        <v>179</v>
      </c>
      <c r="G28" s="2" t="s">
        <v>190</v>
      </c>
      <c r="H28" s="2" t="s">
        <v>191</v>
      </c>
      <c r="I28" s="2" t="s">
        <v>192</v>
      </c>
      <c r="J28" s="2" t="s">
        <v>193</v>
      </c>
      <c r="K28" s="2" t="s">
        <v>194</v>
      </c>
      <c r="S28" s="1"/>
    </row>
    <row r="29" spans="2:19" s="2" customFormat="1" x14ac:dyDescent="0.2">
      <c r="B29" s="1" t="s">
        <v>195</v>
      </c>
      <c r="C29" s="2" t="s">
        <v>10</v>
      </c>
      <c r="D29" s="2" t="s">
        <v>196</v>
      </c>
      <c r="F29" s="2" t="s">
        <v>197</v>
      </c>
      <c r="G29" s="2" t="s">
        <v>198</v>
      </c>
      <c r="H29" s="2" t="s">
        <v>199</v>
      </c>
      <c r="I29" s="2" t="s">
        <v>200</v>
      </c>
      <c r="J29" s="2" t="s">
        <v>201</v>
      </c>
      <c r="K29" s="2" t="s">
        <v>202</v>
      </c>
      <c r="S29" s="1"/>
    </row>
    <row r="30" spans="2:19" s="2" customFormat="1" x14ac:dyDescent="0.2">
      <c r="B30" s="1" t="s">
        <v>203</v>
      </c>
      <c r="C30" s="2" t="s">
        <v>10</v>
      </c>
      <c r="D30" s="2" t="s">
        <v>196</v>
      </c>
      <c r="F30" s="2" t="s">
        <v>204</v>
      </c>
      <c r="G30" s="2" t="s">
        <v>205</v>
      </c>
      <c r="H30" s="2" t="s">
        <v>206</v>
      </c>
      <c r="I30" s="2" t="s">
        <v>207</v>
      </c>
      <c r="J30" s="2" t="s">
        <v>208</v>
      </c>
      <c r="K30" s="2" t="s">
        <v>209</v>
      </c>
      <c r="S30" s="1"/>
    </row>
    <row r="31" spans="2:19" s="2" customFormat="1" x14ac:dyDescent="0.2">
      <c r="B31" s="1" t="s">
        <v>210</v>
      </c>
      <c r="C31" s="2" t="s">
        <v>10</v>
      </c>
      <c r="D31" s="2" t="s">
        <v>178</v>
      </c>
      <c r="F31" s="2" t="s">
        <v>211</v>
      </c>
      <c r="G31" s="2" t="s">
        <v>164</v>
      </c>
      <c r="H31" s="2" t="s">
        <v>212</v>
      </c>
      <c r="I31" s="2" t="s">
        <v>213</v>
      </c>
      <c r="J31" s="2" t="s">
        <v>214</v>
      </c>
      <c r="K31" s="2" t="s">
        <v>215</v>
      </c>
      <c r="S31" s="1"/>
    </row>
    <row r="32" spans="2:19" s="2" customFormat="1" x14ac:dyDescent="0.2">
      <c r="B32" s="1" t="s">
        <v>216</v>
      </c>
      <c r="C32" s="2" t="s">
        <v>10</v>
      </c>
      <c r="D32" s="2" t="s">
        <v>178</v>
      </c>
      <c r="F32" s="2" t="s">
        <v>179</v>
      </c>
      <c r="G32" s="2" t="s">
        <v>217</v>
      </c>
      <c r="H32" s="2" t="s">
        <v>218</v>
      </c>
      <c r="I32" s="2" t="s">
        <v>219</v>
      </c>
      <c r="J32" s="2" t="s">
        <v>220</v>
      </c>
      <c r="K32" s="2" t="s">
        <v>221</v>
      </c>
      <c r="S32" s="1"/>
    </row>
    <row r="33" spans="2:19" s="2" customFormat="1" x14ac:dyDescent="0.2">
      <c r="B33" s="30" t="s">
        <v>222</v>
      </c>
      <c r="C33" s="29" t="s">
        <v>10</v>
      </c>
      <c r="D33" s="2" t="s">
        <v>178</v>
      </c>
      <c r="F33" s="2" t="s">
        <v>179</v>
      </c>
      <c r="G33" s="2" t="s">
        <v>223</v>
      </c>
      <c r="H33" s="2" t="s">
        <v>224</v>
      </c>
      <c r="I33" s="2" t="s">
        <v>225</v>
      </c>
      <c r="J33" s="2" t="s">
        <v>226</v>
      </c>
      <c r="K33" s="2" t="s">
        <v>227</v>
      </c>
      <c r="S33" s="1"/>
    </row>
    <row r="34" spans="2:19" s="2" customFormat="1" x14ac:dyDescent="0.2">
      <c r="B34" s="1" t="s">
        <v>228</v>
      </c>
      <c r="C34" s="2" t="s">
        <v>10</v>
      </c>
      <c r="D34" s="2" t="s">
        <v>137</v>
      </c>
      <c r="F34" s="2" t="s">
        <v>229</v>
      </c>
      <c r="G34" s="2" t="s">
        <v>197</v>
      </c>
      <c r="H34" s="2" t="s">
        <v>230</v>
      </c>
      <c r="I34" s="2" t="s">
        <v>231</v>
      </c>
      <c r="J34" s="2" t="s">
        <v>232</v>
      </c>
      <c r="K34" s="2" t="s">
        <v>233</v>
      </c>
      <c r="S34" s="1"/>
    </row>
    <row r="35" spans="2:19" s="2" customFormat="1" x14ac:dyDescent="0.2">
      <c r="B35" s="1" t="s">
        <v>234</v>
      </c>
      <c r="C35" s="2" t="s">
        <v>10</v>
      </c>
      <c r="D35" s="2" t="s">
        <v>137</v>
      </c>
      <c r="F35" s="2" t="s">
        <v>229</v>
      </c>
      <c r="G35" s="2" t="s">
        <v>235</v>
      </c>
      <c r="H35" s="2" t="s">
        <v>236</v>
      </c>
      <c r="I35" s="2" t="s">
        <v>237</v>
      </c>
      <c r="J35" s="2" t="s">
        <v>238</v>
      </c>
      <c r="K35" s="2" t="s">
        <v>239</v>
      </c>
      <c r="S35" s="1"/>
    </row>
    <row r="36" spans="2:19" s="2" customFormat="1" x14ac:dyDescent="0.2">
      <c r="B36" s="1" t="s">
        <v>240</v>
      </c>
      <c r="C36" s="2" t="s">
        <v>10</v>
      </c>
      <c r="D36" s="2" t="s">
        <v>26</v>
      </c>
      <c r="F36" s="2" t="s">
        <v>179</v>
      </c>
      <c r="G36" s="2" t="s">
        <v>241</v>
      </c>
      <c r="H36" s="2" t="s">
        <v>242</v>
      </c>
      <c r="I36" s="2" t="s">
        <v>243</v>
      </c>
      <c r="J36" s="2" t="s">
        <v>244</v>
      </c>
      <c r="K36" s="2" t="s">
        <v>245</v>
      </c>
      <c r="S36" s="1"/>
    </row>
    <row r="37" spans="2:19" s="2" customFormat="1" x14ac:dyDescent="0.2">
      <c r="B37" s="1" t="s">
        <v>246</v>
      </c>
      <c r="C37" s="2" t="s">
        <v>10</v>
      </c>
      <c r="D37" s="2" t="s">
        <v>26</v>
      </c>
      <c r="F37" s="2" t="s">
        <v>229</v>
      </c>
      <c r="G37" s="2" t="s">
        <v>247</v>
      </c>
      <c r="H37" s="2" t="s">
        <v>248</v>
      </c>
      <c r="I37" s="2" t="s">
        <v>249</v>
      </c>
      <c r="J37" s="2" t="s">
        <v>250</v>
      </c>
      <c r="K37" s="2" t="s">
        <v>251</v>
      </c>
      <c r="S37" s="1"/>
    </row>
    <row r="38" spans="2:19" s="2" customFormat="1" x14ac:dyDescent="0.2">
      <c r="B38" s="1" t="s">
        <v>252</v>
      </c>
      <c r="C38" s="2" t="s">
        <v>10</v>
      </c>
      <c r="D38" s="2" t="s">
        <v>110</v>
      </c>
      <c r="F38" s="2" t="s">
        <v>253</v>
      </c>
      <c r="G38" s="2" t="s">
        <v>254</v>
      </c>
      <c r="H38" s="2" t="s">
        <v>255</v>
      </c>
      <c r="I38" s="2" t="s">
        <v>256</v>
      </c>
      <c r="J38" s="2" t="s">
        <v>257</v>
      </c>
      <c r="K38" s="2" t="s">
        <v>258</v>
      </c>
      <c r="S38" s="1"/>
    </row>
    <row r="39" spans="2:19" s="2" customFormat="1" x14ac:dyDescent="0.2">
      <c r="B39" s="1" t="s">
        <v>259</v>
      </c>
      <c r="C39" s="2" t="s">
        <v>10</v>
      </c>
      <c r="D39" s="2" t="s">
        <v>26</v>
      </c>
      <c r="F39" s="2" t="s">
        <v>253</v>
      </c>
      <c r="G39" s="2" t="s">
        <v>179</v>
      </c>
      <c r="H39" s="2" t="s">
        <v>260</v>
      </c>
      <c r="I39" s="2" t="s">
        <v>261</v>
      </c>
      <c r="J39" s="2" t="s">
        <v>262</v>
      </c>
      <c r="K39" s="2" t="s">
        <v>263</v>
      </c>
      <c r="S39" s="1"/>
    </row>
    <row r="40" spans="2:19" s="2" customFormat="1" x14ac:dyDescent="0.2">
      <c r="B40" s="1" t="s">
        <v>264</v>
      </c>
      <c r="C40" s="2" t="s">
        <v>10</v>
      </c>
      <c r="D40" s="2" t="s">
        <v>110</v>
      </c>
      <c r="F40" s="2" t="s">
        <v>253</v>
      </c>
      <c r="G40" s="2" t="s">
        <v>265</v>
      </c>
      <c r="H40" s="2" t="s">
        <v>266</v>
      </c>
      <c r="I40" s="2" t="s">
        <v>267</v>
      </c>
      <c r="J40" s="2" t="s">
        <v>268</v>
      </c>
      <c r="K40" s="2" t="s">
        <v>269</v>
      </c>
      <c r="S40" s="1"/>
    </row>
    <row r="41" spans="2:19" s="2" customFormat="1" x14ac:dyDescent="0.2">
      <c r="B41" s="1" t="s">
        <v>270</v>
      </c>
      <c r="C41" s="2" t="s">
        <v>10</v>
      </c>
      <c r="D41" s="2" t="s">
        <v>271</v>
      </c>
      <c r="F41" s="2" t="s">
        <v>272</v>
      </c>
      <c r="G41" s="2" t="s">
        <v>273</v>
      </c>
      <c r="H41" s="2" t="s">
        <v>274</v>
      </c>
      <c r="I41" s="2" t="s">
        <v>275</v>
      </c>
      <c r="J41" s="2" t="s">
        <v>276</v>
      </c>
      <c r="K41" s="2" t="s">
        <v>277</v>
      </c>
      <c r="S41" s="1"/>
    </row>
    <row r="42" spans="2:19" s="2" customFormat="1" x14ac:dyDescent="0.2">
      <c r="B42" s="1" t="s">
        <v>278</v>
      </c>
      <c r="C42" s="2" t="s">
        <v>10</v>
      </c>
      <c r="D42" s="2" t="s">
        <v>26</v>
      </c>
      <c r="F42" s="2" t="s">
        <v>272</v>
      </c>
      <c r="G42" s="2" t="s">
        <v>279</v>
      </c>
      <c r="H42" s="2" t="s">
        <v>280</v>
      </c>
      <c r="I42" s="2" t="s">
        <v>281</v>
      </c>
      <c r="J42" s="2" t="s">
        <v>282</v>
      </c>
      <c r="K42" s="2" t="s">
        <v>283</v>
      </c>
      <c r="S42" s="1"/>
    </row>
    <row r="43" spans="2:19" s="2" customFormat="1" x14ac:dyDescent="0.2">
      <c r="B43" s="1" t="s">
        <v>284</v>
      </c>
      <c r="C43" s="2" t="s">
        <v>10</v>
      </c>
      <c r="D43" s="2" t="s">
        <v>110</v>
      </c>
      <c r="F43" s="2" t="s">
        <v>285</v>
      </c>
      <c r="G43" s="2" t="s">
        <v>286</v>
      </c>
      <c r="H43" s="2" t="s">
        <v>287</v>
      </c>
      <c r="I43" s="2" t="s">
        <v>288</v>
      </c>
      <c r="J43" s="2" t="s">
        <v>289</v>
      </c>
      <c r="K43" s="2" t="s">
        <v>290</v>
      </c>
      <c r="S43" s="1"/>
    </row>
    <row r="44" spans="2:19" s="2" customFormat="1" x14ac:dyDescent="0.2">
      <c r="B44" s="1" t="s">
        <v>291</v>
      </c>
      <c r="C44" s="2" t="s">
        <v>10</v>
      </c>
      <c r="D44" s="2" t="s">
        <v>26</v>
      </c>
      <c r="F44" s="2" t="s">
        <v>292</v>
      </c>
      <c r="G44" s="2" t="s">
        <v>253</v>
      </c>
      <c r="H44" s="2" t="s">
        <v>293</v>
      </c>
      <c r="I44" s="2" t="s">
        <v>294</v>
      </c>
      <c r="J44" s="2" t="s">
        <v>295</v>
      </c>
      <c r="K44" s="2" t="s">
        <v>296</v>
      </c>
      <c r="S44" s="1"/>
    </row>
    <row r="45" spans="2:19" s="2" customFormat="1" x14ac:dyDescent="0.2">
      <c r="B45" s="1" t="s">
        <v>297</v>
      </c>
      <c r="C45" s="2" t="s">
        <v>10</v>
      </c>
      <c r="D45" s="2" t="s">
        <v>298</v>
      </c>
      <c r="F45" s="2" t="s">
        <v>272</v>
      </c>
      <c r="G45" s="2" t="s">
        <v>299</v>
      </c>
      <c r="H45" s="2" t="s">
        <v>300</v>
      </c>
      <c r="I45" s="2" t="s">
        <v>301</v>
      </c>
      <c r="J45" s="2" t="s">
        <v>302</v>
      </c>
      <c r="K45" s="2" t="s">
        <v>303</v>
      </c>
      <c r="S45" s="1"/>
    </row>
    <row r="46" spans="2:19" s="2" customFormat="1" x14ac:dyDescent="0.2">
      <c r="B46" s="1" t="s">
        <v>304</v>
      </c>
      <c r="C46" s="2" t="s">
        <v>10</v>
      </c>
      <c r="D46" s="2" t="s">
        <v>305</v>
      </c>
      <c r="F46" s="2" t="s">
        <v>306</v>
      </c>
      <c r="G46" s="2" t="s">
        <v>307</v>
      </c>
      <c r="H46" s="2" t="s">
        <v>308</v>
      </c>
      <c r="I46" s="2" t="s">
        <v>309</v>
      </c>
      <c r="J46" s="2" t="s">
        <v>310</v>
      </c>
      <c r="K46" s="2" t="s">
        <v>311</v>
      </c>
      <c r="S46" s="1"/>
    </row>
    <row r="47" spans="2:19" s="2" customFormat="1" x14ac:dyDescent="0.2">
      <c r="B47" s="1" t="s">
        <v>312</v>
      </c>
      <c r="C47" s="2" t="s">
        <v>10</v>
      </c>
      <c r="D47" s="2" t="s">
        <v>313</v>
      </c>
      <c r="F47" s="2" t="s">
        <v>292</v>
      </c>
      <c r="G47" s="2" t="s">
        <v>314</v>
      </c>
      <c r="H47" s="2" t="s">
        <v>315</v>
      </c>
      <c r="I47" s="2" t="s">
        <v>316</v>
      </c>
      <c r="J47" s="2" t="s">
        <v>317</v>
      </c>
      <c r="K47" s="2" t="s">
        <v>318</v>
      </c>
      <c r="S47" s="1"/>
    </row>
    <row r="48" spans="2:19" s="2" customFormat="1" x14ac:dyDescent="0.2">
      <c r="B48" s="30" t="s">
        <v>319</v>
      </c>
      <c r="C48" s="29" t="s">
        <v>10</v>
      </c>
      <c r="D48" s="2" t="s">
        <v>110</v>
      </c>
      <c r="F48" s="2" t="s">
        <v>292</v>
      </c>
      <c r="G48" s="2" t="s">
        <v>320</v>
      </c>
      <c r="H48" s="2" t="s">
        <v>321</v>
      </c>
      <c r="I48" s="2" t="s">
        <v>322</v>
      </c>
      <c r="J48" s="2" t="s">
        <v>323</v>
      </c>
      <c r="K48" s="2" t="s">
        <v>324</v>
      </c>
      <c r="S48" s="1"/>
    </row>
    <row r="49" spans="2:19" s="2" customFormat="1" x14ac:dyDescent="0.2">
      <c r="B49" s="30" t="s">
        <v>319</v>
      </c>
      <c r="C49" s="29" t="s">
        <v>325</v>
      </c>
      <c r="D49" s="2" t="s">
        <v>326</v>
      </c>
      <c r="F49" s="2" t="s">
        <v>285</v>
      </c>
      <c r="G49" s="2" t="s">
        <v>327</v>
      </c>
      <c r="H49" s="2" t="s">
        <v>328</v>
      </c>
      <c r="I49" s="2" t="s">
        <v>329</v>
      </c>
      <c r="J49" s="2" t="s">
        <v>330</v>
      </c>
      <c r="K49" s="2" t="s">
        <v>331</v>
      </c>
      <c r="S49" s="1"/>
    </row>
    <row r="50" spans="2:19" s="2" customFormat="1" x14ac:dyDescent="0.2">
      <c r="B50" s="1" t="s">
        <v>332</v>
      </c>
      <c r="C50" s="2" t="s">
        <v>10</v>
      </c>
      <c r="D50" s="2" t="s">
        <v>11</v>
      </c>
      <c r="F50" s="2" t="s">
        <v>333</v>
      </c>
      <c r="G50" s="2" t="s">
        <v>334</v>
      </c>
      <c r="H50" s="2" t="s">
        <v>335</v>
      </c>
      <c r="I50" s="2" t="s">
        <v>336</v>
      </c>
      <c r="J50" s="2" t="s">
        <v>337</v>
      </c>
      <c r="K50" s="2" t="s">
        <v>338</v>
      </c>
      <c r="S50" s="1"/>
    </row>
    <row r="51" spans="2:19" s="2" customFormat="1" x14ac:dyDescent="0.2">
      <c r="B51" s="1" t="s">
        <v>332</v>
      </c>
      <c r="C51" s="2" t="s">
        <v>325</v>
      </c>
      <c r="D51" s="2" t="s">
        <v>339</v>
      </c>
      <c r="F51" s="2" t="s">
        <v>340</v>
      </c>
      <c r="G51" s="2" t="s">
        <v>341</v>
      </c>
      <c r="H51" s="2" t="s">
        <v>342</v>
      </c>
      <c r="I51" s="2" t="s">
        <v>343</v>
      </c>
      <c r="J51" s="2" t="s">
        <v>344</v>
      </c>
      <c r="K51" s="2" t="s">
        <v>345</v>
      </c>
      <c r="S51" s="1"/>
    </row>
    <row r="52" spans="2:19" s="2" customFormat="1" x14ac:dyDescent="0.2">
      <c r="B52" s="1" t="s">
        <v>346</v>
      </c>
      <c r="C52" s="2" t="s">
        <v>10</v>
      </c>
      <c r="D52" s="2" t="s">
        <v>110</v>
      </c>
      <c r="F52" s="2" t="s">
        <v>292</v>
      </c>
      <c r="G52" s="2" t="s">
        <v>347</v>
      </c>
      <c r="H52" s="2" t="s">
        <v>348</v>
      </c>
      <c r="I52" s="2" t="s">
        <v>349</v>
      </c>
      <c r="J52" s="2" t="s">
        <v>350</v>
      </c>
      <c r="K52" s="2" t="s">
        <v>351</v>
      </c>
      <c r="S52" s="1"/>
    </row>
    <row r="53" spans="2:19" s="2" customFormat="1" x14ac:dyDescent="0.2">
      <c r="B53" s="1" t="s">
        <v>346</v>
      </c>
      <c r="C53" s="2" t="s">
        <v>325</v>
      </c>
      <c r="D53" s="2" t="s">
        <v>326</v>
      </c>
      <c r="F53" s="2" t="s">
        <v>285</v>
      </c>
      <c r="G53" s="2" t="s">
        <v>352</v>
      </c>
      <c r="H53" s="2" t="s">
        <v>353</v>
      </c>
      <c r="I53" s="2" t="s">
        <v>354</v>
      </c>
      <c r="J53" s="2" t="s">
        <v>355</v>
      </c>
      <c r="K53" s="2" t="s">
        <v>356</v>
      </c>
      <c r="S53" s="1"/>
    </row>
    <row r="54" spans="2:19" s="2" customFormat="1" x14ac:dyDescent="0.2">
      <c r="B54" s="1" t="s">
        <v>357</v>
      </c>
      <c r="C54" s="2" t="s">
        <v>10</v>
      </c>
      <c r="D54" s="2" t="s">
        <v>358</v>
      </c>
      <c r="F54" s="2" t="s">
        <v>359</v>
      </c>
      <c r="G54" s="2" t="s">
        <v>333</v>
      </c>
      <c r="H54" s="2" t="s">
        <v>360</v>
      </c>
      <c r="I54" s="2" t="s">
        <v>361</v>
      </c>
      <c r="J54" s="2" t="s">
        <v>362</v>
      </c>
      <c r="K54" s="2" t="s">
        <v>363</v>
      </c>
      <c r="S54" s="1"/>
    </row>
    <row r="55" spans="2:19" s="2" customFormat="1" x14ac:dyDescent="0.2">
      <c r="B55" s="1" t="s">
        <v>357</v>
      </c>
      <c r="C55" s="2" t="s">
        <v>325</v>
      </c>
      <c r="D55" s="2" t="s">
        <v>364</v>
      </c>
      <c r="F55" s="2" t="s">
        <v>365</v>
      </c>
      <c r="G55" s="2" t="s">
        <v>366</v>
      </c>
      <c r="H55" s="2" t="s">
        <v>367</v>
      </c>
      <c r="I55" s="2" t="s">
        <v>368</v>
      </c>
      <c r="J55" s="2" t="s">
        <v>369</v>
      </c>
      <c r="K55" s="2" t="s">
        <v>370</v>
      </c>
      <c r="S55" s="1"/>
    </row>
    <row r="56" spans="2:19" s="2" customFormat="1" x14ac:dyDescent="0.2">
      <c r="B56" s="1" t="s">
        <v>371</v>
      </c>
      <c r="C56" s="2" t="s">
        <v>10</v>
      </c>
      <c r="D56" s="2" t="s">
        <v>26</v>
      </c>
      <c r="F56" s="2" t="s">
        <v>292</v>
      </c>
      <c r="G56" s="2" t="s">
        <v>372</v>
      </c>
      <c r="H56" s="2" t="s">
        <v>373</v>
      </c>
      <c r="I56" s="2" t="s">
        <v>374</v>
      </c>
      <c r="J56" s="2" t="s">
        <v>375</v>
      </c>
      <c r="K56" s="2" t="s">
        <v>376</v>
      </c>
      <c r="S56" s="1"/>
    </row>
    <row r="57" spans="2:19" s="2" customFormat="1" x14ac:dyDescent="0.2">
      <c r="B57" s="1" t="s">
        <v>371</v>
      </c>
      <c r="C57" s="2" t="s">
        <v>325</v>
      </c>
      <c r="D57" s="2" t="s">
        <v>364</v>
      </c>
      <c r="F57" s="2" t="s">
        <v>377</v>
      </c>
      <c r="G57" s="2" t="s">
        <v>377</v>
      </c>
      <c r="H57" s="2" t="s">
        <v>378</v>
      </c>
      <c r="I57" s="2" t="s">
        <v>379</v>
      </c>
      <c r="J57" s="2" t="s">
        <v>380</v>
      </c>
      <c r="K57" s="2" t="s">
        <v>381</v>
      </c>
      <c r="S57" s="1"/>
    </row>
    <row r="58" spans="2:19" s="2" customFormat="1" x14ac:dyDescent="0.2">
      <c r="B58" s="1" t="s">
        <v>382</v>
      </c>
      <c r="C58" s="2" t="s">
        <v>10</v>
      </c>
      <c r="D58" s="2" t="s">
        <v>19</v>
      </c>
      <c r="F58" s="2" t="s">
        <v>292</v>
      </c>
      <c r="G58" s="2" t="s">
        <v>383</v>
      </c>
      <c r="H58" s="2" t="s">
        <v>384</v>
      </c>
      <c r="I58" s="2" t="s">
        <v>385</v>
      </c>
      <c r="J58" s="2" t="s">
        <v>386</v>
      </c>
      <c r="K58" s="2" t="s">
        <v>387</v>
      </c>
      <c r="S58" s="1"/>
    </row>
    <row r="59" spans="2:19" s="2" customFormat="1" x14ac:dyDescent="0.2">
      <c r="B59" s="1" t="s">
        <v>382</v>
      </c>
      <c r="C59" s="2" t="s">
        <v>325</v>
      </c>
      <c r="D59" s="2" t="s">
        <v>388</v>
      </c>
      <c r="F59" s="2" t="s">
        <v>389</v>
      </c>
      <c r="G59" s="2" t="s">
        <v>390</v>
      </c>
      <c r="H59" s="2" t="s">
        <v>391</v>
      </c>
      <c r="I59" s="2" t="s">
        <v>392</v>
      </c>
      <c r="J59" s="2" t="s">
        <v>393</v>
      </c>
      <c r="K59" s="2" t="s">
        <v>394</v>
      </c>
      <c r="S59" s="1"/>
    </row>
    <row r="60" spans="2:19" s="2" customFormat="1" x14ac:dyDescent="0.2">
      <c r="B60" s="1" t="s">
        <v>395</v>
      </c>
      <c r="C60" s="2" t="s">
        <v>10</v>
      </c>
      <c r="D60" s="2" t="s">
        <v>358</v>
      </c>
      <c r="F60" s="2" t="s">
        <v>396</v>
      </c>
      <c r="G60" s="2" t="s">
        <v>292</v>
      </c>
      <c r="H60" s="2" t="s">
        <v>397</v>
      </c>
      <c r="I60" s="2" t="s">
        <v>398</v>
      </c>
      <c r="J60" s="2" t="s">
        <v>399</v>
      </c>
      <c r="K60" s="2" t="s">
        <v>400</v>
      </c>
      <c r="S60" s="1"/>
    </row>
    <row r="61" spans="2:19" s="2" customFormat="1" x14ac:dyDescent="0.2">
      <c r="B61" s="1" t="s">
        <v>395</v>
      </c>
      <c r="C61" s="2" t="s">
        <v>325</v>
      </c>
      <c r="D61" s="2" t="s">
        <v>364</v>
      </c>
      <c r="F61" s="2" t="s">
        <v>401</v>
      </c>
      <c r="G61" s="2" t="s">
        <v>401</v>
      </c>
      <c r="H61" s="2" t="s">
        <v>402</v>
      </c>
      <c r="I61" s="2" t="s">
        <v>403</v>
      </c>
      <c r="J61" s="2" t="s">
        <v>404</v>
      </c>
      <c r="K61" s="2" t="s">
        <v>405</v>
      </c>
      <c r="S61" s="1"/>
    </row>
    <row r="62" spans="2:19" s="2" customFormat="1" x14ac:dyDescent="0.2">
      <c r="B62" s="1" t="s">
        <v>406</v>
      </c>
      <c r="C62" s="2" t="s">
        <v>10</v>
      </c>
      <c r="D62" s="2" t="s">
        <v>110</v>
      </c>
      <c r="F62" s="2" t="s">
        <v>407</v>
      </c>
      <c r="G62" s="2" t="s">
        <v>407</v>
      </c>
      <c r="H62" s="2" t="s">
        <v>408</v>
      </c>
      <c r="I62" s="2" t="s">
        <v>409</v>
      </c>
      <c r="J62" s="2" t="s">
        <v>410</v>
      </c>
      <c r="K62" s="2" t="s">
        <v>411</v>
      </c>
      <c r="S62" s="1"/>
    </row>
    <row r="63" spans="2:19" s="2" customFormat="1" x14ac:dyDescent="0.2">
      <c r="B63" s="1" t="s">
        <v>406</v>
      </c>
      <c r="C63" s="2" t="s">
        <v>325</v>
      </c>
      <c r="D63" s="2" t="s">
        <v>412</v>
      </c>
      <c r="F63" s="2" t="s">
        <v>389</v>
      </c>
      <c r="G63" s="2" t="s">
        <v>413</v>
      </c>
      <c r="H63" s="2" t="s">
        <v>414</v>
      </c>
      <c r="I63" s="2" t="s">
        <v>415</v>
      </c>
      <c r="J63" s="2" t="s">
        <v>416</v>
      </c>
      <c r="K63" s="2" t="s">
        <v>417</v>
      </c>
      <c r="S63" s="1"/>
    </row>
    <row r="64" spans="2:19" s="2" customFormat="1" x14ac:dyDescent="0.2">
      <c r="B64" s="1" t="s">
        <v>418</v>
      </c>
      <c r="C64" s="2" t="s">
        <v>10</v>
      </c>
      <c r="D64" s="2" t="s">
        <v>110</v>
      </c>
      <c r="F64" s="2" t="s">
        <v>419</v>
      </c>
      <c r="G64" s="2" t="s">
        <v>420</v>
      </c>
      <c r="H64" s="2" t="s">
        <v>421</v>
      </c>
      <c r="I64" s="2" t="s">
        <v>422</v>
      </c>
      <c r="J64" s="2" t="s">
        <v>423</v>
      </c>
      <c r="K64" s="2" t="s">
        <v>424</v>
      </c>
      <c r="S64" s="1"/>
    </row>
    <row r="65" spans="2:19" s="2" customFormat="1" x14ac:dyDescent="0.2">
      <c r="B65" s="1" t="s">
        <v>418</v>
      </c>
      <c r="C65" s="2" t="s">
        <v>325</v>
      </c>
      <c r="D65" s="2" t="s">
        <v>425</v>
      </c>
      <c r="F65" s="2" t="s">
        <v>426</v>
      </c>
      <c r="G65" s="2" t="s">
        <v>389</v>
      </c>
      <c r="H65" s="2" t="s">
        <v>427</v>
      </c>
      <c r="I65" s="2" t="s">
        <v>428</v>
      </c>
      <c r="J65" s="2" t="s">
        <v>429</v>
      </c>
      <c r="K65" s="2" t="s">
        <v>430</v>
      </c>
      <c r="S65" s="1"/>
    </row>
    <row r="66" spans="2:19" s="2" customFormat="1" x14ac:dyDescent="0.2">
      <c r="B66" s="1" t="s">
        <v>431</v>
      </c>
      <c r="C66" s="2" t="s">
        <v>10</v>
      </c>
      <c r="D66" s="2" t="s">
        <v>271</v>
      </c>
      <c r="F66" s="2" t="s">
        <v>419</v>
      </c>
      <c r="G66" s="2" t="s">
        <v>432</v>
      </c>
      <c r="H66" s="2" t="s">
        <v>433</v>
      </c>
      <c r="I66" s="2" t="s">
        <v>434</v>
      </c>
      <c r="J66" s="2" t="s">
        <v>435</v>
      </c>
      <c r="K66" s="2" t="s">
        <v>436</v>
      </c>
      <c r="S66" s="1"/>
    </row>
    <row r="67" spans="2:19" s="2" customFormat="1" x14ac:dyDescent="0.2">
      <c r="B67" s="1" t="s">
        <v>437</v>
      </c>
      <c r="C67" s="2" t="s">
        <v>10</v>
      </c>
      <c r="D67" s="2" t="s">
        <v>110</v>
      </c>
      <c r="F67" s="2" t="s">
        <v>419</v>
      </c>
      <c r="G67" s="2" t="s">
        <v>438</v>
      </c>
      <c r="H67" s="2" t="s">
        <v>439</v>
      </c>
      <c r="I67" s="2" t="s">
        <v>440</v>
      </c>
      <c r="J67" s="2" t="s">
        <v>441</v>
      </c>
      <c r="K67" s="2" t="s">
        <v>442</v>
      </c>
      <c r="S67" s="1"/>
    </row>
    <row r="68" spans="2:19" s="2" customFormat="1" x14ac:dyDescent="0.2">
      <c r="B68" s="1" t="s">
        <v>443</v>
      </c>
      <c r="C68" s="2" t="s">
        <v>10</v>
      </c>
      <c r="D68" s="2" t="s">
        <v>110</v>
      </c>
      <c r="F68" s="2" t="s">
        <v>444</v>
      </c>
      <c r="G68" s="2" t="s">
        <v>396</v>
      </c>
      <c r="H68" s="2" t="s">
        <v>445</v>
      </c>
      <c r="I68" s="2" t="s">
        <v>446</v>
      </c>
      <c r="J68" s="2" t="s">
        <v>447</v>
      </c>
      <c r="K68" s="2" t="s">
        <v>448</v>
      </c>
      <c r="S68" s="1"/>
    </row>
    <row r="69" spans="2:19" s="2" customFormat="1" x14ac:dyDescent="0.2">
      <c r="B69" s="1" t="s">
        <v>449</v>
      </c>
      <c r="C69" s="2" t="s">
        <v>10</v>
      </c>
      <c r="D69" s="2" t="s">
        <v>110</v>
      </c>
      <c r="F69" s="2" t="s">
        <v>450</v>
      </c>
      <c r="G69" s="2" t="s">
        <v>451</v>
      </c>
      <c r="H69" s="2" t="s">
        <v>452</v>
      </c>
      <c r="I69" s="2" t="s">
        <v>453</v>
      </c>
      <c r="J69" s="2" t="s">
        <v>454</v>
      </c>
      <c r="K69" s="2" t="s">
        <v>455</v>
      </c>
      <c r="S69" s="1"/>
    </row>
    <row r="70" spans="2:19" s="2" customFormat="1" x14ac:dyDescent="0.2">
      <c r="B70" s="1" t="s">
        <v>456</v>
      </c>
      <c r="C70" s="2" t="s">
        <v>10</v>
      </c>
      <c r="D70" s="2" t="s">
        <v>110</v>
      </c>
      <c r="F70" s="2" t="s">
        <v>444</v>
      </c>
      <c r="G70" s="2" t="s">
        <v>457</v>
      </c>
      <c r="H70" s="2" t="s">
        <v>458</v>
      </c>
      <c r="I70" s="2" t="s">
        <v>459</v>
      </c>
      <c r="J70" s="2" t="s">
        <v>460</v>
      </c>
      <c r="K70" s="2" t="s">
        <v>461</v>
      </c>
      <c r="S70" s="1"/>
    </row>
    <row r="71" spans="2:19" s="2" customFormat="1" x14ac:dyDescent="0.2">
      <c r="B71" s="1" t="s">
        <v>462</v>
      </c>
      <c r="C71" s="2" t="s">
        <v>10</v>
      </c>
      <c r="D71" s="2" t="s">
        <v>110</v>
      </c>
      <c r="F71" s="2" t="s">
        <v>444</v>
      </c>
      <c r="G71" s="2" t="s">
        <v>463</v>
      </c>
      <c r="H71" s="2" t="s">
        <v>464</v>
      </c>
      <c r="I71" s="2" t="s">
        <v>465</v>
      </c>
      <c r="J71" s="2" t="s">
        <v>466</v>
      </c>
      <c r="K71" s="2" t="s">
        <v>467</v>
      </c>
      <c r="S71" s="1"/>
    </row>
    <row r="72" spans="2:19" s="2" customFormat="1" x14ac:dyDescent="0.2">
      <c r="B72" s="1" t="s">
        <v>468</v>
      </c>
      <c r="C72" s="2" t="s">
        <v>10</v>
      </c>
      <c r="D72" s="2" t="s">
        <v>110</v>
      </c>
      <c r="F72" s="2" t="s">
        <v>444</v>
      </c>
      <c r="G72" s="2" t="s">
        <v>450</v>
      </c>
      <c r="H72" s="2" t="s">
        <v>469</v>
      </c>
      <c r="I72" s="2" t="s">
        <v>470</v>
      </c>
      <c r="J72" s="2" t="s">
        <v>471</v>
      </c>
      <c r="K72" s="2" t="s">
        <v>472</v>
      </c>
      <c r="S72" s="1"/>
    </row>
    <row r="73" spans="2:19" s="2" customFormat="1" x14ac:dyDescent="0.2">
      <c r="B73" s="1" t="s">
        <v>473</v>
      </c>
      <c r="C73" s="2" t="s">
        <v>10</v>
      </c>
      <c r="D73" s="2" t="s">
        <v>110</v>
      </c>
      <c r="F73" s="2" t="s">
        <v>419</v>
      </c>
      <c r="G73" s="2" t="s">
        <v>419</v>
      </c>
      <c r="H73" s="2" t="s">
        <v>474</v>
      </c>
      <c r="I73" s="2" t="s">
        <v>475</v>
      </c>
      <c r="J73" s="2" t="s">
        <v>476</v>
      </c>
      <c r="K73" s="2" t="s">
        <v>477</v>
      </c>
      <c r="S73" s="1"/>
    </row>
    <row r="74" spans="2:19" s="2" customFormat="1" x14ac:dyDescent="0.2">
      <c r="B74" s="1" t="s">
        <v>478</v>
      </c>
      <c r="C74" s="2" t="s">
        <v>10</v>
      </c>
      <c r="D74" s="2" t="s">
        <v>110</v>
      </c>
      <c r="F74" s="2" t="s">
        <v>479</v>
      </c>
      <c r="G74" s="2" t="s">
        <v>480</v>
      </c>
      <c r="H74" s="2" t="s">
        <v>481</v>
      </c>
      <c r="I74" s="2" t="s">
        <v>482</v>
      </c>
      <c r="J74" s="2" t="s">
        <v>483</v>
      </c>
      <c r="K74" s="2" t="s">
        <v>484</v>
      </c>
      <c r="S74" s="1"/>
    </row>
    <row r="75" spans="2:19" s="2" customFormat="1" x14ac:dyDescent="0.2">
      <c r="B75" s="1" t="s">
        <v>485</v>
      </c>
      <c r="C75" s="2" t="s">
        <v>10</v>
      </c>
      <c r="D75" s="2" t="s">
        <v>486</v>
      </c>
      <c r="F75" s="2" t="s">
        <v>444</v>
      </c>
      <c r="G75" s="2" t="s">
        <v>487</v>
      </c>
      <c r="H75" s="2" t="s">
        <v>488</v>
      </c>
      <c r="I75" s="2" t="s">
        <v>489</v>
      </c>
      <c r="J75" s="2" t="s">
        <v>490</v>
      </c>
      <c r="K75" s="2" t="s">
        <v>491</v>
      </c>
      <c r="S75" s="1"/>
    </row>
    <row r="76" spans="2:19" s="2" customFormat="1" x14ac:dyDescent="0.2">
      <c r="B76" s="1" t="s">
        <v>492</v>
      </c>
      <c r="C76" s="2" t="s">
        <v>10</v>
      </c>
      <c r="D76" s="2" t="s">
        <v>110</v>
      </c>
      <c r="F76" s="2" t="s">
        <v>493</v>
      </c>
      <c r="G76" s="2" t="s">
        <v>494</v>
      </c>
      <c r="H76" s="2" t="s">
        <v>495</v>
      </c>
      <c r="I76" s="2" t="s">
        <v>496</v>
      </c>
      <c r="J76" s="2" t="s">
        <v>497</v>
      </c>
      <c r="K76" s="2" t="s">
        <v>498</v>
      </c>
      <c r="S76" s="1"/>
    </row>
    <row r="77" spans="2:19" s="2" customFormat="1" x14ac:dyDescent="0.2">
      <c r="B77" s="1" t="s">
        <v>499</v>
      </c>
      <c r="C77" s="2" t="s">
        <v>10</v>
      </c>
      <c r="D77" s="2" t="s">
        <v>500</v>
      </c>
      <c r="F77" s="2" t="s">
        <v>479</v>
      </c>
      <c r="G77" s="2" t="s">
        <v>501</v>
      </c>
      <c r="H77" s="2" t="s">
        <v>502</v>
      </c>
      <c r="I77" s="2" t="s">
        <v>503</v>
      </c>
      <c r="J77" s="2" t="s">
        <v>504</v>
      </c>
      <c r="K77" s="2" t="s">
        <v>505</v>
      </c>
      <c r="S77" s="1"/>
    </row>
    <row r="78" spans="2:19" s="2" customFormat="1" x14ac:dyDescent="0.2">
      <c r="B78" s="1" t="s">
        <v>506</v>
      </c>
      <c r="C78" s="2" t="s">
        <v>10</v>
      </c>
      <c r="D78" s="2" t="s">
        <v>507</v>
      </c>
      <c r="G78" s="2" t="s">
        <v>479</v>
      </c>
      <c r="H78" s="2" t="s">
        <v>508</v>
      </c>
      <c r="I78" s="2" t="s">
        <v>509</v>
      </c>
      <c r="J78" s="2" t="s">
        <v>483</v>
      </c>
      <c r="K78" s="2" t="s">
        <v>510</v>
      </c>
      <c r="S78" s="1"/>
    </row>
    <row r="79" spans="2:19" s="2" customFormat="1" x14ac:dyDescent="0.2">
      <c r="B79" s="1" t="s">
        <v>511</v>
      </c>
      <c r="C79" s="2" t="s">
        <v>10</v>
      </c>
      <c r="D79" s="2" t="s">
        <v>512</v>
      </c>
      <c r="G79" s="2" t="s">
        <v>513</v>
      </c>
      <c r="H79" s="2" t="s">
        <v>514</v>
      </c>
      <c r="I79" s="2" t="s">
        <v>515</v>
      </c>
      <c r="J79" s="2" t="s">
        <v>516</v>
      </c>
      <c r="K79" s="2" t="s">
        <v>517</v>
      </c>
      <c r="S79" s="1"/>
    </row>
    <row r="80" spans="2:19" s="2" customFormat="1" x14ac:dyDescent="0.2">
      <c r="B80" s="1" t="s">
        <v>518</v>
      </c>
      <c r="C80" s="2" t="s">
        <v>10</v>
      </c>
      <c r="D80" s="2" t="s">
        <v>512</v>
      </c>
      <c r="G80" s="2" t="s">
        <v>519</v>
      </c>
      <c r="H80" s="2" t="s">
        <v>520</v>
      </c>
      <c r="I80" s="2" t="s">
        <v>521</v>
      </c>
      <c r="J80" s="2" t="s">
        <v>522</v>
      </c>
      <c r="K80" s="2" t="s">
        <v>523</v>
      </c>
      <c r="S80" s="1"/>
    </row>
    <row r="81" spans="2:19" s="2" customFormat="1" x14ac:dyDescent="0.2">
      <c r="B81" s="1" t="s">
        <v>524</v>
      </c>
      <c r="C81" s="2" t="s">
        <v>10</v>
      </c>
      <c r="D81" s="2" t="s">
        <v>512</v>
      </c>
      <c r="G81" s="2" t="s">
        <v>525</v>
      </c>
      <c r="H81" s="2" t="s">
        <v>526</v>
      </c>
      <c r="I81" s="2" t="s">
        <v>527</v>
      </c>
      <c r="J81" s="2" t="s">
        <v>528</v>
      </c>
      <c r="K81" s="2" t="s">
        <v>529</v>
      </c>
      <c r="S81" s="1"/>
    </row>
    <row r="82" spans="2:19" s="2" customFormat="1" x14ac:dyDescent="0.2">
      <c r="B82" s="1" t="s">
        <v>530</v>
      </c>
      <c r="C82" s="2" t="s">
        <v>10</v>
      </c>
      <c r="D82" s="2" t="s">
        <v>531</v>
      </c>
      <c r="G82" s="2" t="s">
        <v>532</v>
      </c>
      <c r="H82" s="2" t="s">
        <v>533</v>
      </c>
      <c r="I82" s="2" t="s">
        <v>534</v>
      </c>
      <c r="J82" s="2" t="s">
        <v>535</v>
      </c>
      <c r="K82" s="2" t="s">
        <v>536</v>
      </c>
      <c r="S82" s="1"/>
    </row>
    <row r="83" spans="2:19" s="2" customFormat="1" x14ac:dyDescent="0.2">
      <c r="B83" s="1" t="s">
        <v>537</v>
      </c>
      <c r="C83" s="2" t="s">
        <v>10</v>
      </c>
      <c r="D83" s="2" t="s">
        <v>512</v>
      </c>
      <c r="G83" s="2" t="s">
        <v>538</v>
      </c>
      <c r="H83" s="2" t="s">
        <v>539</v>
      </c>
      <c r="J83" s="2" t="s">
        <v>540</v>
      </c>
      <c r="K83" s="2" t="s">
        <v>541</v>
      </c>
      <c r="S83" s="1"/>
    </row>
    <row r="84" spans="2:19" s="2" customFormat="1" x14ac:dyDescent="0.2">
      <c r="B84" s="1"/>
      <c r="S84" s="1"/>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6ABA-D11E-974E-9867-52D8F02C22F1}">
  <dimension ref="A4:M1286"/>
  <sheetViews>
    <sheetView workbookViewId="0">
      <selection activeCell="J40" sqref="J40"/>
    </sheetView>
  </sheetViews>
  <sheetFormatPr baseColWidth="10" defaultRowHeight="16" x14ac:dyDescent="0.2"/>
  <cols>
    <col min="1" max="1" width="10.83203125" style="2"/>
    <col min="2" max="2" width="5.1640625" style="2" customWidth="1"/>
    <col min="3" max="3" width="3.1640625" style="2" bestFit="1" customWidth="1"/>
    <col min="4" max="4" width="13" style="2" bestFit="1" customWidth="1"/>
    <col min="5" max="5" width="14.5" style="2" customWidth="1"/>
    <col min="6" max="6" width="14.6640625" style="2" customWidth="1"/>
    <col min="7" max="8" width="10.83203125" style="2"/>
    <col min="9" max="10" width="14.1640625" style="2" customWidth="1"/>
    <col min="11" max="13" width="10.83203125" style="2"/>
  </cols>
  <sheetData>
    <row r="4" spans="2:10" x14ac:dyDescent="0.2">
      <c r="F4" s="167" t="s">
        <v>1632</v>
      </c>
    </row>
    <row r="5" spans="2:10" x14ac:dyDescent="0.2">
      <c r="B5" s="2" t="s">
        <v>542</v>
      </c>
      <c r="D5" s="2" t="s">
        <v>1263</v>
      </c>
      <c r="E5" s="2" t="s">
        <v>1542</v>
      </c>
      <c r="F5" s="2" t="s">
        <v>1543</v>
      </c>
      <c r="I5" s="2" t="s">
        <v>1630</v>
      </c>
      <c r="J5" s="2" t="s">
        <v>1631</v>
      </c>
    </row>
    <row r="6" spans="2:10" x14ac:dyDescent="0.2">
      <c r="B6" s="2">
        <v>1991</v>
      </c>
      <c r="C6" s="2">
        <v>1</v>
      </c>
      <c r="D6" s="2" t="s">
        <v>1544</v>
      </c>
      <c r="E6" s="6">
        <v>14403000</v>
      </c>
      <c r="F6" s="6">
        <v>32854246</v>
      </c>
      <c r="H6" s="2">
        <v>1991</v>
      </c>
      <c r="I6" s="170">
        <f>SUMIFS($E$5:$E$1285,$D$5:$D$1285,I$5,$B$5:$B$1285,$H6)</f>
        <v>10872703.703703703</v>
      </c>
      <c r="J6" s="170">
        <f t="shared" ref="J6:J42" si="0">SUMIFS($E$5:$E$1285,$D$5:$D$1285,J$5,$B$5:$B$1285,$H6)</f>
        <v>293563000</v>
      </c>
    </row>
    <row r="7" spans="2:10" x14ac:dyDescent="0.2">
      <c r="B7" s="2">
        <v>1991</v>
      </c>
      <c r="C7" s="2">
        <v>2</v>
      </c>
      <c r="D7" s="2" t="s">
        <v>1545</v>
      </c>
      <c r="E7" s="6">
        <v>13290000</v>
      </c>
      <c r="F7" s="6">
        <v>30315416</v>
      </c>
      <c r="H7" s="2">
        <f>H6+1</f>
        <v>1992</v>
      </c>
      <c r="I7" s="170">
        <f t="shared" ref="I7:J26" si="1">SUMIFS($E$5:$E$1285,$D$5:$D$1285,I$5,$B$5:$B$1285,$H7)</f>
        <v>13688222.222222222</v>
      </c>
      <c r="J7" s="170">
        <f t="shared" si="0"/>
        <v>369582000</v>
      </c>
    </row>
    <row r="8" spans="2:10" x14ac:dyDescent="0.2">
      <c r="B8" s="2">
        <v>1991</v>
      </c>
      <c r="C8" s="2">
        <v>3</v>
      </c>
      <c r="D8" s="2" t="s">
        <v>1546</v>
      </c>
      <c r="E8" s="6">
        <v>12910000</v>
      </c>
      <c r="F8" s="6">
        <v>29448608</v>
      </c>
      <c r="H8" s="2">
        <f t="shared" ref="H8:H42" si="2">H7+1</f>
        <v>1993</v>
      </c>
      <c r="I8" s="170">
        <f t="shared" si="1"/>
        <v>15888377.037037037</v>
      </c>
      <c r="J8" s="170">
        <f t="shared" si="0"/>
        <v>428986180</v>
      </c>
    </row>
    <row r="9" spans="2:10" x14ac:dyDescent="0.2">
      <c r="B9" s="2">
        <v>1991</v>
      </c>
      <c r="C9" s="2">
        <v>4</v>
      </c>
      <c r="D9" s="2" t="s">
        <v>1547</v>
      </c>
      <c r="E9" s="6">
        <v>12120000</v>
      </c>
      <c r="F9" s="6">
        <v>27646565</v>
      </c>
      <c r="H9" s="2">
        <f t="shared" si="2"/>
        <v>1994</v>
      </c>
      <c r="I9" s="170">
        <f t="shared" si="1"/>
        <v>18530902.407407407</v>
      </c>
      <c r="J9" s="170">
        <f t="shared" si="0"/>
        <v>500334365</v>
      </c>
    </row>
    <row r="10" spans="2:10" x14ac:dyDescent="0.2">
      <c r="B10" s="2">
        <v>1991</v>
      </c>
      <c r="C10" s="2">
        <v>5</v>
      </c>
      <c r="D10" s="2" t="s">
        <v>1548</v>
      </c>
      <c r="E10" s="6">
        <v>11761000</v>
      </c>
      <c r="F10" s="6">
        <v>26827658</v>
      </c>
      <c r="H10" s="2">
        <f t="shared" si="2"/>
        <v>1995</v>
      </c>
      <c r="I10" s="170">
        <f t="shared" si="1"/>
        <v>22174957</v>
      </c>
      <c r="J10" s="170">
        <f t="shared" si="0"/>
        <v>598723839</v>
      </c>
    </row>
    <row r="11" spans="2:10" x14ac:dyDescent="0.2">
      <c r="B11" s="2">
        <v>1991</v>
      </c>
      <c r="C11" s="2">
        <v>6</v>
      </c>
      <c r="D11" s="2" t="s">
        <v>1549</v>
      </c>
      <c r="E11" s="6">
        <v>11693000</v>
      </c>
      <c r="F11" s="6">
        <v>26672548</v>
      </c>
      <c r="H11" s="2">
        <f t="shared" si="2"/>
        <v>1996</v>
      </c>
      <c r="I11" s="170">
        <f t="shared" si="1"/>
        <v>24974743.44827586</v>
      </c>
      <c r="J11" s="170">
        <f t="shared" si="0"/>
        <v>724267560</v>
      </c>
    </row>
    <row r="12" spans="2:10" x14ac:dyDescent="0.2">
      <c r="B12" s="2">
        <v>1991</v>
      </c>
      <c r="C12" s="2">
        <v>7</v>
      </c>
      <c r="D12" s="2" t="s">
        <v>1550</v>
      </c>
      <c r="E12" s="6">
        <v>11640000</v>
      </c>
      <c r="F12" s="6">
        <v>26551652</v>
      </c>
      <c r="H12" s="2">
        <f t="shared" si="2"/>
        <v>1997</v>
      </c>
      <c r="I12" s="170">
        <f t="shared" si="1"/>
        <v>27712800</v>
      </c>
      <c r="J12" s="170">
        <f t="shared" si="0"/>
        <v>803671200</v>
      </c>
    </row>
    <row r="13" spans="2:10" x14ac:dyDescent="0.2">
      <c r="B13" s="2">
        <v>1991</v>
      </c>
      <c r="C13" s="2">
        <v>8</v>
      </c>
      <c r="D13" s="2" t="s">
        <v>1551</v>
      </c>
      <c r="E13" s="6">
        <v>11595000</v>
      </c>
      <c r="F13" s="6">
        <v>26449002</v>
      </c>
      <c r="H13" s="2">
        <f t="shared" si="2"/>
        <v>1998</v>
      </c>
      <c r="I13" s="170">
        <f t="shared" si="1"/>
        <v>32708207.206896551</v>
      </c>
      <c r="J13" s="170">
        <f t="shared" si="0"/>
        <v>948538009</v>
      </c>
    </row>
    <row r="14" spans="2:10" x14ac:dyDescent="0.2">
      <c r="B14" s="2">
        <v>1991</v>
      </c>
      <c r="C14" s="2">
        <v>9</v>
      </c>
      <c r="D14" s="2" t="s">
        <v>1552</v>
      </c>
      <c r="E14" s="6">
        <v>11463000</v>
      </c>
      <c r="F14" s="6">
        <v>26147902</v>
      </c>
      <c r="H14" s="2">
        <f t="shared" si="2"/>
        <v>1999</v>
      </c>
      <c r="I14" s="170">
        <f t="shared" si="1"/>
        <v>36892180.655172415</v>
      </c>
      <c r="J14" s="170">
        <f t="shared" si="0"/>
        <v>1069873239</v>
      </c>
    </row>
    <row r="15" spans="2:10" x14ac:dyDescent="0.2">
      <c r="B15" s="2">
        <v>1991</v>
      </c>
      <c r="C15" s="2">
        <v>10</v>
      </c>
      <c r="D15" s="2" t="s">
        <v>1553</v>
      </c>
      <c r="E15" s="6">
        <v>11410000</v>
      </c>
      <c r="F15" s="6">
        <v>26027003</v>
      </c>
      <c r="H15" s="2">
        <f t="shared" si="2"/>
        <v>2000</v>
      </c>
      <c r="I15" s="170">
        <f t="shared" si="1"/>
        <v>45314984</v>
      </c>
      <c r="J15" s="170">
        <f t="shared" si="0"/>
        <v>1314134536</v>
      </c>
    </row>
    <row r="16" spans="2:10" x14ac:dyDescent="0.2">
      <c r="B16" s="2">
        <v>1991</v>
      </c>
      <c r="C16" s="2">
        <v>11</v>
      </c>
      <c r="D16" s="2" t="s">
        <v>1554</v>
      </c>
      <c r="E16" s="6">
        <v>11256000</v>
      </c>
      <c r="F16" s="6">
        <v>25675719</v>
      </c>
      <c r="H16" s="2">
        <f t="shared" si="2"/>
        <v>2001</v>
      </c>
      <c r="I16" s="170">
        <f t="shared" si="1"/>
        <v>51853885.862068966</v>
      </c>
      <c r="J16" s="170">
        <f t="shared" si="0"/>
        <v>1503762690</v>
      </c>
    </row>
    <row r="17" spans="2:10" x14ac:dyDescent="0.2">
      <c r="B17" s="2">
        <v>1991</v>
      </c>
      <c r="C17" s="2">
        <v>12</v>
      </c>
      <c r="D17" s="2" t="s">
        <v>1555</v>
      </c>
      <c r="E17" s="6">
        <v>11215000</v>
      </c>
      <c r="F17" s="6">
        <v>25582195</v>
      </c>
      <c r="H17" s="2">
        <f t="shared" si="2"/>
        <v>2002</v>
      </c>
      <c r="I17" s="170">
        <f t="shared" si="1"/>
        <v>53744919.103448279</v>
      </c>
      <c r="J17" s="170">
        <f t="shared" si="0"/>
        <v>1558602654</v>
      </c>
    </row>
    <row r="18" spans="2:10" x14ac:dyDescent="0.2">
      <c r="B18" s="2">
        <v>1991</v>
      </c>
      <c r="C18" s="2">
        <v>13</v>
      </c>
      <c r="D18" s="2" t="s">
        <v>1556</v>
      </c>
      <c r="E18" s="6">
        <v>11150000</v>
      </c>
      <c r="F18" s="6">
        <v>25433926</v>
      </c>
      <c r="H18" s="2">
        <f t="shared" si="2"/>
        <v>2003</v>
      </c>
      <c r="I18" s="170">
        <f t="shared" si="1"/>
        <v>57580406.793103449</v>
      </c>
      <c r="J18" s="170">
        <f t="shared" si="0"/>
        <v>1669831797</v>
      </c>
    </row>
    <row r="19" spans="2:10" x14ac:dyDescent="0.2">
      <c r="B19" s="2">
        <v>1991</v>
      </c>
      <c r="C19" s="2">
        <v>14</v>
      </c>
      <c r="D19" s="2" t="s">
        <v>1557</v>
      </c>
      <c r="E19" s="6">
        <v>11057000</v>
      </c>
      <c r="F19" s="6">
        <v>25221786</v>
      </c>
      <c r="H19" s="2">
        <f t="shared" si="2"/>
        <v>2004</v>
      </c>
      <c r="I19" s="170">
        <f t="shared" si="1"/>
        <v>57676464.896551721</v>
      </c>
      <c r="J19" s="170">
        <f t="shared" si="0"/>
        <v>1672617482</v>
      </c>
    </row>
    <row r="20" spans="2:10" x14ac:dyDescent="0.2">
      <c r="B20" s="2">
        <v>1991</v>
      </c>
      <c r="C20" s="2">
        <v>15</v>
      </c>
      <c r="D20" s="2" t="s">
        <v>686</v>
      </c>
      <c r="E20" s="6">
        <v>10981000</v>
      </c>
      <c r="F20" s="6">
        <v>25048425</v>
      </c>
      <c r="H20" s="2">
        <f t="shared" si="2"/>
        <v>2005</v>
      </c>
      <c r="I20" s="170">
        <f t="shared" si="1"/>
        <v>59122201.233333334</v>
      </c>
      <c r="J20" s="170">
        <f t="shared" si="0"/>
        <v>1773666037</v>
      </c>
    </row>
    <row r="21" spans="2:10" x14ac:dyDescent="0.2">
      <c r="B21" s="2">
        <v>1991</v>
      </c>
      <c r="C21" s="2">
        <v>16</v>
      </c>
      <c r="D21" s="2" t="s">
        <v>679</v>
      </c>
      <c r="E21" s="6">
        <v>10695000</v>
      </c>
      <c r="F21" s="6">
        <v>24396040</v>
      </c>
      <c r="H21" s="2">
        <f t="shared" si="2"/>
        <v>2006</v>
      </c>
      <c r="I21" s="170">
        <f t="shared" si="1"/>
        <v>63248999.366666667</v>
      </c>
      <c r="J21" s="170">
        <f t="shared" si="0"/>
        <v>1897469981</v>
      </c>
    </row>
    <row r="22" spans="2:10" x14ac:dyDescent="0.2">
      <c r="B22" s="2">
        <v>1991</v>
      </c>
      <c r="C22" s="2">
        <v>17</v>
      </c>
      <c r="D22" s="2" t="s">
        <v>1558</v>
      </c>
      <c r="E22" s="6">
        <v>10590000</v>
      </c>
      <c r="F22" s="6">
        <v>24156528</v>
      </c>
      <c r="H22" s="2">
        <f t="shared" si="2"/>
        <v>2007</v>
      </c>
      <c r="I22" s="170">
        <f t="shared" si="1"/>
        <v>64645788.233333334</v>
      </c>
      <c r="J22" s="170">
        <f t="shared" si="0"/>
        <v>1939373647</v>
      </c>
    </row>
    <row r="23" spans="2:10" x14ac:dyDescent="0.2">
      <c r="B23" s="2">
        <v>1991</v>
      </c>
      <c r="C23" s="2">
        <v>18</v>
      </c>
      <c r="D23" s="2" t="s">
        <v>996</v>
      </c>
      <c r="E23" s="6">
        <v>10500000</v>
      </c>
      <c r="F23" s="6">
        <v>23951232</v>
      </c>
      <c r="H23" s="2">
        <f t="shared" si="2"/>
        <v>2008</v>
      </c>
      <c r="I23" s="170">
        <f t="shared" si="1"/>
        <v>68796241.13333334</v>
      </c>
      <c r="J23" s="170">
        <f t="shared" si="0"/>
        <v>2063887234</v>
      </c>
    </row>
    <row r="24" spans="2:10" x14ac:dyDescent="0.2">
      <c r="B24" s="2">
        <v>1991</v>
      </c>
      <c r="C24" s="2">
        <v>19</v>
      </c>
      <c r="D24" s="2" t="s">
        <v>1559</v>
      </c>
      <c r="E24" s="6">
        <v>10417000</v>
      </c>
      <c r="F24" s="6">
        <v>23761902</v>
      </c>
      <c r="H24" s="2">
        <f t="shared" si="2"/>
        <v>2009</v>
      </c>
      <c r="I24" s="170">
        <f t="shared" si="1"/>
        <v>71950424.599999994</v>
      </c>
      <c r="J24" s="170">
        <f t="shared" si="0"/>
        <v>2158512738</v>
      </c>
    </row>
    <row r="25" spans="2:10" x14ac:dyDescent="0.2">
      <c r="B25" s="2">
        <v>1991</v>
      </c>
      <c r="C25" s="2">
        <v>20</v>
      </c>
      <c r="D25" s="2" t="s">
        <v>1560</v>
      </c>
      <c r="E25" s="6">
        <v>10335000</v>
      </c>
      <c r="F25" s="6">
        <v>23574853</v>
      </c>
      <c r="H25" s="2">
        <f t="shared" si="2"/>
        <v>2010</v>
      </c>
      <c r="I25" s="170">
        <f t="shared" si="1"/>
        <v>70437138.5</v>
      </c>
      <c r="J25" s="170">
        <f t="shared" si="0"/>
        <v>2113114155</v>
      </c>
    </row>
    <row r="26" spans="2:10" x14ac:dyDescent="0.2">
      <c r="B26" s="2">
        <v>1991</v>
      </c>
      <c r="C26" s="2">
        <v>21</v>
      </c>
      <c r="D26" s="2" t="s">
        <v>1561</v>
      </c>
      <c r="E26" s="6">
        <v>10245000</v>
      </c>
      <c r="F26" s="6">
        <v>23369557</v>
      </c>
      <c r="H26" s="2">
        <f t="shared" si="2"/>
        <v>2011</v>
      </c>
      <c r="I26" s="170">
        <f t="shared" si="1"/>
        <v>67529008.099999994</v>
      </c>
      <c r="J26" s="170">
        <f t="shared" si="0"/>
        <v>2025870243</v>
      </c>
    </row>
    <row r="27" spans="2:10" x14ac:dyDescent="0.2">
      <c r="B27" s="2">
        <v>1991</v>
      </c>
      <c r="C27" s="2">
        <v>22</v>
      </c>
      <c r="D27" s="2" t="s">
        <v>1562</v>
      </c>
      <c r="E27" s="6">
        <v>10040000</v>
      </c>
      <c r="F27" s="6">
        <v>22901939</v>
      </c>
      <c r="H27" s="2">
        <f t="shared" si="2"/>
        <v>2012</v>
      </c>
      <c r="I27" s="170">
        <f t="shared" ref="I27:J42" si="3">SUMIFS($E$5:$E$1285,$D$5:$D$1285,I$5,$B$5:$B$1285,$H27)</f>
        <v>67205841.333333328</v>
      </c>
      <c r="J27" s="170">
        <f t="shared" si="0"/>
        <v>2016175240</v>
      </c>
    </row>
    <row r="28" spans="2:10" x14ac:dyDescent="0.2">
      <c r="B28" s="2">
        <v>1991</v>
      </c>
      <c r="C28" s="2">
        <v>23</v>
      </c>
      <c r="D28" s="2" t="s">
        <v>776</v>
      </c>
      <c r="E28" s="6">
        <v>9610000</v>
      </c>
      <c r="F28" s="6">
        <v>21921080</v>
      </c>
      <c r="H28" s="2">
        <f t="shared" si="2"/>
        <v>2013</v>
      </c>
      <c r="I28" s="170">
        <f t="shared" si="3"/>
        <v>67197943.566666663</v>
      </c>
      <c r="J28" s="170">
        <f t="shared" si="0"/>
        <v>2015938307</v>
      </c>
    </row>
    <row r="29" spans="2:10" x14ac:dyDescent="0.2">
      <c r="B29" s="2">
        <v>1991</v>
      </c>
      <c r="C29" s="2">
        <v>24</v>
      </c>
      <c r="D29" s="2" t="s">
        <v>1563</v>
      </c>
      <c r="E29" s="6">
        <v>9605000</v>
      </c>
      <c r="F29" s="6">
        <v>21909674</v>
      </c>
      <c r="H29" s="2">
        <f t="shared" si="2"/>
        <v>2014</v>
      </c>
      <c r="I29" s="170">
        <f t="shared" si="3"/>
        <v>67629677.066666663</v>
      </c>
      <c r="J29" s="170">
        <f t="shared" si="0"/>
        <v>2028890312</v>
      </c>
    </row>
    <row r="30" spans="2:10" x14ac:dyDescent="0.2">
      <c r="B30" s="2">
        <v>1991</v>
      </c>
      <c r="C30" s="2">
        <v>25</v>
      </c>
      <c r="D30" s="2" t="s">
        <v>1564</v>
      </c>
      <c r="E30" s="6">
        <v>8510000</v>
      </c>
      <c r="F30" s="6">
        <v>19411901</v>
      </c>
      <c r="H30" s="2">
        <f t="shared" si="2"/>
        <v>2015</v>
      </c>
      <c r="I30" s="170">
        <f t="shared" si="3"/>
        <v>71350344.400000006</v>
      </c>
      <c r="J30" s="170">
        <f t="shared" si="0"/>
        <v>2140510332</v>
      </c>
    </row>
    <row r="31" spans="2:10" x14ac:dyDescent="0.2">
      <c r="B31" s="2">
        <v>1991</v>
      </c>
      <c r="C31" s="2">
        <v>26</v>
      </c>
      <c r="D31" s="2" t="s">
        <v>1033</v>
      </c>
      <c r="E31" s="6">
        <v>7540000</v>
      </c>
      <c r="F31" s="6">
        <v>17199264</v>
      </c>
      <c r="H31" s="2">
        <f t="shared" si="2"/>
        <v>2016</v>
      </c>
      <c r="I31" s="170">
        <f t="shared" si="3"/>
        <v>78468912</v>
      </c>
      <c r="J31" s="170">
        <f t="shared" si="0"/>
        <v>2354067360</v>
      </c>
    </row>
    <row r="32" spans="2:10" x14ac:dyDescent="0.2">
      <c r="B32" s="2">
        <v>1991</v>
      </c>
      <c r="C32" s="2">
        <v>27</v>
      </c>
      <c r="D32" s="2" t="s">
        <v>1565</v>
      </c>
      <c r="E32" s="6">
        <v>7532000</v>
      </c>
      <c r="F32" s="6">
        <v>17181014</v>
      </c>
      <c r="H32" s="2">
        <f t="shared" si="2"/>
        <v>2017</v>
      </c>
      <c r="I32" s="170">
        <f t="shared" si="3"/>
        <v>98869314.766666666</v>
      </c>
      <c r="J32" s="170">
        <f t="shared" si="0"/>
        <v>2966079443</v>
      </c>
    </row>
    <row r="33" spans="1:10" x14ac:dyDescent="0.2">
      <c r="B33" s="2">
        <f>B32</f>
        <v>1991</v>
      </c>
      <c r="D33" s="1" t="s">
        <v>1630</v>
      </c>
      <c r="E33" s="168">
        <f>AVERAGE(E6:E32)</f>
        <v>10872703.703703703</v>
      </c>
      <c r="F33" s="168">
        <f>AVERAGE(F6:F32)</f>
        <v>24801393.888888888</v>
      </c>
      <c r="H33" s="2">
        <f t="shared" si="2"/>
        <v>2018</v>
      </c>
      <c r="I33" s="170">
        <f t="shared" si="3"/>
        <v>111890529.93333334</v>
      </c>
      <c r="J33" s="170">
        <f t="shared" si="0"/>
        <v>3356715898</v>
      </c>
    </row>
    <row r="34" spans="1:10" x14ac:dyDescent="0.2">
      <c r="B34" s="2">
        <f>B32</f>
        <v>1991</v>
      </c>
      <c r="D34" s="1" t="s">
        <v>1631</v>
      </c>
      <c r="E34" s="168">
        <f>SUM(E6:E32)</f>
        <v>293563000</v>
      </c>
      <c r="F34" s="168">
        <f>SUM(F6:F32)</f>
        <v>669637635</v>
      </c>
      <c r="H34" s="2">
        <f t="shared" si="2"/>
        <v>2019</v>
      </c>
      <c r="I34" s="170">
        <f t="shared" si="3"/>
        <v>120126493.53333333</v>
      </c>
      <c r="J34" s="170">
        <f t="shared" si="0"/>
        <v>3603794806</v>
      </c>
    </row>
    <row r="35" spans="1:10" x14ac:dyDescent="0.2">
      <c r="A35" s="2" t="s">
        <v>1487</v>
      </c>
      <c r="H35" s="2">
        <f t="shared" si="2"/>
        <v>2020</v>
      </c>
      <c r="I35" s="170">
        <f t="shared" si="3"/>
        <v>118831133.59999999</v>
      </c>
      <c r="J35" s="170">
        <f t="shared" si="0"/>
        <v>3564934008</v>
      </c>
    </row>
    <row r="36" spans="1:10" x14ac:dyDescent="0.2">
      <c r="H36" s="2">
        <f t="shared" si="2"/>
        <v>2021</v>
      </c>
      <c r="I36" s="170">
        <f t="shared" si="3"/>
        <v>130173020.36666666</v>
      </c>
      <c r="J36" s="170">
        <f t="shared" si="0"/>
        <v>3905190611</v>
      </c>
    </row>
    <row r="37" spans="1:10" x14ac:dyDescent="0.2">
      <c r="H37" s="2">
        <f t="shared" si="2"/>
        <v>2022</v>
      </c>
      <c r="I37" s="170">
        <f t="shared" si="3"/>
        <v>137393389.43333334</v>
      </c>
      <c r="J37" s="170">
        <f t="shared" si="0"/>
        <v>4121801683</v>
      </c>
    </row>
    <row r="38" spans="1:10" x14ac:dyDescent="0.2">
      <c r="D38" s="2" t="s">
        <v>1263</v>
      </c>
      <c r="E38" s="2" t="s">
        <v>1566</v>
      </c>
      <c r="F38" s="2" t="s">
        <v>1567</v>
      </c>
      <c r="H38" s="2">
        <f t="shared" si="2"/>
        <v>2023</v>
      </c>
      <c r="I38" s="170">
        <f t="shared" si="3"/>
        <v>154080324.33333334</v>
      </c>
      <c r="J38" s="170">
        <f t="shared" si="0"/>
        <v>4622409730</v>
      </c>
    </row>
    <row r="39" spans="1:10" x14ac:dyDescent="0.2">
      <c r="B39" s="2">
        <f>B32+1</f>
        <v>1992</v>
      </c>
      <c r="C39" s="2">
        <v>1</v>
      </c>
      <c r="D39" s="2" t="s">
        <v>1554</v>
      </c>
      <c r="E39" s="6">
        <v>25343000</v>
      </c>
      <c r="F39" s="6">
        <v>55216239</v>
      </c>
      <c r="H39" s="2">
        <f t="shared" si="2"/>
        <v>2024</v>
      </c>
      <c r="I39" s="170">
        <f t="shared" si="3"/>
        <v>113895666.46666667</v>
      </c>
      <c r="J39" s="170">
        <f t="shared" si="0"/>
        <v>3416869994</v>
      </c>
    </row>
    <row r="40" spans="1:10" x14ac:dyDescent="0.2">
      <c r="B40" s="2">
        <f>B39</f>
        <v>1992</v>
      </c>
      <c r="C40" s="2">
        <v>2</v>
      </c>
      <c r="D40" s="2" t="s">
        <v>1544</v>
      </c>
      <c r="E40" s="6">
        <v>16882000</v>
      </c>
      <c r="F40" s="6">
        <v>36781775</v>
      </c>
      <c r="H40" s="2">
        <f t="shared" si="2"/>
        <v>2025</v>
      </c>
      <c r="I40" s="170">
        <f t="shared" si="3"/>
        <v>76601623.700000003</v>
      </c>
      <c r="J40" s="170">
        <f t="shared" si="0"/>
        <v>2298048711</v>
      </c>
    </row>
    <row r="41" spans="1:10" x14ac:dyDescent="0.2">
      <c r="B41" s="2">
        <f t="shared" ref="B41:B65" si="4">B40</f>
        <v>1992</v>
      </c>
      <c r="C41" s="2">
        <v>3</v>
      </c>
      <c r="D41" s="2" t="s">
        <v>1562</v>
      </c>
      <c r="E41" s="6">
        <v>16829000</v>
      </c>
      <c r="F41" s="6">
        <v>36666301</v>
      </c>
      <c r="H41" s="2">
        <f t="shared" si="2"/>
        <v>2026</v>
      </c>
      <c r="I41" s="170">
        <f t="shared" si="3"/>
        <v>54312809.333333336</v>
      </c>
      <c r="J41" s="170">
        <f t="shared" si="0"/>
        <v>1629384280</v>
      </c>
    </row>
    <row r="42" spans="1:10" x14ac:dyDescent="0.2">
      <c r="B42" s="2">
        <f t="shared" si="4"/>
        <v>1992</v>
      </c>
      <c r="C42" s="2">
        <v>4</v>
      </c>
      <c r="D42" s="2" t="s">
        <v>1547</v>
      </c>
      <c r="E42" s="6">
        <v>15673000</v>
      </c>
      <c r="F42" s="6">
        <v>34147658</v>
      </c>
      <c r="I42" s="170"/>
      <c r="J42" s="170"/>
    </row>
    <row r="43" spans="1:10" x14ac:dyDescent="0.2">
      <c r="B43" s="2">
        <f t="shared" si="4"/>
        <v>1992</v>
      </c>
      <c r="C43" s="2">
        <v>5</v>
      </c>
      <c r="D43" s="2" t="s">
        <v>1546</v>
      </c>
      <c r="E43" s="6">
        <v>15428000</v>
      </c>
      <c r="F43" s="6">
        <v>33613861</v>
      </c>
    </row>
    <row r="44" spans="1:10" x14ac:dyDescent="0.2">
      <c r="B44" s="2">
        <f t="shared" si="4"/>
        <v>1992</v>
      </c>
      <c r="C44" s="2">
        <v>6</v>
      </c>
      <c r="D44" s="2" t="s">
        <v>686</v>
      </c>
      <c r="E44" s="6">
        <v>15090000</v>
      </c>
      <c r="F44" s="6">
        <v>32877440</v>
      </c>
    </row>
    <row r="45" spans="1:10" x14ac:dyDescent="0.2">
      <c r="B45" s="2">
        <f t="shared" si="4"/>
        <v>1992</v>
      </c>
      <c r="C45" s="2">
        <v>7</v>
      </c>
      <c r="D45" s="2" t="s">
        <v>1550</v>
      </c>
      <c r="E45" s="6">
        <v>14058000</v>
      </c>
      <c r="F45" s="6">
        <v>30628962</v>
      </c>
    </row>
    <row r="46" spans="1:10" x14ac:dyDescent="0.2">
      <c r="B46" s="2">
        <f t="shared" si="4"/>
        <v>1992</v>
      </c>
      <c r="C46" s="2">
        <v>8</v>
      </c>
      <c r="D46" s="2" t="s">
        <v>1552</v>
      </c>
      <c r="E46" s="6">
        <v>13593000</v>
      </c>
      <c r="F46" s="6">
        <v>29615842</v>
      </c>
    </row>
    <row r="47" spans="1:10" x14ac:dyDescent="0.2">
      <c r="B47" s="2">
        <f t="shared" si="4"/>
        <v>1992</v>
      </c>
      <c r="C47" s="2">
        <v>9</v>
      </c>
      <c r="D47" s="2" t="s">
        <v>1558</v>
      </c>
      <c r="E47" s="6">
        <v>13308000</v>
      </c>
      <c r="F47" s="6">
        <v>28994897</v>
      </c>
    </row>
    <row r="48" spans="1:10" x14ac:dyDescent="0.2">
      <c r="B48" s="2">
        <f t="shared" si="4"/>
        <v>1992</v>
      </c>
      <c r="C48" s="2">
        <v>10</v>
      </c>
      <c r="D48" s="2" t="s">
        <v>996</v>
      </c>
      <c r="E48" s="6">
        <v>13274000</v>
      </c>
      <c r="F48" s="6">
        <v>28920820</v>
      </c>
    </row>
    <row r="49" spans="2:6" x14ac:dyDescent="0.2">
      <c r="B49" s="2">
        <f t="shared" si="4"/>
        <v>1992</v>
      </c>
      <c r="C49" s="2">
        <v>11</v>
      </c>
      <c r="D49" s="2" t="s">
        <v>1549</v>
      </c>
      <c r="E49" s="6">
        <v>13004000</v>
      </c>
      <c r="F49" s="6">
        <v>28332555</v>
      </c>
    </row>
    <row r="50" spans="2:6" x14ac:dyDescent="0.2">
      <c r="B50" s="2">
        <f t="shared" si="4"/>
        <v>1992</v>
      </c>
      <c r="C50" s="2">
        <v>12</v>
      </c>
      <c r="D50" s="2" t="s">
        <v>1561</v>
      </c>
      <c r="E50" s="6">
        <v>12976000</v>
      </c>
      <c r="F50" s="6">
        <v>28271548</v>
      </c>
    </row>
    <row r="51" spans="2:6" x14ac:dyDescent="0.2">
      <c r="B51" s="2">
        <f t="shared" si="4"/>
        <v>1992</v>
      </c>
      <c r="C51" s="2">
        <v>13</v>
      </c>
      <c r="D51" s="2" t="s">
        <v>1548</v>
      </c>
      <c r="E51" s="6">
        <v>12930000</v>
      </c>
      <c r="F51" s="6">
        <v>28171326</v>
      </c>
    </row>
    <row r="52" spans="2:6" x14ac:dyDescent="0.2">
      <c r="B52" s="2">
        <f t="shared" si="4"/>
        <v>1992</v>
      </c>
      <c r="C52" s="2">
        <v>14</v>
      </c>
      <c r="D52" s="2" t="s">
        <v>679</v>
      </c>
      <c r="E52" s="6">
        <v>12761000</v>
      </c>
      <c r="F52" s="6">
        <v>27803115</v>
      </c>
    </row>
    <row r="53" spans="2:6" x14ac:dyDescent="0.2">
      <c r="B53" s="2">
        <f t="shared" si="4"/>
        <v>1992</v>
      </c>
      <c r="C53" s="2">
        <v>15</v>
      </c>
      <c r="D53" s="2" t="s">
        <v>1555</v>
      </c>
      <c r="E53" s="6">
        <v>12742000</v>
      </c>
      <c r="F53" s="6">
        <v>27761718</v>
      </c>
    </row>
    <row r="54" spans="2:6" x14ac:dyDescent="0.2">
      <c r="B54" s="2">
        <f t="shared" si="4"/>
        <v>1992</v>
      </c>
      <c r="C54" s="2">
        <v>16</v>
      </c>
      <c r="D54" s="2" t="s">
        <v>776</v>
      </c>
      <c r="E54" s="6">
        <v>12633000</v>
      </c>
      <c r="F54" s="6">
        <v>27524234</v>
      </c>
    </row>
    <row r="55" spans="2:6" x14ac:dyDescent="0.2">
      <c r="B55" s="2">
        <f t="shared" si="4"/>
        <v>1992</v>
      </c>
      <c r="C55" s="2">
        <v>17</v>
      </c>
      <c r="D55" s="2" t="s">
        <v>1559</v>
      </c>
      <c r="E55" s="6">
        <v>12625000</v>
      </c>
      <c r="F55" s="6">
        <v>27506806</v>
      </c>
    </row>
    <row r="56" spans="2:6" x14ac:dyDescent="0.2">
      <c r="B56" s="2">
        <f t="shared" si="4"/>
        <v>1992</v>
      </c>
      <c r="C56" s="2">
        <v>18</v>
      </c>
      <c r="D56" s="2" t="s">
        <v>1553</v>
      </c>
      <c r="E56" s="6">
        <v>12598000</v>
      </c>
      <c r="F56" s="6">
        <v>27447979</v>
      </c>
    </row>
    <row r="57" spans="2:6" x14ac:dyDescent="0.2">
      <c r="B57" s="2">
        <f t="shared" si="4"/>
        <v>1992</v>
      </c>
      <c r="C57" s="2">
        <v>19</v>
      </c>
      <c r="D57" s="2" t="s">
        <v>1556</v>
      </c>
      <c r="E57" s="6">
        <v>12500000</v>
      </c>
      <c r="F57" s="6">
        <v>27234460</v>
      </c>
    </row>
    <row r="58" spans="2:6" x14ac:dyDescent="0.2">
      <c r="B58" s="2">
        <f t="shared" si="4"/>
        <v>1992</v>
      </c>
      <c r="C58" s="2">
        <v>20</v>
      </c>
      <c r="D58" s="2" t="s">
        <v>1563</v>
      </c>
      <c r="E58" s="6">
        <v>12492000</v>
      </c>
      <c r="F58" s="6">
        <v>27217031</v>
      </c>
    </row>
    <row r="59" spans="2:6" x14ac:dyDescent="0.2">
      <c r="B59" s="2">
        <f t="shared" si="4"/>
        <v>1992</v>
      </c>
      <c r="C59" s="2">
        <v>21</v>
      </c>
      <c r="D59" s="2" t="s">
        <v>1551</v>
      </c>
      <c r="E59" s="6">
        <v>12451000</v>
      </c>
      <c r="F59" s="6">
        <v>27127702</v>
      </c>
    </row>
    <row r="60" spans="2:6" x14ac:dyDescent="0.2">
      <c r="B60" s="2">
        <f t="shared" si="4"/>
        <v>1992</v>
      </c>
      <c r="C60" s="2">
        <v>22</v>
      </c>
      <c r="D60" s="2" t="s">
        <v>1545</v>
      </c>
      <c r="E60" s="6">
        <v>12399000</v>
      </c>
      <c r="F60" s="6">
        <v>27014405</v>
      </c>
    </row>
    <row r="61" spans="2:6" x14ac:dyDescent="0.2">
      <c r="B61" s="2">
        <f t="shared" si="4"/>
        <v>1992</v>
      </c>
      <c r="C61" s="2">
        <v>23</v>
      </c>
      <c r="D61" s="2" t="s">
        <v>1565</v>
      </c>
      <c r="E61" s="6">
        <v>12250000</v>
      </c>
      <c r="F61" s="6">
        <v>26689772</v>
      </c>
    </row>
    <row r="62" spans="2:6" x14ac:dyDescent="0.2">
      <c r="B62" s="2">
        <f t="shared" si="4"/>
        <v>1992</v>
      </c>
      <c r="C62" s="2">
        <v>24</v>
      </c>
      <c r="D62" s="2" t="s">
        <v>1560</v>
      </c>
      <c r="E62" s="6">
        <v>11879000</v>
      </c>
      <c r="F62" s="6">
        <v>25881448</v>
      </c>
    </row>
    <row r="63" spans="2:6" x14ac:dyDescent="0.2">
      <c r="B63" s="2">
        <f t="shared" si="4"/>
        <v>1992</v>
      </c>
      <c r="C63" s="2">
        <v>25</v>
      </c>
      <c r="D63" s="2" t="s">
        <v>1557</v>
      </c>
      <c r="E63" s="6">
        <v>11587000</v>
      </c>
      <c r="F63" s="6">
        <v>25245253</v>
      </c>
    </row>
    <row r="64" spans="2:6" x14ac:dyDescent="0.2">
      <c r="B64" s="2">
        <f t="shared" si="4"/>
        <v>1992</v>
      </c>
      <c r="C64" s="2">
        <v>26</v>
      </c>
      <c r="D64" s="2" t="s">
        <v>1564</v>
      </c>
      <c r="E64" s="6">
        <v>11514000</v>
      </c>
      <c r="F64" s="6">
        <v>25086205</v>
      </c>
    </row>
    <row r="65" spans="1:6" x14ac:dyDescent="0.2">
      <c r="B65" s="2">
        <f t="shared" si="4"/>
        <v>1992</v>
      </c>
      <c r="C65" s="2">
        <v>27</v>
      </c>
      <c r="D65" s="2" t="s">
        <v>1033</v>
      </c>
      <c r="E65" s="6">
        <v>10763000</v>
      </c>
      <c r="F65" s="6">
        <v>23449956</v>
      </c>
    </row>
    <row r="66" spans="1:6" x14ac:dyDescent="0.2">
      <c r="B66" s="2">
        <f>B65</f>
        <v>1992</v>
      </c>
      <c r="D66" s="1" t="s">
        <v>1630</v>
      </c>
      <c r="E66" s="168">
        <f>AVERAGE(E39:E65)</f>
        <v>13688222.222222222</v>
      </c>
      <c r="F66" s="168">
        <f>AVERAGE(F39:F65)</f>
        <v>29823307.703703705</v>
      </c>
    </row>
    <row r="67" spans="1:6" x14ac:dyDescent="0.2">
      <c r="B67" s="2">
        <f>B65</f>
        <v>1992</v>
      </c>
      <c r="D67" s="1" t="s">
        <v>1631</v>
      </c>
      <c r="E67" s="168">
        <f>SUM(E39:E65)</f>
        <v>369582000</v>
      </c>
      <c r="F67" s="168">
        <f>SUM(F39:F65)</f>
        <v>805229308</v>
      </c>
    </row>
    <row r="68" spans="1:6" x14ac:dyDescent="0.2">
      <c r="A68" s="2" t="s">
        <v>1487</v>
      </c>
    </row>
    <row r="72" spans="1:6" x14ac:dyDescent="0.2">
      <c r="D72" s="2" t="s">
        <v>1263</v>
      </c>
      <c r="E72" s="2" t="s">
        <v>1568</v>
      </c>
      <c r="F72" s="2" t="s">
        <v>1569</v>
      </c>
    </row>
    <row r="73" spans="1:6" x14ac:dyDescent="0.2">
      <c r="B73" s="2">
        <v>1993</v>
      </c>
      <c r="C73" s="2">
        <v>1</v>
      </c>
      <c r="D73" s="2" t="s">
        <v>1554</v>
      </c>
      <c r="E73" s="6">
        <v>25217000</v>
      </c>
      <c r="F73" s="6">
        <v>53295815</v>
      </c>
    </row>
    <row r="74" spans="1:6" x14ac:dyDescent="0.2">
      <c r="B74" s="2">
        <v>1993</v>
      </c>
      <c r="C74" s="2">
        <v>2</v>
      </c>
      <c r="D74" s="2" t="s">
        <v>1544</v>
      </c>
      <c r="E74" s="6">
        <v>19676000</v>
      </c>
      <c r="F74" s="6">
        <v>41584979</v>
      </c>
    </row>
    <row r="75" spans="1:6" x14ac:dyDescent="0.2">
      <c r="B75" s="2">
        <v>1993</v>
      </c>
      <c r="C75" s="2">
        <v>3</v>
      </c>
      <c r="D75" s="2" t="s">
        <v>1547</v>
      </c>
      <c r="E75" s="6">
        <v>18851000</v>
      </c>
      <c r="F75" s="6">
        <v>39841350</v>
      </c>
    </row>
    <row r="76" spans="1:6" x14ac:dyDescent="0.2">
      <c r="B76" s="2">
        <v>1993</v>
      </c>
      <c r="C76" s="2">
        <v>4</v>
      </c>
      <c r="D76" s="2" t="s">
        <v>1562</v>
      </c>
      <c r="E76" s="6">
        <v>18536000</v>
      </c>
      <c r="F76" s="6">
        <v>39175603</v>
      </c>
    </row>
    <row r="77" spans="1:6" x14ac:dyDescent="0.2">
      <c r="B77" s="2">
        <v>1993</v>
      </c>
      <c r="C77" s="2">
        <v>5</v>
      </c>
      <c r="D77" s="2" t="s">
        <v>1557</v>
      </c>
      <c r="E77" s="6">
        <v>18083000</v>
      </c>
      <c r="F77" s="6">
        <v>38218193</v>
      </c>
    </row>
    <row r="78" spans="1:6" x14ac:dyDescent="0.2">
      <c r="B78" s="2">
        <v>1993</v>
      </c>
      <c r="C78" s="2">
        <v>6</v>
      </c>
      <c r="D78" s="2" t="s">
        <v>1548</v>
      </c>
      <c r="E78" s="6">
        <v>18036000</v>
      </c>
      <c r="F78" s="6">
        <v>38118858</v>
      </c>
    </row>
    <row r="79" spans="1:6" x14ac:dyDescent="0.2">
      <c r="B79" s="2">
        <v>1993</v>
      </c>
      <c r="C79" s="2">
        <v>7</v>
      </c>
      <c r="D79" s="2" t="s">
        <v>1550</v>
      </c>
      <c r="E79" s="6">
        <v>17367000</v>
      </c>
      <c r="F79" s="6">
        <v>36704936</v>
      </c>
    </row>
    <row r="80" spans="1:6" x14ac:dyDescent="0.2">
      <c r="B80" s="2">
        <v>1993</v>
      </c>
      <c r="C80" s="2">
        <v>8</v>
      </c>
      <c r="D80" s="2" t="s">
        <v>776</v>
      </c>
      <c r="E80" s="6">
        <v>17249000</v>
      </c>
      <c r="F80" s="6">
        <v>36455543</v>
      </c>
    </row>
    <row r="81" spans="2:6" x14ac:dyDescent="0.2">
      <c r="B81" s="2">
        <v>1993</v>
      </c>
      <c r="C81" s="2">
        <v>9</v>
      </c>
      <c r="D81" s="2" t="s">
        <v>1555</v>
      </c>
      <c r="E81" s="6">
        <v>16369000</v>
      </c>
      <c r="F81" s="6">
        <v>34595677</v>
      </c>
    </row>
    <row r="82" spans="2:6" x14ac:dyDescent="0.2">
      <c r="B82" s="2">
        <v>1993</v>
      </c>
      <c r="C82" s="2">
        <v>10</v>
      </c>
      <c r="D82" s="2" t="s">
        <v>1553</v>
      </c>
      <c r="E82" s="6">
        <v>16314000</v>
      </c>
      <c r="F82" s="6">
        <v>34479433</v>
      </c>
    </row>
    <row r="83" spans="2:6" x14ac:dyDescent="0.2">
      <c r="B83" s="2">
        <v>1993</v>
      </c>
      <c r="C83" s="2">
        <v>11</v>
      </c>
      <c r="D83" s="2" t="s">
        <v>686</v>
      </c>
      <c r="E83" s="6">
        <v>16268000</v>
      </c>
      <c r="F83" s="6">
        <v>34382213</v>
      </c>
    </row>
    <row r="84" spans="2:6" x14ac:dyDescent="0.2">
      <c r="B84" s="2">
        <v>1993</v>
      </c>
      <c r="C84" s="2">
        <v>12</v>
      </c>
      <c r="D84" s="2" t="s">
        <v>996</v>
      </c>
      <c r="E84" s="6">
        <v>15877000</v>
      </c>
      <c r="F84" s="6">
        <v>33555838</v>
      </c>
    </row>
    <row r="85" spans="2:6" x14ac:dyDescent="0.2">
      <c r="B85" s="2">
        <v>1993</v>
      </c>
      <c r="C85" s="2">
        <v>13</v>
      </c>
      <c r="D85" s="2" t="s">
        <v>1556</v>
      </c>
      <c r="E85" s="6">
        <v>15473000</v>
      </c>
      <c r="F85" s="6">
        <v>32701989</v>
      </c>
    </row>
    <row r="86" spans="2:6" x14ac:dyDescent="0.2">
      <c r="B86" s="2">
        <v>1993</v>
      </c>
      <c r="C86" s="2">
        <v>14</v>
      </c>
      <c r="D86" s="2" t="s">
        <v>1564</v>
      </c>
      <c r="E86" s="6">
        <v>15125000</v>
      </c>
      <c r="F86" s="6">
        <v>31966497</v>
      </c>
    </row>
    <row r="87" spans="2:6" x14ac:dyDescent="0.2">
      <c r="B87" s="2">
        <v>1993</v>
      </c>
      <c r="C87" s="2">
        <v>15</v>
      </c>
      <c r="D87" s="2" t="s">
        <v>1565</v>
      </c>
      <c r="E87" s="6">
        <v>14970000</v>
      </c>
      <c r="F87" s="6">
        <v>31638906</v>
      </c>
    </row>
    <row r="88" spans="2:6" x14ac:dyDescent="0.2">
      <c r="B88" s="2">
        <v>1993</v>
      </c>
      <c r="C88" s="2">
        <v>16</v>
      </c>
      <c r="D88" s="2" t="s">
        <v>679</v>
      </c>
      <c r="E88" s="6">
        <v>14517000</v>
      </c>
      <c r="F88" s="6">
        <v>30681498</v>
      </c>
    </row>
    <row r="89" spans="2:6" x14ac:dyDescent="0.2">
      <c r="B89" s="2">
        <v>1993</v>
      </c>
      <c r="C89" s="2">
        <v>17</v>
      </c>
      <c r="D89" s="2" t="s">
        <v>1561</v>
      </c>
      <c r="E89" s="6">
        <v>14288000</v>
      </c>
      <c r="F89" s="6">
        <v>30197508</v>
      </c>
    </row>
    <row r="90" spans="2:6" x14ac:dyDescent="0.2">
      <c r="B90" s="2">
        <v>1993</v>
      </c>
      <c r="C90" s="2">
        <v>18</v>
      </c>
      <c r="D90" s="2" t="s">
        <v>1552</v>
      </c>
      <c r="E90" s="6">
        <v>14280000</v>
      </c>
      <c r="F90" s="6">
        <v>30180598</v>
      </c>
    </row>
    <row r="91" spans="2:6" x14ac:dyDescent="0.2">
      <c r="B91" s="2">
        <v>1993</v>
      </c>
      <c r="C91" s="2">
        <v>19</v>
      </c>
      <c r="D91" s="2" t="s">
        <v>1559</v>
      </c>
      <c r="E91" s="6">
        <v>14150000</v>
      </c>
      <c r="F91" s="6">
        <v>29905845</v>
      </c>
    </row>
    <row r="92" spans="2:6" x14ac:dyDescent="0.2">
      <c r="B92" s="2">
        <v>1993</v>
      </c>
      <c r="C92" s="2">
        <v>20</v>
      </c>
      <c r="D92" s="2" t="s">
        <v>1558</v>
      </c>
      <c r="E92" s="6">
        <v>14033000</v>
      </c>
      <c r="F92" s="6">
        <v>29658568</v>
      </c>
    </row>
    <row r="93" spans="2:6" x14ac:dyDescent="0.2">
      <c r="B93" s="2">
        <v>1993</v>
      </c>
      <c r="C93" s="2">
        <v>21</v>
      </c>
      <c r="D93" s="2" t="s">
        <v>1551</v>
      </c>
      <c r="E93" s="6">
        <v>14032000</v>
      </c>
      <c r="F93" s="6">
        <v>29656453</v>
      </c>
    </row>
    <row r="94" spans="2:6" x14ac:dyDescent="0.2">
      <c r="B94" s="2">
        <v>1993</v>
      </c>
      <c r="C94" s="2">
        <v>22</v>
      </c>
      <c r="D94" s="2" t="s">
        <v>1545</v>
      </c>
      <c r="E94" s="6">
        <v>14001000</v>
      </c>
      <c r="F94" s="6">
        <v>29590935</v>
      </c>
    </row>
    <row r="95" spans="2:6" x14ac:dyDescent="0.2">
      <c r="B95" s="2">
        <v>1993</v>
      </c>
      <c r="C95" s="2">
        <v>23</v>
      </c>
      <c r="D95" s="2" t="s">
        <v>1546</v>
      </c>
      <c r="E95" s="6">
        <v>13954000</v>
      </c>
      <c r="F95" s="6">
        <v>29491604</v>
      </c>
    </row>
    <row r="96" spans="2:6" x14ac:dyDescent="0.2">
      <c r="B96" s="2">
        <v>1993</v>
      </c>
      <c r="C96" s="2">
        <v>24</v>
      </c>
      <c r="D96" s="2" t="s">
        <v>1563</v>
      </c>
      <c r="E96" s="6">
        <v>13953000</v>
      </c>
      <c r="F96" s="6">
        <v>29489489</v>
      </c>
    </row>
    <row r="97" spans="1:6" x14ac:dyDescent="0.2">
      <c r="B97" s="2">
        <v>1993</v>
      </c>
      <c r="C97" s="2">
        <v>25</v>
      </c>
      <c r="D97" s="2" t="s">
        <v>1560</v>
      </c>
      <c r="E97" s="6">
        <v>13776180</v>
      </c>
      <c r="F97" s="6">
        <v>29115781</v>
      </c>
    </row>
    <row r="98" spans="1:6" x14ac:dyDescent="0.2">
      <c r="B98" s="2">
        <v>1993</v>
      </c>
      <c r="C98" s="2">
        <v>26</v>
      </c>
      <c r="D98" s="2" t="s">
        <v>1033</v>
      </c>
      <c r="E98" s="6">
        <v>13732000</v>
      </c>
      <c r="F98" s="6">
        <v>29022408</v>
      </c>
    </row>
    <row r="99" spans="1:6" x14ac:dyDescent="0.2">
      <c r="B99" s="2">
        <v>1993</v>
      </c>
      <c r="C99" s="2">
        <v>27</v>
      </c>
      <c r="D99" s="2" t="s">
        <v>1549</v>
      </c>
      <c r="E99" s="6">
        <v>10859000</v>
      </c>
      <c r="F99" s="6">
        <v>22950358</v>
      </c>
    </row>
    <row r="100" spans="1:6" x14ac:dyDescent="0.2">
      <c r="B100" s="2">
        <f>B99</f>
        <v>1993</v>
      </c>
      <c r="D100" s="1" t="s">
        <v>1630</v>
      </c>
      <c r="E100" s="168">
        <f>AVERAGE(E73:E99)</f>
        <v>15888377.037037037</v>
      </c>
      <c r="F100" s="168">
        <f>AVERAGE(F73:F99)</f>
        <v>33579884.259259261</v>
      </c>
    </row>
    <row r="101" spans="1:6" x14ac:dyDescent="0.2">
      <c r="B101" s="2">
        <f>B99</f>
        <v>1993</v>
      </c>
      <c r="D101" s="1" t="s">
        <v>1631</v>
      </c>
      <c r="E101" s="168">
        <f>SUM(E73:E99)</f>
        <v>428986180</v>
      </c>
      <c r="F101" s="168">
        <f>SUM(F73:F99)</f>
        <v>906656875</v>
      </c>
    </row>
    <row r="102" spans="1:6" x14ac:dyDescent="0.2">
      <c r="A102" s="2" t="s">
        <v>1487</v>
      </c>
    </row>
    <row r="107" spans="1:6" x14ac:dyDescent="0.2">
      <c r="D107" s="2" t="s">
        <v>1263</v>
      </c>
      <c r="E107" s="2" t="s">
        <v>1570</v>
      </c>
      <c r="F107" s="2" t="s">
        <v>1571</v>
      </c>
    </row>
    <row r="108" spans="1:6" x14ac:dyDescent="0.2">
      <c r="B108" s="2">
        <v>1994</v>
      </c>
      <c r="C108" s="2">
        <v>1</v>
      </c>
      <c r="D108" s="2" t="s">
        <v>1544</v>
      </c>
      <c r="E108" s="6">
        <v>23711000</v>
      </c>
      <c r="F108" s="6">
        <v>48655325</v>
      </c>
    </row>
    <row r="109" spans="1:6" x14ac:dyDescent="0.2">
      <c r="B109" s="2">
        <v>1994</v>
      </c>
      <c r="C109" s="2">
        <v>2</v>
      </c>
      <c r="D109" s="2" t="s">
        <v>1555</v>
      </c>
      <c r="E109" s="6">
        <v>23534000</v>
      </c>
      <c r="F109" s="6">
        <v>48292119</v>
      </c>
    </row>
    <row r="110" spans="1:6" x14ac:dyDescent="0.2">
      <c r="B110" s="2">
        <v>1994</v>
      </c>
      <c r="C110" s="2">
        <v>3</v>
      </c>
      <c r="D110" s="2" t="s">
        <v>1547</v>
      </c>
      <c r="E110" s="6">
        <v>23478000</v>
      </c>
      <c r="F110" s="6">
        <v>48177205</v>
      </c>
    </row>
    <row r="111" spans="1:6" x14ac:dyDescent="0.2">
      <c r="B111" s="2">
        <v>1994</v>
      </c>
      <c r="C111" s="2">
        <v>4</v>
      </c>
      <c r="D111" s="2" t="s">
        <v>1548</v>
      </c>
      <c r="E111" s="6">
        <v>22510000</v>
      </c>
      <c r="F111" s="6">
        <v>46190855</v>
      </c>
    </row>
    <row r="112" spans="1:6" x14ac:dyDescent="0.2">
      <c r="B112" s="2">
        <v>1994</v>
      </c>
      <c r="C112" s="2">
        <v>5</v>
      </c>
      <c r="D112" s="2" t="s">
        <v>1545</v>
      </c>
      <c r="E112" s="6">
        <v>22109000</v>
      </c>
      <c r="F112" s="6">
        <v>45367995</v>
      </c>
    </row>
    <row r="113" spans="2:6" x14ac:dyDescent="0.2">
      <c r="B113" s="2">
        <v>1994</v>
      </c>
      <c r="C113" s="2">
        <v>6</v>
      </c>
      <c r="D113" s="2" t="s">
        <v>1552</v>
      </c>
      <c r="E113" s="6">
        <v>21485000</v>
      </c>
      <c r="F113" s="6">
        <v>44087539</v>
      </c>
    </row>
    <row r="114" spans="2:6" x14ac:dyDescent="0.2">
      <c r="B114" s="2">
        <v>1994</v>
      </c>
      <c r="C114" s="2">
        <v>7</v>
      </c>
      <c r="D114" s="2" t="s">
        <v>1561</v>
      </c>
      <c r="E114" s="6">
        <v>20188000</v>
      </c>
      <c r="F114" s="6">
        <v>41426075</v>
      </c>
    </row>
    <row r="115" spans="2:6" x14ac:dyDescent="0.2">
      <c r="B115" s="2">
        <v>1994</v>
      </c>
      <c r="C115" s="2">
        <v>8</v>
      </c>
      <c r="D115" s="2" t="s">
        <v>1553</v>
      </c>
      <c r="E115" s="6">
        <v>20107000</v>
      </c>
      <c r="F115" s="6">
        <v>41259864</v>
      </c>
    </row>
    <row r="116" spans="2:6" x14ac:dyDescent="0.2">
      <c r="B116" s="2">
        <v>1994</v>
      </c>
      <c r="C116" s="2">
        <v>9</v>
      </c>
      <c r="D116" s="2" t="s">
        <v>1565</v>
      </c>
      <c r="E116" s="6">
        <v>19939000</v>
      </c>
      <c r="F116" s="6">
        <v>40915123</v>
      </c>
    </row>
    <row r="117" spans="2:6" x14ac:dyDescent="0.2">
      <c r="B117" s="2">
        <v>1994</v>
      </c>
      <c r="C117" s="2">
        <v>10</v>
      </c>
      <c r="D117" s="2" t="s">
        <v>1557</v>
      </c>
      <c r="E117" s="6">
        <v>19316365</v>
      </c>
      <c r="F117" s="6">
        <v>39637469</v>
      </c>
    </row>
    <row r="118" spans="2:6" x14ac:dyDescent="0.2">
      <c r="B118" s="2">
        <v>1994</v>
      </c>
      <c r="C118" s="2">
        <v>11</v>
      </c>
      <c r="D118" s="2" t="s">
        <v>1556</v>
      </c>
      <c r="E118" s="6">
        <v>19239000</v>
      </c>
      <c r="F118" s="6">
        <v>39478712</v>
      </c>
    </row>
    <row r="119" spans="2:6" x14ac:dyDescent="0.2">
      <c r="B119" s="2">
        <v>1994</v>
      </c>
      <c r="C119" s="2">
        <v>12</v>
      </c>
      <c r="D119" s="2" t="s">
        <v>1562</v>
      </c>
      <c r="E119" s="6">
        <v>18531000</v>
      </c>
      <c r="F119" s="6">
        <v>38025887</v>
      </c>
    </row>
    <row r="120" spans="2:6" x14ac:dyDescent="0.2">
      <c r="B120" s="2">
        <v>1994</v>
      </c>
      <c r="C120" s="2">
        <v>13</v>
      </c>
      <c r="D120" s="2" t="s">
        <v>1559</v>
      </c>
      <c r="E120" s="6">
        <v>17952000</v>
      </c>
      <c r="F120" s="6">
        <v>36837769</v>
      </c>
    </row>
    <row r="121" spans="2:6" x14ac:dyDescent="0.2">
      <c r="B121" s="2">
        <v>1994</v>
      </c>
      <c r="C121" s="2">
        <v>14</v>
      </c>
      <c r="D121" s="2" t="s">
        <v>1554</v>
      </c>
      <c r="E121" s="6">
        <v>17881000</v>
      </c>
      <c r="F121" s="6">
        <v>36692077</v>
      </c>
    </row>
    <row r="122" spans="2:6" x14ac:dyDescent="0.2">
      <c r="B122" s="2">
        <v>1994</v>
      </c>
      <c r="C122" s="2">
        <v>15</v>
      </c>
      <c r="D122" s="2" t="s">
        <v>1564</v>
      </c>
      <c r="E122" s="6">
        <v>17811000</v>
      </c>
      <c r="F122" s="6">
        <v>36548438</v>
      </c>
    </row>
    <row r="123" spans="2:6" x14ac:dyDescent="0.2">
      <c r="B123" s="2">
        <v>1994</v>
      </c>
      <c r="C123" s="2">
        <v>16</v>
      </c>
      <c r="D123" s="2" t="s">
        <v>1563</v>
      </c>
      <c r="E123" s="6">
        <v>17397000</v>
      </c>
      <c r="F123" s="6">
        <v>35698901</v>
      </c>
    </row>
    <row r="124" spans="2:6" x14ac:dyDescent="0.2">
      <c r="B124" s="2">
        <v>1994</v>
      </c>
      <c r="C124" s="2">
        <v>17</v>
      </c>
      <c r="D124" s="2" t="s">
        <v>686</v>
      </c>
      <c r="E124" s="6">
        <v>17196000</v>
      </c>
      <c r="F124" s="6">
        <v>35286445</v>
      </c>
    </row>
    <row r="125" spans="2:6" x14ac:dyDescent="0.2">
      <c r="B125" s="2">
        <v>1994</v>
      </c>
      <c r="C125" s="2">
        <v>18</v>
      </c>
      <c r="D125" s="2" t="s">
        <v>679</v>
      </c>
      <c r="E125" s="6">
        <v>16990000</v>
      </c>
      <c r="F125" s="6">
        <v>34863733</v>
      </c>
    </row>
    <row r="126" spans="2:6" x14ac:dyDescent="0.2">
      <c r="B126" s="2">
        <v>1994</v>
      </c>
      <c r="C126" s="2">
        <v>19</v>
      </c>
      <c r="D126" s="2" t="s">
        <v>996</v>
      </c>
      <c r="E126" s="6">
        <v>16757000</v>
      </c>
      <c r="F126" s="6">
        <v>34385611</v>
      </c>
    </row>
    <row r="127" spans="2:6" x14ac:dyDescent="0.2">
      <c r="B127" s="2">
        <v>1994</v>
      </c>
      <c r="C127" s="2">
        <v>20</v>
      </c>
      <c r="D127" s="2" t="s">
        <v>776</v>
      </c>
      <c r="E127" s="6">
        <v>16240000</v>
      </c>
      <c r="F127" s="6">
        <v>33324721</v>
      </c>
    </row>
    <row r="128" spans="2:6" x14ac:dyDescent="0.2">
      <c r="B128" s="2">
        <v>1994</v>
      </c>
      <c r="C128" s="2">
        <v>21</v>
      </c>
      <c r="D128" s="2" t="s">
        <v>1560</v>
      </c>
      <c r="E128" s="6">
        <v>16110000</v>
      </c>
      <c r="F128" s="6">
        <v>33057958</v>
      </c>
    </row>
    <row r="129" spans="1:6" x14ac:dyDescent="0.2">
      <c r="B129" s="2">
        <v>1994</v>
      </c>
      <c r="C129" s="2">
        <v>22</v>
      </c>
      <c r="D129" s="2" t="s">
        <v>1558</v>
      </c>
      <c r="E129" s="6">
        <v>15967000</v>
      </c>
      <c r="F129" s="6">
        <v>32764520</v>
      </c>
    </row>
    <row r="130" spans="1:6" x14ac:dyDescent="0.2">
      <c r="B130" s="2">
        <v>1994</v>
      </c>
      <c r="C130" s="2">
        <v>23</v>
      </c>
      <c r="D130" s="2" t="s">
        <v>1546</v>
      </c>
      <c r="E130" s="6">
        <v>15826000</v>
      </c>
      <c r="F130" s="6">
        <v>32475184</v>
      </c>
    </row>
    <row r="131" spans="1:6" x14ac:dyDescent="0.2">
      <c r="B131" s="2">
        <v>1994</v>
      </c>
      <c r="C131" s="2">
        <v>24</v>
      </c>
      <c r="D131" s="2" t="s">
        <v>1033</v>
      </c>
      <c r="E131" s="6">
        <v>15496000</v>
      </c>
      <c r="F131" s="6">
        <v>31798022</v>
      </c>
    </row>
    <row r="132" spans="1:6" x14ac:dyDescent="0.2">
      <c r="B132" s="2">
        <v>1994</v>
      </c>
      <c r="C132" s="2">
        <v>25</v>
      </c>
      <c r="D132" s="2" t="s">
        <v>1550</v>
      </c>
      <c r="E132" s="6">
        <v>15354000</v>
      </c>
      <c r="F132" s="6">
        <v>31506634</v>
      </c>
    </row>
    <row r="133" spans="1:6" x14ac:dyDescent="0.2">
      <c r="B133" s="2">
        <v>1994</v>
      </c>
      <c r="C133" s="2">
        <v>26</v>
      </c>
      <c r="D133" s="2" t="s">
        <v>1551</v>
      </c>
      <c r="E133" s="6">
        <v>14889000</v>
      </c>
      <c r="F133" s="6">
        <v>30552449</v>
      </c>
    </row>
    <row r="134" spans="1:6" x14ac:dyDescent="0.2">
      <c r="B134" s="2">
        <v>1994</v>
      </c>
      <c r="C134" s="2">
        <v>27</v>
      </c>
      <c r="D134" s="2" t="s">
        <v>1549</v>
      </c>
      <c r="E134" s="6">
        <v>14321000</v>
      </c>
      <c r="F134" s="6">
        <v>29386903</v>
      </c>
    </row>
    <row r="135" spans="1:6" x14ac:dyDescent="0.2">
      <c r="B135" s="2">
        <f>B134</f>
        <v>1994</v>
      </c>
      <c r="D135" s="1" t="s">
        <v>1630</v>
      </c>
      <c r="E135" s="168">
        <f>AVERAGE(E108:E134)</f>
        <v>18530902.407407407</v>
      </c>
      <c r="F135" s="168">
        <f>AVERAGE(F108:F134)</f>
        <v>38025686.40740741</v>
      </c>
    </row>
    <row r="136" spans="1:6" x14ac:dyDescent="0.2">
      <c r="B136" s="2">
        <f>B134</f>
        <v>1994</v>
      </c>
      <c r="D136" s="1" t="s">
        <v>1631</v>
      </c>
      <c r="E136" s="168">
        <f>SUM(E108:E134)</f>
        <v>500334365</v>
      </c>
      <c r="F136" s="168">
        <f>SUM(F108:F134)</f>
        <v>1026693533</v>
      </c>
    </row>
    <row r="137" spans="1:6" x14ac:dyDescent="0.2">
      <c r="A137" s="2" t="s">
        <v>1487</v>
      </c>
    </row>
    <row r="141" spans="1:6" x14ac:dyDescent="0.2">
      <c r="D141" s="2" t="s">
        <v>1263</v>
      </c>
      <c r="E141" s="2" t="s">
        <v>1572</v>
      </c>
      <c r="F141" s="2" t="s">
        <v>1573</v>
      </c>
    </row>
    <row r="142" spans="1:6" x14ac:dyDescent="0.2">
      <c r="B142" s="2">
        <v>1995</v>
      </c>
      <c r="C142" s="2">
        <v>1</v>
      </c>
      <c r="D142" s="2" t="s">
        <v>1547</v>
      </c>
      <c r="E142" s="6">
        <v>42068300</v>
      </c>
      <c r="F142" s="6">
        <v>84224992</v>
      </c>
    </row>
    <row r="143" spans="1:6" x14ac:dyDescent="0.2">
      <c r="B143" s="2">
        <v>1995</v>
      </c>
      <c r="C143" s="2">
        <v>2</v>
      </c>
      <c r="D143" s="2" t="s">
        <v>1565</v>
      </c>
      <c r="E143" s="6">
        <v>29069916</v>
      </c>
      <c r="F143" s="6">
        <v>58200911</v>
      </c>
    </row>
    <row r="144" spans="1:6" x14ac:dyDescent="0.2">
      <c r="B144" s="2">
        <v>1995</v>
      </c>
      <c r="C144" s="2">
        <v>3</v>
      </c>
      <c r="D144" s="2" t="s">
        <v>1544</v>
      </c>
      <c r="E144" s="6">
        <v>28106000</v>
      </c>
      <c r="F144" s="6">
        <v>56271053</v>
      </c>
    </row>
    <row r="145" spans="2:6" x14ac:dyDescent="0.2">
      <c r="B145" s="2">
        <v>1995</v>
      </c>
      <c r="C145" s="2">
        <v>4</v>
      </c>
      <c r="D145" s="2" t="s">
        <v>1555</v>
      </c>
      <c r="E145" s="6">
        <v>26658000</v>
      </c>
      <c r="F145" s="6">
        <v>53372009</v>
      </c>
    </row>
    <row r="146" spans="2:6" x14ac:dyDescent="0.2">
      <c r="B146" s="2">
        <v>1995</v>
      </c>
      <c r="C146" s="2">
        <v>5</v>
      </c>
      <c r="D146" s="2" t="s">
        <v>1545</v>
      </c>
      <c r="E146" s="6">
        <v>25748900</v>
      </c>
      <c r="F146" s="6">
        <v>51551899</v>
      </c>
    </row>
    <row r="147" spans="2:6" x14ac:dyDescent="0.2">
      <c r="B147" s="2">
        <v>1995</v>
      </c>
      <c r="C147" s="2">
        <v>6</v>
      </c>
      <c r="D147" s="2" t="s">
        <v>686</v>
      </c>
      <c r="E147" s="6">
        <v>24918500</v>
      </c>
      <c r="F147" s="6">
        <v>49889356</v>
      </c>
    </row>
    <row r="148" spans="2:6" x14ac:dyDescent="0.2">
      <c r="B148" s="2">
        <v>1995</v>
      </c>
      <c r="C148" s="2">
        <v>7</v>
      </c>
      <c r="D148" s="2" t="s">
        <v>1554</v>
      </c>
      <c r="E148" s="6">
        <v>24462000</v>
      </c>
      <c r="F148" s="6">
        <v>48975396</v>
      </c>
    </row>
    <row r="149" spans="2:6" x14ac:dyDescent="0.2">
      <c r="B149" s="2">
        <v>1995</v>
      </c>
      <c r="C149" s="2">
        <v>8</v>
      </c>
      <c r="D149" s="2" t="s">
        <v>1558</v>
      </c>
      <c r="E149" s="6">
        <v>24073500</v>
      </c>
      <c r="F149" s="6">
        <v>48197579</v>
      </c>
    </row>
    <row r="150" spans="2:6" x14ac:dyDescent="0.2">
      <c r="B150" s="2">
        <v>1995</v>
      </c>
      <c r="C150" s="2">
        <v>9</v>
      </c>
      <c r="D150" s="2" t="s">
        <v>1552</v>
      </c>
      <c r="E150" s="6">
        <v>23170884</v>
      </c>
      <c r="F150" s="6">
        <v>46390452</v>
      </c>
    </row>
    <row r="151" spans="2:6" x14ac:dyDescent="0.2">
      <c r="B151" s="2">
        <v>1995</v>
      </c>
      <c r="C151" s="2">
        <v>10</v>
      </c>
      <c r="D151" s="2" t="s">
        <v>1553</v>
      </c>
      <c r="E151" s="6">
        <v>23121800</v>
      </c>
      <c r="F151" s="6">
        <v>46292181</v>
      </c>
    </row>
    <row r="152" spans="2:6" x14ac:dyDescent="0.2">
      <c r="B152" s="2">
        <v>1995</v>
      </c>
      <c r="C152" s="2">
        <v>11</v>
      </c>
      <c r="D152" s="2" t="s">
        <v>1557</v>
      </c>
      <c r="E152" s="6">
        <v>22721982</v>
      </c>
      <c r="F152" s="6">
        <v>45491704</v>
      </c>
    </row>
    <row r="153" spans="2:6" x14ac:dyDescent="0.2">
      <c r="B153" s="2">
        <v>1995</v>
      </c>
      <c r="C153" s="2">
        <v>12</v>
      </c>
      <c r="D153" s="2" t="s">
        <v>1562</v>
      </c>
      <c r="E153" s="6">
        <v>22053129</v>
      </c>
      <c r="F153" s="6">
        <v>44152591</v>
      </c>
    </row>
    <row r="154" spans="2:6" x14ac:dyDescent="0.2">
      <c r="B154" s="2">
        <v>1995</v>
      </c>
      <c r="C154" s="2">
        <v>13</v>
      </c>
      <c r="D154" s="2" t="s">
        <v>1560</v>
      </c>
      <c r="E154" s="6">
        <v>21940500</v>
      </c>
      <c r="F154" s="6">
        <v>43927096</v>
      </c>
    </row>
    <row r="155" spans="2:6" x14ac:dyDescent="0.2">
      <c r="B155" s="2">
        <v>1995</v>
      </c>
      <c r="C155" s="2">
        <v>14</v>
      </c>
      <c r="D155" s="2" t="s">
        <v>1548</v>
      </c>
      <c r="E155" s="6">
        <v>21869340</v>
      </c>
      <c r="F155" s="6">
        <v>43784628</v>
      </c>
    </row>
    <row r="156" spans="2:6" x14ac:dyDescent="0.2">
      <c r="B156" s="2">
        <v>1995</v>
      </c>
      <c r="C156" s="2">
        <v>15</v>
      </c>
      <c r="D156" s="2" t="s">
        <v>1563</v>
      </c>
      <c r="E156" s="6">
        <v>20209000</v>
      </c>
      <c r="F156" s="6">
        <v>40460458</v>
      </c>
    </row>
    <row r="157" spans="2:6" x14ac:dyDescent="0.2">
      <c r="B157" s="2">
        <v>1995</v>
      </c>
      <c r="C157" s="2">
        <v>16</v>
      </c>
      <c r="D157" s="2" t="s">
        <v>1564</v>
      </c>
      <c r="E157" s="6">
        <v>20142000</v>
      </c>
      <c r="F157" s="6">
        <v>40326318</v>
      </c>
    </row>
    <row r="158" spans="2:6" x14ac:dyDescent="0.2">
      <c r="B158" s="2">
        <v>1995</v>
      </c>
      <c r="C158" s="2">
        <v>17</v>
      </c>
      <c r="D158" s="2" t="s">
        <v>1556</v>
      </c>
      <c r="E158" s="6">
        <v>19797300</v>
      </c>
      <c r="F158" s="6">
        <v>39636195</v>
      </c>
    </row>
    <row r="159" spans="2:6" x14ac:dyDescent="0.2">
      <c r="B159" s="2">
        <v>1995</v>
      </c>
      <c r="C159" s="2">
        <v>18</v>
      </c>
      <c r="D159" s="2" t="s">
        <v>1550</v>
      </c>
      <c r="E159" s="6">
        <v>19709510</v>
      </c>
      <c r="F159" s="6">
        <v>39460430</v>
      </c>
    </row>
    <row r="160" spans="2:6" x14ac:dyDescent="0.2">
      <c r="B160" s="2">
        <v>1995</v>
      </c>
      <c r="C160" s="2">
        <v>19</v>
      </c>
      <c r="D160" s="2" t="s">
        <v>1559</v>
      </c>
      <c r="E160" s="6">
        <v>19346658</v>
      </c>
      <c r="F160" s="6">
        <v>38733963</v>
      </c>
    </row>
    <row r="161" spans="1:6" x14ac:dyDescent="0.2">
      <c r="B161" s="2">
        <v>1995</v>
      </c>
      <c r="C161" s="2">
        <v>20</v>
      </c>
      <c r="D161" s="2" t="s">
        <v>679</v>
      </c>
      <c r="E161" s="6">
        <v>18708950</v>
      </c>
      <c r="F161" s="6">
        <v>37457207</v>
      </c>
    </row>
    <row r="162" spans="1:6" x14ac:dyDescent="0.2">
      <c r="B162" s="2">
        <v>1995</v>
      </c>
      <c r="C162" s="2">
        <v>21</v>
      </c>
      <c r="D162" s="2" t="s">
        <v>1549</v>
      </c>
      <c r="E162" s="6">
        <v>18053100</v>
      </c>
      <c r="F162" s="6">
        <v>36144130</v>
      </c>
    </row>
    <row r="163" spans="1:6" x14ac:dyDescent="0.2">
      <c r="B163" s="2">
        <v>1995</v>
      </c>
      <c r="C163" s="2">
        <v>22</v>
      </c>
      <c r="D163" s="2" t="s">
        <v>1561</v>
      </c>
      <c r="E163" s="6">
        <v>17876700</v>
      </c>
      <c r="F163" s="6">
        <v>35790958</v>
      </c>
    </row>
    <row r="164" spans="1:6" x14ac:dyDescent="0.2">
      <c r="B164" s="2">
        <v>1995</v>
      </c>
      <c r="C164" s="2">
        <v>23</v>
      </c>
      <c r="D164" s="2" t="s">
        <v>1033</v>
      </c>
      <c r="E164" s="6">
        <v>17673260</v>
      </c>
      <c r="F164" s="6">
        <v>35383648</v>
      </c>
    </row>
    <row r="165" spans="1:6" x14ac:dyDescent="0.2">
      <c r="B165" s="2">
        <v>1995</v>
      </c>
      <c r="C165" s="2">
        <v>24</v>
      </c>
      <c r="D165" s="2" t="s">
        <v>996</v>
      </c>
      <c r="E165" s="6">
        <v>17578600</v>
      </c>
      <c r="F165" s="6">
        <v>35194129</v>
      </c>
    </row>
    <row r="166" spans="1:6" x14ac:dyDescent="0.2">
      <c r="B166" s="2">
        <v>1995</v>
      </c>
      <c r="C166" s="2">
        <v>25</v>
      </c>
      <c r="D166" s="2" t="s">
        <v>776</v>
      </c>
      <c r="E166" s="6">
        <v>17049750</v>
      </c>
      <c r="F166" s="6">
        <v>34135320</v>
      </c>
    </row>
    <row r="167" spans="1:6" x14ac:dyDescent="0.2">
      <c r="B167" s="2">
        <v>1995</v>
      </c>
      <c r="C167" s="2">
        <v>26</v>
      </c>
      <c r="D167" s="2" t="s">
        <v>1546</v>
      </c>
      <c r="E167" s="6">
        <v>16339300</v>
      </c>
      <c r="F167" s="6">
        <v>32712928</v>
      </c>
    </row>
    <row r="168" spans="1:6" x14ac:dyDescent="0.2">
      <c r="B168" s="2">
        <v>1995</v>
      </c>
      <c r="C168" s="2">
        <v>27</v>
      </c>
      <c r="D168" s="2" t="s">
        <v>1551</v>
      </c>
      <c r="E168" s="6">
        <v>16256960</v>
      </c>
      <c r="F168" s="6">
        <v>32548074</v>
      </c>
    </row>
    <row r="169" spans="1:6" x14ac:dyDescent="0.2">
      <c r="B169" s="2">
        <f>B168</f>
        <v>1995</v>
      </c>
      <c r="D169" s="1" t="s">
        <v>1630</v>
      </c>
      <c r="E169" s="168">
        <f>AVERAGE(E142:E168)</f>
        <v>22174957</v>
      </c>
      <c r="F169" s="168">
        <f>AVERAGE(F142:F168)</f>
        <v>44396503.888888888</v>
      </c>
    </row>
    <row r="170" spans="1:6" x14ac:dyDescent="0.2">
      <c r="B170" s="2">
        <f>B168</f>
        <v>1995</v>
      </c>
      <c r="D170" s="1" t="s">
        <v>1631</v>
      </c>
      <c r="E170" s="168">
        <f>SUM(E142:E168)</f>
        <v>598723839</v>
      </c>
      <c r="F170" s="168">
        <f>SUM(F142:F168)</f>
        <v>1198705605</v>
      </c>
    </row>
    <row r="171" spans="1:6" x14ac:dyDescent="0.2">
      <c r="A171" s="2" t="s">
        <v>1487</v>
      </c>
    </row>
    <row r="176" spans="1:6" x14ac:dyDescent="0.2">
      <c r="D176" s="2" t="s">
        <v>1263</v>
      </c>
      <c r="E176" s="2" t="s">
        <v>1574</v>
      </c>
      <c r="F176" s="2" t="s">
        <v>1575</v>
      </c>
    </row>
    <row r="177" spans="2:6" x14ac:dyDescent="0.2">
      <c r="B177" s="2">
        <v>1996</v>
      </c>
      <c r="C177" s="2">
        <v>1</v>
      </c>
      <c r="D177" s="2" t="s">
        <v>1545</v>
      </c>
      <c r="E177" s="6">
        <v>43329000</v>
      </c>
      <c r="F177" s="6">
        <v>84189235</v>
      </c>
    </row>
    <row r="178" spans="2:6" x14ac:dyDescent="0.2">
      <c r="B178" s="2">
        <v>1996</v>
      </c>
      <c r="C178" s="2">
        <v>2</v>
      </c>
      <c r="D178" s="2" t="s">
        <v>1565</v>
      </c>
      <c r="E178" s="6">
        <v>36526560</v>
      </c>
      <c r="F178" s="6">
        <v>70971935</v>
      </c>
    </row>
    <row r="179" spans="2:6" x14ac:dyDescent="0.2">
      <c r="B179" s="2">
        <v>1996</v>
      </c>
      <c r="C179" s="2">
        <v>3</v>
      </c>
      <c r="D179" s="2" t="s">
        <v>1552</v>
      </c>
      <c r="E179" s="6">
        <v>36525000</v>
      </c>
      <c r="F179" s="6">
        <v>70968905</v>
      </c>
    </row>
    <row r="180" spans="2:6" x14ac:dyDescent="0.2">
      <c r="B180" s="2">
        <v>1996</v>
      </c>
      <c r="C180" s="2">
        <v>4</v>
      </c>
      <c r="D180" s="2" t="s">
        <v>1547</v>
      </c>
      <c r="E180" s="6">
        <v>30073000</v>
      </c>
      <c r="F180" s="6">
        <v>58432519</v>
      </c>
    </row>
    <row r="181" spans="2:6" x14ac:dyDescent="0.2">
      <c r="B181" s="2">
        <v>1996</v>
      </c>
      <c r="C181" s="2">
        <v>5</v>
      </c>
      <c r="D181" s="2" t="s">
        <v>1544</v>
      </c>
      <c r="E181" s="6">
        <v>27695000</v>
      </c>
      <c r="F181" s="6">
        <v>53812012</v>
      </c>
    </row>
    <row r="182" spans="2:6" x14ac:dyDescent="0.2">
      <c r="B182" s="2">
        <v>1996</v>
      </c>
      <c r="C182" s="2">
        <v>6</v>
      </c>
      <c r="D182" s="2" t="s">
        <v>1557</v>
      </c>
      <c r="E182" s="6">
        <v>26553000</v>
      </c>
      <c r="F182" s="6">
        <v>51593082</v>
      </c>
    </row>
    <row r="183" spans="2:6" x14ac:dyDescent="0.2">
      <c r="B183" s="2">
        <v>1996</v>
      </c>
      <c r="C183" s="2">
        <v>7</v>
      </c>
      <c r="D183" s="2" t="s">
        <v>1558</v>
      </c>
      <c r="E183" s="6">
        <v>25852000</v>
      </c>
      <c r="F183" s="6">
        <v>50231022</v>
      </c>
    </row>
    <row r="184" spans="2:6" x14ac:dyDescent="0.2">
      <c r="B184" s="2">
        <v>1996</v>
      </c>
      <c r="C184" s="2">
        <v>8</v>
      </c>
      <c r="D184" s="2" t="s">
        <v>996</v>
      </c>
      <c r="E184" s="6">
        <v>25632000</v>
      </c>
      <c r="F184" s="6">
        <v>49803557</v>
      </c>
    </row>
    <row r="185" spans="2:6" x14ac:dyDescent="0.2">
      <c r="B185" s="2">
        <v>1996</v>
      </c>
      <c r="C185" s="2">
        <v>9</v>
      </c>
      <c r="D185" s="2" t="s">
        <v>1550</v>
      </c>
      <c r="E185" s="6">
        <v>25133000</v>
      </c>
      <c r="F185" s="6">
        <v>48833989</v>
      </c>
    </row>
    <row r="186" spans="2:6" x14ac:dyDescent="0.2">
      <c r="B186" s="2">
        <v>1996</v>
      </c>
      <c r="C186" s="2">
        <v>10</v>
      </c>
      <c r="D186" s="2" t="s">
        <v>1560</v>
      </c>
      <c r="E186" s="6">
        <v>24553000</v>
      </c>
      <c r="F186" s="6">
        <v>47707034</v>
      </c>
    </row>
    <row r="187" spans="2:6" x14ac:dyDescent="0.2">
      <c r="B187" s="2">
        <v>1996</v>
      </c>
      <c r="C187" s="2">
        <v>11</v>
      </c>
      <c r="D187" s="2" t="s">
        <v>1563</v>
      </c>
      <c r="E187" s="6">
        <v>24391000</v>
      </c>
      <c r="F187" s="6">
        <v>47392266</v>
      </c>
    </row>
    <row r="188" spans="2:6" x14ac:dyDescent="0.2">
      <c r="B188" s="2">
        <v>1996</v>
      </c>
      <c r="C188" s="2">
        <v>12</v>
      </c>
      <c r="D188" s="2" t="s">
        <v>1546</v>
      </c>
      <c r="E188" s="6">
        <v>23970000</v>
      </c>
      <c r="F188" s="6">
        <v>46574251</v>
      </c>
    </row>
    <row r="189" spans="2:6" x14ac:dyDescent="0.2">
      <c r="B189" s="2">
        <v>1996</v>
      </c>
      <c r="C189" s="2">
        <v>13</v>
      </c>
      <c r="D189" s="2" t="s">
        <v>1555</v>
      </c>
      <c r="E189" s="6">
        <v>23926000</v>
      </c>
      <c r="F189" s="6">
        <v>46488760</v>
      </c>
    </row>
    <row r="190" spans="2:6" x14ac:dyDescent="0.2">
      <c r="B190" s="2">
        <v>1996</v>
      </c>
      <c r="C190" s="2">
        <v>14</v>
      </c>
      <c r="D190" s="2" t="s">
        <v>686</v>
      </c>
      <c r="E190" s="6">
        <v>23909000</v>
      </c>
      <c r="F190" s="6">
        <v>46455727</v>
      </c>
    </row>
    <row r="191" spans="2:6" x14ac:dyDescent="0.2">
      <c r="B191" s="2">
        <v>1996</v>
      </c>
      <c r="C191" s="2">
        <v>15</v>
      </c>
      <c r="D191" s="2" t="s">
        <v>1562</v>
      </c>
      <c r="E191" s="6">
        <v>23512000</v>
      </c>
      <c r="F191" s="6">
        <v>45684348</v>
      </c>
    </row>
    <row r="192" spans="2:6" x14ac:dyDescent="0.2">
      <c r="B192" s="2">
        <v>1996</v>
      </c>
      <c r="C192" s="2">
        <v>16</v>
      </c>
      <c r="D192" s="2" t="s">
        <v>1559</v>
      </c>
      <c r="E192" s="6">
        <v>23084000</v>
      </c>
      <c r="F192" s="6">
        <v>44852734</v>
      </c>
    </row>
    <row r="193" spans="1:6" x14ac:dyDescent="0.2">
      <c r="B193" s="2">
        <v>1996</v>
      </c>
      <c r="C193" s="2">
        <v>17</v>
      </c>
      <c r="D193" s="2" t="s">
        <v>1551</v>
      </c>
      <c r="E193" s="6">
        <v>23011000</v>
      </c>
      <c r="F193" s="6">
        <v>44710896</v>
      </c>
    </row>
    <row r="194" spans="1:6" x14ac:dyDescent="0.2">
      <c r="B194" s="2">
        <v>1996</v>
      </c>
      <c r="C194" s="2">
        <v>18</v>
      </c>
      <c r="D194" s="2" t="s">
        <v>1556</v>
      </c>
      <c r="E194" s="6">
        <v>22877000</v>
      </c>
      <c r="F194" s="6">
        <v>44450531</v>
      </c>
    </row>
    <row r="195" spans="1:6" x14ac:dyDescent="0.2">
      <c r="B195" s="2">
        <v>1996</v>
      </c>
      <c r="C195" s="2">
        <v>19</v>
      </c>
      <c r="D195" s="2" t="s">
        <v>1033</v>
      </c>
      <c r="E195" s="6">
        <v>22642000</v>
      </c>
      <c r="F195" s="6">
        <v>43993918</v>
      </c>
    </row>
    <row r="196" spans="1:6" x14ac:dyDescent="0.2">
      <c r="B196" s="2">
        <v>1996</v>
      </c>
      <c r="C196" s="2">
        <v>20</v>
      </c>
      <c r="D196" s="2" t="s">
        <v>1553</v>
      </c>
      <c r="E196" s="6">
        <v>22580000</v>
      </c>
      <c r="F196" s="6">
        <v>43873453</v>
      </c>
    </row>
    <row r="197" spans="1:6" x14ac:dyDescent="0.2">
      <c r="B197" s="2">
        <v>1996</v>
      </c>
      <c r="C197" s="2">
        <v>21</v>
      </c>
      <c r="D197" s="2" t="s">
        <v>679</v>
      </c>
      <c r="E197" s="6">
        <v>22451000</v>
      </c>
      <c r="F197" s="6">
        <v>43622800</v>
      </c>
    </row>
    <row r="198" spans="1:6" x14ac:dyDescent="0.2">
      <c r="B198" s="2">
        <v>1996</v>
      </c>
      <c r="C198" s="2">
        <v>22</v>
      </c>
      <c r="D198" s="2" t="s">
        <v>1548</v>
      </c>
      <c r="E198" s="6">
        <v>22227000</v>
      </c>
      <c r="F198" s="6">
        <v>43187564</v>
      </c>
    </row>
    <row r="199" spans="1:6" x14ac:dyDescent="0.2">
      <c r="B199" s="2">
        <v>1996</v>
      </c>
      <c r="C199" s="2">
        <v>23</v>
      </c>
      <c r="D199" s="2" t="s">
        <v>776</v>
      </c>
      <c r="E199" s="6">
        <v>22224000</v>
      </c>
      <c r="F199" s="6">
        <v>43181736</v>
      </c>
    </row>
    <row r="200" spans="1:6" x14ac:dyDescent="0.2">
      <c r="B200" s="2">
        <v>1996</v>
      </c>
      <c r="C200" s="2">
        <v>24</v>
      </c>
      <c r="D200" s="2" t="s">
        <v>1564</v>
      </c>
      <c r="E200" s="6">
        <v>22087000</v>
      </c>
      <c r="F200" s="6">
        <v>42915539</v>
      </c>
    </row>
    <row r="201" spans="1:6" x14ac:dyDescent="0.2">
      <c r="B201" s="2">
        <v>1996</v>
      </c>
      <c r="C201" s="2">
        <v>25</v>
      </c>
      <c r="D201" s="2" t="s">
        <v>1549</v>
      </c>
      <c r="E201" s="6">
        <v>21753000</v>
      </c>
      <c r="F201" s="6">
        <v>42266571</v>
      </c>
    </row>
    <row r="202" spans="1:6" x14ac:dyDescent="0.2">
      <c r="B202" s="2">
        <v>1996</v>
      </c>
      <c r="C202" s="2">
        <v>26</v>
      </c>
      <c r="D202" s="2" t="s">
        <v>1561</v>
      </c>
      <c r="E202" s="6">
        <v>21165000</v>
      </c>
      <c r="F202" s="6">
        <v>41124075</v>
      </c>
    </row>
    <row r="203" spans="1:6" x14ac:dyDescent="0.2">
      <c r="B203" s="2">
        <v>1996</v>
      </c>
      <c r="C203" s="2">
        <v>27</v>
      </c>
      <c r="D203" s="2" t="s">
        <v>1554</v>
      </c>
      <c r="E203" s="6">
        <v>20219000</v>
      </c>
      <c r="F203" s="6">
        <v>39285971</v>
      </c>
    </row>
    <row r="204" spans="1:6" x14ac:dyDescent="0.2">
      <c r="B204" s="2">
        <v>1996</v>
      </c>
      <c r="C204" s="2">
        <v>28</v>
      </c>
      <c r="D204" s="2" t="s">
        <v>935</v>
      </c>
      <c r="E204" s="6">
        <v>18413000</v>
      </c>
      <c r="F204" s="6">
        <v>35776872</v>
      </c>
    </row>
    <row r="205" spans="1:6" x14ac:dyDescent="0.2">
      <c r="B205" s="2">
        <v>1996</v>
      </c>
      <c r="C205" s="2">
        <v>29</v>
      </c>
      <c r="D205" s="2" t="s">
        <v>1576</v>
      </c>
      <c r="E205" s="6">
        <v>17955000</v>
      </c>
      <c r="F205" s="6">
        <v>34886968</v>
      </c>
    </row>
    <row r="206" spans="1:6" x14ac:dyDescent="0.2">
      <c r="B206" s="2">
        <f>B205</f>
        <v>1996</v>
      </c>
      <c r="D206" s="1" t="s">
        <v>1630</v>
      </c>
      <c r="E206" s="168">
        <f>AVERAGE(E177:E205)</f>
        <v>24974743.44827586</v>
      </c>
      <c r="F206" s="168">
        <f>AVERAGE(F177:F205)</f>
        <v>48526492.068965517</v>
      </c>
    </row>
    <row r="207" spans="1:6" x14ac:dyDescent="0.2">
      <c r="B207" s="2">
        <f>B205</f>
        <v>1996</v>
      </c>
      <c r="D207" s="1" t="s">
        <v>1631</v>
      </c>
      <c r="E207" s="168">
        <f>SUM(E177:E205)</f>
        <v>724267560</v>
      </c>
      <c r="F207" s="168">
        <f>SUM(F177:F205)</f>
        <v>1407268270</v>
      </c>
    </row>
    <row r="208" spans="1:6" x14ac:dyDescent="0.2">
      <c r="A208" s="2" t="s">
        <v>1487</v>
      </c>
    </row>
    <row r="211" spans="2:6" x14ac:dyDescent="0.2">
      <c r="D211" s="2" t="s">
        <v>1263</v>
      </c>
      <c r="E211" s="2" t="s">
        <v>1633</v>
      </c>
      <c r="F211" s="2" t="s">
        <v>1634</v>
      </c>
    </row>
    <row r="212" spans="2:6" x14ac:dyDescent="0.2">
      <c r="B212" s="2">
        <v>1997</v>
      </c>
      <c r="C212" s="2">
        <v>1</v>
      </c>
      <c r="D212" s="2" t="s">
        <v>1562</v>
      </c>
      <c r="E212" s="6">
        <v>58270000</v>
      </c>
      <c r="F212" s="6">
        <v>110185330</v>
      </c>
    </row>
    <row r="213" spans="2:6" x14ac:dyDescent="0.2">
      <c r="B213" s="2">
        <v>1997</v>
      </c>
      <c r="C213" s="2">
        <v>2</v>
      </c>
      <c r="D213" s="2" t="s">
        <v>1565</v>
      </c>
      <c r="E213" s="6">
        <v>40149100</v>
      </c>
      <c r="F213" s="6">
        <v>75919711</v>
      </c>
    </row>
    <row r="214" spans="2:6" x14ac:dyDescent="0.2">
      <c r="B214" s="2">
        <v>1997</v>
      </c>
      <c r="C214" s="2">
        <v>3</v>
      </c>
      <c r="D214" s="2" t="s">
        <v>686</v>
      </c>
      <c r="E214" s="6">
        <v>39480000</v>
      </c>
      <c r="F214" s="6">
        <v>74654481</v>
      </c>
    </row>
    <row r="215" spans="2:6" x14ac:dyDescent="0.2">
      <c r="B215" s="2">
        <v>1997</v>
      </c>
      <c r="C215" s="2">
        <v>4</v>
      </c>
      <c r="D215" s="2" t="s">
        <v>1552</v>
      </c>
      <c r="E215" s="6">
        <v>36140000</v>
      </c>
      <c r="F215" s="6">
        <v>68338726</v>
      </c>
    </row>
    <row r="216" spans="2:6" x14ac:dyDescent="0.2">
      <c r="B216" s="2">
        <v>1997</v>
      </c>
      <c r="C216" s="2">
        <v>5</v>
      </c>
      <c r="D216" s="2" t="s">
        <v>776</v>
      </c>
      <c r="E216" s="6">
        <v>34940000</v>
      </c>
      <c r="F216" s="6">
        <v>66069591</v>
      </c>
    </row>
    <row r="217" spans="2:6" x14ac:dyDescent="0.2">
      <c r="B217" s="2">
        <v>1997</v>
      </c>
      <c r="C217" s="2">
        <v>6</v>
      </c>
      <c r="D217" s="2" t="s">
        <v>1556</v>
      </c>
      <c r="E217" s="6">
        <v>31087000</v>
      </c>
      <c r="F217" s="6">
        <v>58783782</v>
      </c>
    </row>
    <row r="218" spans="2:6" x14ac:dyDescent="0.2">
      <c r="B218" s="2">
        <v>1997</v>
      </c>
      <c r="C218" s="2">
        <v>7</v>
      </c>
      <c r="D218" s="2" t="s">
        <v>1557</v>
      </c>
      <c r="E218" s="6">
        <v>30785500</v>
      </c>
      <c r="F218" s="6">
        <v>58213664</v>
      </c>
    </row>
    <row r="219" spans="2:6" x14ac:dyDescent="0.2">
      <c r="B219" s="2">
        <v>1997</v>
      </c>
      <c r="C219" s="2">
        <v>8</v>
      </c>
      <c r="D219" s="2" t="s">
        <v>1558</v>
      </c>
      <c r="E219" s="6">
        <v>30301500</v>
      </c>
      <c r="F219" s="6">
        <v>57298446</v>
      </c>
    </row>
    <row r="220" spans="2:6" x14ac:dyDescent="0.2">
      <c r="B220" s="2">
        <v>1997</v>
      </c>
      <c r="C220" s="2">
        <v>9</v>
      </c>
      <c r="D220" s="2" t="s">
        <v>1547</v>
      </c>
      <c r="E220" s="6">
        <v>28838500</v>
      </c>
      <c r="F220" s="6">
        <v>54531996</v>
      </c>
    </row>
    <row r="221" spans="2:6" x14ac:dyDescent="0.2">
      <c r="B221" s="2">
        <v>1997</v>
      </c>
      <c r="C221" s="2">
        <v>10</v>
      </c>
      <c r="D221" s="2" t="s">
        <v>1563</v>
      </c>
      <c r="E221" s="6">
        <v>27820200</v>
      </c>
      <c r="F221" s="6">
        <v>52606445</v>
      </c>
    </row>
    <row r="222" spans="2:6" x14ac:dyDescent="0.2">
      <c r="B222" s="2">
        <v>1997</v>
      </c>
      <c r="C222" s="2">
        <v>11</v>
      </c>
      <c r="D222" s="2" t="s">
        <v>1546</v>
      </c>
      <c r="E222" s="6">
        <v>26848500</v>
      </c>
      <c r="F222" s="6">
        <v>50769016</v>
      </c>
    </row>
    <row r="223" spans="2:6" x14ac:dyDescent="0.2">
      <c r="B223" s="2">
        <v>1997</v>
      </c>
      <c r="C223" s="2">
        <v>12</v>
      </c>
      <c r="D223" s="2" t="s">
        <v>996</v>
      </c>
      <c r="E223" s="6">
        <v>26275000</v>
      </c>
      <c r="F223" s="6">
        <v>49684557</v>
      </c>
    </row>
    <row r="224" spans="2:6" x14ac:dyDescent="0.2">
      <c r="B224" s="2">
        <v>1997</v>
      </c>
      <c r="C224" s="2">
        <v>13</v>
      </c>
      <c r="D224" s="2" t="s">
        <v>1549</v>
      </c>
      <c r="E224" s="6">
        <v>26107500</v>
      </c>
      <c r="F224" s="6">
        <v>49367822</v>
      </c>
    </row>
    <row r="225" spans="2:6" x14ac:dyDescent="0.2">
      <c r="B225" s="2">
        <v>1997</v>
      </c>
      <c r="C225" s="2">
        <v>14</v>
      </c>
      <c r="D225" s="2" t="s">
        <v>1545</v>
      </c>
      <c r="E225" s="6">
        <v>25923500</v>
      </c>
      <c r="F225" s="6">
        <v>49019890</v>
      </c>
    </row>
    <row r="226" spans="2:6" x14ac:dyDescent="0.2">
      <c r="B226" s="2">
        <v>1997</v>
      </c>
      <c r="C226" s="2">
        <v>15</v>
      </c>
      <c r="D226" s="2" t="s">
        <v>1554</v>
      </c>
      <c r="E226" s="6">
        <v>25853500</v>
      </c>
      <c r="F226" s="6">
        <v>48887527</v>
      </c>
    </row>
    <row r="227" spans="2:6" x14ac:dyDescent="0.2">
      <c r="B227" s="2">
        <v>1997</v>
      </c>
      <c r="C227" s="2">
        <v>16</v>
      </c>
      <c r="D227" s="2" t="s">
        <v>1548</v>
      </c>
      <c r="E227" s="6">
        <v>25806100</v>
      </c>
      <c r="F227" s="6">
        <v>48797895</v>
      </c>
    </row>
    <row r="228" spans="2:6" x14ac:dyDescent="0.2">
      <c r="B228" s="2">
        <v>1997</v>
      </c>
      <c r="C228" s="2">
        <v>17</v>
      </c>
      <c r="D228" s="2" t="s">
        <v>1553</v>
      </c>
      <c r="E228" s="6">
        <v>25426600</v>
      </c>
      <c r="F228" s="6">
        <v>48080281</v>
      </c>
    </row>
    <row r="229" spans="2:6" x14ac:dyDescent="0.2">
      <c r="B229" s="2">
        <v>1997</v>
      </c>
      <c r="C229" s="2">
        <v>18</v>
      </c>
      <c r="D229" s="2" t="s">
        <v>679</v>
      </c>
      <c r="E229" s="6">
        <v>25267000</v>
      </c>
      <c r="F229" s="6">
        <v>47778486</v>
      </c>
    </row>
    <row r="230" spans="2:6" x14ac:dyDescent="0.2">
      <c r="B230" s="2">
        <v>1997</v>
      </c>
      <c r="C230" s="2">
        <v>19</v>
      </c>
      <c r="D230" s="2" t="s">
        <v>1555</v>
      </c>
      <c r="E230" s="6">
        <v>24903500</v>
      </c>
      <c r="F230" s="6">
        <v>47091129</v>
      </c>
    </row>
    <row r="231" spans="2:6" x14ac:dyDescent="0.2">
      <c r="B231" s="2">
        <v>1997</v>
      </c>
      <c r="C231" s="2">
        <v>20</v>
      </c>
      <c r="D231" s="2" t="s">
        <v>1551</v>
      </c>
      <c r="E231" s="6">
        <v>24222500</v>
      </c>
      <c r="F231" s="6">
        <v>45803395</v>
      </c>
    </row>
    <row r="232" spans="2:6" x14ac:dyDescent="0.2">
      <c r="B232" s="2">
        <v>1997</v>
      </c>
      <c r="C232" s="2">
        <v>21</v>
      </c>
      <c r="D232" s="2" t="s">
        <v>1033</v>
      </c>
      <c r="E232" s="6">
        <v>24100500</v>
      </c>
      <c r="F232" s="6">
        <v>45572699</v>
      </c>
    </row>
    <row r="233" spans="2:6" x14ac:dyDescent="0.2">
      <c r="B233" s="2">
        <v>1997</v>
      </c>
      <c r="C233" s="2">
        <v>22</v>
      </c>
      <c r="D233" s="2" t="s">
        <v>1550</v>
      </c>
      <c r="E233" s="6">
        <v>23669500</v>
      </c>
      <c r="F233" s="6">
        <v>44757704</v>
      </c>
    </row>
    <row r="234" spans="2:6" x14ac:dyDescent="0.2">
      <c r="B234" s="2">
        <v>1997</v>
      </c>
      <c r="C234" s="2">
        <v>23</v>
      </c>
      <c r="D234" s="2" t="s">
        <v>1561</v>
      </c>
      <c r="E234" s="6">
        <v>23336500</v>
      </c>
      <c r="F234" s="6">
        <v>44128018</v>
      </c>
    </row>
    <row r="235" spans="2:6" x14ac:dyDescent="0.2">
      <c r="B235" s="2">
        <v>1997</v>
      </c>
      <c r="C235" s="2">
        <v>24</v>
      </c>
      <c r="D235" s="2" t="s">
        <v>1564</v>
      </c>
      <c r="E235" s="6">
        <v>22421000</v>
      </c>
      <c r="F235" s="6">
        <v>42396857</v>
      </c>
    </row>
    <row r="236" spans="2:6" x14ac:dyDescent="0.2">
      <c r="B236" s="2">
        <v>1997</v>
      </c>
      <c r="C236" s="2">
        <v>25</v>
      </c>
      <c r="D236" s="2" t="s">
        <v>1560</v>
      </c>
      <c r="E236" s="6">
        <v>21243300</v>
      </c>
      <c r="F236" s="6">
        <v>40169894</v>
      </c>
    </row>
    <row r="237" spans="2:6" x14ac:dyDescent="0.2">
      <c r="B237" s="2">
        <v>1997</v>
      </c>
      <c r="C237" s="2">
        <v>26</v>
      </c>
      <c r="D237" s="2" t="s">
        <v>1559</v>
      </c>
      <c r="E237" s="6">
        <v>20975500</v>
      </c>
      <c r="F237" s="6">
        <v>39663498</v>
      </c>
    </row>
    <row r="238" spans="2:6" x14ac:dyDescent="0.2">
      <c r="B238" s="2">
        <v>1997</v>
      </c>
      <c r="C238" s="2">
        <v>27</v>
      </c>
      <c r="D238" s="2" t="s">
        <v>1544</v>
      </c>
      <c r="E238" s="6">
        <v>18867500</v>
      </c>
      <c r="F238" s="6">
        <v>35677389</v>
      </c>
    </row>
    <row r="239" spans="2:6" x14ac:dyDescent="0.2">
      <c r="B239" s="2">
        <v>1997</v>
      </c>
      <c r="C239" s="2">
        <v>28</v>
      </c>
      <c r="D239" s="2" t="s">
        <v>1576</v>
      </c>
      <c r="E239" s="6">
        <v>18633900</v>
      </c>
      <c r="F239" s="6">
        <v>35235662</v>
      </c>
    </row>
    <row r="240" spans="2:6" x14ac:dyDescent="0.2">
      <c r="B240" s="2">
        <v>1997</v>
      </c>
      <c r="C240" s="2">
        <v>29</v>
      </c>
      <c r="D240" s="2" t="s">
        <v>935</v>
      </c>
      <c r="E240" s="6">
        <v>15978000</v>
      </c>
      <c r="F240" s="6">
        <v>30213502</v>
      </c>
    </row>
    <row r="241" spans="1:6" x14ac:dyDescent="0.2">
      <c r="B241" s="2">
        <f>B240</f>
        <v>1997</v>
      </c>
      <c r="D241" s="1" t="s">
        <v>1630</v>
      </c>
      <c r="E241" s="168">
        <f>AVERAGE(E212:E240)</f>
        <v>27712800</v>
      </c>
      <c r="F241" s="168">
        <f>AVERAGE(F212:F240)</f>
        <v>52403358.379310347</v>
      </c>
    </row>
    <row r="242" spans="1:6" x14ac:dyDescent="0.2">
      <c r="B242" s="2">
        <f>B240</f>
        <v>1997</v>
      </c>
      <c r="D242" s="1" t="s">
        <v>1631</v>
      </c>
      <c r="E242" s="168">
        <f>SUM(E212:E240)</f>
        <v>803671200</v>
      </c>
      <c r="F242" s="168">
        <f>SUM(F212:F240)</f>
        <v>1519697393</v>
      </c>
    </row>
    <row r="243" spans="1:6" x14ac:dyDescent="0.2">
      <c r="A243" s="2" t="s">
        <v>1487</v>
      </c>
    </row>
    <row r="246" spans="1:6" x14ac:dyDescent="0.2">
      <c r="D246" s="2" t="s">
        <v>1263</v>
      </c>
      <c r="E246" s="2" t="s">
        <v>1577</v>
      </c>
      <c r="F246" s="2" t="s">
        <v>1578</v>
      </c>
    </row>
    <row r="247" spans="1:6" x14ac:dyDescent="0.2">
      <c r="B247" s="2">
        <v>1998</v>
      </c>
      <c r="C247" s="2">
        <v>1</v>
      </c>
      <c r="D247" s="2" t="s">
        <v>1562</v>
      </c>
      <c r="E247" s="6">
        <v>61330670</v>
      </c>
      <c r="F247" s="6">
        <v>113368381</v>
      </c>
    </row>
    <row r="248" spans="1:6" x14ac:dyDescent="0.2">
      <c r="B248" s="2">
        <v>1998</v>
      </c>
      <c r="C248" s="2">
        <v>2</v>
      </c>
      <c r="D248" s="2" t="s">
        <v>1545</v>
      </c>
      <c r="E248" s="6">
        <v>53974881</v>
      </c>
      <c r="F248" s="6">
        <v>99771366</v>
      </c>
    </row>
    <row r="249" spans="1:6" x14ac:dyDescent="0.2">
      <c r="B249" s="2">
        <v>1998</v>
      </c>
      <c r="C249" s="2">
        <v>3</v>
      </c>
      <c r="D249" s="2" t="s">
        <v>1565</v>
      </c>
      <c r="E249" s="6">
        <v>43954299</v>
      </c>
      <c r="F249" s="6">
        <v>81248539</v>
      </c>
    </row>
    <row r="250" spans="1:6" x14ac:dyDescent="0.2">
      <c r="B250" s="2">
        <v>1998</v>
      </c>
      <c r="C250" s="2">
        <v>4</v>
      </c>
      <c r="D250" s="2" t="s">
        <v>776</v>
      </c>
      <c r="E250" s="6">
        <v>40718075</v>
      </c>
      <c r="F250" s="6">
        <v>75266453</v>
      </c>
    </row>
    <row r="251" spans="1:6" x14ac:dyDescent="0.2">
      <c r="B251" s="2">
        <v>1998</v>
      </c>
      <c r="C251" s="2">
        <v>5</v>
      </c>
      <c r="D251" s="2" t="s">
        <v>686</v>
      </c>
      <c r="E251" s="6">
        <v>39162273</v>
      </c>
      <c r="F251" s="6">
        <v>72390588</v>
      </c>
    </row>
    <row r="252" spans="1:6" x14ac:dyDescent="0.2">
      <c r="B252" s="2">
        <v>1998</v>
      </c>
      <c r="C252" s="2">
        <v>6</v>
      </c>
      <c r="D252" s="2" t="s">
        <v>1557</v>
      </c>
      <c r="E252" s="6">
        <v>38846163</v>
      </c>
      <c r="F252" s="6">
        <v>71806266</v>
      </c>
    </row>
    <row r="253" spans="1:6" x14ac:dyDescent="0.2">
      <c r="B253" s="2">
        <v>1998</v>
      </c>
      <c r="C253" s="2">
        <v>7</v>
      </c>
      <c r="D253" s="2" t="s">
        <v>1558</v>
      </c>
      <c r="E253" s="6">
        <v>37592175</v>
      </c>
      <c r="F253" s="6">
        <v>69488294</v>
      </c>
    </row>
    <row r="254" spans="1:6" x14ac:dyDescent="0.2">
      <c r="B254" s="2">
        <v>1998</v>
      </c>
      <c r="C254" s="2">
        <v>8</v>
      </c>
      <c r="D254" s="2" t="s">
        <v>1552</v>
      </c>
      <c r="E254" s="6">
        <v>36937876</v>
      </c>
      <c r="F254" s="6">
        <v>68278838</v>
      </c>
    </row>
    <row r="255" spans="1:6" x14ac:dyDescent="0.2">
      <c r="B255" s="2">
        <v>1998</v>
      </c>
      <c r="C255" s="2">
        <v>9</v>
      </c>
      <c r="D255" s="2" t="s">
        <v>1547</v>
      </c>
      <c r="E255" s="6">
        <v>36304583</v>
      </c>
      <c r="F255" s="6">
        <v>67108211</v>
      </c>
    </row>
    <row r="256" spans="1:6" x14ac:dyDescent="0.2">
      <c r="B256" s="2">
        <v>1998</v>
      </c>
      <c r="C256" s="2">
        <v>10</v>
      </c>
      <c r="D256" s="2" t="s">
        <v>1564</v>
      </c>
      <c r="E256" s="6">
        <v>34641186</v>
      </c>
      <c r="F256" s="6">
        <v>64033455</v>
      </c>
    </row>
    <row r="257" spans="2:6" x14ac:dyDescent="0.2">
      <c r="B257" s="2">
        <v>1998</v>
      </c>
      <c r="C257" s="2">
        <v>11</v>
      </c>
      <c r="D257" s="2" t="s">
        <v>1556</v>
      </c>
      <c r="E257" s="6">
        <v>32856469</v>
      </c>
      <c r="F257" s="6">
        <v>60734448</v>
      </c>
    </row>
    <row r="258" spans="2:6" x14ac:dyDescent="0.2">
      <c r="B258" s="2">
        <v>1998</v>
      </c>
      <c r="C258" s="2">
        <v>12</v>
      </c>
      <c r="D258" s="2" t="s">
        <v>1550</v>
      </c>
      <c r="E258" s="6">
        <v>31420520</v>
      </c>
      <c r="F258" s="6">
        <v>58080126</v>
      </c>
    </row>
    <row r="259" spans="2:6" x14ac:dyDescent="0.2">
      <c r="B259" s="2">
        <v>1998</v>
      </c>
      <c r="C259" s="2">
        <v>13</v>
      </c>
      <c r="D259" s="2" t="s">
        <v>1548</v>
      </c>
      <c r="E259" s="6">
        <v>30133827</v>
      </c>
      <c r="F259" s="6">
        <v>55701707</v>
      </c>
    </row>
    <row r="260" spans="2:6" x14ac:dyDescent="0.2">
      <c r="B260" s="2">
        <v>1998</v>
      </c>
      <c r="C260" s="2">
        <v>14</v>
      </c>
      <c r="D260" s="2" t="s">
        <v>1563</v>
      </c>
      <c r="E260" s="6">
        <v>30046350</v>
      </c>
      <c r="F260" s="6">
        <v>55540001</v>
      </c>
    </row>
    <row r="261" spans="2:6" x14ac:dyDescent="0.2">
      <c r="B261" s="2">
        <v>1998</v>
      </c>
      <c r="C261" s="2">
        <v>15</v>
      </c>
      <c r="D261" s="2" t="s">
        <v>679</v>
      </c>
      <c r="E261" s="6">
        <v>28505442</v>
      </c>
      <c r="F261" s="6">
        <v>52691672</v>
      </c>
    </row>
    <row r="262" spans="2:6" x14ac:dyDescent="0.2">
      <c r="B262" s="2">
        <v>1998</v>
      </c>
      <c r="C262" s="2">
        <v>16</v>
      </c>
      <c r="D262" s="2" t="s">
        <v>1553</v>
      </c>
      <c r="E262" s="6">
        <v>28504567</v>
      </c>
      <c r="F262" s="6">
        <v>52690055</v>
      </c>
    </row>
    <row r="263" spans="2:6" x14ac:dyDescent="0.2">
      <c r="B263" s="2">
        <v>1998</v>
      </c>
      <c r="C263" s="2">
        <v>17</v>
      </c>
      <c r="D263" s="2" t="s">
        <v>996</v>
      </c>
      <c r="E263" s="6">
        <v>28086350</v>
      </c>
      <c r="F263" s="6">
        <v>51916988</v>
      </c>
    </row>
    <row r="264" spans="2:6" x14ac:dyDescent="0.2">
      <c r="B264" s="2">
        <v>1998</v>
      </c>
      <c r="C264" s="2">
        <v>18</v>
      </c>
      <c r="D264" s="2" t="s">
        <v>1033</v>
      </c>
      <c r="E264" s="6">
        <v>27787780</v>
      </c>
      <c r="F264" s="6">
        <v>51365089</v>
      </c>
    </row>
    <row r="265" spans="2:6" x14ac:dyDescent="0.2">
      <c r="B265" s="2">
        <v>1998</v>
      </c>
      <c r="C265" s="2">
        <v>19</v>
      </c>
      <c r="D265" s="2" t="s">
        <v>1555</v>
      </c>
      <c r="E265" s="6">
        <v>27786719</v>
      </c>
      <c r="F265" s="6">
        <v>51363127</v>
      </c>
    </row>
    <row r="266" spans="2:6" x14ac:dyDescent="0.2">
      <c r="B266" s="2">
        <v>1998</v>
      </c>
      <c r="C266" s="2">
        <v>20</v>
      </c>
      <c r="D266" s="2" t="s">
        <v>1549</v>
      </c>
      <c r="E266" s="6">
        <v>27268948</v>
      </c>
      <c r="F266" s="6">
        <v>50406039</v>
      </c>
    </row>
    <row r="267" spans="2:6" x14ac:dyDescent="0.2">
      <c r="B267" s="2">
        <v>1998</v>
      </c>
      <c r="C267" s="2">
        <v>21</v>
      </c>
      <c r="D267" s="2" t="s">
        <v>1559</v>
      </c>
      <c r="E267" s="6">
        <v>27006013</v>
      </c>
      <c r="F267" s="6">
        <v>49920010</v>
      </c>
    </row>
    <row r="268" spans="2:6" x14ac:dyDescent="0.2">
      <c r="B268" s="2">
        <v>1998</v>
      </c>
      <c r="C268" s="2">
        <v>22</v>
      </c>
      <c r="D268" s="2" t="s">
        <v>1554</v>
      </c>
      <c r="E268" s="6">
        <v>26800500</v>
      </c>
      <c r="F268" s="6">
        <v>49540123</v>
      </c>
    </row>
    <row r="269" spans="2:6" x14ac:dyDescent="0.2">
      <c r="B269" s="2">
        <v>1998</v>
      </c>
      <c r="C269" s="2">
        <v>23</v>
      </c>
      <c r="D269" s="2" t="s">
        <v>1544</v>
      </c>
      <c r="E269" s="6">
        <v>26677290</v>
      </c>
      <c r="F269" s="6">
        <v>49312369</v>
      </c>
    </row>
    <row r="270" spans="2:6" x14ac:dyDescent="0.2">
      <c r="B270" s="2">
        <v>1998</v>
      </c>
      <c r="C270" s="2">
        <v>24</v>
      </c>
      <c r="D270" s="2" t="s">
        <v>1560</v>
      </c>
      <c r="E270" s="6">
        <v>26518960</v>
      </c>
      <c r="F270" s="6">
        <v>49019702</v>
      </c>
    </row>
    <row r="271" spans="2:6" x14ac:dyDescent="0.2">
      <c r="B271" s="2">
        <v>1998</v>
      </c>
      <c r="C271" s="2">
        <v>25</v>
      </c>
      <c r="D271" s="2" t="s">
        <v>1551</v>
      </c>
      <c r="E271" s="6">
        <v>25919828</v>
      </c>
      <c r="F271" s="6">
        <v>47912221</v>
      </c>
    </row>
    <row r="272" spans="2:6" x14ac:dyDescent="0.2">
      <c r="B272" s="2">
        <v>1998</v>
      </c>
      <c r="C272" s="2">
        <v>26</v>
      </c>
      <c r="D272" s="2" t="s">
        <v>935</v>
      </c>
      <c r="E272" s="6">
        <v>25637110</v>
      </c>
      <c r="F272" s="6">
        <v>47389622</v>
      </c>
    </row>
    <row r="273" spans="1:6" x14ac:dyDescent="0.2">
      <c r="B273" s="2">
        <v>1998</v>
      </c>
      <c r="C273" s="2">
        <v>27</v>
      </c>
      <c r="D273" s="2" t="s">
        <v>1546</v>
      </c>
      <c r="E273" s="6">
        <v>24876625</v>
      </c>
      <c r="F273" s="6">
        <v>45983884</v>
      </c>
    </row>
    <row r="274" spans="1:6" x14ac:dyDescent="0.2">
      <c r="B274" s="2">
        <v>1998</v>
      </c>
      <c r="C274" s="2">
        <v>28</v>
      </c>
      <c r="D274" s="2" t="s">
        <v>1576</v>
      </c>
      <c r="E274" s="6">
        <v>24748905</v>
      </c>
      <c r="F274" s="6">
        <v>45747795</v>
      </c>
    </row>
    <row r="275" spans="1:6" x14ac:dyDescent="0.2">
      <c r="B275" s="2">
        <v>1998</v>
      </c>
      <c r="C275" s="2">
        <v>29</v>
      </c>
      <c r="D275" s="2" t="s">
        <v>1561</v>
      </c>
      <c r="E275" s="6">
        <v>24493625</v>
      </c>
      <c r="F275" s="6">
        <v>45275915</v>
      </c>
    </row>
    <row r="276" spans="1:6" x14ac:dyDescent="0.2">
      <c r="B276" s="2">
        <f>B275</f>
        <v>1998</v>
      </c>
      <c r="D276" s="1" t="s">
        <v>1630</v>
      </c>
      <c r="E276" s="168">
        <f>AVERAGE(E247:E275)</f>
        <v>32708207.206896551</v>
      </c>
      <c r="F276" s="168">
        <f>AVERAGE(F247:F275)</f>
        <v>60460389.103448279</v>
      </c>
    </row>
    <row r="277" spans="1:6" x14ac:dyDescent="0.2">
      <c r="B277" s="2">
        <f>B275</f>
        <v>1998</v>
      </c>
      <c r="D277" s="1" t="s">
        <v>1631</v>
      </c>
      <c r="E277" s="168">
        <f>SUM(E247:E275)</f>
        <v>948538009</v>
      </c>
      <c r="F277" s="168">
        <f>SUM(F247:F275)</f>
        <v>1753351284</v>
      </c>
    </row>
    <row r="278" spans="1:6" x14ac:dyDescent="0.2">
      <c r="A278" s="2" t="s">
        <v>1487</v>
      </c>
    </row>
    <row r="280" spans="1:6" x14ac:dyDescent="0.2">
      <c r="D280" s="2" t="s">
        <v>1263</v>
      </c>
      <c r="E280" s="2" t="s">
        <v>1579</v>
      </c>
      <c r="F280" s="2" t="s">
        <v>1580</v>
      </c>
    </row>
    <row r="281" spans="1:6" x14ac:dyDescent="0.2">
      <c r="B281" s="2">
        <v>1999</v>
      </c>
      <c r="C281" s="2">
        <v>1</v>
      </c>
      <c r="D281" s="2" t="s">
        <v>1545</v>
      </c>
      <c r="E281" s="6">
        <v>59945400</v>
      </c>
      <c r="F281" s="6">
        <v>108972270</v>
      </c>
    </row>
    <row r="282" spans="1:6" x14ac:dyDescent="0.2">
      <c r="B282" s="2">
        <v>1999</v>
      </c>
      <c r="C282" s="2">
        <v>2</v>
      </c>
      <c r="D282" s="2" t="s">
        <v>1555</v>
      </c>
      <c r="E282" s="6">
        <v>54725500</v>
      </c>
      <c r="F282" s="6">
        <v>99483229</v>
      </c>
    </row>
    <row r="283" spans="1:6" x14ac:dyDescent="0.2">
      <c r="B283" s="2">
        <v>1999</v>
      </c>
      <c r="C283" s="2">
        <v>3</v>
      </c>
      <c r="D283" s="2" t="s">
        <v>1565</v>
      </c>
      <c r="E283" s="6">
        <v>46118000</v>
      </c>
      <c r="F283" s="6">
        <v>83836007</v>
      </c>
    </row>
    <row r="284" spans="1:6" x14ac:dyDescent="0.2">
      <c r="B284" s="2">
        <v>1999</v>
      </c>
      <c r="C284" s="2">
        <v>4</v>
      </c>
      <c r="D284" s="2" t="s">
        <v>686</v>
      </c>
      <c r="E284" s="6">
        <v>45401500</v>
      </c>
      <c r="F284" s="6">
        <v>82533514</v>
      </c>
    </row>
    <row r="285" spans="1:6" x14ac:dyDescent="0.2">
      <c r="B285" s="2">
        <v>1999</v>
      </c>
      <c r="C285" s="2">
        <v>5</v>
      </c>
      <c r="D285" s="2" t="s">
        <v>1564</v>
      </c>
      <c r="E285" s="6">
        <v>44594000</v>
      </c>
      <c r="F285" s="6">
        <v>81065591</v>
      </c>
    </row>
    <row r="286" spans="1:6" x14ac:dyDescent="0.2">
      <c r="B286" s="2">
        <v>1999</v>
      </c>
      <c r="C286" s="2">
        <v>6</v>
      </c>
      <c r="D286" s="2" t="s">
        <v>1553</v>
      </c>
      <c r="E286" s="6">
        <v>43735000</v>
      </c>
      <c r="F286" s="6">
        <v>79504050</v>
      </c>
    </row>
    <row r="287" spans="1:6" x14ac:dyDescent="0.2">
      <c r="B287" s="2">
        <v>1999</v>
      </c>
      <c r="C287" s="2">
        <v>7</v>
      </c>
      <c r="D287" s="2" t="s">
        <v>1557</v>
      </c>
      <c r="E287" s="6">
        <v>43681143</v>
      </c>
      <c r="F287" s="6">
        <v>79406147</v>
      </c>
    </row>
    <row r="288" spans="1:6" x14ac:dyDescent="0.2">
      <c r="B288" s="2">
        <v>1999</v>
      </c>
      <c r="C288" s="2">
        <v>8</v>
      </c>
      <c r="D288" s="2" t="s">
        <v>1547</v>
      </c>
      <c r="E288" s="6">
        <v>41872000</v>
      </c>
      <c r="F288" s="6">
        <v>76117378</v>
      </c>
    </row>
    <row r="289" spans="2:6" x14ac:dyDescent="0.2">
      <c r="B289" s="2">
        <v>1999</v>
      </c>
      <c r="C289" s="2">
        <v>9</v>
      </c>
      <c r="D289" s="2" t="s">
        <v>1550</v>
      </c>
      <c r="E289" s="6">
        <v>41509920</v>
      </c>
      <c r="F289" s="6">
        <v>75459166</v>
      </c>
    </row>
    <row r="290" spans="2:6" x14ac:dyDescent="0.2">
      <c r="B290" s="2">
        <v>1999</v>
      </c>
      <c r="C290" s="2">
        <v>10</v>
      </c>
      <c r="D290" s="2" t="s">
        <v>1548</v>
      </c>
      <c r="E290" s="6">
        <v>40954940</v>
      </c>
      <c r="F290" s="6">
        <v>74450296</v>
      </c>
    </row>
    <row r="291" spans="2:6" x14ac:dyDescent="0.2">
      <c r="B291" s="2">
        <v>1999</v>
      </c>
      <c r="C291" s="2">
        <v>11</v>
      </c>
      <c r="D291" s="2" t="s">
        <v>1552</v>
      </c>
      <c r="E291" s="6">
        <v>36101500</v>
      </c>
      <c r="F291" s="6">
        <v>65627425</v>
      </c>
    </row>
    <row r="292" spans="2:6" x14ac:dyDescent="0.2">
      <c r="B292" s="2">
        <v>1999</v>
      </c>
      <c r="C292" s="2">
        <v>12</v>
      </c>
      <c r="D292" s="2" t="s">
        <v>1549</v>
      </c>
      <c r="E292" s="6">
        <v>35565568</v>
      </c>
      <c r="F292" s="6">
        <v>64653176</v>
      </c>
    </row>
    <row r="293" spans="2:6" x14ac:dyDescent="0.2">
      <c r="B293" s="2">
        <v>1999</v>
      </c>
      <c r="C293" s="2">
        <v>13</v>
      </c>
      <c r="D293" s="2" t="s">
        <v>1546</v>
      </c>
      <c r="E293" s="6">
        <v>34699620</v>
      </c>
      <c r="F293" s="6">
        <v>63079004</v>
      </c>
    </row>
    <row r="294" spans="2:6" x14ac:dyDescent="0.2">
      <c r="B294" s="2">
        <v>1999</v>
      </c>
      <c r="C294" s="2">
        <v>14</v>
      </c>
      <c r="D294" s="2" t="s">
        <v>1576</v>
      </c>
      <c r="E294" s="6">
        <v>34368500</v>
      </c>
      <c r="F294" s="6">
        <v>62477074</v>
      </c>
    </row>
    <row r="295" spans="2:6" x14ac:dyDescent="0.2">
      <c r="B295" s="2">
        <v>1999</v>
      </c>
      <c r="C295" s="2">
        <v>15</v>
      </c>
      <c r="D295" s="2" t="s">
        <v>776</v>
      </c>
      <c r="E295" s="6">
        <v>34018500</v>
      </c>
      <c r="F295" s="6">
        <v>61840828</v>
      </c>
    </row>
    <row r="296" spans="2:6" x14ac:dyDescent="0.2">
      <c r="B296" s="2">
        <v>1999</v>
      </c>
      <c r="C296" s="2">
        <v>16</v>
      </c>
      <c r="D296" s="2" t="s">
        <v>1551</v>
      </c>
      <c r="E296" s="6">
        <v>33703240</v>
      </c>
      <c r="F296" s="6">
        <v>61267727</v>
      </c>
    </row>
    <row r="297" spans="2:6" x14ac:dyDescent="0.2">
      <c r="B297" s="2">
        <v>1999</v>
      </c>
      <c r="C297" s="2">
        <v>17</v>
      </c>
      <c r="D297" s="2" t="s">
        <v>935</v>
      </c>
      <c r="E297" s="6">
        <v>33635800</v>
      </c>
      <c r="F297" s="6">
        <v>61145129</v>
      </c>
    </row>
    <row r="298" spans="2:6" x14ac:dyDescent="0.2">
      <c r="B298" s="2">
        <v>1999</v>
      </c>
      <c r="C298" s="2">
        <v>18</v>
      </c>
      <c r="D298" s="2" t="s">
        <v>1033</v>
      </c>
      <c r="E298" s="6">
        <v>33107230</v>
      </c>
      <c r="F298" s="6">
        <v>60184267</v>
      </c>
    </row>
    <row r="299" spans="2:6" x14ac:dyDescent="0.2">
      <c r="B299" s="2">
        <v>1999</v>
      </c>
      <c r="C299" s="2">
        <v>19</v>
      </c>
      <c r="D299" s="2" t="s">
        <v>1563</v>
      </c>
      <c r="E299" s="6">
        <v>32267000</v>
      </c>
      <c r="F299" s="6">
        <v>58656842</v>
      </c>
    </row>
    <row r="300" spans="2:6" x14ac:dyDescent="0.2">
      <c r="B300" s="2">
        <v>1999</v>
      </c>
      <c r="C300" s="2">
        <v>20</v>
      </c>
      <c r="D300" s="2" t="s">
        <v>1554</v>
      </c>
      <c r="E300" s="6">
        <v>32258856</v>
      </c>
      <c r="F300" s="6">
        <v>58642042</v>
      </c>
    </row>
    <row r="301" spans="2:6" x14ac:dyDescent="0.2">
      <c r="B301" s="2">
        <v>1999</v>
      </c>
      <c r="C301" s="2">
        <v>21</v>
      </c>
      <c r="D301" s="2" t="s">
        <v>1556</v>
      </c>
      <c r="E301" s="6">
        <v>30985000</v>
      </c>
      <c r="F301" s="6">
        <v>56326351</v>
      </c>
    </row>
    <row r="302" spans="2:6" x14ac:dyDescent="0.2">
      <c r="B302" s="2">
        <v>1999</v>
      </c>
      <c r="C302" s="2">
        <v>22</v>
      </c>
      <c r="D302" s="2" t="s">
        <v>1559</v>
      </c>
      <c r="E302" s="6">
        <v>30452000</v>
      </c>
      <c r="F302" s="6">
        <v>55357434</v>
      </c>
    </row>
    <row r="303" spans="2:6" x14ac:dyDescent="0.2">
      <c r="B303" s="2">
        <v>1999</v>
      </c>
      <c r="C303" s="2">
        <v>23</v>
      </c>
      <c r="D303" s="2" t="s">
        <v>1558</v>
      </c>
      <c r="E303" s="6">
        <v>30413082</v>
      </c>
      <c r="F303" s="6">
        <v>55286683</v>
      </c>
    </row>
    <row r="304" spans="2:6" x14ac:dyDescent="0.2">
      <c r="B304" s="2">
        <v>1999</v>
      </c>
      <c r="C304" s="2">
        <v>24</v>
      </c>
      <c r="D304" s="2" t="s">
        <v>679</v>
      </c>
      <c r="E304" s="6">
        <v>30298560</v>
      </c>
      <c r="F304" s="6">
        <v>55078502</v>
      </c>
    </row>
    <row r="305" spans="1:6" x14ac:dyDescent="0.2">
      <c r="B305" s="2">
        <v>1999</v>
      </c>
      <c r="C305" s="2">
        <v>25</v>
      </c>
      <c r="D305" s="2" t="s">
        <v>996</v>
      </c>
      <c r="E305" s="6">
        <v>30297100</v>
      </c>
      <c r="F305" s="6">
        <v>55075847</v>
      </c>
    </row>
    <row r="306" spans="1:6" x14ac:dyDescent="0.2">
      <c r="B306" s="2">
        <v>1999</v>
      </c>
      <c r="C306" s="2">
        <v>26</v>
      </c>
      <c r="D306" s="2" t="s">
        <v>1560</v>
      </c>
      <c r="E306" s="6">
        <v>29392200</v>
      </c>
      <c r="F306" s="6">
        <v>53430865</v>
      </c>
    </row>
    <row r="307" spans="1:6" x14ac:dyDescent="0.2">
      <c r="B307" s="2">
        <v>1999</v>
      </c>
      <c r="C307" s="2">
        <v>27</v>
      </c>
      <c r="D307" s="2" t="s">
        <v>1544</v>
      </c>
      <c r="E307" s="6">
        <v>28714000</v>
      </c>
      <c r="F307" s="6">
        <v>52197992</v>
      </c>
    </row>
    <row r="308" spans="1:6" x14ac:dyDescent="0.2">
      <c r="B308" s="2">
        <v>1999</v>
      </c>
      <c r="C308" s="2">
        <v>28</v>
      </c>
      <c r="D308" s="2" t="s">
        <v>1562</v>
      </c>
      <c r="E308" s="6">
        <v>28640500</v>
      </c>
      <c r="F308" s="6">
        <v>52064377</v>
      </c>
    </row>
    <row r="309" spans="1:6" x14ac:dyDescent="0.2">
      <c r="B309" s="2">
        <v>1999</v>
      </c>
      <c r="C309" s="2">
        <v>29</v>
      </c>
      <c r="D309" s="2" t="s">
        <v>1561</v>
      </c>
      <c r="E309" s="6">
        <v>28417580</v>
      </c>
      <c r="F309" s="6">
        <v>51659144</v>
      </c>
    </row>
    <row r="310" spans="1:6" x14ac:dyDescent="0.2">
      <c r="B310" s="2">
        <f>B309</f>
        <v>1999</v>
      </c>
      <c r="D310" s="1" t="s">
        <v>1630</v>
      </c>
      <c r="E310" s="168">
        <f>AVERAGE(E281:E309)</f>
        <v>36892180.655172415</v>
      </c>
      <c r="F310" s="168">
        <f>AVERAGE(F281:F309)</f>
        <v>67064770.931034483</v>
      </c>
    </row>
    <row r="311" spans="1:6" x14ac:dyDescent="0.2">
      <c r="B311" s="2">
        <f>B309</f>
        <v>1999</v>
      </c>
      <c r="D311" s="1" t="s">
        <v>1631</v>
      </c>
      <c r="E311" s="168">
        <f>SUM(E281:E309)</f>
        <v>1069873239</v>
      </c>
      <c r="F311" s="168">
        <f>SUM(F281:F309)</f>
        <v>1944878357</v>
      </c>
    </row>
    <row r="312" spans="1:6" x14ac:dyDescent="0.2">
      <c r="A312" s="2" t="s">
        <v>1487</v>
      </c>
    </row>
    <row r="315" spans="1:6" x14ac:dyDescent="0.2">
      <c r="D315" s="2" t="s">
        <v>1263</v>
      </c>
      <c r="E315" s="2" t="s">
        <v>1581</v>
      </c>
      <c r="F315" s="2" t="s">
        <v>1582</v>
      </c>
    </row>
    <row r="316" spans="1:6" x14ac:dyDescent="0.2">
      <c r="B316" s="2">
        <v>2000</v>
      </c>
      <c r="C316" s="2">
        <v>1</v>
      </c>
      <c r="D316" s="2" t="s">
        <v>1555</v>
      </c>
      <c r="E316" s="6">
        <v>73898705</v>
      </c>
      <c r="F316" s="6">
        <v>131750890</v>
      </c>
    </row>
    <row r="317" spans="1:6" x14ac:dyDescent="0.2">
      <c r="B317" s="2">
        <v>2000</v>
      </c>
      <c r="C317" s="2">
        <v>2</v>
      </c>
      <c r="D317" s="2" t="s">
        <v>1545</v>
      </c>
      <c r="E317" s="6">
        <v>72288001</v>
      </c>
      <c r="F317" s="6">
        <v>128879235</v>
      </c>
    </row>
    <row r="318" spans="1:6" x14ac:dyDescent="0.2">
      <c r="B318" s="2">
        <v>2000</v>
      </c>
      <c r="C318" s="2">
        <v>3</v>
      </c>
      <c r="D318" s="2" t="s">
        <v>1547</v>
      </c>
      <c r="E318" s="6">
        <v>55018533</v>
      </c>
      <c r="F318" s="6">
        <v>98090226</v>
      </c>
    </row>
    <row r="319" spans="1:6" x14ac:dyDescent="0.2">
      <c r="B319" s="2">
        <v>2000</v>
      </c>
      <c r="C319" s="2">
        <v>4</v>
      </c>
      <c r="D319" s="2" t="s">
        <v>686</v>
      </c>
      <c r="E319" s="6">
        <v>54988605</v>
      </c>
      <c r="F319" s="6">
        <v>98036864</v>
      </c>
    </row>
    <row r="320" spans="1:6" x14ac:dyDescent="0.2">
      <c r="B320" s="2">
        <v>2000</v>
      </c>
      <c r="C320" s="2">
        <v>5</v>
      </c>
      <c r="D320" s="2" t="s">
        <v>1553</v>
      </c>
      <c r="E320" s="6">
        <v>53245461</v>
      </c>
      <c r="F320" s="6">
        <v>94929090</v>
      </c>
    </row>
    <row r="321" spans="2:6" x14ac:dyDescent="0.2">
      <c r="B321" s="2">
        <v>2000</v>
      </c>
      <c r="C321" s="2">
        <v>6</v>
      </c>
      <c r="D321" s="2" t="s">
        <v>776</v>
      </c>
      <c r="E321" s="6">
        <v>53194441</v>
      </c>
      <c r="F321" s="6">
        <v>94838128</v>
      </c>
    </row>
    <row r="322" spans="2:6" x14ac:dyDescent="0.2">
      <c r="B322" s="2">
        <v>2000</v>
      </c>
      <c r="C322" s="2">
        <v>7</v>
      </c>
      <c r="D322" s="2" t="s">
        <v>1564</v>
      </c>
      <c r="E322" s="6">
        <v>52496573</v>
      </c>
      <c r="F322" s="6">
        <v>93593923</v>
      </c>
    </row>
    <row r="323" spans="2:6" x14ac:dyDescent="0.2">
      <c r="B323" s="2">
        <v>2000</v>
      </c>
      <c r="C323" s="2">
        <v>8</v>
      </c>
      <c r="D323" s="2" t="s">
        <v>996</v>
      </c>
      <c r="E323" s="6">
        <v>52269367</v>
      </c>
      <c r="F323" s="6">
        <v>93188850</v>
      </c>
    </row>
    <row r="324" spans="2:6" x14ac:dyDescent="0.2">
      <c r="B324" s="2">
        <v>2000</v>
      </c>
      <c r="C324" s="2">
        <v>9</v>
      </c>
      <c r="D324" s="2" t="s">
        <v>679</v>
      </c>
      <c r="E324" s="6">
        <v>50348426</v>
      </c>
      <c r="F324" s="6">
        <v>89764088</v>
      </c>
    </row>
    <row r="325" spans="2:6" x14ac:dyDescent="0.2">
      <c r="B325" s="2">
        <v>2000</v>
      </c>
      <c r="C325" s="2">
        <v>10</v>
      </c>
      <c r="D325" s="2" t="s">
        <v>1544</v>
      </c>
      <c r="E325" s="6">
        <v>46547966</v>
      </c>
      <c r="F325" s="6">
        <v>82988409</v>
      </c>
    </row>
    <row r="326" spans="2:6" x14ac:dyDescent="0.2">
      <c r="B326" s="2">
        <v>2000</v>
      </c>
      <c r="C326" s="2">
        <v>11</v>
      </c>
      <c r="D326" s="2" t="s">
        <v>1552</v>
      </c>
      <c r="E326" s="6">
        <v>46544037</v>
      </c>
      <c r="F326" s="6">
        <v>82981401</v>
      </c>
    </row>
    <row r="327" spans="2:6" x14ac:dyDescent="0.2">
      <c r="B327" s="2">
        <v>2000</v>
      </c>
      <c r="C327" s="2">
        <v>12</v>
      </c>
      <c r="D327" s="2" t="s">
        <v>1554</v>
      </c>
      <c r="E327" s="6">
        <v>46152875</v>
      </c>
      <c r="F327" s="6">
        <v>82284016</v>
      </c>
    </row>
    <row r="328" spans="2:6" x14ac:dyDescent="0.2">
      <c r="B328" s="2">
        <v>2000</v>
      </c>
      <c r="C328" s="2">
        <v>13</v>
      </c>
      <c r="D328" s="2" t="s">
        <v>1551</v>
      </c>
      <c r="E328" s="6">
        <v>44680197</v>
      </c>
      <c r="F328" s="6">
        <v>79658440</v>
      </c>
    </row>
    <row r="329" spans="2:6" x14ac:dyDescent="0.2">
      <c r="B329" s="2">
        <v>2000</v>
      </c>
      <c r="C329" s="2">
        <v>14</v>
      </c>
      <c r="D329" s="2" t="s">
        <v>1548</v>
      </c>
      <c r="E329" s="6">
        <v>44169202</v>
      </c>
      <c r="F329" s="6">
        <v>78747407</v>
      </c>
    </row>
    <row r="330" spans="2:6" x14ac:dyDescent="0.2">
      <c r="B330" s="2">
        <v>2000</v>
      </c>
      <c r="C330" s="2">
        <v>15</v>
      </c>
      <c r="D330" s="2" t="s">
        <v>1550</v>
      </c>
      <c r="E330" s="6">
        <v>43890593</v>
      </c>
      <c r="F330" s="6">
        <v>78250687</v>
      </c>
    </row>
    <row r="331" spans="2:6" x14ac:dyDescent="0.2">
      <c r="B331" s="2">
        <v>2000</v>
      </c>
      <c r="C331" s="2">
        <v>16</v>
      </c>
      <c r="D331" s="2" t="s">
        <v>1033</v>
      </c>
      <c r="E331" s="6">
        <v>42642272</v>
      </c>
      <c r="F331" s="6">
        <v>76025107</v>
      </c>
    </row>
    <row r="332" spans="2:6" x14ac:dyDescent="0.2">
      <c r="B332" s="2">
        <v>2000</v>
      </c>
      <c r="C332" s="2">
        <v>17</v>
      </c>
      <c r="D332" s="2" t="s">
        <v>1557</v>
      </c>
      <c r="E332" s="6">
        <v>42529801</v>
      </c>
      <c r="F332" s="6">
        <v>75824590</v>
      </c>
    </row>
    <row r="333" spans="2:6" x14ac:dyDescent="0.2">
      <c r="B333" s="2">
        <v>2000</v>
      </c>
      <c r="C333" s="2">
        <v>18</v>
      </c>
      <c r="D333" s="2" t="s">
        <v>1546</v>
      </c>
      <c r="E333" s="6">
        <v>42141801</v>
      </c>
      <c r="F333" s="6">
        <v>75132838</v>
      </c>
    </row>
    <row r="334" spans="2:6" x14ac:dyDescent="0.2">
      <c r="B334" s="2">
        <v>2000</v>
      </c>
      <c r="C334" s="2">
        <v>19</v>
      </c>
      <c r="D334" s="2" t="s">
        <v>1565</v>
      </c>
      <c r="E334" s="6">
        <v>41586801</v>
      </c>
      <c r="F334" s="6">
        <v>74143348</v>
      </c>
    </row>
    <row r="335" spans="2:6" x14ac:dyDescent="0.2">
      <c r="B335" s="2">
        <v>2000</v>
      </c>
      <c r="C335" s="2">
        <v>20</v>
      </c>
      <c r="D335" s="2" t="s">
        <v>1560</v>
      </c>
      <c r="E335" s="6">
        <v>40677095</v>
      </c>
      <c r="F335" s="6">
        <v>72521477</v>
      </c>
    </row>
    <row r="336" spans="2:6" x14ac:dyDescent="0.2">
      <c r="B336" s="2">
        <v>2000</v>
      </c>
      <c r="C336" s="2">
        <v>21</v>
      </c>
      <c r="D336" s="2" t="s">
        <v>1563</v>
      </c>
      <c r="E336" s="6">
        <v>40113125</v>
      </c>
      <c r="F336" s="6">
        <v>71516001</v>
      </c>
    </row>
    <row r="337" spans="1:6" x14ac:dyDescent="0.2">
      <c r="B337" s="2">
        <v>2000</v>
      </c>
      <c r="C337" s="2">
        <v>22</v>
      </c>
      <c r="D337" s="2" t="s">
        <v>1549</v>
      </c>
      <c r="E337" s="6">
        <v>40014500</v>
      </c>
      <c r="F337" s="6">
        <v>71340162</v>
      </c>
    </row>
    <row r="338" spans="1:6" x14ac:dyDescent="0.2">
      <c r="B338" s="2">
        <v>2000</v>
      </c>
      <c r="C338" s="2">
        <v>23</v>
      </c>
      <c r="D338" s="2" t="s">
        <v>1559</v>
      </c>
      <c r="E338" s="6">
        <v>38619012</v>
      </c>
      <c r="F338" s="6">
        <v>68852206</v>
      </c>
    </row>
    <row r="339" spans="1:6" x14ac:dyDescent="0.2">
      <c r="B339" s="2">
        <v>2000</v>
      </c>
      <c r="C339" s="2">
        <v>24</v>
      </c>
      <c r="D339" s="2" t="s">
        <v>1558</v>
      </c>
      <c r="E339" s="6">
        <v>38258910</v>
      </c>
      <c r="F339" s="6">
        <v>68210199</v>
      </c>
    </row>
    <row r="340" spans="1:6" x14ac:dyDescent="0.2">
      <c r="B340" s="2">
        <v>2000</v>
      </c>
      <c r="C340" s="2">
        <v>25</v>
      </c>
      <c r="D340" s="2" t="s">
        <v>935</v>
      </c>
      <c r="E340" s="6">
        <v>37432688</v>
      </c>
      <c r="F340" s="6">
        <v>66737160</v>
      </c>
    </row>
    <row r="341" spans="1:6" x14ac:dyDescent="0.2">
      <c r="B341" s="2">
        <v>2000</v>
      </c>
      <c r="C341" s="2">
        <v>26</v>
      </c>
      <c r="D341" s="2" t="s">
        <v>1556</v>
      </c>
      <c r="E341" s="6">
        <v>36133518</v>
      </c>
      <c r="F341" s="6">
        <v>64420922</v>
      </c>
    </row>
    <row r="342" spans="1:6" x14ac:dyDescent="0.2">
      <c r="B342" s="2">
        <v>2000</v>
      </c>
      <c r="C342" s="2">
        <v>27</v>
      </c>
      <c r="D342" s="2" t="s">
        <v>1576</v>
      </c>
      <c r="E342" s="6">
        <v>34730320</v>
      </c>
      <c r="F342" s="6">
        <v>61919222</v>
      </c>
    </row>
    <row r="343" spans="1:6" x14ac:dyDescent="0.2">
      <c r="B343" s="2">
        <v>2000</v>
      </c>
      <c r="C343" s="2">
        <v>28</v>
      </c>
      <c r="D343" s="2" t="s">
        <v>1562</v>
      </c>
      <c r="E343" s="6">
        <v>27032368</v>
      </c>
      <c r="F343" s="6">
        <v>48194863</v>
      </c>
    </row>
    <row r="344" spans="1:6" x14ac:dyDescent="0.2">
      <c r="B344" s="2">
        <v>2000</v>
      </c>
      <c r="C344" s="2">
        <v>29</v>
      </c>
      <c r="D344" s="2" t="s">
        <v>1561</v>
      </c>
      <c r="E344" s="6">
        <v>22489343</v>
      </c>
      <c r="F344" s="6">
        <v>40095298</v>
      </c>
    </row>
    <row r="345" spans="1:6" x14ac:dyDescent="0.2">
      <c r="B345" s="2">
        <f>B344</f>
        <v>2000</v>
      </c>
      <c r="D345" s="1" t="s">
        <v>1630</v>
      </c>
      <c r="E345" s="168">
        <f>AVERAGE(E316:E344)</f>
        <v>45314984</v>
      </c>
      <c r="F345" s="168">
        <f>AVERAGE(F316:F344)</f>
        <v>80790174.034482762</v>
      </c>
    </row>
    <row r="346" spans="1:6" x14ac:dyDescent="0.2">
      <c r="B346" s="2">
        <f>B344</f>
        <v>2000</v>
      </c>
      <c r="D346" s="1" t="s">
        <v>1631</v>
      </c>
      <c r="E346" s="168">
        <f>SUM(E316:E344)</f>
        <v>1314134536</v>
      </c>
      <c r="F346" s="168">
        <f>SUM(F316:F344)</f>
        <v>2342915047</v>
      </c>
    </row>
    <row r="347" spans="1:6" x14ac:dyDescent="0.2">
      <c r="A347" s="2" t="s">
        <v>1487</v>
      </c>
    </row>
    <row r="349" spans="1:6" x14ac:dyDescent="0.2">
      <c r="D349" s="2" t="s">
        <v>1263</v>
      </c>
      <c r="E349" s="2" t="s">
        <v>1583</v>
      </c>
      <c r="F349" s="2" t="s">
        <v>1584</v>
      </c>
    </row>
    <row r="350" spans="1:6" x14ac:dyDescent="0.2">
      <c r="B350" s="2">
        <v>2001</v>
      </c>
      <c r="C350" s="2">
        <v>1</v>
      </c>
      <c r="D350" s="2" t="s">
        <v>1555</v>
      </c>
      <c r="E350" s="6">
        <v>87395140</v>
      </c>
      <c r="F350" s="6">
        <v>150209627</v>
      </c>
    </row>
    <row r="351" spans="1:6" x14ac:dyDescent="0.2">
      <c r="B351" s="2">
        <v>2001</v>
      </c>
      <c r="C351" s="2">
        <v>2</v>
      </c>
      <c r="D351" s="2" t="s">
        <v>1545</v>
      </c>
      <c r="E351" s="6">
        <v>74007738</v>
      </c>
      <c r="F351" s="6">
        <v>127200145</v>
      </c>
    </row>
    <row r="352" spans="1:6" x14ac:dyDescent="0.2">
      <c r="B352" s="2">
        <v>2001</v>
      </c>
      <c r="C352" s="2">
        <v>3</v>
      </c>
      <c r="D352" s="2" t="s">
        <v>1564</v>
      </c>
      <c r="E352" s="6">
        <v>73472329</v>
      </c>
      <c r="F352" s="6">
        <v>126279916</v>
      </c>
    </row>
    <row r="353" spans="2:6" x14ac:dyDescent="0.2">
      <c r="B353" s="2">
        <v>2001</v>
      </c>
      <c r="C353" s="2">
        <v>4</v>
      </c>
      <c r="D353" s="2" t="s">
        <v>1553</v>
      </c>
      <c r="E353" s="6">
        <v>68977578</v>
      </c>
      <c r="F353" s="6">
        <v>118554603</v>
      </c>
    </row>
    <row r="354" spans="2:6" x14ac:dyDescent="0.2">
      <c r="B354" s="2">
        <v>2001</v>
      </c>
      <c r="C354" s="2">
        <v>5</v>
      </c>
      <c r="D354" s="2" t="s">
        <v>776</v>
      </c>
      <c r="E354" s="6">
        <v>59085969</v>
      </c>
      <c r="F354" s="6">
        <v>101553484</v>
      </c>
    </row>
    <row r="355" spans="2:6" x14ac:dyDescent="0.2">
      <c r="B355" s="2">
        <v>2001</v>
      </c>
      <c r="C355" s="2">
        <v>6</v>
      </c>
      <c r="D355" s="2" t="s">
        <v>1547</v>
      </c>
      <c r="E355" s="6">
        <v>58968213</v>
      </c>
      <c r="F355" s="6">
        <v>101351093</v>
      </c>
    </row>
    <row r="356" spans="2:6" x14ac:dyDescent="0.2">
      <c r="B356" s="2">
        <v>2001</v>
      </c>
      <c r="C356" s="2">
        <v>7</v>
      </c>
      <c r="D356" s="2" t="s">
        <v>1551</v>
      </c>
      <c r="E356" s="6">
        <v>57819318</v>
      </c>
      <c r="F356" s="6">
        <v>99376441</v>
      </c>
    </row>
    <row r="357" spans="2:6" x14ac:dyDescent="0.2">
      <c r="B357" s="2">
        <v>2001</v>
      </c>
      <c r="C357" s="2">
        <v>8</v>
      </c>
      <c r="D357" s="2" t="s">
        <v>1557</v>
      </c>
      <c r="E357" s="6">
        <v>57215938</v>
      </c>
      <c r="F357" s="6">
        <v>98339386</v>
      </c>
    </row>
    <row r="358" spans="2:6" x14ac:dyDescent="0.2">
      <c r="B358" s="2">
        <v>2001</v>
      </c>
      <c r="C358" s="2">
        <v>9</v>
      </c>
      <c r="D358" s="2" t="s">
        <v>686</v>
      </c>
      <c r="E358" s="6">
        <v>55086140</v>
      </c>
      <c r="F358" s="6">
        <v>94678814</v>
      </c>
    </row>
    <row r="359" spans="2:6" x14ac:dyDescent="0.2">
      <c r="B359" s="2">
        <v>2001</v>
      </c>
      <c r="C359" s="2">
        <v>10</v>
      </c>
      <c r="D359" s="2" t="s">
        <v>1552</v>
      </c>
      <c r="E359" s="6">
        <v>53906347</v>
      </c>
      <c r="F359" s="6">
        <v>92651057</v>
      </c>
    </row>
    <row r="360" spans="2:6" x14ac:dyDescent="0.2">
      <c r="B360" s="2">
        <v>2001</v>
      </c>
      <c r="C360" s="2">
        <v>11</v>
      </c>
      <c r="D360" s="2" t="s">
        <v>679</v>
      </c>
      <c r="E360" s="6">
        <v>53893860</v>
      </c>
      <c r="F360" s="6">
        <v>92629595</v>
      </c>
    </row>
    <row r="361" spans="2:6" x14ac:dyDescent="0.2">
      <c r="B361" s="2">
        <v>2001</v>
      </c>
      <c r="C361" s="2">
        <v>12</v>
      </c>
      <c r="D361" s="2" t="s">
        <v>1549</v>
      </c>
      <c r="E361" s="6">
        <v>52274842</v>
      </c>
      <c r="F361" s="6">
        <v>89846921</v>
      </c>
    </row>
    <row r="362" spans="2:6" x14ac:dyDescent="0.2">
      <c r="B362" s="2">
        <v>2001</v>
      </c>
      <c r="C362" s="2">
        <v>13</v>
      </c>
      <c r="D362" s="2" t="s">
        <v>1560</v>
      </c>
      <c r="E362" s="6">
        <v>52189220</v>
      </c>
      <c r="F362" s="6">
        <v>89699760</v>
      </c>
    </row>
    <row r="363" spans="2:6" x14ac:dyDescent="0.2">
      <c r="B363" s="2">
        <v>2001</v>
      </c>
      <c r="C363" s="2">
        <v>14</v>
      </c>
      <c r="D363" s="2" t="s">
        <v>1558</v>
      </c>
      <c r="E363" s="6">
        <v>51538658</v>
      </c>
      <c r="F363" s="6">
        <v>88581612</v>
      </c>
    </row>
    <row r="364" spans="2:6" x14ac:dyDescent="0.2">
      <c r="B364" s="2">
        <v>2001</v>
      </c>
      <c r="C364" s="2">
        <v>15</v>
      </c>
      <c r="D364" s="2" t="s">
        <v>1554</v>
      </c>
      <c r="E364" s="6">
        <v>51478707</v>
      </c>
      <c r="F364" s="6">
        <v>88478570</v>
      </c>
    </row>
    <row r="365" spans="2:6" x14ac:dyDescent="0.2">
      <c r="B365" s="2">
        <v>2001</v>
      </c>
      <c r="C365" s="2">
        <v>16</v>
      </c>
      <c r="D365" s="2" t="s">
        <v>1550</v>
      </c>
      <c r="E365" s="6">
        <v>51085458</v>
      </c>
      <c r="F365" s="6">
        <v>87802677</v>
      </c>
    </row>
    <row r="366" spans="2:6" x14ac:dyDescent="0.2">
      <c r="B366" s="2">
        <v>2001</v>
      </c>
      <c r="C366" s="2">
        <v>17</v>
      </c>
      <c r="D366" s="2" t="s">
        <v>1544</v>
      </c>
      <c r="E366" s="6">
        <v>49780549</v>
      </c>
      <c r="F366" s="6">
        <v>85559875</v>
      </c>
    </row>
    <row r="367" spans="2:6" x14ac:dyDescent="0.2">
      <c r="B367" s="2">
        <v>2001</v>
      </c>
      <c r="C367" s="2">
        <v>18</v>
      </c>
      <c r="D367" s="2" t="s">
        <v>996</v>
      </c>
      <c r="E367" s="6">
        <v>49283309</v>
      </c>
      <c r="F367" s="6">
        <v>84705250</v>
      </c>
    </row>
    <row r="368" spans="2:6" x14ac:dyDescent="0.2">
      <c r="B368" s="2">
        <v>2001</v>
      </c>
      <c r="C368" s="2">
        <v>19</v>
      </c>
      <c r="D368" s="2" t="s">
        <v>935</v>
      </c>
      <c r="E368" s="6">
        <v>48899840</v>
      </c>
      <c r="F368" s="6">
        <v>84046166</v>
      </c>
    </row>
    <row r="369" spans="1:6" x14ac:dyDescent="0.2">
      <c r="B369" s="2">
        <v>2001</v>
      </c>
      <c r="C369" s="2">
        <v>20</v>
      </c>
      <c r="D369" s="2" t="s">
        <v>1033</v>
      </c>
      <c r="E369" s="6">
        <v>47488500</v>
      </c>
      <c r="F369" s="6">
        <v>81620437</v>
      </c>
    </row>
    <row r="370" spans="1:6" x14ac:dyDescent="0.2">
      <c r="B370" s="2">
        <v>2001</v>
      </c>
      <c r="C370" s="2">
        <v>21</v>
      </c>
      <c r="D370" s="2" t="s">
        <v>1559</v>
      </c>
      <c r="E370" s="6">
        <v>46441558</v>
      </c>
      <c r="F370" s="6">
        <v>79821014</v>
      </c>
    </row>
    <row r="371" spans="1:6" x14ac:dyDescent="0.2">
      <c r="B371" s="2">
        <v>2001</v>
      </c>
      <c r="C371" s="2">
        <v>22</v>
      </c>
      <c r="D371" s="2" t="s">
        <v>1563</v>
      </c>
      <c r="E371" s="6">
        <v>46266289</v>
      </c>
      <c r="F371" s="6">
        <v>79519774</v>
      </c>
    </row>
    <row r="372" spans="1:6" x14ac:dyDescent="0.2">
      <c r="B372" s="2">
        <v>2001</v>
      </c>
      <c r="C372" s="2">
        <v>23</v>
      </c>
      <c r="D372" s="2" t="s">
        <v>1556</v>
      </c>
      <c r="E372" s="6">
        <v>42363018</v>
      </c>
      <c r="F372" s="6">
        <v>72811059</v>
      </c>
    </row>
    <row r="373" spans="1:6" x14ac:dyDescent="0.2">
      <c r="B373" s="2">
        <v>2001</v>
      </c>
      <c r="C373" s="2">
        <v>24</v>
      </c>
      <c r="D373" s="2" t="s">
        <v>1546</v>
      </c>
      <c r="E373" s="6">
        <v>40475338</v>
      </c>
      <c r="F373" s="6">
        <v>69566624</v>
      </c>
    </row>
    <row r="374" spans="1:6" x14ac:dyDescent="0.2">
      <c r="B374" s="2">
        <v>2001</v>
      </c>
      <c r="C374" s="2">
        <v>25</v>
      </c>
      <c r="D374" s="2" t="s">
        <v>1548</v>
      </c>
      <c r="E374" s="6">
        <v>39297129</v>
      </c>
      <c r="F374" s="6">
        <v>67541590</v>
      </c>
    </row>
    <row r="375" spans="1:6" x14ac:dyDescent="0.2">
      <c r="B375" s="2">
        <v>2001</v>
      </c>
      <c r="C375" s="2">
        <v>26</v>
      </c>
      <c r="D375" s="2" t="s">
        <v>1576</v>
      </c>
      <c r="E375" s="6">
        <v>38313749</v>
      </c>
      <c r="F375" s="6">
        <v>65851414</v>
      </c>
    </row>
    <row r="376" spans="1:6" x14ac:dyDescent="0.2">
      <c r="B376" s="2">
        <v>2001</v>
      </c>
      <c r="C376" s="2">
        <v>27</v>
      </c>
      <c r="D376" s="2" t="s">
        <v>1565</v>
      </c>
      <c r="E376" s="6">
        <v>37459860</v>
      </c>
      <c r="F376" s="6">
        <v>64383801</v>
      </c>
    </row>
    <row r="377" spans="1:6" x14ac:dyDescent="0.2">
      <c r="B377" s="2">
        <v>2001</v>
      </c>
      <c r="C377" s="2">
        <v>28</v>
      </c>
      <c r="D377" s="2" t="s">
        <v>1562</v>
      </c>
      <c r="E377" s="6">
        <v>29691907</v>
      </c>
      <c r="F377" s="6">
        <v>51032701</v>
      </c>
    </row>
    <row r="378" spans="1:6" x14ac:dyDescent="0.2">
      <c r="B378" s="2">
        <v>2001</v>
      </c>
      <c r="C378" s="2">
        <v>29</v>
      </c>
      <c r="D378" s="2" t="s">
        <v>1561</v>
      </c>
      <c r="E378" s="6">
        <v>29606189</v>
      </c>
      <c r="F378" s="6">
        <v>50885371</v>
      </c>
    </row>
    <row r="379" spans="1:6" x14ac:dyDescent="0.2">
      <c r="B379" s="2">
        <f>B378</f>
        <v>2001</v>
      </c>
      <c r="D379" s="1" t="s">
        <v>1630</v>
      </c>
      <c r="E379" s="168">
        <f>AVERAGE(E350:E378)</f>
        <v>51853885.862068966</v>
      </c>
      <c r="F379" s="168">
        <f>AVERAGE(F350:F378)</f>
        <v>89123406.103448272</v>
      </c>
    </row>
    <row r="380" spans="1:6" x14ac:dyDescent="0.2">
      <c r="B380" s="2">
        <f>B378</f>
        <v>2001</v>
      </c>
      <c r="D380" s="1" t="s">
        <v>1631</v>
      </c>
      <c r="E380" s="168">
        <f>SUM(E350:E378)</f>
        <v>1503762690</v>
      </c>
      <c r="F380" s="168">
        <f>SUM(F350:F378)</f>
        <v>2584578777</v>
      </c>
    </row>
    <row r="381" spans="1:6" x14ac:dyDescent="0.2">
      <c r="A381" s="2" t="s">
        <v>1487</v>
      </c>
    </row>
    <row r="384" spans="1:6" x14ac:dyDescent="0.2">
      <c r="D384" s="2" t="s">
        <v>1263</v>
      </c>
      <c r="E384" s="2" t="s">
        <v>1635</v>
      </c>
      <c r="F384" s="2" t="s">
        <v>1636</v>
      </c>
    </row>
    <row r="385" spans="2:6" x14ac:dyDescent="0.2">
      <c r="B385" s="2">
        <v>2002</v>
      </c>
      <c r="C385" s="2">
        <v>1</v>
      </c>
      <c r="D385" s="2" t="s">
        <v>1545</v>
      </c>
      <c r="E385" s="6">
        <v>85993039</v>
      </c>
      <c r="F385" s="6">
        <v>143149897</v>
      </c>
    </row>
    <row r="386" spans="2:6" x14ac:dyDescent="0.2">
      <c r="B386" s="2">
        <v>2002</v>
      </c>
      <c r="C386" s="2">
        <v>2</v>
      </c>
      <c r="D386" s="2" t="s">
        <v>1555</v>
      </c>
      <c r="E386" s="6">
        <v>84292850</v>
      </c>
      <c r="F386" s="6">
        <v>140319647</v>
      </c>
    </row>
    <row r="387" spans="2:6" x14ac:dyDescent="0.2">
      <c r="B387" s="2">
        <v>2002</v>
      </c>
      <c r="C387" s="2">
        <v>3</v>
      </c>
      <c r="D387" s="2" t="s">
        <v>1553</v>
      </c>
      <c r="E387" s="6">
        <v>75193712</v>
      </c>
      <c r="F387" s="6">
        <v>125172596</v>
      </c>
    </row>
    <row r="388" spans="2:6" x14ac:dyDescent="0.2">
      <c r="B388" s="2">
        <v>2002</v>
      </c>
      <c r="C388" s="2">
        <v>4</v>
      </c>
      <c r="D388" s="2" t="s">
        <v>1550</v>
      </c>
      <c r="E388" s="6">
        <v>58073366</v>
      </c>
      <c r="F388" s="6">
        <v>96672896</v>
      </c>
    </row>
    <row r="389" spans="2:6" x14ac:dyDescent="0.2">
      <c r="B389" s="2">
        <v>2002</v>
      </c>
      <c r="C389" s="2">
        <v>5</v>
      </c>
      <c r="D389" s="2" t="s">
        <v>1549</v>
      </c>
      <c r="E389" s="6">
        <v>57960080</v>
      </c>
      <c r="F389" s="6">
        <v>96484312</v>
      </c>
    </row>
    <row r="390" spans="2:6" x14ac:dyDescent="0.2">
      <c r="B390" s="2">
        <v>2002</v>
      </c>
      <c r="C390" s="2">
        <v>6</v>
      </c>
      <c r="D390" s="2" t="s">
        <v>1552</v>
      </c>
      <c r="E390" s="6">
        <v>56596369</v>
      </c>
      <c r="F390" s="6">
        <v>94214187</v>
      </c>
    </row>
    <row r="391" spans="2:6" x14ac:dyDescent="0.2">
      <c r="B391" s="2">
        <v>2002</v>
      </c>
      <c r="C391" s="2">
        <v>7</v>
      </c>
      <c r="D391" s="2" t="s">
        <v>1551</v>
      </c>
      <c r="E391" s="6">
        <v>56224266</v>
      </c>
      <c r="F391" s="6">
        <v>93594760</v>
      </c>
    </row>
    <row r="392" spans="2:6" x14ac:dyDescent="0.2">
      <c r="B392" s="2">
        <v>2002</v>
      </c>
      <c r="C392" s="2">
        <v>8</v>
      </c>
      <c r="D392" s="2" t="s">
        <v>1033</v>
      </c>
      <c r="E392" s="6">
        <v>55093782</v>
      </c>
      <c r="F392" s="6">
        <v>91712876</v>
      </c>
    </row>
    <row r="393" spans="2:6" x14ac:dyDescent="0.2">
      <c r="B393" s="2">
        <v>2002</v>
      </c>
      <c r="C393" s="2">
        <v>9</v>
      </c>
      <c r="D393" s="2" t="s">
        <v>1563</v>
      </c>
      <c r="E393" s="6">
        <v>54921012</v>
      </c>
      <c r="F393" s="6">
        <v>91425274</v>
      </c>
    </row>
    <row r="394" spans="2:6" x14ac:dyDescent="0.2">
      <c r="B394" s="2">
        <v>2002</v>
      </c>
      <c r="C394" s="2">
        <v>10</v>
      </c>
      <c r="D394" s="2" t="s">
        <v>776</v>
      </c>
      <c r="E394" s="6">
        <v>54776087</v>
      </c>
      <c r="F394" s="6">
        <v>91184019</v>
      </c>
    </row>
    <row r="395" spans="2:6" x14ac:dyDescent="0.2">
      <c r="B395" s="2">
        <v>2002</v>
      </c>
      <c r="C395" s="2">
        <v>11</v>
      </c>
      <c r="D395" s="2" t="s">
        <v>1560</v>
      </c>
      <c r="E395" s="6">
        <v>54460475</v>
      </c>
      <c r="F395" s="6">
        <v>90658629</v>
      </c>
    </row>
    <row r="396" spans="2:6" x14ac:dyDescent="0.2">
      <c r="B396" s="2">
        <v>2002</v>
      </c>
      <c r="C396" s="2">
        <v>12</v>
      </c>
      <c r="D396" s="2" t="s">
        <v>1547</v>
      </c>
      <c r="E396" s="6">
        <v>54262017</v>
      </c>
      <c r="F396" s="6">
        <v>90328263</v>
      </c>
    </row>
    <row r="397" spans="2:6" x14ac:dyDescent="0.2">
      <c r="B397" s="2">
        <v>2002</v>
      </c>
      <c r="C397" s="2">
        <v>13</v>
      </c>
      <c r="D397" s="2" t="s">
        <v>686</v>
      </c>
      <c r="E397" s="6">
        <v>53398621</v>
      </c>
      <c r="F397" s="6">
        <v>88890997</v>
      </c>
    </row>
    <row r="398" spans="2:6" x14ac:dyDescent="0.2">
      <c r="B398" s="2">
        <v>2002</v>
      </c>
      <c r="C398" s="2">
        <v>14</v>
      </c>
      <c r="D398" s="2" t="s">
        <v>1564</v>
      </c>
      <c r="E398" s="6">
        <v>53351186</v>
      </c>
      <c r="F398" s="6">
        <v>88812030</v>
      </c>
    </row>
    <row r="399" spans="2:6" x14ac:dyDescent="0.2">
      <c r="B399" s="2">
        <v>2002</v>
      </c>
      <c r="C399" s="2">
        <v>15</v>
      </c>
      <c r="D399" s="2" t="s">
        <v>1576</v>
      </c>
      <c r="E399" s="6">
        <v>52657161</v>
      </c>
      <c r="F399" s="6">
        <v>87656710</v>
      </c>
    </row>
    <row r="400" spans="2:6" x14ac:dyDescent="0.2">
      <c r="B400" s="2">
        <v>2002</v>
      </c>
      <c r="C400" s="2">
        <v>16</v>
      </c>
      <c r="D400" s="2" t="s">
        <v>679</v>
      </c>
      <c r="E400" s="6">
        <v>52642362</v>
      </c>
      <c r="F400" s="6">
        <v>87632078</v>
      </c>
    </row>
    <row r="401" spans="1:6" x14ac:dyDescent="0.2">
      <c r="B401" s="2">
        <v>2002</v>
      </c>
      <c r="C401" s="2">
        <v>17</v>
      </c>
      <c r="D401" s="2" t="s">
        <v>1548</v>
      </c>
      <c r="E401" s="6">
        <v>51525207</v>
      </c>
      <c r="F401" s="6">
        <v>85772381</v>
      </c>
    </row>
    <row r="402" spans="1:6" x14ac:dyDescent="0.2">
      <c r="B402" s="2">
        <v>2002</v>
      </c>
      <c r="C402" s="2">
        <v>18</v>
      </c>
      <c r="D402" s="2" t="s">
        <v>935</v>
      </c>
      <c r="E402" s="6">
        <v>50920631</v>
      </c>
      <c r="F402" s="6">
        <v>84765963</v>
      </c>
    </row>
    <row r="403" spans="1:6" x14ac:dyDescent="0.2">
      <c r="B403" s="2">
        <v>2002</v>
      </c>
      <c r="C403" s="2">
        <v>19</v>
      </c>
      <c r="D403" s="2" t="s">
        <v>1559</v>
      </c>
      <c r="E403" s="6">
        <v>49999445</v>
      </c>
      <c r="F403" s="6">
        <v>83232496</v>
      </c>
    </row>
    <row r="404" spans="1:6" x14ac:dyDescent="0.2">
      <c r="B404" s="2">
        <v>2002</v>
      </c>
      <c r="C404" s="2">
        <v>20</v>
      </c>
      <c r="D404" s="2" t="s">
        <v>996</v>
      </c>
      <c r="E404" s="6">
        <v>49168169</v>
      </c>
      <c r="F404" s="6">
        <v>81848694</v>
      </c>
    </row>
    <row r="405" spans="1:6" x14ac:dyDescent="0.2">
      <c r="B405" s="2">
        <v>2002</v>
      </c>
      <c r="C405" s="2">
        <v>21</v>
      </c>
      <c r="D405" s="2" t="s">
        <v>1556</v>
      </c>
      <c r="E405" s="6">
        <v>47681152</v>
      </c>
      <c r="F405" s="6">
        <v>79373305</v>
      </c>
    </row>
    <row r="406" spans="1:6" x14ac:dyDescent="0.2">
      <c r="B406" s="2">
        <v>2002</v>
      </c>
      <c r="C406" s="2">
        <v>22</v>
      </c>
      <c r="D406" s="2" t="s">
        <v>1554</v>
      </c>
      <c r="E406" s="6">
        <v>47515677</v>
      </c>
      <c r="F406" s="6">
        <v>79097845</v>
      </c>
    </row>
    <row r="407" spans="1:6" x14ac:dyDescent="0.2">
      <c r="B407" s="2">
        <v>2002</v>
      </c>
      <c r="C407" s="2">
        <v>23</v>
      </c>
      <c r="D407" s="2" t="s">
        <v>1565</v>
      </c>
      <c r="E407" s="6">
        <v>45984001</v>
      </c>
      <c r="F407" s="6">
        <v>76548112</v>
      </c>
    </row>
    <row r="408" spans="1:6" x14ac:dyDescent="0.2">
      <c r="B408" s="2">
        <v>2002</v>
      </c>
      <c r="C408" s="2">
        <v>24</v>
      </c>
      <c r="D408" s="2" t="s">
        <v>1557</v>
      </c>
      <c r="E408" s="6">
        <v>45844814</v>
      </c>
      <c r="F408" s="6">
        <v>76316410</v>
      </c>
    </row>
    <row r="409" spans="1:6" x14ac:dyDescent="0.2">
      <c r="B409" s="2">
        <v>2002</v>
      </c>
      <c r="C409" s="2">
        <v>25</v>
      </c>
      <c r="D409" s="2" t="s">
        <v>1544</v>
      </c>
      <c r="E409" s="6">
        <v>45649974</v>
      </c>
      <c r="F409" s="6">
        <v>75992069</v>
      </c>
    </row>
    <row r="410" spans="1:6" x14ac:dyDescent="0.2">
      <c r="B410" s="2">
        <v>2002</v>
      </c>
      <c r="C410" s="2">
        <v>26</v>
      </c>
      <c r="D410" s="2" t="s">
        <v>1558</v>
      </c>
      <c r="E410" s="6">
        <v>45556733</v>
      </c>
      <c r="F410" s="6">
        <v>75836850</v>
      </c>
    </row>
    <row r="411" spans="1:6" x14ac:dyDescent="0.2">
      <c r="B411" s="2">
        <v>2002</v>
      </c>
      <c r="C411" s="2">
        <v>27</v>
      </c>
      <c r="D411" s="2" t="s">
        <v>1562</v>
      </c>
      <c r="E411" s="6">
        <v>42592857</v>
      </c>
      <c r="F411" s="6">
        <v>70902978</v>
      </c>
    </row>
    <row r="412" spans="1:6" x14ac:dyDescent="0.2">
      <c r="B412" s="2">
        <v>2002</v>
      </c>
      <c r="C412" s="2">
        <v>28</v>
      </c>
      <c r="D412" s="2" t="s">
        <v>1546</v>
      </c>
      <c r="E412" s="6">
        <v>42417677</v>
      </c>
      <c r="F412" s="6">
        <v>70611365</v>
      </c>
    </row>
    <row r="413" spans="1:6" x14ac:dyDescent="0.2">
      <c r="B413" s="2">
        <v>2002</v>
      </c>
      <c r="C413" s="2">
        <v>29</v>
      </c>
      <c r="D413" s="2" t="s">
        <v>1561</v>
      </c>
      <c r="E413" s="6">
        <v>33849932</v>
      </c>
      <c r="F413" s="6">
        <v>56348909</v>
      </c>
    </row>
    <row r="414" spans="1:6" x14ac:dyDescent="0.2">
      <c r="B414" s="2">
        <f>B413</f>
        <v>2002</v>
      </c>
      <c r="D414" s="1" t="s">
        <v>1630</v>
      </c>
      <c r="E414" s="168">
        <f>AVERAGE(E385:E413)</f>
        <v>53744919.103448279</v>
      </c>
      <c r="F414" s="168">
        <f>AVERAGE(F385:F413)</f>
        <v>89467467.172413796</v>
      </c>
    </row>
    <row r="415" spans="1:6" x14ac:dyDescent="0.2">
      <c r="B415" s="2">
        <f>B413</f>
        <v>2002</v>
      </c>
      <c r="D415" s="1" t="s">
        <v>1631</v>
      </c>
      <c r="E415" s="168">
        <f>SUM(E385:E413)</f>
        <v>1558602654</v>
      </c>
      <c r="F415" s="168">
        <f>SUM(F385:F413)</f>
        <v>2594556548</v>
      </c>
    </row>
    <row r="416" spans="1:6" x14ac:dyDescent="0.2">
      <c r="A416" s="2" t="s">
        <v>1487</v>
      </c>
    </row>
    <row r="419" spans="2:6" x14ac:dyDescent="0.2">
      <c r="D419" s="2" t="s">
        <v>1263</v>
      </c>
      <c r="E419" s="2" t="s">
        <v>1585</v>
      </c>
      <c r="F419" s="2" t="s">
        <v>1586</v>
      </c>
    </row>
    <row r="420" spans="2:6" x14ac:dyDescent="0.2">
      <c r="B420" s="2">
        <v>2003</v>
      </c>
      <c r="C420" s="2">
        <v>1</v>
      </c>
      <c r="D420" s="2" t="s">
        <v>1555</v>
      </c>
      <c r="E420" s="6">
        <v>105595657</v>
      </c>
      <c r="F420" s="6">
        <v>173925253</v>
      </c>
    </row>
    <row r="421" spans="2:6" x14ac:dyDescent="0.2">
      <c r="B421" s="2">
        <v>2003</v>
      </c>
      <c r="C421" s="2">
        <v>2</v>
      </c>
      <c r="D421" s="2" t="s">
        <v>1545</v>
      </c>
      <c r="E421" s="6">
        <v>93452379</v>
      </c>
      <c r="F421" s="6">
        <v>153924217</v>
      </c>
    </row>
    <row r="422" spans="2:6" x14ac:dyDescent="0.2">
      <c r="B422" s="2">
        <v>2003</v>
      </c>
      <c r="C422" s="2">
        <v>3</v>
      </c>
      <c r="D422" s="2" t="s">
        <v>1549</v>
      </c>
      <c r="E422" s="6">
        <v>72940316</v>
      </c>
      <c r="F422" s="6">
        <v>120139056</v>
      </c>
    </row>
    <row r="423" spans="2:6" x14ac:dyDescent="0.2">
      <c r="B423" s="2">
        <v>2003</v>
      </c>
      <c r="C423" s="2">
        <v>4</v>
      </c>
      <c r="D423" s="2" t="s">
        <v>1563</v>
      </c>
      <c r="E423" s="6">
        <v>70416596</v>
      </c>
      <c r="F423" s="6">
        <v>115982270</v>
      </c>
    </row>
    <row r="424" spans="2:6" x14ac:dyDescent="0.2">
      <c r="B424" s="2">
        <v>2003</v>
      </c>
      <c r="C424" s="2">
        <v>5</v>
      </c>
      <c r="D424" s="2" t="s">
        <v>1550</v>
      </c>
      <c r="E424" s="6">
        <v>64822487</v>
      </c>
      <c r="F424" s="6">
        <v>106768285</v>
      </c>
    </row>
    <row r="425" spans="2:6" x14ac:dyDescent="0.2">
      <c r="B425" s="2">
        <v>2003</v>
      </c>
      <c r="C425" s="2">
        <v>6</v>
      </c>
      <c r="D425" s="2" t="s">
        <v>1547</v>
      </c>
      <c r="E425" s="6">
        <v>63151182</v>
      </c>
      <c r="F425" s="6">
        <v>104015499</v>
      </c>
    </row>
    <row r="426" spans="2:6" x14ac:dyDescent="0.2">
      <c r="B426" s="2">
        <v>2003</v>
      </c>
      <c r="C426" s="2">
        <v>7</v>
      </c>
      <c r="D426" s="2" t="s">
        <v>935</v>
      </c>
      <c r="E426" s="6">
        <v>61009172</v>
      </c>
      <c r="F426" s="6">
        <v>100487421</v>
      </c>
    </row>
    <row r="427" spans="2:6" x14ac:dyDescent="0.2">
      <c r="B427" s="2">
        <v>2003</v>
      </c>
      <c r="C427" s="2">
        <v>8</v>
      </c>
      <c r="D427" s="2" t="s">
        <v>1553</v>
      </c>
      <c r="E427" s="6">
        <v>60412919</v>
      </c>
      <c r="F427" s="6">
        <v>99505342</v>
      </c>
    </row>
    <row r="428" spans="2:6" x14ac:dyDescent="0.2">
      <c r="B428" s="2">
        <v>2003</v>
      </c>
      <c r="C428" s="2">
        <v>9</v>
      </c>
      <c r="D428" s="2" t="s">
        <v>1033</v>
      </c>
      <c r="E428" s="6">
        <v>59518801</v>
      </c>
      <c r="F428" s="6">
        <v>98032650</v>
      </c>
    </row>
    <row r="429" spans="2:6" x14ac:dyDescent="0.2">
      <c r="B429" s="2">
        <v>2003</v>
      </c>
      <c r="C429" s="2">
        <v>10</v>
      </c>
      <c r="D429" s="2" t="s">
        <v>1551</v>
      </c>
      <c r="E429" s="6">
        <v>57995152</v>
      </c>
      <c r="F429" s="6">
        <v>95523069</v>
      </c>
    </row>
    <row r="430" spans="2:6" x14ac:dyDescent="0.2">
      <c r="B430" s="2">
        <v>2003</v>
      </c>
      <c r="C430" s="2">
        <v>11</v>
      </c>
      <c r="D430" s="2" t="s">
        <v>1564</v>
      </c>
      <c r="E430" s="6">
        <v>57378326</v>
      </c>
      <c r="F430" s="6">
        <v>94507103</v>
      </c>
    </row>
    <row r="431" spans="2:6" x14ac:dyDescent="0.2">
      <c r="B431" s="2">
        <v>2003</v>
      </c>
      <c r="C431" s="2">
        <v>12</v>
      </c>
      <c r="D431" s="2" t="s">
        <v>1548</v>
      </c>
      <c r="E431" s="6">
        <v>55711549</v>
      </c>
      <c r="F431" s="6">
        <v>91761773</v>
      </c>
    </row>
    <row r="432" spans="2:6" x14ac:dyDescent="0.2">
      <c r="B432" s="2">
        <v>2003</v>
      </c>
      <c r="C432" s="2">
        <v>13</v>
      </c>
      <c r="D432" s="2" t="s">
        <v>1576</v>
      </c>
      <c r="E432" s="6">
        <v>55408207</v>
      </c>
      <c r="F432" s="6">
        <v>91262143</v>
      </c>
    </row>
    <row r="433" spans="2:6" x14ac:dyDescent="0.2">
      <c r="B433" s="2">
        <v>2003</v>
      </c>
      <c r="C433" s="2">
        <v>14</v>
      </c>
      <c r="D433" s="2" t="s">
        <v>1552</v>
      </c>
      <c r="E433" s="6">
        <v>55225080</v>
      </c>
      <c r="F433" s="6">
        <v>90960518</v>
      </c>
    </row>
    <row r="434" spans="2:6" x14ac:dyDescent="0.2">
      <c r="B434" s="2">
        <v>2003</v>
      </c>
      <c r="C434" s="2">
        <v>15</v>
      </c>
      <c r="D434" s="2" t="s">
        <v>686</v>
      </c>
      <c r="E434" s="6">
        <v>53472323</v>
      </c>
      <c r="F434" s="6">
        <v>88073576</v>
      </c>
    </row>
    <row r="435" spans="2:6" x14ac:dyDescent="0.2">
      <c r="B435" s="2">
        <v>2003</v>
      </c>
      <c r="C435" s="2">
        <v>16</v>
      </c>
      <c r="D435" s="2" t="s">
        <v>1557</v>
      </c>
      <c r="E435" s="6">
        <v>53182559</v>
      </c>
      <c r="F435" s="6">
        <v>87596308</v>
      </c>
    </row>
    <row r="436" spans="2:6" x14ac:dyDescent="0.2">
      <c r="B436" s="2">
        <v>2003</v>
      </c>
      <c r="C436" s="2">
        <v>17</v>
      </c>
      <c r="D436" s="2" t="s">
        <v>1558</v>
      </c>
      <c r="E436" s="6">
        <v>53167479</v>
      </c>
      <c r="F436" s="6">
        <v>87571471</v>
      </c>
    </row>
    <row r="437" spans="2:6" x14ac:dyDescent="0.2">
      <c r="B437" s="2">
        <v>2003</v>
      </c>
      <c r="C437" s="2">
        <v>18</v>
      </c>
      <c r="D437" s="2" t="s">
        <v>1554</v>
      </c>
      <c r="E437" s="6">
        <v>52548195</v>
      </c>
      <c r="F437" s="6">
        <v>86551455</v>
      </c>
    </row>
    <row r="438" spans="2:6" x14ac:dyDescent="0.2">
      <c r="B438" s="2">
        <v>2003</v>
      </c>
      <c r="C438" s="2">
        <v>19</v>
      </c>
      <c r="D438" s="2" t="s">
        <v>679</v>
      </c>
      <c r="E438" s="6">
        <v>50934629</v>
      </c>
      <c r="F438" s="6">
        <v>83893772</v>
      </c>
    </row>
    <row r="439" spans="2:6" x14ac:dyDescent="0.2">
      <c r="B439" s="2">
        <v>2003</v>
      </c>
      <c r="C439" s="2">
        <v>20</v>
      </c>
      <c r="D439" s="2" t="s">
        <v>1565</v>
      </c>
      <c r="E439" s="6">
        <v>50435346</v>
      </c>
      <c r="F439" s="6">
        <v>83071410</v>
      </c>
    </row>
    <row r="440" spans="2:6" x14ac:dyDescent="0.2">
      <c r="B440" s="2">
        <v>2003</v>
      </c>
      <c r="C440" s="2">
        <v>21</v>
      </c>
      <c r="D440" s="2" t="s">
        <v>996</v>
      </c>
      <c r="E440" s="6">
        <v>50181239</v>
      </c>
      <c r="F440" s="6">
        <v>82652870</v>
      </c>
    </row>
    <row r="441" spans="2:6" x14ac:dyDescent="0.2">
      <c r="B441" s="2">
        <v>2003</v>
      </c>
      <c r="C441" s="2">
        <v>22</v>
      </c>
      <c r="D441" s="2" t="s">
        <v>1544</v>
      </c>
      <c r="E441" s="6">
        <v>49610448</v>
      </c>
      <c r="F441" s="6">
        <v>81712729</v>
      </c>
    </row>
    <row r="442" spans="2:6" x14ac:dyDescent="0.2">
      <c r="B442" s="2">
        <v>2003</v>
      </c>
      <c r="C442" s="2">
        <v>23</v>
      </c>
      <c r="D442" s="2" t="s">
        <v>1560</v>
      </c>
      <c r="E442" s="6">
        <v>49109209</v>
      </c>
      <c r="F442" s="6">
        <v>80887143</v>
      </c>
    </row>
    <row r="443" spans="2:6" x14ac:dyDescent="0.2">
      <c r="B443" s="2">
        <v>2003</v>
      </c>
      <c r="C443" s="2">
        <v>24</v>
      </c>
      <c r="D443" s="2" t="s">
        <v>1546</v>
      </c>
      <c r="E443" s="6">
        <v>47777888</v>
      </c>
      <c r="F443" s="6">
        <v>78694343</v>
      </c>
    </row>
    <row r="444" spans="2:6" x14ac:dyDescent="0.2">
      <c r="B444" s="2">
        <v>2003</v>
      </c>
      <c r="C444" s="2">
        <v>25</v>
      </c>
      <c r="D444" s="2" t="s">
        <v>1556</v>
      </c>
      <c r="E444" s="6">
        <v>47737715</v>
      </c>
      <c r="F444" s="6">
        <v>78628174</v>
      </c>
    </row>
    <row r="445" spans="2:6" x14ac:dyDescent="0.2">
      <c r="B445" s="2">
        <v>2003</v>
      </c>
      <c r="C445" s="2">
        <v>26</v>
      </c>
      <c r="D445" s="2" t="s">
        <v>776</v>
      </c>
      <c r="E445" s="6">
        <v>46691190</v>
      </c>
      <c r="F445" s="6">
        <v>76904456</v>
      </c>
    </row>
    <row r="446" spans="2:6" x14ac:dyDescent="0.2">
      <c r="B446" s="2">
        <v>2003</v>
      </c>
      <c r="C446" s="2">
        <v>27</v>
      </c>
      <c r="D446" s="2" t="s">
        <v>1562</v>
      </c>
      <c r="E446" s="6">
        <v>44531095</v>
      </c>
      <c r="F446" s="6">
        <v>73346593</v>
      </c>
    </row>
    <row r="447" spans="2:6" x14ac:dyDescent="0.2">
      <c r="B447" s="2">
        <v>2003</v>
      </c>
      <c r="C447" s="2">
        <v>28</v>
      </c>
      <c r="D447" s="2" t="s">
        <v>1587</v>
      </c>
      <c r="E447" s="6">
        <v>44458882</v>
      </c>
      <c r="F447" s="6">
        <v>73227652</v>
      </c>
    </row>
    <row r="448" spans="2:6" x14ac:dyDescent="0.2">
      <c r="B448" s="2">
        <v>2003</v>
      </c>
      <c r="C448" s="2">
        <v>29</v>
      </c>
      <c r="D448" s="2" t="s">
        <v>1561</v>
      </c>
      <c r="E448" s="6">
        <v>42955777</v>
      </c>
      <c r="F448" s="6">
        <v>70751903</v>
      </c>
    </row>
    <row r="449" spans="1:6" x14ac:dyDescent="0.2">
      <c r="B449" s="2">
        <f>B448</f>
        <v>2003</v>
      </c>
      <c r="D449" s="1" t="s">
        <v>1630</v>
      </c>
      <c r="E449" s="168">
        <f>AVERAGE(E420:E448)</f>
        <v>57580406.793103449</v>
      </c>
      <c r="F449" s="168">
        <f>AVERAGE(F420:F448)</f>
        <v>94839946.68965517</v>
      </c>
    </row>
    <row r="450" spans="1:6" x14ac:dyDescent="0.2">
      <c r="B450" s="2">
        <f>B448</f>
        <v>2003</v>
      </c>
      <c r="D450" s="1" t="s">
        <v>1631</v>
      </c>
      <c r="E450" s="168">
        <f>SUM(E420:E448)</f>
        <v>1669831797</v>
      </c>
      <c r="F450" s="168">
        <f>SUM(F420:F448)</f>
        <v>2750358454</v>
      </c>
    </row>
    <row r="451" spans="1:6" x14ac:dyDescent="0.2">
      <c r="A451" s="2" t="s">
        <v>1487</v>
      </c>
    </row>
    <row r="453" spans="1:6" x14ac:dyDescent="0.2">
      <c r="D453" s="2" t="s">
        <v>1263</v>
      </c>
      <c r="E453" s="2" t="s">
        <v>1588</v>
      </c>
      <c r="F453" s="2" t="s">
        <v>1589</v>
      </c>
    </row>
    <row r="454" spans="1:6" x14ac:dyDescent="0.2">
      <c r="B454" s="2">
        <v>2004</v>
      </c>
      <c r="C454" s="2">
        <v>1</v>
      </c>
      <c r="D454" s="2" t="s">
        <v>1545</v>
      </c>
      <c r="E454" s="6">
        <v>89444820</v>
      </c>
      <c r="F454" s="6">
        <v>144275901</v>
      </c>
    </row>
    <row r="455" spans="1:6" x14ac:dyDescent="0.2">
      <c r="B455" s="2">
        <v>2004</v>
      </c>
      <c r="C455" s="2">
        <v>2</v>
      </c>
      <c r="D455" s="2" t="s">
        <v>1555</v>
      </c>
      <c r="E455" s="6">
        <v>82956768</v>
      </c>
      <c r="F455" s="6">
        <v>133810569</v>
      </c>
    </row>
    <row r="456" spans="1:6" x14ac:dyDescent="0.2">
      <c r="B456" s="2">
        <v>2004</v>
      </c>
      <c r="C456" s="2">
        <v>3</v>
      </c>
      <c r="D456" s="2" t="s">
        <v>1549</v>
      </c>
      <c r="E456" s="6">
        <v>79536723</v>
      </c>
      <c r="F456" s="6">
        <v>128293984</v>
      </c>
    </row>
    <row r="457" spans="1:6" x14ac:dyDescent="0.2">
      <c r="B457" s="2">
        <v>2004</v>
      </c>
      <c r="C457" s="2">
        <v>4</v>
      </c>
      <c r="D457" s="2" t="s">
        <v>1033</v>
      </c>
      <c r="E457" s="6">
        <v>71272042</v>
      </c>
      <c r="F457" s="6">
        <v>114962924</v>
      </c>
    </row>
    <row r="458" spans="1:6" x14ac:dyDescent="0.2">
      <c r="B458" s="2">
        <v>2004</v>
      </c>
      <c r="C458" s="2">
        <v>5</v>
      </c>
      <c r="D458" s="2" t="s">
        <v>1563</v>
      </c>
      <c r="E458" s="6">
        <v>68372826</v>
      </c>
      <c r="F458" s="6">
        <v>110286439</v>
      </c>
    </row>
    <row r="459" spans="1:6" x14ac:dyDescent="0.2">
      <c r="B459" s="2">
        <v>2004</v>
      </c>
      <c r="C459" s="2">
        <v>6</v>
      </c>
      <c r="D459" s="2" t="s">
        <v>1552</v>
      </c>
      <c r="E459" s="6">
        <v>66931770</v>
      </c>
      <c r="F459" s="6">
        <v>107961996</v>
      </c>
    </row>
    <row r="460" spans="1:6" x14ac:dyDescent="0.2">
      <c r="B460" s="2">
        <v>2004</v>
      </c>
      <c r="C460" s="2">
        <v>7</v>
      </c>
      <c r="D460" s="2" t="s">
        <v>1548</v>
      </c>
      <c r="E460" s="6">
        <v>64497340</v>
      </c>
      <c r="F460" s="6">
        <v>104035221</v>
      </c>
    </row>
    <row r="461" spans="1:6" x14ac:dyDescent="0.2">
      <c r="B461" s="2">
        <v>2004</v>
      </c>
      <c r="C461" s="2">
        <v>8</v>
      </c>
      <c r="D461" s="2" t="s">
        <v>1547</v>
      </c>
      <c r="E461" s="6">
        <v>64123085</v>
      </c>
      <c r="F461" s="6">
        <v>103431541</v>
      </c>
    </row>
    <row r="462" spans="1:6" x14ac:dyDescent="0.2">
      <c r="B462" s="2">
        <v>2004</v>
      </c>
      <c r="C462" s="2">
        <v>9</v>
      </c>
      <c r="D462" s="2" t="s">
        <v>1553</v>
      </c>
      <c r="E462" s="6">
        <v>63697123</v>
      </c>
      <c r="F462" s="6">
        <v>102744457</v>
      </c>
    </row>
    <row r="463" spans="1:6" x14ac:dyDescent="0.2">
      <c r="B463" s="2">
        <v>2004</v>
      </c>
      <c r="C463" s="2">
        <v>10</v>
      </c>
      <c r="D463" s="2" t="s">
        <v>1576</v>
      </c>
      <c r="E463" s="6">
        <v>63033243</v>
      </c>
      <c r="F463" s="6">
        <v>101673609</v>
      </c>
    </row>
    <row r="464" spans="1:6" x14ac:dyDescent="0.2">
      <c r="B464" s="2">
        <v>2004</v>
      </c>
      <c r="C464" s="2">
        <v>11</v>
      </c>
      <c r="D464" s="2" t="s">
        <v>1550</v>
      </c>
      <c r="E464" s="6">
        <v>60411079</v>
      </c>
      <c r="F464" s="6">
        <v>97444017</v>
      </c>
    </row>
    <row r="465" spans="2:6" x14ac:dyDescent="0.2">
      <c r="B465" s="2">
        <v>2004</v>
      </c>
      <c r="C465" s="2">
        <v>12</v>
      </c>
      <c r="D465" s="2" t="s">
        <v>1554</v>
      </c>
      <c r="E465" s="6">
        <v>60185915</v>
      </c>
      <c r="F465" s="6">
        <v>97080824</v>
      </c>
    </row>
    <row r="466" spans="2:6" x14ac:dyDescent="0.2">
      <c r="B466" s="2">
        <v>2004</v>
      </c>
      <c r="C466" s="2">
        <v>13</v>
      </c>
      <c r="D466" s="2" t="s">
        <v>686</v>
      </c>
      <c r="E466" s="6">
        <v>58156236</v>
      </c>
      <c r="F466" s="6">
        <v>93806919</v>
      </c>
    </row>
    <row r="467" spans="2:6" x14ac:dyDescent="0.2">
      <c r="B467" s="2">
        <v>2004</v>
      </c>
      <c r="C467" s="2">
        <v>14</v>
      </c>
      <c r="D467" s="2" t="s">
        <v>935</v>
      </c>
      <c r="E467" s="6">
        <v>57378323</v>
      </c>
      <c r="F467" s="6">
        <v>92552133</v>
      </c>
    </row>
    <row r="468" spans="2:6" x14ac:dyDescent="0.2">
      <c r="B468" s="2">
        <v>2004</v>
      </c>
      <c r="C468" s="2">
        <v>15</v>
      </c>
      <c r="D468" s="2" t="s">
        <v>1562</v>
      </c>
      <c r="E468" s="6">
        <v>55489797</v>
      </c>
      <c r="F468" s="6">
        <v>89505911</v>
      </c>
    </row>
    <row r="469" spans="2:6" x14ac:dyDescent="0.2">
      <c r="B469" s="2">
        <v>2004</v>
      </c>
      <c r="C469" s="2">
        <v>16</v>
      </c>
      <c r="D469" s="2" t="s">
        <v>996</v>
      </c>
      <c r="E469" s="6">
        <v>55401430</v>
      </c>
      <c r="F469" s="6">
        <v>89363372</v>
      </c>
    </row>
    <row r="470" spans="2:6" x14ac:dyDescent="0.2">
      <c r="B470" s="2">
        <v>2004</v>
      </c>
      <c r="C470" s="2">
        <v>17</v>
      </c>
      <c r="D470" s="2" t="s">
        <v>1546</v>
      </c>
      <c r="E470" s="6">
        <v>53442834</v>
      </c>
      <c r="F470" s="6">
        <v>86204128</v>
      </c>
    </row>
    <row r="471" spans="2:6" x14ac:dyDescent="0.2">
      <c r="B471" s="2">
        <v>2004</v>
      </c>
      <c r="C471" s="2">
        <v>18</v>
      </c>
      <c r="D471" s="2" t="s">
        <v>1556</v>
      </c>
      <c r="E471" s="6">
        <v>53376708</v>
      </c>
      <c r="F471" s="6">
        <v>86097462</v>
      </c>
    </row>
    <row r="472" spans="2:6" x14ac:dyDescent="0.2">
      <c r="B472" s="2">
        <v>2004</v>
      </c>
      <c r="C472" s="2">
        <v>19</v>
      </c>
      <c r="D472" s="2" t="s">
        <v>1551</v>
      </c>
      <c r="E472" s="6">
        <v>53229826</v>
      </c>
      <c r="F472" s="6">
        <v>85860542</v>
      </c>
    </row>
    <row r="473" spans="2:6" x14ac:dyDescent="0.2">
      <c r="B473" s="2">
        <v>2004</v>
      </c>
      <c r="C473" s="2">
        <v>20</v>
      </c>
      <c r="D473" s="2" t="s">
        <v>1558</v>
      </c>
      <c r="E473" s="6">
        <v>52347476</v>
      </c>
      <c r="F473" s="6">
        <v>84437299</v>
      </c>
    </row>
    <row r="474" spans="2:6" x14ac:dyDescent="0.2">
      <c r="B474" s="2">
        <v>2004</v>
      </c>
      <c r="C474" s="2">
        <v>21</v>
      </c>
      <c r="D474" s="2" t="s">
        <v>1565</v>
      </c>
      <c r="E474" s="6">
        <v>50588419</v>
      </c>
      <c r="F474" s="6">
        <v>81599909</v>
      </c>
    </row>
    <row r="475" spans="2:6" x14ac:dyDescent="0.2">
      <c r="B475" s="2">
        <v>2004</v>
      </c>
      <c r="C475" s="2">
        <v>22</v>
      </c>
      <c r="D475" s="2" t="s">
        <v>1587</v>
      </c>
      <c r="E475" s="6">
        <v>49800204</v>
      </c>
      <c r="F475" s="6">
        <v>80328508</v>
      </c>
    </row>
    <row r="476" spans="2:6" x14ac:dyDescent="0.2">
      <c r="B476" s="2">
        <v>2004</v>
      </c>
      <c r="C476" s="2">
        <v>23</v>
      </c>
      <c r="D476" s="2" t="s">
        <v>1564</v>
      </c>
      <c r="E476" s="6">
        <v>47349374</v>
      </c>
      <c r="F476" s="6">
        <v>76375279</v>
      </c>
    </row>
    <row r="477" spans="2:6" x14ac:dyDescent="0.2">
      <c r="B477" s="2">
        <v>2004</v>
      </c>
      <c r="C477" s="2">
        <v>24</v>
      </c>
      <c r="D477" s="2" t="s">
        <v>1557</v>
      </c>
      <c r="E477" s="6">
        <v>46464064</v>
      </c>
      <c r="F477" s="6">
        <v>74947262</v>
      </c>
    </row>
    <row r="478" spans="2:6" x14ac:dyDescent="0.2">
      <c r="B478" s="2">
        <v>2004</v>
      </c>
      <c r="C478" s="2">
        <v>25</v>
      </c>
      <c r="D478" s="2" t="s">
        <v>1544</v>
      </c>
      <c r="E478" s="6">
        <v>46186472</v>
      </c>
      <c r="F478" s="6">
        <v>74499502</v>
      </c>
    </row>
    <row r="479" spans="2:6" x14ac:dyDescent="0.2">
      <c r="B479" s="2">
        <v>2004</v>
      </c>
      <c r="C479" s="2">
        <v>26</v>
      </c>
      <c r="D479" s="2" t="s">
        <v>776</v>
      </c>
      <c r="E479" s="6">
        <v>45682902</v>
      </c>
      <c r="F479" s="6">
        <v>73687234</v>
      </c>
    </row>
    <row r="480" spans="2:6" x14ac:dyDescent="0.2">
      <c r="B480" s="2">
        <v>2004</v>
      </c>
      <c r="C480" s="2">
        <v>27</v>
      </c>
      <c r="D480" s="2" t="s">
        <v>1560</v>
      </c>
      <c r="E480" s="6">
        <v>39398646</v>
      </c>
      <c r="F480" s="6">
        <v>63550630</v>
      </c>
    </row>
    <row r="481" spans="1:6" x14ac:dyDescent="0.2">
      <c r="B481" s="2">
        <v>2004</v>
      </c>
      <c r="C481" s="2">
        <v>28</v>
      </c>
      <c r="D481" s="2" t="s">
        <v>1561</v>
      </c>
      <c r="E481" s="6">
        <v>39114363</v>
      </c>
      <c r="F481" s="6">
        <v>63092076</v>
      </c>
    </row>
    <row r="482" spans="1:6" x14ac:dyDescent="0.2">
      <c r="B482" s="2">
        <v>2004</v>
      </c>
      <c r="C482" s="2">
        <v>29</v>
      </c>
      <c r="D482" s="2" t="s">
        <v>679</v>
      </c>
      <c r="E482" s="6">
        <v>34747674</v>
      </c>
      <c r="F482" s="6">
        <v>56048537</v>
      </c>
    </row>
    <row r="483" spans="1:6" x14ac:dyDescent="0.2">
      <c r="B483" s="2">
        <f>B482</f>
        <v>2004</v>
      </c>
      <c r="D483" s="1" t="s">
        <v>1630</v>
      </c>
      <c r="E483" s="168">
        <f>AVERAGE(E454:E482)</f>
        <v>57676464.896551721</v>
      </c>
      <c r="F483" s="168">
        <f>AVERAGE(F454:F482)</f>
        <v>93033040.862068966</v>
      </c>
    </row>
    <row r="484" spans="1:6" x14ac:dyDescent="0.2">
      <c r="B484" s="2">
        <f>B482</f>
        <v>2004</v>
      </c>
      <c r="D484" s="1" t="s">
        <v>1631</v>
      </c>
      <c r="E484" s="168">
        <f>SUM(E454:E482)</f>
        <v>1672617482</v>
      </c>
      <c r="F484" s="168">
        <f>SUM(F454:F482)</f>
        <v>2697958185</v>
      </c>
    </row>
    <row r="485" spans="1:6" x14ac:dyDescent="0.2">
      <c r="A485" s="2" t="s">
        <v>1487</v>
      </c>
    </row>
    <row r="491" spans="1:6" x14ac:dyDescent="0.2">
      <c r="D491" s="2" t="s">
        <v>1263</v>
      </c>
      <c r="E491" s="2" t="s">
        <v>1590</v>
      </c>
      <c r="F491" s="2" t="s">
        <v>1591</v>
      </c>
    </row>
    <row r="492" spans="1:6" x14ac:dyDescent="0.2">
      <c r="B492" s="2">
        <v>2005</v>
      </c>
      <c r="C492" s="2">
        <v>1</v>
      </c>
      <c r="D492" s="2" t="s">
        <v>1545</v>
      </c>
      <c r="E492" s="6">
        <v>102567539</v>
      </c>
      <c r="F492" s="6">
        <v>160210270</v>
      </c>
    </row>
    <row r="493" spans="1:6" x14ac:dyDescent="0.2">
      <c r="B493" s="2">
        <v>2005</v>
      </c>
      <c r="C493" s="2">
        <v>2</v>
      </c>
      <c r="D493" s="2" t="s">
        <v>1549</v>
      </c>
      <c r="E493" s="6">
        <v>91908443</v>
      </c>
      <c r="F493" s="6">
        <v>143560784</v>
      </c>
    </row>
    <row r="494" spans="1:6" x14ac:dyDescent="0.2">
      <c r="B494" s="2">
        <v>2005</v>
      </c>
      <c r="C494" s="2">
        <v>3</v>
      </c>
      <c r="D494" s="2" t="s">
        <v>1555</v>
      </c>
      <c r="E494" s="6">
        <v>83671309</v>
      </c>
      <c r="F494" s="6">
        <v>130694399</v>
      </c>
    </row>
    <row r="495" spans="1:6" x14ac:dyDescent="0.2">
      <c r="B495" s="2">
        <v>2005</v>
      </c>
      <c r="C495" s="2">
        <v>4</v>
      </c>
      <c r="D495" s="2" t="s">
        <v>1550</v>
      </c>
      <c r="E495" s="6">
        <v>71951878</v>
      </c>
      <c r="F495" s="6">
        <v>112388675</v>
      </c>
    </row>
    <row r="496" spans="1:6" x14ac:dyDescent="0.2">
      <c r="B496" s="2">
        <v>2005</v>
      </c>
      <c r="C496" s="2">
        <v>5</v>
      </c>
      <c r="D496" s="2" t="s">
        <v>1033</v>
      </c>
      <c r="E496" s="6">
        <v>70123411</v>
      </c>
      <c r="F496" s="6">
        <v>109532614</v>
      </c>
    </row>
    <row r="497" spans="2:6" x14ac:dyDescent="0.2">
      <c r="B497" s="2">
        <v>2005</v>
      </c>
      <c r="C497" s="2">
        <v>6</v>
      </c>
      <c r="D497" s="2" t="s">
        <v>935</v>
      </c>
      <c r="E497" s="6">
        <v>67010830</v>
      </c>
      <c r="F497" s="6">
        <v>104670765</v>
      </c>
    </row>
    <row r="498" spans="2:6" x14ac:dyDescent="0.2">
      <c r="B498" s="2">
        <v>2005</v>
      </c>
      <c r="C498" s="2">
        <v>7</v>
      </c>
      <c r="D498" s="2" t="s">
        <v>1565</v>
      </c>
      <c r="E498" s="6">
        <v>66445249</v>
      </c>
      <c r="F498" s="6">
        <v>103787330</v>
      </c>
    </row>
    <row r="499" spans="2:6" x14ac:dyDescent="0.2">
      <c r="B499" s="2">
        <v>2005</v>
      </c>
      <c r="C499" s="2">
        <v>8</v>
      </c>
      <c r="D499" s="2" t="s">
        <v>686</v>
      </c>
      <c r="E499" s="6">
        <v>66064780</v>
      </c>
      <c r="F499" s="6">
        <v>103193038</v>
      </c>
    </row>
    <row r="500" spans="2:6" x14ac:dyDescent="0.2">
      <c r="B500" s="2">
        <v>2005</v>
      </c>
      <c r="C500" s="2">
        <v>9</v>
      </c>
      <c r="D500" s="2" t="s">
        <v>1547</v>
      </c>
      <c r="E500" s="6">
        <v>65059098</v>
      </c>
      <c r="F500" s="6">
        <v>101622167</v>
      </c>
    </row>
    <row r="501" spans="2:6" x14ac:dyDescent="0.2">
      <c r="B501" s="2">
        <v>2005</v>
      </c>
      <c r="C501" s="2">
        <v>10</v>
      </c>
      <c r="D501" s="2" t="s">
        <v>1554</v>
      </c>
      <c r="E501" s="6">
        <v>64577356</v>
      </c>
      <c r="F501" s="6">
        <v>100869682</v>
      </c>
    </row>
    <row r="502" spans="2:6" x14ac:dyDescent="0.2">
      <c r="B502" s="2">
        <v>2005</v>
      </c>
      <c r="C502" s="2">
        <v>11</v>
      </c>
      <c r="D502" s="2" t="s">
        <v>1563</v>
      </c>
      <c r="E502" s="6">
        <v>61807688</v>
      </c>
      <c r="F502" s="6">
        <v>96543472</v>
      </c>
    </row>
    <row r="503" spans="2:6" x14ac:dyDescent="0.2">
      <c r="B503" s="2">
        <v>2005</v>
      </c>
      <c r="C503" s="2">
        <v>12</v>
      </c>
      <c r="D503" s="2" t="s">
        <v>1576</v>
      </c>
      <c r="E503" s="6">
        <v>61703775</v>
      </c>
      <c r="F503" s="6">
        <v>96381158</v>
      </c>
    </row>
    <row r="504" spans="2:6" x14ac:dyDescent="0.2">
      <c r="B504" s="2">
        <v>2005</v>
      </c>
      <c r="C504" s="2">
        <v>13</v>
      </c>
      <c r="D504" s="2" t="s">
        <v>996</v>
      </c>
      <c r="E504" s="6">
        <v>60284303</v>
      </c>
      <c r="F504" s="6">
        <v>94163947</v>
      </c>
    </row>
    <row r="505" spans="2:6" x14ac:dyDescent="0.2">
      <c r="B505" s="2">
        <v>2005</v>
      </c>
      <c r="C505" s="2">
        <v>14</v>
      </c>
      <c r="D505" s="2" t="s">
        <v>1564</v>
      </c>
      <c r="E505" s="6">
        <v>59523529</v>
      </c>
      <c r="F505" s="6">
        <v>92975618</v>
      </c>
    </row>
    <row r="506" spans="2:6" x14ac:dyDescent="0.2">
      <c r="B506" s="2">
        <v>2005</v>
      </c>
      <c r="C506" s="2">
        <v>15</v>
      </c>
      <c r="D506" s="2" t="s">
        <v>1551</v>
      </c>
      <c r="E506" s="6">
        <v>57448246</v>
      </c>
      <c r="F506" s="6">
        <v>89734030</v>
      </c>
    </row>
    <row r="507" spans="2:6" x14ac:dyDescent="0.2">
      <c r="B507" s="2">
        <v>2005</v>
      </c>
      <c r="C507" s="2">
        <v>16</v>
      </c>
      <c r="D507" s="2" t="s">
        <v>1562</v>
      </c>
      <c r="E507" s="6">
        <v>57276129</v>
      </c>
      <c r="F507" s="6">
        <v>89465182</v>
      </c>
    </row>
    <row r="508" spans="2:6" x14ac:dyDescent="0.2">
      <c r="B508" s="2">
        <v>2005</v>
      </c>
      <c r="C508" s="2">
        <v>17</v>
      </c>
      <c r="D508" s="2" t="s">
        <v>1587</v>
      </c>
      <c r="E508" s="6">
        <v>56572882</v>
      </c>
      <c r="F508" s="6">
        <v>88366715</v>
      </c>
    </row>
    <row r="509" spans="2:6" x14ac:dyDescent="0.2">
      <c r="B509" s="2">
        <v>2005</v>
      </c>
      <c r="C509" s="2">
        <v>18</v>
      </c>
      <c r="D509" s="2" t="s">
        <v>1553</v>
      </c>
      <c r="E509" s="6">
        <v>54983980</v>
      </c>
      <c r="F509" s="6">
        <v>85884853</v>
      </c>
    </row>
    <row r="510" spans="2:6" x14ac:dyDescent="0.2">
      <c r="B510" s="2">
        <v>2005</v>
      </c>
      <c r="C510" s="2">
        <v>19</v>
      </c>
      <c r="D510" s="2" t="s">
        <v>1556</v>
      </c>
      <c r="E510" s="6">
        <v>54943723</v>
      </c>
      <c r="F510" s="6">
        <v>85821972</v>
      </c>
    </row>
    <row r="511" spans="2:6" x14ac:dyDescent="0.2">
      <c r="B511" s="2">
        <v>2005</v>
      </c>
      <c r="C511" s="2">
        <v>20</v>
      </c>
      <c r="D511" s="2" t="s">
        <v>1546</v>
      </c>
      <c r="E511" s="6">
        <v>54762481</v>
      </c>
      <c r="F511" s="6">
        <v>85538871</v>
      </c>
    </row>
    <row r="512" spans="2:6" x14ac:dyDescent="0.2">
      <c r="B512" s="2">
        <v>2005</v>
      </c>
      <c r="C512" s="2">
        <v>21</v>
      </c>
      <c r="D512" s="2" t="s">
        <v>1558</v>
      </c>
      <c r="E512" s="6">
        <v>53821301</v>
      </c>
      <c r="F512" s="6">
        <v>84068752</v>
      </c>
    </row>
    <row r="513" spans="1:6" x14ac:dyDescent="0.2">
      <c r="B513" s="2">
        <v>2005</v>
      </c>
      <c r="C513" s="2">
        <v>22</v>
      </c>
      <c r="D513" s="2" t="s">
        <v>776</v>
      </c>
      <c r="E513" s="6">
        <v>49797050</v>
      </c>
      <c r="F513" s="6">
        <v>77782880</v>
      </c>
    </row>
    <row r="514" spans="1:6" x14ac:dyDescent="0.2">
      <c r="B514" s="2">
        <v>2005</v>
      </c>
      <c r="C514" s="2">
        <v>23</v>
      </c>
      <c r="D514" s="2" t="s">
        <v>1544</v>
      </c>
      <c r="E514" s="6">
        <v>49175274</v>
      </c>
      <c r="F514" s="6">
        <v>76811666</v>
      </c>
    </row>
    <row r="515" spans="1:6" x14ac:dyDescent="0.2">
      <c r="B515" s="2">
        <v>2005</v>
      </c>
      <c r="C515" s="2">
        <v>24</v>
      </c>
      <c r="D515" s="2" t="s">
        <v>1557</v>
      </c>
      <c r="E515" s="6">
        <v>47504123</v>
      </c>
      <c r="F515" s="6">
        <v>74201333</v>
      </c>
    </row>
    <row r="516" spans="1:6" x14ac:dyDescent="0.2">
      <c r="B516" s="2">
        <v>2005</v>
      </c>
      <c r="C516" s="2">
        <v>25</v>
      </c>
      <c r="D516" s="2" t="s">
        <v>1560</v>
      </c>
      <c r="E516" s="6">
        <v>46101759</v>
      </c>
      <c r="F516" s="6">
        <v>72010845</v>
      </c>
    </row>
    <row r="517" spans="1:6" x14ac:dyDescent="0.2">
      <c r="B517" s="2">
        <v>2005</v>
      </c>
      <c r="C517" s="2">
        <v>26</v>
      </c>
      <c r="D517" s="2" t="s">
        <v>1561</v>
      </c>
      <c r="E517" s="6">
        <v>45483265</v>
      </c>
      <c r="F517" s="6">
        <v>71044757</v>
      </c>
    </row>
    <row r="518" spans="1:6" x14ac:dyDescent="0.2">
      <c r="B518" s="2">
        <v>2005</v>
      </c>
      <c r="C518" s="2">
        <v>27</v>
      </c>
      <c r="D518" s="2" t="s">
        <v>1552</v>
      </c>
      <c r="E518" s="6">
        <v>44598682</v>
      </c>
      <c r="F518" s="6">
        <v>69663040</v>
      </c>
    </row>
    <row r="519" spans="1:6" x14ac:dyDescent="0.2">
      <c r="B519" s="2">
        <v>2005</v>
      </c>
      <c r="C519" s="2">
        <v>28</v>
      </c>
      <c r="D519" s="2" t="s">
        <v>679</v>
      </c>
      <c r="E519" s="6">
        <v>43515760</v>
      </c>
      <c r="F519" s="6">
        <v>67971518</v>
      </c>
    </row>
    <row r="520" spans="1:6" x14ac:dyDescent="0.2">
      <c r="B520" s="2">
        <v>2005</v>
      </c>
      <c r="C520" s="2">
        <v>29</v>
      </c>
      <c r="D520" s="2" t="s">
        <v>1548</v>
      </c>
      <c r="E520" s="6">
        <v>41059616</v>
      </c>
      <c r="F520" s="6">
        <v>64135028</v>
      </c>
    </row>
    <row r="521" spans="1:6" x14ac:dyDescent="0.2">
      <c r="B521" s="2">
        <v>2005</v>
      </c>
      <c r="C521" s="2">
        <v>30</v>
      </c>
      <c r="D521" s="2" t="s">
        <v>1559</v>
      </c>
      <c r="E521" s="6">
        <v>23922578</v>
      </c>
      <c r="F521" s="6">
        <v>37367008</v>
      </c>
    </row>
    <row r="522" spans="1:6" x14ac:dyDescent="0.2">
      <c r="B522" s="2">
        <f>B521</f>
        <v>2005</v>
      </c>
      <c r="D522" s="1" t="s">
        <v>1630</v>
      </c>
      <c r="E522" s="168">
        <f>AVERAGE(E492:E521)</f>
        <v>59122201.233333334</v>
      </c>
      <c r="F522" s="168">
        <f>AVERAGE(F492:F521)</f>
        <v>92348745.63333334</v>
      </c>
    </row>
    <row r="523" spans="1:6" x14ac:dyDescent="0.2">
      <c r="B523" s="2">
        <f>B521</f>
        <v>2005</v>
      </c>
      <c r="D523" s="1" t="s">
        <v>1631</v>
      </c>
      <c r="E523" s="168">
        <f>SUM(E492:E521)</f>
        <v>1773666037</v>
      </c>
      <c r="F523" s="168">
        <f>SUM(F492:F521)</f>
        <v>2770462369</v>
      </c>
    </row>
    <row r="524" spans="1:6" x14ac:dyDescent="0.2">
      <c r="A524" s="2" t="s">
        <v>1487</v>
      </c>
    </row>
    <row r="527" spans="1:6" x14ac:dyDescent="0.2">
      <c r="D527" s="2" t="s">
        <v>1263</v>
      </c>
      <c r="E527" s="2" t="s">
        <v>1592</v>
      </c>
      <c r="F527" s="2" t="s">
        <v>1593</v>
      </c>
    </row>
    <row r="528" spans="1:6" x14ac:dyDescent="0.2">
      <c r="B528" s="2">
        <v>2006</v>
      </c>
      <c r="C528" s="2">
        <v>1</v>
      </c>
      <c r="D528" s="2" t="s">
        <v>1545</v>
      </c>
      <c r="E528" s="6">
        <v>126631098</v>
      </c>
      <c r="F528" s="6">
        <v>192916121</v>
      </c>
    </row>
    <row r="529" spans="2:6" x14ac:dyDescent="0.2">
      <c r="B529" s="2">
        <v>2006</v>
      </c>
      <c r="C529" s="2">
        <v>2</v>
      </c>
      <c r="D529" s="2" t="s">
        <v>1549</v>
      </c>
      <c r="E529" s="6">
        <v>98454832</v>
      </c>
      <c r="F529" s="6">
        <v>149990990</v>
      </c>
    </row>
    <row r="530" spans="2:6" x14ac:dyDescent="0.2">
      <c r="B530" s="2">
        <v>2006</v>
      </c>
      <c r="C530" s="2">
        <v>3</v>
      </c>
      <c r="D530" s="2" t="s">
        <v>1550</v>
      </c>
      <c r="E530" s="6">
        <v>84807300</v>
      </c>
      <c r="F530" s="6">
        <v>129199660</v>
      </c>
    </row>
    <row r="531" spans="2:6" x14ac:dyDescent="0.2">
      <c r="B531" s="2">
        <v>2006</v>
      </c>
      <c r="C531" s="2">
        <v>4</v>
      </c>
      <c r="D531" s="2" t="s">
        <v>686</v>
      </c>
      <c r="E531" s="6">
        <v>78791779</v>
      </c>
      <c r="F531" s="6">
        <v>120035315</v>
      </c>
    </row>
    <row r="532" spans="2:6" x14ac:dyDescent="0.2">
      <c r="B532" s="2">
        <v>2006</v>
      </c>
      <c r="C532" s="2">
        <v>5</v>
      </c>
      <c r="D532" s="2" t="s">
        <v>1565</v>
      </c>
      <c r="E532" s="6">
        <v>75784782</v>
      </c>
      <c r="F532" s="6">
        <v>115454308</v>
      </c>
    </row>
    <row r="533" spans="2:6" x14ac:dyDescent="0.2">
      <c r="B533" s="2">
        <v>2006</v>
      </c>
      <c r="C533" s="2">
        <v>6</v>
      </c>
      <c r="D533" s="2" t="s">
        <v>1547</v>
      </c>
      <c r="E533" s="6">
        <v>72917945</v>
      </c>
      <c r="F533" s="6">
        <v>111086824</v>
      </c>
    </row>
    <row r="534" spans="2:6" x14ac:dyDescent="0.2">
      <c r="B534" s="2">
        <v>2006</v>
      </c>
      <c r="C534" s="2">
        <v>7</v>
      </c>
      <c r="D534" s="2" t="s">
        <v>996</v>
      </c>
      <c r="E534" s="6">
        <v>69257404</v>
      </c>
      <c r="F534" s="6">
        <v>105510172</v>
      </c>
    </row>
    <row r="535" spans="2:6" x14ac:dyDescent="0.2">
      <c r="B535" s="2">
        <v>2006</v>
      </c>
      <c r="C535" s="2">
        <v>8</v>
      </c>
      <c r="D535" s="2" t="s">
        <v>935</v>
      </c>
      <c r="E535" s="6">
        <v>67525538</v>
      </c>
      <c r="F535" s="6">
        <v>102871764</v>
      </c>
    </row>
    <row r="536" spans="2:6" x14ac:dyDescent="0.2">
      <c r="B536" s="2">
        <v>2006</v>
      </c>
      <c r="C536" s="2">
        <v>9</v>
      </c>
      <c r="D536" s="2" t="s">
        <v>1553</v>
      </c>
      <c r="E536" s="6">
        <v>66449350</v>
      </c>
      <c r="F536" s="6">
        <v>101232245</v>
      </c>
    </row>
    <row r="537" spans="2:6" x14ac:dyDescent="0.2">
      <c r="B537" s="2">
        <v>2006</v>
      </c>
      <c r="C537" s="2">
        <v>10</v>
      </c>
      <c r="D537" s="2" t="s">
        <v>1557</v>
      </c>
      <c r="E537" s="6">
        <v>63570274</v>
      </c>
      <c r="F537" s="6">
        <v>96846117</v>
      </c>
    </row>
    <row r="538" spans="2:6" x14ac:dyDescent="0.2">
      <c r="B538" s="2">
        <v>2006</v>
      </c>
      <c r="C538" s="2">
        <v>11</v>
      </c>
      <c r="D538" s="2" t="s">
        <v>1551</v>
      </c>
      <c r="E538" s="6">
        <v>63022514</v>
      </c>
      <c r="F538" s="6">
        <v>96011630</v>
      </c>
    </row>
    <row r="539" spans="2:6" x14ac:dyDescent="0.2">
      <c r="B539" s="2">
        <v>2006</v>
      </c>
      <c r="C539" s="2">
        <v>12</v>
      </c>
      <c r="D539" s="2" t="s">
        <v>1563</v>
      </c>
      <c r="E539" s="6">
        <v>62811975</v>
      </c>
      <c r="F539" s="6">
        <v>95690888</v>
      </c>
    </row>
    <row r="540" spans="2:6" x14ac:dyDescent="0.2">
      <c r="B540" s="2">
        <v>2006</v>
      </c>
      <c r="C540" s="2">
        <v>13</v>
      </c>
      <c r="D540" s="2" t="s">
        <v>1576</v>
      </c>
      <c r="E540" s="6">
        <v>62411884</v>
      </c>
      <c r="F540" s="6">
        <v>95081368</v>
      </c>
    </row>
    <row r="541" spans="2:6" x14ac:dyDescent="0.2">
      <c r="B541" s="2">
        <v>2006</v>
      </c>
      <c r="C541" s="2">
        <v>14</v>
      </c>
      <c r="D541" s="2" t="s">
        <v>1033</v>
      </c>
      <c r="E541" s="6">
        <v>61830186</v>
      </c>
      <c r="F541" s="6">
        <v>94195177</v>
      </c>
    </row>
    <row r="542" spans="2:6" x14ac:dyDescent="0.2">
      <c r="B542" s="2">
        <v>2006</v>
      </c>
      <c r="C542" s="2">
        <v>15</v>
      </c>
      <c r="D542" s="2" t="s">
        <v>1564</v>
      </c>
      <c r="E542" s="6">
        <v>60732452</v>
      </c>
      <c r="F542" s="6">
        <v>92522835</v>
      </c>
    </row>
    <row r="543" spans="2:6" x14ac:dyDescent="0.2">
      <c r="B543" s="2">
        <v>2006</v>
      </c>
      <c r="C543" s="2">
        <v>16</v>
      </c>
      <c r="D543" s="2" t="s">
        <v>1555</v>
      </c>
      <c r="E543" s="6">
        <v>60017964</v>
      </c>
      <c r="F543" s="6">
        <v>91434350</v>
      </c>
    </row>
    <row r="544" spans="2:6" x14ac:dyDescent="0.2">
      <c r="B544" s="2">
        <v>2006</v>
      </c>
      <c r="C544" s="2">
        <v>17</v>
      </c>
      <c r="D544" s="2" t="s">
        <v>1546</v>
      </c>
      <c r="E544" s="6">
        <v>59619275</v>
      </c>
      <c r="F544" s="6">
        <v>90826969</v>
      </c>
    </row>
    <row r="545" spans="1:6" x14ac:dyDescent="0.2">
      <c r="B545" s="2">
        <v>2006</v>
      </c>
      <c r="C545" s="2">
        <v>18</v>
      </c>
      <c r="D545" s="2" t="s">
        <v>679</v>
      </c>
      <c r="E545" s="6">
        <v>57372902</v>
      </c>
      <c r="F545" s="6">
        <v>87404731</v>
      </c>
    </row>
    <row r="546" spans="1:6" x14ac:dyDescent="0.2">
      <c r="B546" s="2">
        <v>2006</v>
      </c>
      <c r="C546" s="2">
        <v>19</v>
      </c>
      <c r="D546" s="2" t="s">
        <v>1562</v>
      </c>
      <c r="E546" s="6">
        <v>57166530</v>
      </c>
      <c r="F546" s="6">
        <v>87090333</v>
      </c>
    </row>
    <row r="547" spans="1:6" x14ac:dyDescent="0.2">
      <c r="B547" s="2">
        <v>2006</v>
      </c>
      <c r="C547" s="2">
        <v>20</v>
      </c>
      <c r="D547" s="2" t="s">
        <v>1556</v>
      </c>
      <c r="E547" s="6">
        <v>57114566</v>
      </c>
      <c r="F547" s="6">
        <v>87011173</v>
      </c>
    </row>
    <row r="548" spans="1:6" x14ac:dyDescent="0.2">
      <c r="B548" s="2">
        <v>2006</v>
      </c>
      <c r="C548" s="2">
        <v>21</v>
      </c>
      <c r="D548" s="2" t="s">
        <v>1554</v>
      </c>
      <c r="E548" s="6">
        <v>56907300</v>
      </c>
      <c r="F548" s="6">
        <v>86695411</v>
      </c>
    </row>
    <row r="549" spans="1:6" x14ac:dyDescent="0.2">
      <c r="B549" s="2">
        <v>2006</v>
      </c>
      <c r="C549" s="2">
        <v>22</v>
      </c>
      <c r="D549" s="2" t="s">
        <v>1560</v>
      </c>
      <c r="E549" s="6">
        <v>56492172</v>
      </c>
      <c r="F549" s="6">
        <v>86062985</v>
      </c>
    </row>
    <row r="550" spans="1:6" x14ac:dyDescent="0.2">
      <c r="B550" s="2">
        <v>2006</v>
      </c>
      <c r="C550" s="2">
        <v>23</v>
      </c>
      <c r="D550" s="2" t="s">
        <v>776</v>
      </c>
      <c r="E550" s="6">
        <v>54555947</v>
      </c>
      <c r="F550" s="6">
        <v>83113242</v>
      </c>
    </row>
    <row r="551" spans="1:6" x14ac:dyDescent="0.2">
      <c r="B551" s="2">
        <v>2006</v>
      </c>
      <c r="C551" s="2">
        <v>24</v>
      </c>
      <c r="D551" s="2" t="s">
        <v>1552</v>
      </c>
      <c r="E551" s="6">
        <v>53626924</v>
      </c>
      <c r="F551" s="6">
        <v>81697921</v>
      </c>
    </row>
    <row r="552" spans="1:6" x14ac:dyDescent="0.2">
      <c r="B552" s="2">
        <v>2006</v>
      </c>
      <c r="C552" s="2">
        <v>25</v>
      </c>
      <c r="D552" s="2" t="s">
        <v>1561</v>
      </c>
      <c r="E552" s="6">
        <v>51358645</v>
      </c>
      <c r="F552" s="6">
        <v>78242312</v>
      </c>
    </row>
    <row r="553" spans="1:6" x14ac:dyDescent="0.2">
      <c r="B553" s="2">
        <v>2006</v>
      </c>
      <c r="C553" s="2">
        <v>26</v>
      </c>
      <c r="D553" s="2" t="s">
        <v>1544</v>
      </c>
      <c r="E553" s="6">
        <v>51303962</v>
      </c>
      <c r="F553" s="6">
        <v>78159006</v>
      </c>
    </row>
    <row r="554" spans="1:6" x14ac:dyDescent="0.2">
      <c r="B554" s="2">
        <v>2006</v>
      </c>
      <c r="C554" s="2">
        <v>27</v>
      </c>
      <c r="D554" s="2" t="s">
        <v>1558</v>
      </c>
      <c r="E554" s="6">
        <v>49253379</v>
      </c>
      <c r="F554" s="6">
        <v>75035044</v>
      </c>
    </row>
    <row r="555" spans="1:6" x14ac:dyDescent="0.2">
      <c r="B555" s="2">
        <v>2006</v>
      </c>
      <c r="C555" s="2">
        <v>28</v>
      </c>
      <c r="D555" s="2" t="s">
        <v>1548</v>
      </c>
      <c r="E555" s="6">
        <v>42944553</v>
      </c>
      <c r="F555" s="6">
        <v>65423864</v>
      </c>
    </row>
    <row r="556" spans="1:6" x14ac:dyDescent="0.2">
      <c r="B556" s="2">
        <v>2006</v>
      </c>
      <c r="C556" s="2">
        <v>29</v>
      </c>
      <c r="D556" s="2" t="s">
        <v>1587</v>
      </c>
      <c r="E556" s="6">
        <v>41277617</v>
      </c>
      <c r="F556" s="6">
        <v>62884371</v>
      </c>
    </row>
    <row r="557" spans="1:6" x14ac:dyDescent="0.2">
      <c r="B557" s="2">
        <v>2006</v>
      </c>
      <c r="C557" s="2">
        <v>30</v>
      </c>
      <c r="D557" s="2" t="s">
        <v>1559</v>
      </c>
      <c r="E557" s="6">
        <v>33458932</v>
      </c>
      <c r="F557" s="6">
        <v>50972998</v>
      </c>
    </row>
    <row r="558" spans="1:6" x14ac:dyDescent="0.2">
      <c r="B558" s="2">
        <f>B557</f>
        <v>2006</v>
      </c>
      <c r="D558" s="1" t="s">
        <v>1630</v>
      </c>
      <c r="E558" s="168">
        <f>AVERAGE(E528:E557)</f>
        <v>63248999.366666667</v>
      </c>
      <c r="F558" s="168">
        <f>AVERAGE(F528:F557)</f>
        <v>96356670.799999997</v>
      </c>
    </row>
    <row r="559" spans="1:6" x14ac:dyDescent="0.2">
      <c r="B559" s="2">
        <f>B557</f>
        <v>2006</v>
      </c>
      <c r="D559" s="1" t="s">
        <v>1631</v>
      </c>
      <c r="E559" s="168">
        <f>SUM(E528:E557)</f>
        <v>1897469981</v>
      </c>
      <c r="F559" s="168">
        <f>SUM(F528:F557)</f>
        <v>2890700124</v>
      </c>
    </row>
    <row r="560" spans="1:6" x14ac:dyDescent="0.2">
      <c r="A560" s="2" t="s">
        <v>1487</v>
      </c>
    </row>
    <row r="562" spans="2:6" x14ac:dyDescent="0.2">
      <c r="D562" s="2" t="s">
        <v>1263</v>
      </c>
      <c r="E562" s="2" t="s">
        <v>1594</v>
      </c>
      <c r="F562" s="2" t="s">
        <v>1595</v>
      </c>
    </row>
    <row r="563" spans="2:6" x14ac:dyDescent="0.2">
      <c r="B563" s="2">
        <v>2007</v>
      </c>
      <c r="C563" s="2">
        <v>1</v>
      </c>
      <c r="D563" s="2" t="s">
        <v>1545</v>
      </c>
      <c r="E563" s="6">
        <v>117350866</v>
      </c>
      <c r="F563" s="6">
        <v>171376790</v>
      </c>
    </row>
    <row r="564" spans="2:6" x14ac:dyDescent="0.2">
      <c r="B564" s="2">
        <v>2007</v>
      </c>
      <c r="C564" s="2">
        <v>2</v>
      </c>
      <c r="D564" s="2" t="s">
        <v>1549</v>
      </c>
      <c r="E564" s="6">
        <v>88531846</v>
      </c>
      <c r="F564" s="6">
        <v>129290082</v>
      </c>
    </row>
    <row r="565" spans="2:6" x14ac:dyDescent="0.2">
      <c r="B565" s="2">
        <v>2007</v>
      </c>
      <c r="C565" s="2">
        <v>3</v>
      </c>
      <c r="D565" s="2" t="s">
        <v>1547</v>
      </c>
      <c r="E565" s="6">
        <v>77099949</v>
      </c>
      <c r="F565" s="6">
        <v>112595178</v>
      </c>
    </row>
    <row r="566" spans="2:6" x14ac:dyDescent="0.2">
      <c r="B566" s="2">
        <v>2007</v>
      </c>
      <c r="C566" s="2">
        <v>4</v>
      </c>
      <c r="D566" s="2" t="s">
        <v>1555</v>
      </c>
      <c r="E566" s="6">
        <v>75026386</v>
      </c>
      <c r="F566" s="6">
        <v>109566990</v>
      </c>
    </row>
    <row r="567" spans="2:6" x14ac:dyDescent="0.2">
      <c r="B567" s="2">
        <v>2007</v>
      </c>
      <c r="C567" s="2">
        <v>5</v>
      </c>
      <c r="D567" s="2" t="s">
        <v>1550</v>
      </c>
      <c r="E567" s="6">
        <v>69140163</v>
      </c>
      <c r="F567" s="6">
        <v>100970867</v>
      </c>
    </row>
    <row r="568" spans="2:6" x14ac:dyDescent="0.2">
      <c r="B568" s="2">
        <v>2007</v>
      </c>
      <c r="C568" s="2">
        <v>6</v>
      </c>
      <c r="D568" s="2" t="s">
        <v>1033</v>
      </c>
      <c r="E568" s="6">
        <v>66820673</v>
      </c>
      <c r="F568" s="6">
        <v>97583533</v>
      </c>
    </row>
    <row r="569" spans="2:6" x14ac:dyDescent="0.2">
      <c r="B569" s="2">
        <v>2007</v>
      </c>
      <c r="C569" s="2">
        <v>7</v>
      </c>
      <c r="D569" s="2" t="s">
        <v>1552</v>
      </c>
      <c r="E569" s="6">
        <v>65841120</v>
      </c>
      <c r="F569" s="6">
        <v>96153014</v>
      </c>
    </row>
    <row r="570" spans="2:6" x14ac:dyDescent="0.2">
      <c r="B570" s="2">
        <v>2007</v>
      </c>
      <c r="C570" s="2">
        <v>8</v>
      </c>
      <c r="D570" s="2" t="s">
        <v>1557</v>
      </c>
      <c r="E570" s="6">
        <v>65654320</v>
      </c>
      <c r="F570" s="6">
        <v>95880216</v>
      </c>
    </row>
    <row r="571" spans="2:6" x14ac:dyDescent="0.2">
      <c r="B571" s="2">
        <v>2007</v>
      </c>
      <c r="C571" s="2">
        <v>9</v>
      </c>
      <c r="D571" s="2" t="s">
        <v>1560</v>
      </c>
      <c r="E571" s="6">
        <v>65517776</v>
      </c>
      <c r="F571" s="6">
        <v>95680807</v>
      </c>
    </row>
    <row r="572" spans="2:6" x14ac:dyDescent="0.2">
      <c r="B572" s="2">
        <v>2007</v>
      </c>
      <c r="C572" s="2">
        <v>10</v>
      </c>
      <c r="D572" s="2" t="s">
        <v>1556</v>
      </c>
      <c r="E572" s="6">
        <v>65012368</v>
      </c>
      <c r="F572" s="6">
        <v>94942718</v>
      </c>
    </row>
    <row r="573" spans="2:6" x14ac:dyDescent="0.2">
      <c r="B573" s="2">
        <v>2007</v>
      </c>
      <c r="C573" s="2">
        <v>11</v>
      </c>
      <c r="D573" s="2" t="s">
        <v>1553</v>
      </c>
      <c r="E573" s="6">
        <v>64486110</v>
      </c>
      <c r="F573" s="6">
        <v>94174184</v>
      </c>
    </row>
    <row r="574" spans="2:6" x14ac:dyDescent="0.2">
      <c r="B574" s="2">
        <v>2007</v>
      </c>
      <c r="C574" s="2">
        <v>12</v>
      </c>
      <c r="D574" s="2" t="s">
        <v>1564</v>
      </c>
      <c r="E574" s="6">
        <v>64416312</v>
      </c>
      <c r="F574" s="6">
        <v>94072248</v>
      </c>
    </row>
    <row r="575" spans="2:6" x14ac:dyDescent="0.2">
      <c r="B575" s="2">
        <v>2007</v>
      </c>
      <c r="C575" s="2">
        <v>13</v>
      </c>
      <c r="D575" s="2" t="s">
        <v>1563</v>
      </c>
      <c r="E575" s="6">
        <v>64296611</v>
      </c>
      <c r="F575" s="6">
        <v>93897442</v>
      </c>
    </row>
    <row r="576" spans="2:6" x14ac:dyDescent="0.2">
      <c r="B576" s="2">
        <v>2007</v>
      </c>
      <c r="C576" s="2">
        <v>14</v>
      </c>
      <c r="D576" s="2" t="s">
        <v>996</v>
      </c>
      <c r="E576" s="6">
        <v>63837566</v>
      </c>
      <c r="F576" s="6">
        <v>93227062</v>
      </c>
    </row>
    <row r="577" spans="2:6" x14ac:dyDescent="0.2">
      <c r="B577" s="2">
        <v>2007</v>
      </c>
      <c r="C577" s="2">
        <v>15</v>
      </c>
      <c r="D577" s="2" t="s">
        <v>1551</v>
      </c>
      <c r="E577" s="6">
        <v>63498518</v>
      </c>
      <c r="F577" s="6">
        <v>92731925</v>
      </c>
    </row>
    <row r="578" spans="2:6" x14ac:dyDescent="0.2">
      <c r="B578" s="2">
        <v>2007</v>
      </c>
      <c r="C578" s="2">
        <v>16</v>
      </c>
      <c r="D578" s="2" t="s">
        <v>686</v>
      </c>
      <c r="E578" s="6">
        <v>63118965</v>
      </c>
      <c r="F578" s="6">
        <v>92177635</v>
      </c>
    </row>
    <row r="579" spans="2:6" x14ac:dyDescent="0.2">
      <c r="B579" s="2">
        <v>2007</v>
      </c>
      <c r="C579" s="2">
        <v>17</v>
      </c>
      <c r="D579" s="2" t="s">
        <v>1544</v>
      </c>
      <c r="E579" s="6">
        <v>62992729</v>
      </c>
      <c r="F579" s="6">
        <v>91993282</v>
      </c>
    </row>
    <row r="580" spans="2:6" x14ac:dyDescent="0.2">
      <c r="B580" s="2">
        <v>2007</v>
      </c>
      <c r="C580" s="2">
        <v>18</v>
      </c>
      <c r="D580" s="2" t="s">
        <v>1554</v>
      </c>
      <c r="E580" s="6">
        <v>62981479</v>
      </c>
      <c r="F580" s="6">
        <v>91976850</v>
      </c>
    </row>
    <row r="581" spans="2:6" x14ac:dyDescent="0.2">
      <c r="B581" s="2">
        <v>2007</v>
      </c>
      <c r="C581" s="2">
        <v>19</v>
      </c>
      <c r="D581" s="2" t="s">
        <v>776</v>
      </c>
      <c r="E581" s="6">
        <v>62733705</v>
      </c>
      <c r="F581" s="6">
        <v>91615008</v>
      </c>
    </row>
    <row r="582" spans="2:6" x14ac:dyDescent="0.2">
      <c r="B582" s="2">
        <v>2007</v>
      </c>
      <c r="C582" s="2">
        <v>20</v>
      </c>
      <c r="D582" s="2" t="s">
        <v>679</v>
      </c>
      <c r="E582" s="6">
        <v>62364364</v>
      </c>
      <c r="F582" s="6">
        <v>91075629</v>
      </c>
    </row>
    <row r="583" spans="2:6" x14ac:dyDescent="0.2">
      <c r="B583" s="2">
        <v>2007</v>
      </c>
      <c r="C583" s="2">
        <v>21</v>
      </c>
      <c r="D583" s="2" t="s">
        <v>935</v>
      </c>
      <c r="E583" s="6">
        <v>61960489</v>
      </c>
      <c r="F583" s="6">
        <v>90485819</v>
      </c>
    </row>
    <row r="584" spans="2:6" x14ac:dyDescent="0.2">
      <c r="B584" s="2">
        <v>2007</v>
      </c>
      <c r="C584" s="2">
        <v>22</v>
      </c>
      <c r="D584" s="2" t="s">
        <v>1565</v>
      </c>
      <c r="E584" s="6">
        <v>61447108</v>
      </c>
      <c r="F584" s="6">
        <v>89736088</v>
      </c>
    </row>
    <row r="585" spans="2:6" x14ac:dyDescent="0.2">
      <c r="B585" s="2">
        <v>2007</v>
      </c>
      <c r="C585" s="2">
        <v>23</v>
      </c>
      <c r="D585" s="2" t="s">
        <v>1561</v>
      </c>
      <c r="E585" s="6">
        <v>59181038</v>
      </c>
      <c r="F585" s="6">
        <v>86426765</v>
      </c>
    </row>
    <row r="586" spans="2:6" x14ac:dyDescent="0.2">
      <c r="B586" s="2">
        <v>2007</v>
      </c>
      <c r="C586" s="2">
        <v>24</v>
      </c>
      <c r="D586" s="2" t="s">
        <v>1546</v>
      </c>
      <c r="E586" s="6">
        <v>59010951</v>
      </c>
      <c r="F586" s="6">
        <v>86178374</v>
      </c>
    </row>
    <row r="587" spans="2:6" x14ac:dyDescent="0.2">
      <c r="B587" s="2">
        <v>2007</v>
      </c>
      <c r="C587" s="2">
        <v>25</v>
      </c>
      <c r="D587" s="2" t="s">
        <v>1558</v>
      </c>
      <c r="E587" s="6">
        <v>56986831</v>
      </c>
      <c r="F587" s="6">
        <v>83222392</v>
      </c>
    </row>
    <row r="588" spans="2:6" x14ac:dyDescent="0.2">
      <c r="B588" s="2">
        <v>2007</v>
      </c>
      <c r="C588" s="2">
        <v>26</v>
      </c>
      <c r="D588" s="2" t="s">
        <v>1562</v>
      </c>
      <c r="E588" s="6">
        <v>54754904</v>
      </c>
      <c r="F588" s="6">
        <v>79962932</v>
      </c>
    </row>
    <row r="589" spans="2:6" x14ac:dyDescent="0.2">
      <c r="B589" s="2">
        <v>2007</v>
      </c>
      <c r="C589" s="2">
        <v>27</v>
      </c>
      <c r="D589" s="2" t="s">
        <v>1587</v>
      </c>
      <c r="E589" s="6">
        <v>53748991</v>
      </c>
      <c r="F589" s="6">
        <v>78493916</v>
      </c>
    </row>
    <row r="590" spans="2:6" x14ac:dyDescent="0.2">
      <c r="B590" s="2">
        <v>2007</v>
      </c>
      <c r="C590" s="2">
        <v>28</v>
      </c>
      <c r="D590" s="2" t="s">
        <v>1576</v>
      </c>
      <c r="E590" s="6">
        <v>51015491</v>
      </c>
      <c r="F590" s="6">
        <v>74501967</v>
      </c>
    </row>
    <row r="591" spans="2:6" x14ac:dyDescent="0.2">
      <c r="B591" s="2">
        <v>2007</v>
      </c>
      <c r="C591" s="2">
        <v>29</v>
      </c>
      <c r="D591" s="2" t="s">
        <v>1548</v>
      </c>
      <c r="E591" s="6">
        <v>48581972</v>
      </c>
      <c r="F591" s="6">
        <v>70948106</v>
      </c>
    </row>
    <row r="592" spans="2:6" x14ac:dyDescent="0.2">
      <c r="B592" s="2">
        <v>2007</v>
      </c>
      <c r="C592" s="2">
        <v>30</v>
      </c>
      <c r="D592" s="2" t="s">
        <v>1559</v>
      </c>
      <c r="E592" s="6">
        <v>41964046</v>
      </c>
      <c r="F592" s="6">
        <v>61283422</v>
      </c>
    </row>
    <row r="593" spans="1:6" x14ac:dyDescent="0.2">
      <c r="B593" s="2">
        <f>B592</f>
        <v>2007</v>
      </c>
      <c r="D593" s="1" t="s">
        <v>1630</v>
      </c>
      <c r="E593" s="168">
        <f>AVERAGE(E563:E592)</f>
        <v>64645788.233333334</v>
      </c>
      <c r="F593" s="168">
        <f>AVERAGE(F563:F592)</f>
        <v>94407374.700000003</v>
      </c>
    </row>
    <row r="594" spans="1:6" x14ac:dyDescent="0.2">
      <c r="B594" s="2">
        <f>B592</f>
        <v>2007</v>
      </c>
      <c r="D594" s="1" t="s">
        <v>1631</v>
      </c>
      <c r="E594" s="168">
        <f>SUM(E563:E592)</f>
        <v>1939373647</v>
      </c>
      <c r="F594" s="168">
        <f>SUM(F563:F592)</f>
        <v>2832221241</v>
      </c>
    </row>
    <row r="595" spans="1:6" x14ac:dyDescent="0.2">
      <c r="A595" s="2" t="s">
        <v>1487</v>
      </c>
    </row>
    <row r="600" spans="1:6" x14ac:dyDescent="0.2">
      <c r="D600" s="2" t="s">
        <v>1263</v>
      </c>
      <c r="E600" s="2" t="s">
        <v>1596</v>
      </c>
      <c r="F600" s="2" t="s">
        <v>1597</v>
      </c>
    </row>
    <row r="601" spans="1:6" x14ac:dyDescent="0.2">
      <c r="B601" s="2">
        <v>2008</v>
      </c>
      <c r="C601" s="2">
        <v>1</v>
      </c>
      <c r="D601" s="2" t="s">
        <v>1549</v>
      </c>
      <c r="E601" s="6">
        <v>101694879</v>
      </c>
      <c r="F601" s="6">
        <v>144626929</v>
      </c>
    </row>
    <row r="602" spans="1:6" x14ac:dyDescent="0.2">
      <c r="B602" s="2">
        <v>2008</v>
      </c>
      <c r="C602" s="2">
        <v>2</v>
      </c>
      <c r="D602" s="2" t="s">
        <v>1545</v>
      </c>
      <c r="E602" s="6">
        <v>96190114</v>
      </c>
      <c r="F602" s="6">
        <v>136798241</v>
      </c>
    </row>
    <row r="603" spans="1:6" x14ac:dyDescent="0.2">
      <c r="B603" s="2">
        <v>2008</v>
      </c>
      <c r="C603" s="2">
        <v>3</v>
      </c>
      <c r="D603" s="2" t="s">
        <v>1560</v>
      </c>
      <c r="E603" s="6">
        <v>82958227</v>
      </c>
      <c r="F603" s="6">
        <v>117980313</v>
      </c>
    </row>
    <row r="604" spans="1:6" x14ac:dyDescent="0.2">
      <c r="B604" s="2">
        <v>2008</v>
      </c>
      <c r="C604" s="2">
        <v>4</v>
      </c>
      <c r="D604" s="2" t="s">
        <v>1544</v>
      </c>
      <c r="E604" s="6">
        <v>82217583</v>
      </c>
      <c r="F604" s="6">
        <v>116926993</v>
      </c>
    </row>
    <row r="605" spans="1:6" x14ac:dyDescent="0.2">
      <c r="B605" s="2">
        <v>2008</v>
      </c>
      <c r="C605" s="2">
        <v>5</v>
      </c>
      <c r="D605" s="2" t="s">
        <v>1564</v>
      </c>
      <c r="E605" s="6">
        <v>74767603</v>
      </c>
      <c r="F605" s="6">
        <v>106331889</v>
      </c>
    </row>
    <row r="606" spans="1:6" x14ac:dyDescent="0.2">
      <c r="B606" s="2">
        <v>2008</v>
      </c>
      <c r="C606" s="2">
        <v>6</v>
      </c>
      <c r="D606" s="2" t="s">
        <v>1554</v>
      </c>
      <c r="E606" s="6">
        <v>74509455</v>
      </c>
      <c r="F606" s="6">
        <v>105964761</v>
      </c>
    </row>
    <row r="607" spans="1:6" x14ac:dyDescent="0.2">
      <c r="B607" s="2">
        <v>2008</v>
      </c>
      <c r="C607" s="2">
        <v>7</v>
      </c>
      <c r="D607" s="2" t="s">
        <v>1550</v>
      </c>
      <c r="E607" s="6">
        <v>74038229</v>
      </c>
      <c r="F607" s="6">
        <v>105294598</v>
      </c>
    </row>
    <row r="608" spans="1:6" x14ac:dyDescent="0.2">
      <c r="B608" s="2">
        <v>2008</v>
      </c>
      <c r="C608" s="2">
        <v>8</v>
      </c>
      <c r="D608" s="2" t="s">
        <v>1555</v>
      </c>
      <c r="E608" s="6">
        <v>73241335</v>
      </c>
      <c r="F608" s="6">
        <v>104161282</v>
      </c>
    </row>
    <row r="609" spans="2:6" x14ac:dyDescent="0.2">
      <c r="B609" s="2">
        <v>2008</v>
      </c>
      <c r="C609" s="2">
        <v>9</v>
      </c>
      <c r="D609" s="2" t="s">
        <v>1547</v>
      </c>
      <c r="E609" s="6">
        <v>72626796</v>
      </c>
      <c r="F609" s="6">
        <v>103287307</v>
      </c>
    </row>
    <row r="610" spans="2:6" x14ac:dyDescent="0.2">
      <c r="B610" s="2">
        <v>2008</v>
      </c>
      <c r="C610" s="2">
        <v>10</v>
      </c>
      <c r="D610" s="2" t="s">
        <v>1552</v>
      </c>
      <c r="E610" s="6">
        <v>71323049</v>
      </c>
      <c r="F610" s="6">
        <v>101433166</v>
      </c>
    </row>
    <row r="611" spans="2:6" x14ac:dyDescent="0.2">
      <c r="B611" s="2">
        <v>2008</v>
      </c>
      <c r="C611" s="2">
        <v>11</v>
      </c>
      <c r="D611" s="2" t="s">
        <v>1557</v>
      </c>
      <c r="E611" s="6">
        <v>70048523</v>
      </c>
      <c r="F611" s="6">
        <v>99620574</v>
      </c>
    </row>
    <row r="612" spans="2:6" x14ac:dyDescent="0.2">
      <c r="B612" s="2">
        <v>2008</v>
      </c>
      <c r="C612" s="2">
        <v>12</v>
      </c>
      <c r="D612" s="2" t="s">
        <v>996</v>
      </c>
      <c r="E612" s="6">
        <v>69894114</v>
      </c>
      <c r="F612" s="6">
        <v>99400981</v>
      </c>
    </row>
    <row r="613" spans="2:6" x14ac:dyDescent="0.2">
      <c r="B613" s="2">
        <v>2008</v>
      </c>
      <c r="C613" s="2">
        <v>13</v>
      </c>
      <c r="D613" s="2" t="s">
        <v>1033</v>
      </c>
      <c r="E613" s="6">
        <v>69043895</v>
      </c>
      <c r="F613" s="6">
        <v>98191828</v>
      </c>
    </row>
    <row r="614" spans="2:6" x14ac:dyDescent="0.2">
      <c r="B614" s="2">
        <v>2008</v>
      </c>
      <c r="C614" s="2">
        <v>14</v>
      </c>
      <c r="D614" s="2" t="s">
        <v>686</v>
      </c>
      <c r="E614" s="6">
        <v>66260246</v>
      </c>
      <c r="F614" s="6">
        <v>94233021</v>
      </c>
    </row>
    <row r="615" spans="2:6" x14ac:dyDescent="0.2">
      <c r="B615" s="2">
        <v>2008</v>
      </c>
      <c r="C615" s="2">
        <v>15</v>
      </c>
      <c r="D615" s="2" t="s">
        <v>1576</v>
      </c>
      <c r="E615" s="6">
        <v>66042375</v>
      </c>
      <c r="F615" s="6">
        <v>93923170</v>
      </c>
    </row>
    <row r="616" spans="2:6" x14ac:dyDescent="0.2">
      <c r="B616" s="2">
        <v>2008</v>
      </c>
      <c r="C616" s="2">
        <v>16</v>
      </c>
      <c r="D616" s="2" t="s">
        <v>1546</v>
      </c>
      <c r="E616" s="6">
        <v>65898875</v>
      </c>
      <c r="F616" s="6">
        <v>93719090</v>
      </c>
    </row>
    <row r="617" spans="2:6" x14ac:dyDescent="0.2">
      <c r="B617" s="2">
        <v>2008</v>
      </c>
      <c r="C617" s="2">
        <v>17</v>
      </c>
      <c r="D617" s="2" t="s">
        <v>776</v>
      </c>
      <c r="E617" s="6">
        <v>65278996</v>
      </c>
      <c r="F617" s="6">
        <v>92837520</v>
      </c>
    </row>
    <row r="618" spans="2:6" x14ac:dyDescent="0.2">
      <c r="B618" s="2">
        <v>2008</v>
      </c>
      <c r="C618" s="2">
        <v>18</v>
      </c>
      <c r="D618" s="2" t="s">
        <v>679</v>
      </c>
      <c r="E618" s="6">
        <v>64959089</v>
      </c>
      <c r="F618" s="6">
        <v>92382560</v>
      </c>
    </row>
    <row r="619" spans="2:6" x14ac:dyDescent="0.2">
      <c r="B619" s="2">
        <v>2008</v>
      </c>
      <c r="C619" s="2">
        <v>19</v>
      </c>
      <c r="D619" s="2" t="s">
        <v>1561</v>
      </c>
      <c r="E619" s="6">
        <v>64847945</v>
      </c>
      <c r="F619" s="6">
        <v>92224494</v>
      </c>
    </row>
    <row r="620" spans="2:6" x14ac:dyDescent="0.2">
      <c r="B620" s="2">
        <v>2008</v>
      </c>
      <c r="C620" s="2">
        <v>20</v>
      </c>
      <c r="D620" s="2" t="s">
        <v>1563</v>
      </c>
      <c r="E620" s="6">
        <v>63403225</v>
      </c>
      <c r="F620" s="6">
        <v>90169860</v>
      </c>
    </row>
    <row r="621" spans="2:6" x14ac:dyDescent="0.2">
      <c r="B621" s="2">
        <v>2008</v>
      </c>
      <c r="C621" s="2">
        <v>21</v>
      </c>
      <c r="D621" s="2" t="s">
        <v>1562</v>
      </c>
      <c r="E621" s="6">
        <v>63084166</v>
      </c>
      <c r="F621" s="6">
        <v>89716109</v>
      </c>
    </row>
    <row r="622" spans="2:6" x14ac:dyDescent="0.2">
      <c r="B622" s="2">
        <v>2008</v>
      </c>
      <c r="C622" s="2">
        <v>22</v>
      </c>
      <c r="D622" s="2" t="s">
        <v>1587</v>
      </c>
      <c r="E622" s="6">
        <v>62609991</v>
      </c>
      <c r="F622" s="6">
        <v>89041753</v>
      </c>
    </row>
    <row r="623" spans="2:6" x14ac:dyDescent="0.2">
      <c r="B623" s="2">
        <v>2008</v>
      </c>
      <c r="C623" s="2">
        <v>23</v>
      </c>
      <c r="D623" s="2" t="s">
        <v>1551</v>
      </c>
      <c r="E623" s="6">
        <v>62571522</v>
      </c>
      <c r="F623" s="6">
        <v>88987044</v>
      </c>
    </row>
    <row r="624" spans="2:6" x14ac:dyDescent="0.2">
      <c r="B624" s="2">
        <v>2008</v>
      </c>
      <c r="C624" s="2">
        <v>24</v>
      </c>
      <c r="D624" s="2" t="s">
        <v>1556</v>
      </c>
      <c r="E624" s="6">
        <v>62148303</v>
      </c>
      <c r="F624" s="6">
        <v>88385154</v>
      </c>
    </row>
    <row r="625" spans="1:6" x14ac:dyDescent="0.2">
      <c r="B625" s="2">
        <v>2008</v>
      </c>
      <c r="C625" s="2">
        <v>25</v>
      </c>
      <c r="D625" s="2" t="s">
        <v>1553</v>
      </c>
      <c r="E625" s="6">
        <v>61836211</v>
      </c>
      <c r="F625" s="6">
        <v>87941308</v>
      </c>
    </row>
    <row r="626" spans="1:6" x14ac:dyDescent="0.2">
      <c r="B626" s="2">
        <v>2008</v>
      </c>
      <c r="C626" s="2">
        <v>26</v>
      </c>
      <c r="D626" s="2" t="s">
        <v>1558</v>
      </c>
      <c r="E626" s="6">
        <v>60861388</v>
      </c>
      <c r="F626" s="6">
        <v>86554951</v>
      </c>
    </row>
    <row r="627" spans="1:6" x14ac:dyDescent="0.2">
      <c r="B627" s="2">
        <v>2008</v>
      </c>
      <c r="C627" s="2">
        <v>27</v>
      </c>
      <c r="D627" s="2" t="s">
        <v>1565</v>
      </c>
      <c r="E627" s="6">
        <v>58165973</v>
      </c>
      <c r="F627" s="6">
        <v>82721625</v>
      </c>
    </row>
    <row r="628" spans="1:6" x14ac:dyDescent="0.2">
      <c r="B628" s="2">
        <v>2008</v>
      </c>
      <c r="C628" s="2">
        <v>28</v>
      </c>
      <c r="D628" s="2" t="s">
        <v>1548</v>
      </c>
      <c r="E628" s="6">
        <v>55501133</v>
      </c>
      <c r="F628" s="6">
        <v>78931784</v>
      </c>
    </row>
    <row r="629" spans="1:6" x14ac:dyDescent="0.2">
      <c r="B629" s="2">
        <v>2008</v>
      </c>
      <c r="C629" s="2">
        <v>29</v>
      </c>
      <c r="D629" s="2" t="s">
        <v>935</v>
      </c>
      <c r="E629" s="6">
        <v>54118526</v>
      </c>
      <c r="F629" s="6">
        <v>76965485</v>
      </c>
    </row>
    <row r="630" spans="1:6" x14ac:dyDescent="0.2">
      <c r="B630" s="2">
        <v>2008</v>
      </c>
      <c r="C630" s="2">
        <v>30</v>
      </c>
      <c r="D630" s="2" t="s">
        <v>1559</v>
      </c>
      <c r="E630" s="6">
        <v>53745468</v>
      </c>
      <c r="F630" s="6">
        <v>76434937</v>
      </c>
    </row>
    <row r="631" spans="1:6" x14ac:dyDescent="0.2">
      <c r="B631" s="2">
        <f>B630</f>
        <v>2008</v>
      </c>
      <c r="D631" s="1" t="s">
        <v>1630</v>
      </c>
      <c r="E631" s="168">
        <f>AVERAGE(E601:E630)</f>
        <v>68796241.13333334</v>
      </c>
      <c r="F631" s="168">
        <f>AVERAGE(F601:F630)</f>
        <v>97839624.233333334</v>
      </c>
    </row>
    <row r="632" spans="1:6" x14ac:dyDescent="0.2">
      <c r="B632" s="2">
        <f>B630</f>
        <v>2008</v>
      </c>
      <c r="D632" s="1" t="s">
        <v>1631</v>
      </c>
      <c r="E632" s="168">
        <f>SUM(E601:E630)</f>
        <v>2063887234</v>
      </c>
      <c r="F632" s="168">
        <f>SUM(F601:F630)</f>
        <v>2935188727</v>
      </c>
    </row>
    <row r="633" spans="1:6" x14ac:dyDescent="0.2">
      <c r="A633" s="2" t="s">
        <v>1487</v>
      </c>
    </row>
    <row r="636" spans="1:6" x14ac:dyDescent="0.2">
      <c r="D636" s="2" t="s">
        <v>1263</v>
      </c>
      <c r="E636" s="2" t="s">
        <v>1598</v>
      </c>
      <c r="F636" s="2" t="s">
        <v>1599</v>
      </c>
    </row>
    <row r="637" spans="1:6" x14ac:dyDescent="0.2">
      <c r="B637" s="2">
        <v>2009</v>
      </c>
      <c r="C637" s="2">
        <v>1</v>
      </c>
      <c r="D637" s="2" t="s">
        <v>1545</v>
      </c>
      <c r="E637" s="6">
        <v>96643646</v>
      </c>
      <c r="F637" s="6">
        <v>130871164</v>
      </c>
    </row>
    <row r="638" spans="1:6" x14ac:dyDescent="0.2">
      <c r="B638" s="2">
        <v>2009</v>
      </c>
      <c r="C638" s="2">
        <v>2</v>
      </c>
      <c r="D638" s="2" t="s">
        <v>1549</v>
      </c>
      <c r="E638" s="6">
        <v>95045559</v>
      </c>
      <c r="F638" s="6">
        <v>128707094</v>
      </c>
    </row>
    <row r="639" spans="1:6" x14ac:dyDescent="0.2">
      <c r="B639" s="2">
        <v>2009</v>
      </c>
      <c r="C639" s="2">
        <v>3</v>
      </c>
      <c r="D639" s="2" t="s">
        <v>1544</v>
      </c>
      <c r="E639" s="6">
        <v>91298233</v>
      </c>
      <c r="F639" s="6">
        <v>123632608</v>
      </c>
    </row>
    <row r="640" spans="1:6" x14ac:dyDescent="0.2">
      <c r="B640" s="2">
        <v>2009</v>
      </c>
      <c r="C640" s="2">
        <v>4</v>
      </c>
      <c r="D640" s="2" t="s">
        <v>1555</v>
      </c>
      <c r="E640" s="6">
        <v>80260059</v>
      </c>
      <c r="F640" s="6">
        <v>108685129</v>
      </c>
    </row>
    <row r="641" spans="2:6" x14ac:dyDescent="0.2">
      <c r="B641" s="2">
        <v>2009</v>
      </c>
      <c r="C641" s="2">
        <v>5</v>
      </c>
      <c r="D641" s="2" t="s">
        <v>1554</v>
      </c>
      <c r="E641" s="6">
        <v>79188973</v>
      </c>
      <c r="F641" s="6">
        <v>107234707</v>
      </c>
    </row>
    <row r="642" spans="2:6" x14ac:dyDescent="0.2">
      <c r="B642" s="2">
        <v>2009</v>
      </c>
      <c r="C642" s="2">
        <v>6</v>
      </c>
      <c r="D642" s="2" t="s">
        <v>1547</v>
      </c>
      <c r="E642" s="6">
        <v>78245793</v>
      </c>
      <c r="F642" s="6">
        <v>105957488</v>
      </c>
    </row>
    <row r="643" spans="2:6" x14ac:dyDescent="0.2">
      <c r="B643" s="2">
        <v>2009</v>
      </c>
      <c r="C643" s="2">
        <v>7</v>
      </c>
      <c r="D643" s="2" t="s">
        <v>1552</v>
      </c>
      <c r="E643" s="6">
        <v>76130408</v>
      </c>
      <c r="F643" s="6">
        <v>103092915</v>
      </c>
    </row>
    <row r="644" spans="2:6" x14ac:dyDescent="0.2">
      <c r="B644" s="2">
        <v>2009</v>
      </c>
      <c r="C644" s="2">
        <v>8</v>
      </c>
      <c r="D644" s="2" t="s">
        <v>1576</v>
      </c>
      <c r="E644" s="6">
        <v>73446970</v>
      </c>
      <c r="F644" s="6">
        <v>99459103</v>
      </c>
    </row>
    <row r="645" spans="2:6" x14ac:dyDescent="0.2">
      <c r="B645" s="2">
        <v>2009</v>
      </c>
      <c r="C645" s="2">
        <v>9</v>
      </c>
      <c r="D645" s="2" t="s">
        <v>996</v>
      </c>
      <c r="E645" s="6">
        <v>73302272</v>
      </c>
      <c r="F645" s="6">
        <v>99263157</v>
      </c>
    </row>
    <row r="646" spans="2:6" x14ac:dyDescent="0.2">
      <c r="B646" s="2">
        <v>2009</v>
      </c>
      <c r="C646" s="2">
        <v>10</v>
      </c>
      <c r="D646" s="2" t="s">
        <v>1546</v>
      </c>
      <c r="E646" s="6">
        <v>71434174</v>
      </c>
      <c r="F646" s="6">
        <v>96733451</v>
      </c>
    </row>
    <row r="647" spans="2:6" x14ac:dyDescent="0.2">
      <c r="B647" s="2">
        <v>2009</v>
      </c>
      <c r="C647" s="2">
        <v>11</v>
      </c>
      <c r="D647" s="2" t="s">
        <v>1551</v>
      </c>
      <c r="E647" s="6">
        <v>71360656</v>
      </c>
      <c r="F647" s="6">
        <v>96633892</v>
      </c>
    </row>
    <row r="648" spans="2:6" x14ac:dyDescent="0.2">
      <c r="B648" s="2">
        <v>2009</v>
      </c>
      <c r="C648" s="2">
        <v>12</v>
      </c>
      <c r="D648" s="2" t="s">
        <v>776</v>
      </c>
      <c r="E648" s="6">
        <v>70743317</v>
      </c>
      <c r="F648" s="6">
        <v>95797917</v>
      </c>
    </row>
    <row r="649" spans="2:6" x14ac:dyDescent="0.2">
      <c r="B649" s="2">
        <v>2009</v>
      </c>
      <c r="C649" s="2">
        <v>13</v>
      </c>
      <c r="D649" s="2" t="s">
        <v>1564</v>
      </c>
      <c r="E649" s="6">
        <v>70297059</v>
      </c>
      <c r="F649" s="6">
        <v>95193612</v>
      </c>
    </row>
    <row r="650" spans="2:6" x14ac:dyDescent="0.2">
      <c r="B650" s="2">
        <v>2009</v>
      </c>
      <c r="C650" s="2">
        <v>14</v>
      </c>
      <c r="D650" s="2" t="s">
        <v>1560</v>
      </c>
      <c r="E650" s="6">
        <v>70121003</v>
      </c>
      <c r="F650" s="6">
        <v>94955202</v>
      </c>
    </row>
    <row r="651" spans="2:6" x14ac:dyDescent="0.2">
      <c r="B651" s="2">
        <v>2009</v>
      </c>
      <c r="C651" s="2">
        <v>15</v>
      </c>
      <c r="D651" s="2" t="s">
        <v>1565</v>
      </c>
      <c r="E651" s="6">
        <v>69672979</v>
      </c>
      <c r="F651" s="6">
        <v>94348506</v>
      </c>
    </row>
    <row r="652" spans="2:6" x14ac:dyDescent="0.2">
      <c r="B652" s="2">
        <v>2009</v>
      </c>
      <c r="C652" s="2">
        <v>16</v>
      </c>
      <c r="D652" s="2" t="s">
        <v>686</v>
      </c>
      <c r="E652" s="6">
        <v>69668818</v>
      </c>
      <c r="F652" s="6">
        <v>94342872</v>
      </c>
    </row>
    <row r="653" spans="2:6" x14ac:dyDescent="0.2">
      <c r="B653" s="2">
        <v>2009</v>
      </c>
      <c r="C653" s="2">
        <v>17</v>
      </c>
      <c r="D653" s="2" t="s">
        <v>1563</v>
      </c>
      <c r="E653" s="6">
        <v>69204512</v>
      </c>
      <c r="F653" s="6">
        <v>93714124</v>
      </c>
    </row>
    <row r="654" spans="2:6" x14ac:dyDescent="0.2">
      <c r="B654" s="2">
        <v>2009</v>
      </c>
      <c r="C654" s="2">
        <v>18</v>
      </c>
      <c r="D654" s="2" t="s">
        <v>1558</v>
      </c>
      <c r="E654" s="6">
        <v>68341605</v>
      </c>
      <c r="F654" s="6">
        <v>92545606</v>
      </c>
    </row>
    <row r="655" spans="2:6" x14ac:dyDescent="0.2">
      <c r="B655" s="2">
        <v>2009</v>
      </c>
      <c r="C655" s="2">
        <v>19</v>
      </c>
      <c r="D655" s="2" t="s">
        <v>1550</v>
      </c>
      <c r="E655" s="6">
        <v>68301007</v>
      </c>
      <c r="F655" s="6">
        <v>92490635</v>
      </c>
    </row>
    <row r="656" spans="2:6" x14ac:dyDescent="0.2">
      <c r="B656" s="2">
        <v>2009</v>
      </c>
      <c r="C656" s="2">
        <v>20</v>
      </c>
      <c r="D656" s="2" t="s">
        <v>1548</v>
      </c>
      <c r="E656" s="6">
        <v>68168841</v>
      </c>
      <c r="F656" s="6">
        <v>92311660</v>
      </c>
    </row>
    <row r="657" spans="1:6" x14ac:dyDescent="0.2">
      <c r="B657" s="2">
        <v>2009</v>
      </c>
      <c r="C657" s="2">
        <v>21</v>
      </c>
      <c r="D657" s="2" t="s">
        <v>1562</v>
      </c>
      <c r="E657" s="6">
        <v>68126774</v>
      </c>
      <c r="F657" s="6">
        <v>92254694</v>
      </c>
    </row>
    <row r="658" spans="1:6" x14ac:dyDescent="0.2">
      <c r="B658" s="2">
        <v>2009</v>
      </c>
      <c r="C658" s="2">
        <v>22</v>
      </c>
      <c r="D658" s="2" t="s">
        <v>1557</v>
      </c>
      <c r="E658" s="6">
        <v>68020487</v>
      </c>
      <c r="F658" s="6">
        <v>92110764</v>
      </c>
    </row>
    <row r="659" spans="1:6" x14ac:dyDescent="0.2">
      <c r="B659" s="2">
        <v>2009</v>
      </c>
      <c r="C659" s="2">
        <v>23</v>
      </c>
      <c r="D659" s="2" t="s">
        <v>1587</v>
      </c>
      <c r="E659" s="6">
        <v>67530808</v>
      </c>
      <c r="F659" s="6">
        <v>91447655</v>
      </c>
    </row>
    <row r="660" spans="1:6" x14ac:dyDescent="0.2">
      <c r="B660" s="2">
        <v>2009</v>
      </c>
      <c r="C660" s="2">
        <v>24</v>
      </c>
      <c r="D660" s="2" t="s">
        <v>1556</v>
      </c>
      <c r="E660" s="6">
        <v>67416431</v>
      </c>
      <c r="F660" s="6">
        <v>91292774</v>
      </c>
    </row>
    <row r="661" spans="1:6" x14ac:dyDescent="0.2">
      <c r="B661" s="2">
        <v>2009</v>
      </c>
      <c r="C661" s="2">
        <v>25</v>
      </c>
      <c r="D661" s="2" t="s">
        <v>1033</v>
      </c>
      <c r="E661" s="6">
        <v>66445144</v>
      </c>
      <c r="F661" s="6">
        <v>89977494</v>
      </c>
    </row>
    <row r="662" spans="1:6" x14ac:dyDescent="0.2">
      <c r="B662" s="2">
        <v>2009</v>
      </c>
      <c r="C662" s="2">
        <v>26</v>
      </c>
      <c r="D662" s="2" t="s">
        <v>679</v>
      </c>
      <c r="E662" s="6">
        <v>65841407</v>
      </c>
      <c r="F662" s="6">
        <v>89159939</v>
      </c>
    </row>
    <row r="663" spans="1:6" x14ac:dyDescent="0.2">
      <c r="B663" s="2">
        <v>2009</v>
      </c>
      <c r="C663" s="2">
        <v>27</v>
      </c>
      <c r="D663" s="2" t="s">
        <v>1559</v>
      </c>
      <c r="E663" s="6">
        <v>62866926</v>
      </c>
      <c r="F663" s="6">
        <v>85132005</v>
      </c>
    </row>
    <row r="664" spans="1:6" x14ac:dyDescent="0.2">
      <c r="B664" s="2">
        <v>2009</v>
      </c>
      <c r="C664" s="2">
        <v>28</v>
      </c>
      <c r="D664" s="2" t="s">
        <v>1561</v>
      </c>
      <c r="E664" s="6">
        <v>62764206</v>
      </c>
      <c r="F664" s="6">
        <v>84992906</v>
      </c>
    </row>
    <row r="665" spans="1:6" x14ac:dyDescent="0.2">
      <c r="B665" s="2">
        <v>2009</v>
      </c>
      <c r="C665" s="2">
        <v>29</v>
      </c>
      <c r="D665" s="2" t="s">
        <v>1553</v>
      </c>
      <c r="E665" s="6">
        <v>62666523</v>
      </c>
      <c r="F665" s="6">
        <v>84860629</v>
      </c>
    </row>
    <row r="666" spans="1:6" x14ac:dyDescent="0.2">
      <c r="B666" s="2">
        <v>2009</v>
      </c>
      <c r="C666" s="2">
        <v>30</v>
      </c>
      <c r="D666" s="2" t="s">
        <v>935</v>
      </c>
      <c r="E666" s="6">
        <v>55958148</v>
      </c>
      <c r="F666" s="6">
        <v>75776400</v>
      </c>
    </row>
    <row r="667" spans="1:6" x14ac:dyDescent="0.2">
      <c r="B667" s="2">
        <f>B666</f>
        <v>2009</v>
      </c>
      <c r="D667" s="1" t="s">
        <v>1630</v>
      </c>
      <c r="E667" s="168">
        <f>AVERAGE(E637:E666)</f>
        <v>71950424.599999994</v>
      </c>
      <c r="F667" s="168">
        <f>AVERAGE(F637:F666)</f>
        <v>97432536.733333334</v>
      </c>
    </row>
    <row r="668" spans="1:6" x14ac:dyDescent="0.2">
      <c r="B668" s="2">
        <f>B666</f>
        <v>2009</v>
      </c>
      <c r="D668" s="1" t="s">
        <v>1631</v>
      </c>
      <c r="E668" s="168">
        <f>SUM(E637:E666)</f>
        <v>2158512738</v>
      </c>
      <c r="F668" s="168">
        <f>SUM(F637:F666)</f>
        <v>2922976102</v>
      </c>
    </row>
    <row r="669" spans="1:6" x14ac:dyDescent="0.2">
      <c r="A669" s="2" t="s">
        <v>1487</v>
      </c>
    </row>
    <row r="671" spans="1:6" x14ac:dyDescent="0.2">
      <c r="D671" s="2" t="s">
        <v>1263</v>
      </c>
      <c r="E671" s="2" t="s">
        <v>1600</v>
      </c>
      <c r="F671" s="2" t="s">
        <v>1601</v>
      </c>
    </row>
    <row r="672" spans="1:6" x14ac:dyDescent="0.2">
      <c r="B672" s="2">
        <v>2010</v>
      </c>
      <c r="C672" s="2">
        <v>1</v>
      </c>
      <c r="D672" s="2" t="s">
        <v>1547</v>
      </c>
      <c r="E672" s="6">
        <v>91378064</v>
      </c>
      <c r="F672" s="6">
        <v>125531770</v>
      </c>
    </row>
    <row r="673" spans="2:6" x14ac:dyDescent="0.2">
      <c r="B673" s="2">
        <v>2010</v>
      </c>
      <c r="C673" s="2">
        <v>2</v>
      </c>
      <c r="D673" s="2" t="s">
        <v>1549</v>
      </c>
      <c r="E673" s="6">
        <v>88916075</v>
      </c>
      <c r="F673" s="6">
        <v>122149580</v>
      </c>
    </row>
    <row r="674" spans="2:6" x14ac:dyDescent="0.2">
      <c r="B674" s="2">
        <v>2010</v>
      </c>
      <c r="C674" s="2">
        <v>3</v>
      </c>
      <c r="D674" s="2" t="s">
        <v>1545</v>
      </c>
      <c r="E674" s="6">
        <v>85710076</v>
      </c>
      <c r="F674" s="6">
        <v>117745296</v>
      </c>
    </row>
    <row r="675" spans="2:6" x14ac:dyDescent="0.2">
      <c r="B675" s="2">
        <v>2010</v>
      </c>
      <c r="C675" s="2">
        <v>4</v>
      </c>
      <c r="D675" s="2" t="s">
        <v>1554</v>
      </c>
      <c r="E675" s="6">
        <v>83552174</v>
      </c>
      <c r="F675" s="6">
        <v>114780852</v>
      </c>
    </row>
    <row r="676" spans="2:6" x14ac:dyDescent="0.2">
      <c r="B676" s="2">
        <v>2010</v>
      </c>
      <c r="C676" s="2">
        <v>5</v>
      </c>
      <c r="D676" s="2" t="s">
        <v>1544</v>
      </c>
      <c r="E676" s="6">
        <v>83398534</v>
      </c>
      <c r="F676" s="6">
        <v>114569789</v>
      </c>
    </row>
    <row r="677" spans="2:6" x14ac:dyDescent="0.2">
      <c r="B677" s="2">
        <v>2010</v>
      </c>
      <c r="C677" s="2">
        <v>6</v>
      </c>
      <c r="D677" s="2" t="s">
        <v>1565</v>
      </c>
      <c r="E677" s="6">
        <v>82200916</v>
      </c>
      <c r="F677" s="6">
        <v>112924547</v>
      </c>
    </row>
    <row r="678" spans="2:6" x14ac:dyDescent="0.2">
      <c r="B678" s="2">
        <v>2010</v>
      </c>
      <c r="C678" s="2">
        <v>7</v>
      </c>
      <c r="D678" s="2" t="s">
        <v>1557</v>
      </c>
      <c r="E678" s="6">
        <v>79338309</v>
      </c>
      <c r="F678" s="6">
        <v>108992004</v>
      </c>
    </row>
    <row r="679" spans="2:6" x14ac:dyDescent="0.2">
      <c r="B679" s="2">
        <v>2010</v>
      </c>
      <c r="C679" s="2">
        <v>8</v>
      </c>
      <c r="D679" s="2" t="s">
        <v>1560</v>
      </c>
      <c r="E679" s="6">
        <v>74935538</v>
      </c>
      <c r="F679" s="6">
        <v>102943641</v>
      </c>
    </row>
    <row r="680" spans="2:6" x14ac:dyDescent="0.2">
      <c r="B680" s="2">
        <v>2010</v>
      </c>
      <c r="C680" s="2">
        <v>9</v>
      </c>
      <c r="D680" s="2" t="s">
        <v>1564</v>
      </c>
      <c r="E680" s="6">
        <v>74208013</v>
      </c>
      <c r="F680" s="6">
        <v>101944193</v>
      </c>
    </row>
    <row r="681" spans="2:6" x14ac:dyDescent="0.2">
      <c r="B681" s="2">
        <v>2010</v>
      </c>
      <c r="C681" s="2">
        <v>10</v>
      </c>
      <c r="D681" s="2" t="s">
        <v>776</v>
      </c>
      <c r="E681" s="6">
        <v>73440274</v>
      </c>
      <c r="F681" s="6">
        <v>100889502</v>
      </c>
    </row>
    <row r="682" spans="2:6" x14ac:dyDescent="0.2">
      <c r="B682" s="2">
        <v>2010</v>
      </c>
      <c r="C682" s="2">
        <v>11</v>
      </c>
      <c r="D682" s="2" t="s">
        <v>679</v>
      </c>
      <c r="E682" s="6">
        <v>71905244</v>
      </c>
      <c r="F682" s="6">
        <v>98780738</v>
      </c>
    </row>
    <row r="683" spans="2:6" x14ac:dyDescent="0.2">
      <c r="B683" s="2">
        <v>2010</v>
      </c>
      <c r="C683" s="2">
        <v>12</v>
      </c>
      <c r="D683" s="2" t="s">
        <v>1587</v>
      </c>
      <c r="E683" s="6">
        <v>70163827</v>
      </c>
      <c r="F683" s="6">
        <v>96388442</v>
      </c>
    </row>
    <row r="684" spans="2:6" x14ac:dyDescent="0.2">
      <c r="B684" s="2">
        <v>2010</v>
      </c>
      <c r="C684" s="2">
        <v>13</v>
      </c>
      <c r="D684" s="2" t="s">
        <v>1562</v>
      </c>
      <c r="E684" s="6">
        <v>69700359</v>
      </c>
      <c r="F684" s="6">
        <v>95751745</v>
      </c>
    </row>
    <row r="685" spans="2:6" x14ac:dyDescent="0.2">
      <c r="B685" s="2">
        <v>2010</v>
      </c>
      <c r="C685" s="2">
        <v>14</v>
      </c>
      <c r="D685" s="2" t="s">
        <v>996</v>
      </c>
      <c r="E685" s="6">
        <v>69095315</v>
      </c>
      <c r="F685" s="6">
        <v>94920556</v>
      </c>
    </row>
    <row r="686" spans="2:6" x14ac:dyDescent="0.2">
      <c r="B686" s="2">
        <v>2010</v>
      </c>
      <c r="C686" s="2">
        <v>15</v>
      </c>
      <c r="D686" s="2" t="s">
        <v>1559</v>
      </c>
      <c r="E686" s="6">
        <v>68681758</v>
      </c>
      <c r="F686" s="6">
        <v>94352431</v>
      </c>
    </row>
    <row r="687" spans="2:6" x14ac:dyDescent="0.2">
      <c r="B687" s="2">
        <v>2010</v>
      </c>
      <c r="C687" s="2">
        <v>16</v>
      </c>
      <c r="D687" s="2" t="s">
        <v>1576</v>
      </c>
      <c r="E687" s="6">
        <v>67822433</v>
      </c>
      <c r="F687" s="6">
        <v>93171922</v>
      </c>
    </row>
    <row r="688" spans="2:6" x14ac:dyDescent="0.2">
      <c r="B688" s="2">
        <v>2010</v>
      </c>
      <c r="C688" s="2">
        <v>17</v>
      </c>
      <c r="D688" s="2" t="s">
        <v>1563</v>
      </c>
      <c r="E688" s="6">
        <v>67515718</v>
      </c>
      <c r="F688" s="6">
        <v>92750564</v>
      </c>
    </row>
    <row r="689" spans="1:6" x14ac:dyDescent="0.2">
      <c r="B689" s="2">
        <v>2010</v>
      </c>
      <c r="C689" s="2">
        <v>18</v>
      </c>
      <c r="D689" s="2" t="s">
        <v>1551</v>
      </c>
      <c r="E689" s="6">
        <v>66775602</v>
      </c>
      <c r="F689" s="6">
        <v>91733823</v>
      </c>
    </row>
    <row r="690" spans="1:6" x14ac:dyDescent="0.2">
      <c r="B690" s="2">
        <v>2010</v>
      </c>
      <c r="C690" s="2">
        <v>19</v>
      </c>
      <c r="D690" s="2" t="s">
        <v>686</v>
      </c>
      <c r="E690" s="6">
        <v>66733257</v>
      </c>
      <c r="F690" s="6">
        <v>91675652</v>
      </c>
    </row>
    <row r="691" spans="1:6" x14ac:dyDescent="0.2">
      <c r="B691" s="2">
        <v>2010</v>
      </c>
      <c r="C691" s="2">
        <v>20</v>
      </c>
      <c r="D691" s="2" t="s">
        <v>1548</v>
      </c>
      <c r="E691" s="6">
        <v>65883642</v>
      </c>
      <c r="F691" s="6">
        <v>90508483</v>
      </c>
    </row>
    <row r="692" spans="1:6" x14ac:dyDescent="0.2">
      <c r="B692" s="2">
        <v>2010</v>
      </c>
      <c r="C692" s="2">
        <v>21</v>
      </c>
      <c r="D692" s="2" t="s">
        <v>1556</v>
      </c>
      <c r="E692" s="6">
        <v>65352372</v>
      </c>
      <c r="F692" s="6">
        <v>89778643</v>
      </c>
    </row>
    <row r="693" spans="1:6" x14ac:dyDescent="0.2">
      <c r="B693" s="2">
        <v>2010</v>
      </c>
      <c r="C693" s="2">
        <v>22</v>
      </c>
      <c r="D693" s="2" t="s">
        <v>1552</v>
      </c>
      <c r="E693" s="6">
        <v>65288544</v>
      </c>
      <c r="F693" s="6">
        <v>89690960</v>
      </c>
    </row>
    <row r="694" spans="1:6" x14ac:dyDescent="0.2">
      <c r="B694" s="2">
        <v>2010</v>
      </c>
      <c r="C694" s="2">
        <v>23</v>
      </c>
      <c r="D694" s="2" t="s">
        <v>1550</v>
      </c>
      <c r="E694" s="6">
        <v>64883448</v>
      </c>
      <c r="F694" s="6">
        <v>89134455</v>
      </c>
    </row>
    <row r="695" spans="1:6" x14ac:dyDescent="0.2">
      <c r="B695" s="2">
        <v>2010</v>
      </c>
      <c r="C695" s="2">
        <v>24</v>
      </c>
      <c r="D695" s="2" t="s">
        <v>1033</v>
      </c>
      <c r="E695" s="6">
        <v>62253360</v>
      </c>
      <c r="F695" s="6">
        <v>85521336</v>
      </c>
    </row>
    <row r="696" spans="1:6" x14ac:dyDescent="0.2">
      <c r="B696" s="2">
        <v>2010</v>
      </c>
      <c r="C696" s="2">
        <v>25</v>
      </c>
      <c r="D696" s="2" t="s">
        <v>1561</v>
      </c>
      <c r="E696" s="6">
        <v>61616409</v>
      </c>
      <c r="F696" s="6">
        <v>84646315</v>
      </c>
    </row>
    <row r="697" spans="1:6" x14ac:dyDescent="0.2">
      <c r="B697" s="2">
        <v>2010</v>
      </c>
      <c r="C697" s="2">
        <v>26</v>
      </c>
      <c r="D697" s="2" t="s">
        <v>1546</v>
      </c>
      <c r="E697" s="6">
        <v>60185833</v>
      </c>
      <c r="F697" s="6">
        <v>82681047</v>
      </c>
    </row>
    <row r="698" spans="1:6" x14ac:dyDescent="0.2">
      <c r="B698" s="2">
        <v>2010</v>
      </c>
      <c r="C698" s="2">
        <v>27</v>
      </c>
      <c r="D698" s="2" t="s">
        <v>1553</v>
      </c>
      <c r="E698" s="6">
        <v>59366715</v>
      </c>
      <c r="F698" s="6">
        <v>81555769</v>
      </c>
    </row>
    <row r="699" spans="1:6" x14ac:dyDescent="0.2">
      <c r="B699" s="2">
        <v>2010</v>
      </c>
      <c r="C699" s="2">
        <v>28</v>
      </c>
      <c r="D699" s="2" t="s">
        <v>1558</v>
      </c>
      <c r="E699" s="6">
        <v>58578614</v>
      </c>
      <c r="F699" s="6">
        <v>80473103</v>
      </c>
    </row>
    <row r="700" spans="1:6" x14ac:dyDescent="0.2">
      <c r="B700" s="2">
        <v>2010</v>
      </c>
      <c r="C700" s="2">
        <v>29</v>
      </c>
      <c r="D700" s="2" t="s">
        <v>935</v>
      </c>
      <c r="E700" s="6">
        <v>57287474</v>
      </c>
      <c r="F700" s="6">
        <v>78699387</v>
      </c>
    </row>
    <row r="701" spans="1:6" x14ac:dyDescent="0.2">
      <c r="B701" s="2">
        <v>2010</v>
      </c>
      <c r="C701" s="2">
        <v>30</v>
      </c>
      <c r="D701" s="2" t="s">
        <v>1555</v>
      </c>
      <c r="E701" s="6">
        <v>56946258</v>
      </c>
      <c r="F701" s="6">
        <v>78230639</v>
      </c>
    </row>
    <row r="702" spans="1:6" x14ac:dyDescent="0.2">
      <c r="B702" s="2">
        <f>B701</f>
        <v>2010</v>
      </c>
      <c r="D702" s="1" t="s">
        <v>1630</v>
      </c>
      <c r="E702" s="168">
        <f>AVERAGE(E672:E701)</f>
        <v>70437138.5</v>
      </c>
      <c r="F702" s="168">
        <f>AVERAGE(F672:F701)</f>
        <v>96763906.13333334</v>
      </c>
    </row>
    <row r="703" spans="1:6" x14ac:dyDescent="0.2">
      <c r="B703" s="2">
        <f>B701</f>
        <v>2010</v>
      </c>
      <c r="D703" s="1" t="s">
        <v>1631</v>
      </c>
      <c r="E703" s="168">
        <f>SUM(E672:E701)</f>
        <v>2113114155</v>
      </c>
      <c r="F703" s="168">
        <f>SUM(F672:F701)</f>
        <v>2902917184</v>
      </c>
    </row>
    <row r="704" spans="1:6" x14ac:dyDescent="0.2">
      <c r="A704" s="2" t="s">
        <v>1487</v>
      </c>
    </row>
    <row r="707" spans="2:6" x14ac:dyDescent="0.2">
      <c r="D707" s="2" t="s">
        <v>1263</v>
      </c>
      <c r="E707" s="2" t="s">
        <v>1602</v>
      </c>
      <c r="F707" s="2" t="s">
        <v>1603</v>
      </c>
    </row>
    <row r="708" spans="2:6" x14ac:dyDescent="0.2">
      <c r="B708" s="2">
        <v>2011</v>
      </c>
      <c r="C708" s="2">
        <v>1</v>
      </c>
      <c r="D708" s="2" t="s">
        <v>1547</v>
      </c>
      <c r="E708" s="6">
        <v>91428140</v>
      </c>
      <c r="F708" s="6">
        <v>124291341</v>
      </c>
    </row>
    <row r="709" spans="2:6" x14ac:dyDescent="0.2">
      <c r="B709" s="2">
        <v>2011</v>
      </c>
      <c r="C709" s="2">
        <v>2</v>
      </c>
      <c r="D709" s="2" t="s">
        <v>1565</v>
      </c>
      <c r="E709" s="6">
        <v>90770804</v>
      </c>
      <c r="F709" s="6">
        <v>123397731</v>
      </c>
    </row>
    <row r="710" spans="2:6" x14ac:dyDescent="0.2">
      <c r="B710" s="2">
        <v>2011</v>
      </c>
      <c r="C710" s="2">
        <v>3</v>
      </c>
      <c r="D710" s="2" t="s">
        <v>1549</v>
      </c>
      <c r="E710" s="6">
        <v>85409890</v>
      </c>
      <c r="F710" s="6">
        <v>116109872</v>
      </c>
    </row>
    <row r="711" spans="2:6" x14ac:dyDescent="0.2">
      <c r="B711" s="2">
        <v>2011</v>
      </c>
      <c r="C711" s="2">
        <v>4</v>
      </c>
      <c r="D711" s="2" t="s">
        <v>1554</v>
      </c>
      <c r="E711" s="6">
        <v>82045867</v>
      </c>
      <c r="F711" s="6">
        <v>111536674</v>
      </c>
    </row>
    <row r="712" spans="2:6" x14ac:dyDescent="0.2">
      <c r="B712" s="2">
        <v>2011</v>
      </c>
      <c r="C712" s="2">
        <v>5</v>
      </c>
      <c r="D712" s="2" t="s">
        <v>679</v>
      </c>
      <c r="E712" s="6">
        <v>75855296</v>
      </c>
      <c r="F712" s="6">
        <v>103120947</v>
      </c>
    </row>
    <row r="713" spans="2:6" x14ac:dyDescent="0.2">
      <c r="B713" s="2">
        <v>2011</v>
      </c>
      <c r="C713" s="2">
        <v>6</v>
      </c>
      <c r="D713" s="2" t="s">
        <v>1555</v>
      </c>
      <c r="E713" s="6">
        <v>74584058</v>
      </c>
      <c r="F713" s="6">
        <v>101392771</v>
      </c>
    </row>
    <row r="714" spans="2:6" x14ac:dyDescent="0.2">
      <c r="B714" s="2">
        <v>2011</v>
      </c>
      <c r="C714" s="2">
        <v>7</v>
      </c>
      <c r="D714" s="2" t="s">
        <v>996</v>
      </c>
      <c r="E714" s="6">
        <v>72315654</v>
      </c>
      <c r="F714" s="6">
        <v>98309005</v>
      </c>
    </row>
    <row r="715" spans="2:6" x14ac:dyDescent="0.2">
      <c r="B715" s="2">
        <v>2011</v>
      </c>
      <c r="C715" s="2">
        <v>8</v>
      </c>
      <c r="D715" s="2" t="s">
        <v>1548</v>
      </c>
      <c r="E715" s="6">
        <v>71469843</v>
      </c>
      <c r="F715" s="6">
        <v>97159173</v>
      </c>
    </row>
    <row r="716" spans="2:6" x14ac:dyDescent="0.2">
      <c r="B716" s="2">
        <v>2011</v>
      </c>
      <c r="C716" s="2">
        <v>9</v>
      </c>
      <c r="D716" s="2" t="s">
        <v>935</v>
      </c>
      <c r="E716" s="6">
        <v>70241344</v>
      </c>
      <c r="F716" s="6">
        <v>95489097</v>
      </c>
    </row>
    <row r="717" spans="2:6" x14ac:dyDescent="0.2">
      <c r="B717" s="2">
        <v>2011</v>
      </c>
      <c r="C717" s="2">
        <v>10</v>
      </c>
      <c r="D717" s="2" t="s">
        <v>1576</v>
      </c>
      <c r="E717" s="6">
        <v>69992648</v>
      </c>
      <c r="F717" s="6">
        <v>95151009</v>
      </c>
    </row>
    <row r="718" spans="2:6" x14ac:dyDescent="0.2">
      <c r="B718" s="2">
        <v>2011</v>
      </c>
      <c r="C718" s="2">
        <v>11</v>
      </c>
      <c r="D718" s="2" t="s">
        <v>1557</v>
      </c>
      <c r="E718" s="6">
        <v>69522311</v>
      </c>
      <c r="F718" s="6">
        <v>94511612</v>
      </c>
    </row>
    <row r="719" spans="2:6" x14ac:dyDescent="0.2">
      <c r="B719" s="2">
        <v>2011</v>
      </c>
      <c r="C719" s="2">
        <v>12</v>
      </c>
      <c r="D719" s="2" t="s">
        <v>1551</v>
      </c>
      <c r="E719" s="6">
        <v>69076690</v>
      </c>
      <c r="F719" s="6">
        <v>93905818</v>
      </c>
    </row>
    <row r="720" spans="2:6" x14ac:dyDescent="0.2">
      <c r="B720" s="2">
        <v>2011</v>
      </c>
      <c r="C720" s="2">
        <v>13</v>
      </c>
      <c r="D720" s="2" t="s">
        <v>1550</v>
      </c>
      <c r="E720" s="6">
        <v>68915246</v>
      </c>
      <c r="F720" s="6">
        <v>93686344</v>
      </c>
    </row>
    <row r="721" spans="2:6" x14ac:dyDescent="0.2">
      <c r="B721" s="2">
        <v>2011</v>
      </c>
      <c r="C721" s="2">
        <v>14</v>
      </c>
      <c r="D721" s="2" t="s">
        <v>1556</v>
      </c>
      <c r="E721" s="6">
        <v>68415336</v>
      </c>
      <c r="F721" s="6">
        <v>93006743</v>
      </c>
    </row>
    <row r="722" spans="2:6" x14ac:dyDescent="0.2">
      <c r="B722" s="2">
        <v>2011</v>
      </c>
      <c r="C722" s="2">
        <v>15</v>
      </c>
      <c r="D722" s="2" t="s">
        <v>1587</v>
      </c>
      <c r="E722" s="6">
        <v>68230729</v>
      </c>
      <c r="F722" s="6">
        <v>92755780</v>
      </c>
    </row>
    <row r="723" spans="2:6" x14ac:dyDescent="0.2">
      <c r="B723" s="2">
        <v>2011</v>
      </c>
      <c r="C723" s="2">
        <v>16</v>
      </c>
      <c r="D723" s="2" t="s">
        <v>1560</v>
      </c>
      <c r="E723" s="6">
        <v>68019290</v>
      </c>
      <c r="F723" s="6">
        <v>92468344</v>
      </c>
    </row>
    <row r="724" spans="2:6" x14ac:dyDescent="0.2">
      <c r="B724" s="2">
        <v>2011</v>
      </c>
      <c r="C724" s="2">
        <v>17</v>
      </c>
      <c r="D724" s="2" t="s">
        <v>1545</v>
      </c>
      <c r="E724" s="6">
        <v>67016562</v>
      </c>
      <c r="F724" s="6">
        <v>91105191</v>
      </c>
    </row>
    <row r="725" spans="2:6" x14ac:dyDescent="0.2">
      <c r="B725" s="2">
        <v>2011</v>
      </c>
      <c r="C725" s="2">
        <v>18</v>
      </c>
      <c r="D725" s="2" t="s">
        <v>1559</v>
      </c>
      <c r="E725" s="6">
        <v>66542696</v>
      </c>
      <c r="F725" s="6">
        <v>90460995</v>
      </c>
    </row>
    <row r="726" spans="2:6" x14ac:dyDescent="0.2">
      <c r="B726" s="2">
        <v>2011</v>
      </c>
      <c r="C726" s="2">
        <v>19</v>
      </c>
      <c r="D726" s="2" t="s">
        <v>1564</v>
      </c>
      <c r="E726" s="6">
        <v>66205855</v>
      </c>
      <c r="F726" s="6">
        <v>90003080</v>
      </c>
    </row>
    <row r="727" spans="2:6" x14ac:dyDescent="0.2">
      <c r="B727" s="2">
        <v>2011</v>
      </c>
      <c r="C727" s="2">
        <v>20</v>
      </c>
      <c r="D727" s="2" t="s">
        <v>1552</v>
      </c>
      <c r="E727" s="6">
        <v>65979054</v>
      </c>
      <c r="F727" s="6">
        <v>89694755</v>
      </c>
    </row>
    <row r="728" spans="2:6" x14ac:dyDescent="0.2">
      <c r="B728" s="2">
        <v>2011</v>
      </c>
      <c r="C728" s="2">
        <v>21</v>
      </c>
      <c r="D728" s="2" t="s">
        <v>1546</v>
      </c>
      <c r="E728" s="6">
        <v>65517821</v>
      </c>
      <c r="F728" s="6">
        <v>89067738</v>
      </c>
    </row>
    <row r="729" spans="2:6" x14ac:dyDescent="0.2">
      <c r="B729" s="2">
        <v>2011</v>
      </c>
      <c r="C729" s="2">
        <v>22</v>
      </c>
      <c r="D729" s="2" t="s">
        <v>686</v>
      </c>
      <c r="E729" s="6">
        <v>65088630</v>
      </c>
      <c r="F729" s="6">
        <v>88484276</v>
      </c>
    </row>
    <row r="730" spans="2:6" x14ac:dyDescent="0.2">
      <c r="B730" s="2">
        <v>2011</v>
      </c>
      <c r="C730" s="2">
        <v>23</v>
      </c>
      <c r="D730" s="2" t="s">
        <v>1553</v>
      </c>
      <c r="E730" s="6">
        <v>58495989</v>
      </c>
      <c r="F730" s="6">
        <v>79521957</v>
      </c>
    </row>
    <row r="731" spans="2:6" x14ac:dyDescent="0.2">
      <c r="B731" s="2">
        <v>2011</v>
      </c>
      <c r="C731" s="2">
        <v>24</v>
      </c>
      <c r="D731" s="2" t="s">
        <v>776</v>
      </c>
      <c r="E731" s="6">
        <v>58324988</v>
      </c>
      <c r="F731" s="6">
        <v>79289488</v>
      </c>
    </row>
    <row r="732" spans="2:6" x14ac:dyDescent="0.2">
      <c r="B732" s="2">
        <v>2011</v>
      </c>
      <c r="C732" s="2">
        <v>25</v>
      </c>
      <c r="D732" s="2" t="s">
        <v>1558</v>
      </c>
      <c r="E732" s="6">
        <v>55922488</v>
      </c>
      <c r="F732" s="6">
        <v>76023428</v>
      </c>
    </row>
    <row r="733" spans="2:6" x14ac:dyDescent="0.2">
      <c r="B733" s="2">
        <v>2011</v>
      </c>
      <c r="C733" s="2">
        <v>26</v>
      </c>
      <c r="D733" s="2" t="s">
        <v>1562</v>
      </c>
      <c r="E733" s="6">
        <v>54538076</v>
      </c>
      <c r="F733" s="6">
        <v>74141403</v>
      </c>
    </row>
    <row r="734" spans="2:6" x14ac:dyDescent="0.2">
      <c r="B734" s="2">
        <v>2011</v>
      </c>
      <c r="C734" s="2">
        <v>27</v>
      </c>
      <c r="D734" s="2" t="s">
        <v>1544</v>
      </c>
      <c r="E734" s="6">
        <v>53990021</v>
      </c>
      <c r="F734" s="6">
        <v>73396348</v>
      </c>
    </row>
    <row r="735" spans="2:6" x14ac:dyDescent="0.2">
      <c r="B735" s="2">
        <v>2011</v>
      </c>
      <c r="C735" s="2">
        <v>28</v>
      </c>
      <c r="D735" s="2" t="s">
        <v>1033</v>
      </c>
      <c r="E735" s="6">
        <v>53461123</v>
      </c>
      <c r="F735" s="6">
        <v>72677345</v>
      </c>
    </row>
    <row r="736" spans="2:6" x14ac:dyDescent="0.2">
      <c r="B736" s="2">
        <v>2011</v>
      </c>
      <c r="C736" s="2">
        <v>29</v>
      </c>
      <c r="D736" s="2" t="s">
        <v>1561</v>
      </c>
      <c r="E736" s="6">
        <v>53225329</v>
      </c>
      <c r="F736" s="6">
        <v>72356793</v>
      </c>
    </row>
    <row r="737" spans="1:6" x14ac:dyDescent="0.2">
      <c r="B737" s="2">
        <v>2011</v>
      </c>
      <c r="C737" s="2">
        <v>30</v>
      </c>
      <c r="D737" s="2" t="s">
        <v>1563</v>
      </c>
      <c r="E737" s="6">
        <v>45268465</v>
      </c>
      <c r="F737" s="6">
        <v>61539890</v>
      </c>
    </row>
    <row r="738" spans="1:6" x14ac:dyDescent="0.2">
      <c r="B738" s="2">
        <f>B737</f>
        <v>2011</v>
      </c>
      <c r="D738" s="1" t="s">
        <v>1630</v>
      </c>
      <c r="E738" s="168">
        <f>AVERAGE(E708:E737)</f>
        <v>67529008.099999994</v>
      </c>
      <c r="F738" s="168">
        <f>AVERAGE(F708:F737)</f>
        <v>91801831.599999994</v>
      </c>
    </row>
    <row r="739" spans="1:6" x14ac:dyDescent="0.2">
      <c r="B739" s="2">
        <f>B737</f>
        <v>2011</v>
      </c>
      <c r="D739" s="1" t="s">
        <v>1631</v>
      </c>
      <c r="E739" s="168">
        <f>SUM(E708:E737)</f>
        <v>2025870243</v>
      </c>
      <c r="F739" s="168">
        <f>SUM(F708:F737)</f>
        <v>2754054948</v>
      </c>
    </row>
    <row r="740" spans="1:6" x14ac:dyDescent="0.2">
      <c r="A740" s="2" t="s">
        <v>1487</v>
      </c>
    </row>
    <row r="742" spans="1:6" x14ac:dyDescent="0.2">
      <c r="D742" s="2" t="s">
        <v>1263</v>
      </c>
      <c r="E742" s="2" t="s">
        <v>1604</v>
      </c>
      <c r="F742" s="2" t="s">
        <v>1605</v>
      </c>
    </row>
    <row r="743" spans="1:6" x14ac:dyDescent="0.2">
      <c r="B743" s="2">
        <v>2012</v>
      </c>
      <c r="C743" s="2">
        <v>1</v>
      </c>
      <c r="D743" s="2" t="s">
        <v>1547</v>
      </c>
      <c r="E743" s="6">
        <v>88264478</v>
      </c>
      <c r="F743" s="6">
        <v>115867013</v>
      </c>
    </row>
    <row r="744" spans="1:6" x14ac:dyDescent="0.2">
      <c r="B744" s="2">
        <v>2012</v>
      </c>
      <c r="C744" s="2">
        <v>2</v>
      </c>
      <c r="D744" s="2" t="s">
        <v>1565</v>
      </c>
      <c r="E744" s="6">
        <v>87955505</v>
      </c>
      <c r="F744" s="6">
        <v>115461413</v>
      </c>
    </row>
    <row r="745" spans="1:6" x14ac:dyDescent="0.2">
      <c r="B745" s="2">
        <v>2012</v>
      </c>
      <c r="C745" s="2">
        <v>3</v>
      </c>
      <c r="D745" s="2" t="s">
        <v>1555</v>
      </c>
      <c r="E745" s="6">
        <v>80920717</v>
      </c>
      <c r="F745" s="6">
        <v>106226673</v>
      </c>
    </row>
    <row r="746" spans="1:6" x14ac:dyDescent="0.2">
      <c r="B746" s="2">
        <v>2012</v>
      </c>
      <c r="C746" s="2">
        <v>4</v>
      </c>
      <c r="D746" s="2" t="s">
        <v>1552</v>
      </c>
      <c r="E746" s="6">
        <v>80640576</v>
      </c>
      <c r="F746" s="6">
        <v>105858925</v>
      </c>
    </row>
    <row r="747" spans="1:6" x14ac:dyDescent="0.2">
      <c r="B747" s="2">
        <v>2012</v>
      </c>
      <c r="C747" s="2">
        <v>5</v>
      </c>
      <c r="D747" s="2" t="s">
        <v>1554</v>
      </c>
      <c r="E747" s="6">
        <v>79820530</v>
      </c>
      <c r="F747" s="6">
        <v>104782428</v>
      </c>
    </row>
    <row r="748" spans="1:6" x14ac:dyDescent="0.2">
      <c r="B748" s="2">
        <v>2012</v>
      </c>
      <c r="C748" s="2">
        <v>6</v>
      </c>
      <c r="D748" s="2" t="s">
        <v>1549</v>
      </c>
      <c r="E748" s="6">
        <v>77180233</v>
      </c>
      <c r="F748" s="6">
        <v>101316443</v>
      </c>
    </row>
    <row r="749" spans="1:6" x14ac:dyDescent="0.2">
      <c r="B749" s="2">
        <v>2012</v>
      </c>
      <c r="C749" s="2">
        <v>7</v>
      </c>
      <c r="D749" s="2" t="s">
        <v>1545</v>
      </c>
      <c r="E749" s="6">
        <v>77093212</v>
      </c>
      <c r="F749" s="6">
        <v>101202208</v>
      </c>
    </row>
    <row r="750" spans="1:6" x14ac:dyDescent="0.2">
      <c r="B750" s="2">
        <v>2012</v>
      </c>
      <c r="C750" s="2">
        <v>8</v>
      </c>
      <c r="D750" s="2" t="s">
        <v>1564</v>
      </c>
      <c r="E750" s="6">
        <v>75469639</v>
      </c>
      <c r="F750" s="6">
        <v>99070904</v>
      </c>
    </row>
    <row r="751" spans="1:6" x14ac:dyDescent="0.2">
      <c r="B751" s="2">
        <v>2012</v>
      </c>
      <c r="C751" s="2">
        <v>9</v>
      </c>
      <c r="D751" s="2" t="s">
        <v>1557</v>
      </c>
      <c r="E751" s="6">
        <v>73732762</v>
      </c>
      <c r="F751" s="6">
        <v>96790861</v>
      </c>
    </row>
    <row r="752" spans="1:6" x14ac:dyDescent="0.2">
      <c r="B752" s="2">
        <v>2012</v>
      </c>
      <c r="C752" s="2">
        <v>10</v>
      </c>
      <c r="D752" s="2" t="s">
        <v>1548</v>
      </c>
      <c r="E752" s="6">
        <v>73669912</v>
      </c>
      <c r="F752" s="6">
        <v>96708356</v>
      </c>
    </row>
    <row r="753" spans="2:6" x14ac:dyDescent="0.2">
      <c r="B753" s="2">
        <v>2012</v>
      </c>
      <c r="C753" s="2">
        <v>11</v>
      </c>
      <c r="D753" s="2" t="s">
        <v>1546</v>
      </c>
      <c r="E753" s="6">
        <v>70923605</v>
      </c>
      <c r="F753" s="6">
        <v>93103208</v>
      </c>
    </row>
    <row r="754" spans="2:6" x14ac:dyDescent="0.2">
      <c r="B754" s="2">
        <v>2012</v>
      </c>
      <c r="C754" s="2">
        <v>12</v>
      </c>
      <c r="D754" s="2" t="s">
        <v>935</v>
      </c>
      <c r="E754" s="6">
        <v>70628007</v>
      </c>
      <c r="F754" s="6">
        <v>92715170</v>
      </c>
    </row>
    <row r="755" spans="2:6" x14ac:dyDescent="0.2">
      <c r="B755" s="2">
        <v>2012</v>
      </c>
      <c r="C755" s="2">
        <v>13</v>
      </c>
      <c r="D755" s="2" t="s">
        <v>1562</v>
      </c>
      <c r="E755" s="6">
        <v>69548447</v>
      </c>
      <c r="F755" s="6">
        <v>91298005</v>
      </c>
    </row>
    <row r="756" spans="2:6" x14ac:dyDescent="0.2">
      <c r="B756" s="2">
        <v>2012</v>
      </c>
      <c r="C756" s="2">
        <v>14</v>
      </c>
      <c r="D756" s="2" t="s">
        <v>1561</v>
      </c>
      <c r="E756" s="6">
        <v>67333389</v>
      </c>
      <c r="F756" s="6">
        <v>88390241</v>
      </c>
    </row>
    <row r="757" spans="2:6" x14ac:dyDescent="0.2">
      <c r="B757" s="2">
        <v>2012</v>
      </c>
      <c r="C757" s="2">
        <v>15</v>
      </c>
      <c r="D757" s="2" t="s">
        <v>1550</v>
      </c>
      <c r="E757" s="6">
        <v>66672368</v>
      </c>
      <c r="F757" s="6">
        <v>87522503</v>
      </c>
    </row>
    <row r="758" spans="2:6" x14ac:dyDescent="0.2">
      <c r="B758" s="2">
        <v>2012</v>
      </c>
      <c r="C758" s="2">
        <v>16</v>
      </c>
      <c r="D758" s="2" t="s">
        <v>1587</v>
      </c>
      <c r="E758" s="6">
        <v>65441008</v>
      </c>
      <c r="F758" s="6">
        <v>85906062</v>
      </c>
    </row>
    <row r="759" spans="2:6" x14ac:dyDescent="0.2">
      <c r="B759" s="2">
        <v>2012</v>
      </c>
      <c r="C759" s="2">
        <v>17</v>
      </c>
      <c r="D759" s="2" t="s">
        <v>1553</v>
      </c>
      <c r="E759" s="6">
        <v>65281235</v>
      </c>
      <c r="F759" s="6">
        <v>85696324</v>
      </c>
    </row>
    <row r="760" spans="2:6" x14ac:dyDescent="0.2">
      <c r="B760" s="2">
        <v>2012</v>
      </c>
      <c r="C760" s="2">
        <v>18</v>
      </c>
      <c r="D760" s="2" t="s">
        <v>1544</v>
      </c>
      <c r="E760" s="6">
        <v>64875599</v>
      </c>
      <c r="F760" s="6">
        <v>85163836</v>
      </c>
    </row>
    <row r="761" spans="2:6" x14ac:dyDescent="0.2">
      <c r="B761" s="2">
        <v>2012</v>
      </c>
      <c r="C761" s="2">
        <v>19</v>
      </c>
      <c r="D761" s="2" t="s">
        <v>1556</v>
      </c>
      <c r="E761" s="6">
        <v>61576901</v>
      </c>
      <c r="F761" s="6">
        <v>80833554</v>
      </c>
    </row>
    <row r="762" spans="2:6" x14ac:dyDescent="0.2">
      <c r="B762" s="2">
        <v>2012</v>
      </c>
      <c r="C762" s="2">
        <v>20</v>
      </c>
      <c r="D762" s="2" t="s">
        <v>1551</v>
      </c>
      <c r="E762" s="6">
        <v>60192388</v>
      </c>
      <c r="F762" s="6">
        <v>79016067</v>
      </c>
    </row>
    <row r="763" spans="2:6" x14ac:dyDescent="0.2">
      <c r="B763" s="2">
        <v>2012</v>
      </c>
      <c r="C763" s="2">
        <v>21</v>
      </c>
      <c r="D763" s="2" t="s">
        <v>1558</v>
      </c>
      <c r="E763" s="6">
        <v>59501709</v>
      </c>
      <c r="F763" s="6">
        <v>78109397</v>
      </c>
    </row>
    <row r="764" spans="2:6" x14ac:dyDescent="0.2">
      <c r="B764" s="2">
        <v>2012</v>
      </c>
      <c r="C764" s="2">
        <v>22</v>
      </c>
      <c r="D764" s="2" t="s">
        <v>1560</v>
      </c>
      <c r="E764" s="6">
        <v>58553173</v>
      </c>
      <c r="F764" s="6">
        <v>76864228</v>
      </c>
    </row>
    <row r="765" spans="2:6" x14ac:dyDescent="0.2">
      <c r="B765" s="2">
        <v>2012</v>
      </c>
      <c r="C765" s="2">
        <v>23</v>
      </c>
      <c r="D765" s="2" t="s">
        <v>679</v>
      </c>
      <c r="E765" s="6">
        <v>58178016</v>
      </c>
      <c r="F765" s="6">
        <v>76371750</v>
      </c>
    </row>
    <row r="766" spans="2:6" x14ac:dyDescent="0.2">
      <c r="B766" s="2">
        <v>2012</v>
      </c>
      <c r="C766" s="2">
        <v>24</v>
      </c>
      <c r="D766" s="2" t="s">
        <v>1559</v>
      </c>
      <c r="E766" s="6">
        <v>57902024</v>
      </c>
      <c r="F766" s="6">
        <v>76009450</v>
      </c>
    </row>
    <row r="767" spans="2:6" x14ac:dyDescent="0.2">
      <c r="B767" s="2">
        <v>2012</v>
      </c>
      <c r="C767" s="2">
        <v>25</v>
      </c>
      <c r="D767" s="2" t="s">
        <v>996</v>
      </c>
      <c r="E767" s="6">
        <v>57021755</v>
      </c>
      <c r="F767" s="6">
        <v>74853897</v>
      </c>
    </row>
    <row r="768" spans="2:6" x14ac:dyDescent="0.2">
      <c r="B768" s="2">
        <v>2012</v>
      </c>
      <c r="C768" s="2">
        <v>26</v>
      </c>
      <c r="D768" s="2" t="s">
        <v>1033</v>
      </c>
      <c r="E768" s="6">
        <v>56844339</v>
      </c>
      <c r="F768" s="6">
        <v>74620999</v>
      </c>
    </row>
    <row r="769" spans="1:6" x14ac:dyDescent="0.2">
      <c r="B769" s="2">
        <v>2012</v>
      </c>
      <c r="C769" s="2">
        <v>27</v>
      </c>
      <c r="D769" s="2" t="s">
        <v>776</v>
      </c>
      <c r="E769" s="6">
        <v>55386345</v>
      </c>
      <c r="F769" s="6">
        <v>72707054</v>
      </c>
    </row>
    <row r="770" spans="1:6" x14ac:dyDescent="0.2">
      <c r="B770" s="2">
        <v>2012</v>
      </c>
      <c r="C770" s="2">
        <v>28</v>
      </c>
      <c r="D770" s="2" t="s">
        <v>1576</v>
      </c>
      <c r="E770" s="6">
        <v>55063049</v>
      </c>
      <c r="F770" s="6">
        <v>72282656</v>
      </c>
    </row>
    <row r="771" spans="1:6" x14ac:dyDescent="0.2">
      <c r="B771" s="2">
        <v>2012</v>
      </c>
      <c r="C771" s="2">
        <v>29</v>
      </c>
      <c r="D771" s="2" t="s">
        <v>686</v>
      </c>
      <c r="E771" s="6">
        <v>51554083</v>
      </c>
      <c r="F771" s="6">
        <v>67676347</v>
      </c>
    </row>
    <row r="772" spans="1:6" x14ac:dyDescent="0.2">
      <c r="B772" s="2">
        <v>2012</v>
      </c>
      <c r="C772" s="2">
        <v>30</v>
      </c>
      <c r="D772" s="2" t="s">
        <v>1563</v>
      </c>
      <c r="E772" s="6">
        <v>48950236</v>
      </c>
      <c r="F772" s="6">
        <v>64258210</v>
      </c>
    </row>
    <row r="773" spans="1:6" x14ac:dyDescent="0.2">
      <c r="B773" s="2">
        <f>B772</f>
        <v>2012</v>
      </c>
      <c r="D773" s="1" t="s">
        <v>1630</v>
      </c>
      <c r="E773" s="168">
        <f>AVERAGE(E743:E772)</f>
        <v>67205841.333333328</v>
      </c>
      <c r="F773" s="168">
        <f>AVERAGE(F743:F772)</f>
        <v>88222806.066666663</v>
      </c>
    </row>
    <row r="774" spans="1:6" x14ac:dyDescent="0.2">
      <c r="B774" s="2">
        <f>B772</f>
        <v>2012</v>
      </c>
      <c r="D774" s="1" t="s">
        <v>1631</v>
      </c>
      <c r="E774" s="168">
        <f>SUM(E743:E772)</f>
        <v>2016175240</v>
      </c>
      <c r="F774" s="168">
        <f>SUM(F743:F772)</f>
        <v>2646684182</v>
      </c>
    </row>
    <row r="775" spans="1:6" x14ac:dyDescent="0.2">
      <c r="A775" s="2" t="s">
        <v>1487</v>
      </c>
    </row>
    <row r="777" spans="1:6" x14ac:dyDescent="0.2">
      <c r="D777" s="2" t="s">
        <v>1263</v>
      </c>
      <c r="E777" s="2" t="s">
        <v>1606</v>
      </c>
      <c r="F777" s="2" t="s">
        <v>1607</v>
      </c>
    </row>
    <row r="778" spans="1:6" x14ac:dyDescent="0.2">
      <c r="B778" s="169">
        <v>2013</v>
      </c>
      <c r="C778" s="2">
        <v>1</v>
      </c>
      <c r="D778" s="2" t="s">
        <v>1547</v>
      </c>
      <c r="E778" s="6">
        <v>100131988</v>
      </c>
      <c r="F778" s="6">
        <v>129294344</v>
      </c>
    </row>
    <row r="779" spans="1:6" x14ac:dyDescent="0.2">
      <c r="B779" s="169">
        <v>2013</v>
      </c>
      <c r="C779" s="2">
        <v>2</v>
      </c>
      <c r="D779" s="2" t="s">
        <v>1553</v>
      </c>
      <c r="E779" s="6">
        <v>87644649</v>
      </c>
      <c r="F779" s="6">
        <v>113170204</v>
      </c>
    </row>
    <row r="780" spans="1:6" x14ac:dyDescent="0.2">
      <c r="B780" s="169">
        <v>2013</v>
      </c>
      <c r="C780" s="2">
        <v>3</v>
      </c>
      <c r="D780" s="2" t="s">
        <v>1564</v>
      </c>
      <c r="E780" s="6">
        <v>80427933</v>
      </c>
      <c r="F780" s="6">
        <v>103851696</v>
      </c>
    </row>
    <row r="781" spans="1:6" x14ac:dyDescent="0.2">
      <c r="B781" s="169">
        <v>2013</v>
      </c>
      <c r="C781" s="2">
        <v>4</v>
      </c>
      <c r="D781" s="2" t="s">
        <v>1545</v>
      </c>
      <c r="E781" s="6">
        <v>79977119</v>
      </c>
      <c r="F781" s="6">
        <v>103269586</v>
      </c>
    </row>
    <row r="782" spans="1:6" x14ac:dyDescent="0.2">
      <c r="B782" s="169">
        <v>2013</v>
      </c>
      <c r="C782" s="2">
        <v>5</v>
      </c>
      <c r="D782" s="2" t="s">
        <v>1554</v>
      </c>
      <c r="E782" s="6">
        <v>75508399</v>
      </c>
      <c r="F782" s="6">
        <v>97499399</v>
      </c>
    </row>
    <row r="783" spans="1:6" x14ac:dyDescent="0.2">
      <c r="B783" s="169">
        <v>2013</v>
      </c>
      <c r="C783" s="2">
        <v>6</v>
      </c>
      <c r="D783" s="2" t="s">
        <v>1562</v>
      </c>
      <c r="E783" s="6">
        <v>74491280</v>
      </c>
      <c r="F783" s="6">
        <v>96186057</v>
      </c>
    </row>
    <row r="784" spans="1:6" x14ac:dyDescent="0.2">
      <c r="B784" s="169">
        <v>2013</v>
      </c>
      <c r="C784" s="2">
        <v>7</v>
      </c>
      <c r="D784" s="2" t="s">
        <v>1556</v>
      </c>
      <c r="E784" s="6">
        <v>70036985</v>
      </c>
      <c r="F784" s="6">
        <v>90434497</v>
      </c>
    </row>
    <row r="785" spans="2:6" x14ac:dyDescent="0.2">
      <c r="B785" s="169">
        <v>2013</v>
      </c>
      <c r="C785" s="2">
        <v>8</v>
      </c>
      <c r="D785" s="2" t="s">
        <v>1557</v>
      </c>
      <c r="E785" s="6">
        <v>69838600</v>
      </c>
      <c r="F785" s="6">
        <v>90178333</v>
      </c>
    </row>
    <row r="786" spans="2:6" x14ac:dyDescent="0.2">
      <c r="B786" s="169">
        <v>2013</v>
      </c>
      <c r="C786" s="2">
        <v>9</v>
      </c>
      <c r="D786" s="2" t="s">
        <v>1549</v>
      </c>
      <c r="E786" s="6">
        <v>69766571</v>
      </c>
      <c r="F786" s="6">
        <v>90085322</v>
      </c>
    </row>
    <row r="787" spans="2:6" x14ac:dyDescent="0.2">
      <c r="B787" s="169">
        <v>2013</v>
      </c>
      <c r="C787" s="2">
        <v>10</v>
      </c>
      <c r="D787" s="2" t="s">
        <v>1561</v>
      </c>
      <c r="E787" s="6">
        <v>69152721</v>
      </c>
      <c r="F787" s="6">
        <v>89292698</v>
      </c>
    </row>
    <row r="788" spans="2:6" x14ac:dyDescent="0.2">
      <c r="B788" s="169">
        <v>2013</v>
      </c>
      <c r="C788" s="2">
        <v>11</v>
      </c>
      <c r="D788" s="2" t="s">
        <v>1558</v>
      </c>
      <c r="E788" s="6">
        <v>68924100</v>
      </c>
      <c r="F788" s="6">
        <v>88997496</v>
      </c>
    </row>
    <row r="789" spans="2:6" x14ac:dyDescent="0.2">
      <c r="B789" s="169">
        <v>2013</v>
      </c>
      <c r="C789" s="2">
        <v>12</v>
      </c>
      <c r="D789" s="2" t="s">
        <v>1546</v>
      </c>
      <c r="E789" s="6">
        <v>68807497</v>
      </c>
      <c r="F789" s="6">
        <v>88846933</v>
      </c>
    </row>
    <row r="790" spans="2:6" x14ac:dyDescent="0.2">
      <c r="B790" s="169">
        <v>2013</v>
      </c>
      <c r="C790" s="2">
        <v>13</v>
      </c>
      <c r="D790" s="2" t="s">
        <v>1548</v>
      </c>
      <c r="E790" s="6">
        <v>66710178</v>
      </c>
      <c r="F790" s="6">
        <v>86138791</v>
      </c>
    </row>
    <row r="791" spans="2:6" x14ac:dyDescent="0.2">
      <c r="B791" s="169">
        <v>2013</v>
      </c>
      <c r="C791" s="2">
        <v>14</v>
      </c>
      <c r="D791" s="2" t="s">
        <v>1550</v>
      </c>
      <c r="E791" s="6">
        <v>66697839</v>
      </c>
      <c r="F791" s="6">
        <v>86122858</v>
      </c>
    </row>
    <row r="792" spans="2:6" x14ac:dyDescent="0.2">
      <c r="B792" s="169">
        <v>2013</v>
      </c>
      <c r="C792" s="2">
        <v>15</v>
      </c>
      <c r="D792" s="2" t="s">
        <v>1565</v>
      </c>
      <c r="E792" s="6">
        <v>66557496</v>
      </c>
      <c r="F792" s="6">
        <v>85941642</v>
      </c>
    </row>
    <row r="793" spans="2:6" x14ac:dyDescent="0.2">
      <c r="B793" s="169">
        <v>2013</v>
      </c>
      <c r="C793" s="2">
        <v>16</v>
      </c>
      <c r="D793" s="2" t="s">
        <v>686</v>
      </c>
      <c r="E793" s="6">
        <v>66107195</v>
      </c>
      <c r="F793" s="6">
        <v>85360196</v>
      </c>
    </row>
    <row r="794" spans="2:6" x14ac:dyDescent="0.2">
      <c r="B794" s="169">
        <v>2013</v>
      </c>
      <c r="C794" s="2">
        <v>17</v>
      </c>
      <c r="D794" s="2" t="s">
        <v>679</v>
      </c>
      <c r="E794" s="6">
        <v>65657569</v>
      </c>
      <c r="F794" s="6">
        <v>84779621</v>
      </c>
    </row>
    <row r="795" spans="2:6" x14ac:dyDescent="0.2">
      <c r="B795" s="169">
        <v>2013</v>
      </c>
      <c r="C795" s="2">
        <v>18</v>
      </c>
      <c r="D795" s="2" t="s">
        <v>1033</v>
      </c>
      <c r="E795" s="6">
        <v>64329748</v>
      </c>
      <c r="F795" s="6">
        <v>83065086</v>
      </c>
    </row>
    <row r="796" spans="2:6" x14ac:dyDescent="0.2">
      <c r="B796" s="169">
        <v>2013</v>
      </c>
      <c r="C796" s="2">
        <v>19</v>
      </c>
      <c r="D796" s="2" t="s">
        <v>1587</v>
      </c>
      <c r="E796" s="6">
        <v>64134537</v>
      </c>
      <c r="F796" s="6">
        <v>82813025</v>
      </c>
    </row>
    <row r="797" spans="2:6" x14ac:dyDescent="0.2">
      <c r="B797" s="169">
        <v>2013</v>
      </c>
      <c r="C797" s="2">
        <v>20</v>
      </c>
      <c r="D797" s="2" t="s">
        <v>1576</v>
      </c>
      <c r="E797" s="6">
        <v>63708138</v>
      </c>
      <c r="F797" s="6">
        <v>82262440</v>
      </c>
    </row>
    <row r="798" spans="2:6" x14ac:dyDescent="0.2">
      <c r="B798" s="169">
        <v>2013</v>
      </c>
      <c r="C798" s="2">
        <v>21</v>
      </c>
      <c r="D798" s="2" t="s">
        <v>1560</v>
      </c>
      <c r="E798" s="6">
        <v>63444254</v>
      </c>
      <c r="F798" s="6">
        <v>81921705</v>
      </c>
    </row>
    <row r="799" spans="2:6" x14ac:dyDescent="0.2">
      <c r="B799" s="169">
        <v>2013</v>
      </c>
      <c r="C799" s="2">
        <v>22</v>
      </c>
      <c r="D799" s="2" t="s">
        <v>935</v>
      </c>
      <c r="E799" s="6">
        <v>63054115</v>
      </c>
      <c r="F799" s="6">
        <v>81417939</v>
      </c>
    </row>
    <row r="800" spans="2:6" x14ac:dyDescent="0.2">
      <c r="B800" s="169">
        <v>2013</v>
      </c>
      <c r="C800" s="2">
        <v>23</v>
      </c>
      <c r="D800" s="2" t="s">
        <v>1551</v>
      </c>
      <c r="E800" s="6">
        <v>62410041</v>
      </c>
      <c r="F800" s="6">
        <v>80586287</v>
      </c>
    </row>
    <row r="801" spans="1:6" x14ac:dyDescent="0.2">
      <c r="B801" s="169">
        <v>2013</v>
      </c>
      <c r="C801" s="2">
        <v>24</v>
      </c>
      <c r="D801" s="2" t="s">
        <v>776</v>
      </c>
      <c r="E801" s="6">
        <v>59715539</v>
      </c>
      <c r="F801" s="6">
        <v>77107038</v>
      </c>
    </row>
    <row r="802" spans="1:6" x14ac:dyDescent="0.2">
      <c r="B802" s="169">
        <v>2013</v>
      </c>
      <c r="C802" s="2">
        <v>25</v>
      </c>
      <c r="D802" s="2" t="s">
        <v>1555</v>
      </c>
      <c r="E802" s="6">
        <v>59442596</v>
      </c>
      <c r="F802" s="6">
        <v>76754605</v>
      </c>
    </row>
    <row r="803" spans="1:6" x14ac:dyDescent="0.2">
      <c r="B803" s="169">
        <v>2013</v>
      </c>
      <c r="C803" s="2">
        <v>26</v>
      </c>
      <c r="D803" s="2" t="s">
        <v>1559</v>
      </c>
      <c r="E803" s="6">
        <v>58122566</v>
      </c>
      <c r="F803" s="6">
        <v>75050130</v>
      </c>
    </row>
    <row r="804" spans="1:6" x14ac:dyDescent="0.2">
      <c r="B804" s="169">
        <v>2013</v>
      </c>
      <c r="C804" s="2">
        <v>27</v>
      </c>
      <c r="D804" s="2" t="s">
        <v>1544</v>
      </c>
      <c r="E804" s="6">
        <v>54472190</v>
      </c>
      <c r="F804" s="6">
        <v>70336619</v>
      </c>
    </row>
    <row r="805" spans="1:6" x14ac:dyDescent="0.2">
      <c r="B805" s="169">
        <v>2013</v>
      </c>
      <c r="C805" s="2">
        <v>28</v>
      </c>
      <c r="D805" s="2" t="s">
        <v>1563</v>
      </c>
      <c r="E805" s="6">
        <v>54421935</v>
      </c>
      <c r="F805" s="6">
        <v>70271732</v>
      </c>
    </row>
    <row r="806" spans="1:6" x14ac:dyDescent="0.2">
      <c r="B806" s="169">
        <v>2013</v>
      </c>
      <c r="C806" s="2">
        <v>29</v>
      </c>
      <c r="D806" s="2" t="s">
        <v>1552</v>
      </c>
      <c r="E806" s="6">
        <v>54196264</v>
      </c>
      <c r="F806" s="6">
        <v>69980337</v>
      </c>
    </row>
    <row r="807" spans="1:6" x14ac:dyDescent="0.2">
      <c r="B807" s="169">
        <v>2013</v>
      </c>
      <c r="C807" s="2">
        <v>30</v>
      </c>
      <c r="D807" s="2" t="s">
        <v>996</v>
      </c>
      <c r="E807" s="6">
        <v>48048265</v>
      </c>
      <c r="F807" s="6">
        <v>62041797</v>
      </c>
    </row>
    <row r="808" spans="1:6" x14ac:dyDescent="0.2">
      <c r="B808" s="2">
        <f>B807</f>
        <v>2013</v>
      </c>
      <c r="D808" s="1" t="s">
        <v>1630</v>
      </c>
      <c r="E808" s="168">
        <f>AVERAGE(E778:E807)</f>
        <v>67197943.566666663</v>
      </c>
      <c r="F808" s="168">
        <f>AVERAGE(F778:F807)</f>
        <v>86768613.766666666</v>
      </c>
    </row>
    <row r="809" spans="1:6" x14ac:dyDescent="0.2">
      <c r="B809" s="2">
        <f>B807</f>
        <v>2013</v>
      </c>
      <c r="D809" s="1" t="s">
        <v>1631</v>
      </c>
      <c r="E809" s="168">
        <f>SUM(E778:E807)</f>
        <v>2015938307</v>
      </c>
      <c r="F809" s="168">
        <f>SUM(F778:F807)</f>
        <v>2603058413</v>
      </c>
    </row>
    <row r="810" spans="1:6" x14ac:dyDescent="0.2">
      <c r="A810" s="2" t="s">
        <v>1487</v>
      </c>
    </row>
    <row r="815" spans="1:6" x14ac:dyDescent="0.2">
      <c r="D815" s="2" t="s">
        <v>1263</v>
      </c>
      <c r="E815" s="2" t="s">
        <v>1608</v>
      </c>
      <c r="F815" s="2" t="s">
        <v>1609</v>
      </c>
    </row>
    <row r="816" spans="1:6" x14ac:dyDescent="0.2">
      <c r="B816" s="2">
        <v>2014</v>
      </c>
      <c r="C816" s="2">
        <v>1</v>
      </c>
      <c r="D816" s="2" t="s">
        <v>1553</v>
      </c>
      <c r="E816" s="6">
        <v>102589967</v>
      </c>
      <c r="F816" s="6">
        <v>130184212</v>
      </c>
    </row>
    <row r="817" spans="2:6" x14ac:dyDescent="0.2">
      <c r="B817" s="2">
        <v>2014</v>
      </c>
      <c r="C817" s="2">
        <v>2</v>
      </c>
      <c r="D817" s="2" t="s">
        <v>1545</v>
      </c>
      <c r="E817" s="6">
        <v>89072787</v>
      </c>
      <c r="F817" s="6">
        <v>113031231</v>
      </c>
    </row>
    <row r="818" spans="2:6" x14ac:dyDescent="0.2">
      <c r="B818" s="2">
        <v>2014</v>
      </c>
      <c r="C818" s="2">
        <v>3</v>
      </c>
      <c r="D818" s="2" t="s">
        <v>1564</v>
      </c>
      <c r="E818" s="6">
        <v>80841617</v>
      </c>
      <c r="F818" s="6">
        <v>102586074</v>
      </c>
    </row>
    <row r="819" spans="2:6" x14ac:dyDescent="0.2">
      <c r="B819" s="2">
        <v>2014</v>
      </c>
      <c r="C819" s="2">
        <v>4</v>
      </c>
      <c r="D819" s="2" t="s">
        <v>1547</v>
      </c>
      <c r="E819" s="6">
        <v>77423614</v>
      </c>
      <c r="F819" s="6">
        <v>98248706</v>
      </c>
    </row>
    <row r="820" spans="2:6" x14ac:dyDescent="0.2">
      <c r="B820" s="2">
        <v>2014</v>
      </c>
      <c r="C820" s="2">
        <v>5</v>
      </c>
      <c r="D820" s="2" t="s">
        <v>1549</v>
      </c>
      <c r="E820" s="6">
        <v>75012158</v>
      </c>
      <c r="F820" s="6">
        <v>95188628</v>
      </c>
    </row>
    <row r="821" spans="2:6" x14ac:dyDescent="0.2">
      <c r="B821" s="2">
        <v>2014</v>
      </c>
      <c r="C821" s="2">
        <v>6</v>
      </c>
      <c r="D821" s="2" t="s">
        <v>1562</v>
      </c>
      <c r="E821" s="6">
        <v>73336893</v>
      </c>
      <c r="F821" s="6">
        <v>93062756</v>
      </c>
    </row>
    <row r="822" spans="2:6" x14ac:dyDescent="0.2">
      <c r="B822" s="2">
        <v>2014</v>
      </c>
      <c r="C822" s="2">
        <v>7</v>
      </c>
      <c r="D822" s="2" t="s">
        <v>1561</v>
      </c>
      <c r="E822" s="6">
        <v>73049774</v>
      </c>
      <c r="F822" s="6">
        <v>92698411</v>
      </c>
    </row>
    <row r="823" spans="2:6" x14ac:dyDescent="0.2">
      <c r="B823" s="2">
        <v>2014</v>
      </c>
      <c r="C823" s="2">
        <v>8</v>
      </c>
      <c r="D823" s="2" t="s">
        <v>1556</v>
      </c>
      <c r="E823" s="6">
        <v>72503122</v>
      </c>
      <c r="F823" s="6">
        <v>92004723</v>
      </c>
    </row>
    <row r="824" spans="2:6" x14ac:dyDescent="0.2">
      <c r="B824" s="2">
        <v>2014</v>
      </c>
      <c r="C824" s="2">
        <v>9</v>
      </c>
      <c r="D824" s="2" t="s">
        <v>935</v>
      </c>
      <c r="E824" s="6">
        <v>71992885</v>
      </c>
      <c r="F824" s="6">
        <v>91357243</v>
      </c>
    </row>
    <row r="825" spans="2:6" x14ac:dyDescent="0.2">
      <c r="B825" s="2">
        <v>2014</v>
      </c>
      <c r="C825" s="2">
        <v>10</v>
      </c>
      <c r="D825" s="2" t="s">
        <v>1558</v>
      </c>
      <c r="E825" s="6">
        <v>71653401</v>
      </c>
      <c r="F825" s="6">
        <v>90926444</v>
      </c>
    </row>
    <row r="826" spans="2:6" x14ac:dyDescent="0.2">
      <c r="B826" s="2">
        <v>2014</v>
      </c>
      <c r="C826" s="2">
        <v>11</v>
      </c>
      <c r="D826" s="2" t="s">
        <v>1576</v>
      </c>
      <c r="E826" s="6">
        <v>71561643</v>
      </c>
      <c r="F826" s="6">
        <v>90810007</v>
      </c>
    </row>
    <row r="827" spans="2:6" x14ac:dyDescent="0.2">
      <c r="B827" s="2">
        <v>2014</v>
      </c>
      <c r="C827" s="2">
        <v>12</v>
      </c>
      <c r="D827" s="2" t="s">
        <v>1554</v>
      </c>
      <c r="E827" s="6">
        <v>70885503</v>
      </c>
      <c r="F827" s="6">
        <v>89952004</v>
      </c>
    </row>
    <row r="828" spans="2:6" x14ac:dyDescent="0.2">
      <c r="B828" s="2">
        <v>2014</v>
      </c>
      <c r="C828" s="2">
        <v>13</v>
      </c>
      <c r="D828" s="2" t="s">
        <v>1033</v>
      </c>
      <c r="E828" s="6">
        <v>68564040</v>
      </c>
      <c r="F828" s="6">
        <v>87006120</v>
      </c>
    </row>
    <row r="829" spans="2:6" x14ac:dyDescent="0.2">
      <c r="B829" s="2">
        <v>2014</v>
      </c>
      <c r="C829" s="2">
        <v>14</v>
      </c>
      <c r="D829" s="2" t="s">
        <v>1587</v>
      </c>
      <c r="E829" s="6">
        <v>67358651</v>
      </c>
      <c r="F829" s="6">
        <v>85476509</v>
      </c>
    </row>
    <row r="830" spans="2:6" x14ac:dyDescent="0.2">
      <c r="B830" s="2">
        <v>2014</v>
      </c>
      <c r="C830" s="2">
        <v>15</v>
      </c>
      <c r="D830" s="2" t="s">
        <v>686</v>
      </c>
      <c r="E830" s="6">
        <v>67182414</v>
      </c>
      <c r="F830" s="6">
        <v>85252870</v>
      </c>
    </row>
    <row r="831" spans="2:6" x14ac:dyDescent="0.2">
      <c r="B831" s="2">
        <v>2014</v>
      </c>
      <c r="C831" s="2">
        <v>16</v>
      </c>
      <c r="D831" s="2" t="s">
        <v>1544</v>
      </c>
      <c r="E831" s="6">
        <v>66654061</v>
      </c>
      <c r="F831" s="6">
        <v>84582401</v>
      </c>
    </row>
    <row r="832" spans="2:6" x14ac:dyDescent="0.2">
      <c r="B832" s="2">
        <v>2014</v>
      </c>
      <c r="C832" s="2">
        <v>17</v>
      </c>
      <c r="D832" s="2" t="s">
        <v>1560</v>
      </c>
      <c r="E832" s="6">
        <v>65782065</v>
      </c>
      <c r="F832" s="6">
        <v>83475862</v>
      </c>
    </row>
    <row r="833" spans="1:6" x14ac:dyDescent="0.2">
      <c r="B833" s="2">
        <v>2014</v>
      </c>
      <c r="C833" s="2">
        <v>18</v>
      </c>
      <c r="D833" s="2" t="s">
        <v>776</v>
      </c>
      <c r="E833" s="6">
        <v>64698822</v>
      </c>
      <c r="F833" s="6">
        <v>82101251</v>
      </c>
    </row>
    <row r="834" spans="1:6" x14ac:dyDescent="0.2">
      <c r="B834" s="2">
        <v>2014</v>
      </c>
      <c r="C834" s="2">
        <v>19</v>
      </c>
      <c r="D834" s="2" t="s">
        <v>1557</v>
      </c>
      <c r="E834" s="6">
        <v>63115911</v>
      </c>
      <c r="F834" s="6">
        <v>80092576</v>
      </c>
    </row>
    <row r="835" spans="1:6" x14ac:dyDescent="0.2">
      <c r="B835" s="2">
        <v>2014</v>
      </c>
      <c r="C835" s="2">
        <v>20</v>
      </c>
      <c r="D835" s="2" t="s">
        <v>1546</v>
      </c>
      <c r="E835" s="6">
        <v>62387432</v>
      </c>
      <c r="F835" s="6">
        <v>79168155</v>
      </c>
    </row>
    <row r="836" spans="1:6" x14ac:dyDescent="0.2">
      <c r="B836" s="2">
        <v>2014</v>
      </c>
      <c r="C836" s="2">
        <v>21</v>
      </c>
      <c r="D836" s="2" t="s">
        <v>1555</v>
      </c>
      <c r="E836" s="6">
        <v>61260350</v>
      </c>
      <c r="F836" s="6">
        <v>77737913</v>
      </c>
    </row>
    <row r="837" spans="1:6" x14ac:dyDescent="0.2">
      <c r="B837" s="2">
        <v>2014</v>
      </c>
      <c r="C837" s="2">
        <v>22</v>
      </c>
      <c r="D837" s="2" t="s">
        <v>1559</v>
      </c>
      <c r="E837" s="6">
        <v>60395651</v>
      </c>
      <c r="F837" s="6">
        <v>76640630</v>
      </c>
    </row>
    <row r="838" spans="1:6" x14ac:dyDescent="0.2">
      <c r="B838" s="2">
        <v>2014</v>
      </c>
      <c r="C838" s="2">
        <v>23</v>
      </c>
      <c r="D838" s="2" t="s">
        <v>1563</v>
      </c>
      <c r="E838" s="6">
        <v>59174155</v>
      </c>
      <c r="F838" s="6">
        <v>75090582</v>
      </c>
    </row>
    <row r="839" spans="1:6" x14ac:dyDescent="0.2">
      <c r="B839" s="2">
        <v>2014</v>
      </c>
      <c r="C839" s="2">
        <v>24</v>
      </c>
      <c r="D839" s="2" t="s">
        <v>1548</v>
      </c>
      <c r="E839" s="6">
        <v>58998677</v>
      </c>
      <c r="F839" s="6">
        <v>74867903</v>
      </c>
    </row>
    <row r="840" spans="1:6" x14ac:dyDescent="0.2">
      <c r="B840" s="2">
        <v>2014</v>
      </c>
      <c r="C840" s="2">
        <v>25</v>
      </c>
      <c r="D840" s="2" t="s">
        <v>996</v>
      </c>
      <c r="E840" s="6">
        <v>57823063</v>
      </c>
      <c r="F840" s="6">
        <v>73376078</v>
      </c>
    </row>
    <row r="841" spans="1:6" x14ac:dyDescent="0.2">
      <c r="B841" s="2">
        <v>2014</v>
      </c>
      <c r="C841" s="2">
        <v>26</v>
      </c>
      <c r="D841" s="2" t="s">
        <v>1565</v>
      </c>
      <c r="E841" s="6">
        <v>56948031</v>
      </c>
      <c r="F841" s="6">
        <v>72265682</v>
      </c>
    </row>
    <row r="842" spans="1:6" x14ac:dyDescent="0.2">
      <c r="B842" s="2">
        <v>2014</v>
      </c>
      <c r="C842" s="2">
        <v>27</v>
      </c>
      <c r="D842" s="2" t="s">
        <v>679</v>
      </c>
      <c r="E842" s="6">
        <v>56911999</v>
      </c>
      <c r="F842" s="6">
        <v>72219960</v>
      </c>
    </row>
    <row r="843" spans="1:6" x14ac:dyDescent="0.2">
      <c r="B843" s="2">
        <v>2014</v>
      </c>
      <c r="C843" s="2">
        <v>28</v>
      </c>
      <c r="D843" s="2" t="s">
        <v>1552</v>
      </c>
      <c r="E843" s="6">
        <v>55569468</v>
      </c>
      <c r="F843" s="6">
        <v>70516321</v>
      </c>
    </row>
    <row r="844" spans="1:6" x14ac:dyDescent="0.2">
      <c r="B844" s="2">
        <v>2014</v>
      </c>
      <c r="C844" s="2">
        <v>29</v>
      </c>
      <c r="D844" s="2" t="s">
        <v>1551</v>
      </c>
      <c r="E844" s="6">
        <v>54400846</v>
      </c>
      <c r="F844" s="6">
        <v>69033363</v>
      </c>
    </row>
    <row r="845" spans="1:6" x14ac:dyDescent="0.2">
      <c r="B845" s="2">
        <v>2014</v>
      </c>
      <c r="C845" s="2">
        <v>30</v>
      </c>
      <c r="D845" s="2" t="s">
        <v>1550</v>
      </c>
      <c r="E845" s="6">
        <v>51741312</v>
      </c>
      <c r="F845" s="6">
        <v>65658478</v>
      </c>
    </row>
    <row r="846" spans="1:6" x14ac:dyDescent="0.2">
      <c r="B846" s="2">
        <f>B845</f>
        <v>2014</v>
      </c>
      <c r="D846" s="1" t="s">
        <v>1630</v>
      </c>
      <c r="E846" s="168">
        <f>AVERAGE(E816:E845)</f>
        <v>67629677.066666663</v>
      </c>
      <c r="F846" s="168">
        <f>AVERAGE(F816:F845)</f>
        <v>85820436.433333337</v>
      </c>
    </row>
    <row r="847" spans="1:6" x14ac:dyDescent="0.2">
      <c r="B847" s="2">
        <f>B845</f>
        <v>2014</v>
      </c>
      <c r="D847" s="1" t="s">
        <v>1631</v>
      </c>
      <c r="E847" s="168">
        <f>SUM(E816:E845)</f>
        <v>2028890312</v>
      </c>
      <c r="F847" s="168">
        <f>SUM(F816:F845)</f>
        <v>2574613093</v>
      </c>
    </row>
    <row r="848" spans="1:6" x14ac:dyDescent="0.2">
      <c r="A848" s="2" t="s">
        <v>1487</v>
      </c>
    </row>
    <row r="850" spans="2:6" x14ac:dyDescent="0.2">
      <c r="D850" s="2" t="s">
        <v>1263</v>
      </c>
      <c r="E850" s="2" t="s">
        <v>1610</v>
      </c>
      <c r="F850" s="2" t="s">
        <v>1611</v>
      </c>
    </row>
    <row r="851" spans="2:6" x14ac:dyDescent="0.2">
      <c r="B851" s="2">
        <v>2015</v>
      </c>
      <c r="C851" s="2">
        <v>1</v>
      </c>
      <c r="D851" s="2" t="s">
        <v>1553</v>
      </c>
      <c r="E851" s="6">
        <v>87817289</v>
      </c>
      <c r="F851" s="6">
        <v>109175545</v>
      </c>
    </row>
    <row r="852" spans="2:6" x14ac:dyDescent="0.2">
      <c r="B852" s="2">
        <v>2015</v>
      </c>
      <c r="C852" s="2">
        <v>2</v>
      </c>
      <c r="D852" s="2" t="s">
        <v>1561</v>
      </c>
      <c r="E852" s="6">
        <v>85259447</v>
      </c>
      <c r="F852" s="6">
        <v>105995602</v>
      </c>
    </row>
    <row r="853" spans="2:6" x14ac:dyDescent="0.2">
      <c r="B853" s="2">
        <v>2015</v>
      </c>
      <c r="C853" s="2">
        <v>3</v>
      </c>
      <c r="D853" s="2" t="s">
        <v>1549</v>
      </c>
      <c r="E853" s="6">
        <v>84820225</v>
      </c>
      <c r="F853" s="6">
        <v>105449557</v>
      </c>
    </row>
    <row r="854" spans="2:6" x14ac:dyDescent="0.2">
      <c r="B854" s="2">
        <v>2015</v>
      </c>
      <c r="C854" s="2">
        <v>4</v>
      </c>
      <c r="D854" s="2" t="s">
        <v>1544</v>
      </c>
      <c r="E854" s="6">
        <v>82592827</v>
      </c>
      <c r="F854" s="6">
        <v>102680427</v>
      </c>
    </row>
    <row r="855" spans="2:6" x14ac:dyDescent="0.2">
      <c r="B855" s="2">
        <v>2015</v>
      </c>
      <c r="C855" s="2">
        <v>5</v>
      </c>
      <c r="D855" s="2" t="s">
        <v>1545</v>
      </c>
      <c r="E855" s="6">
        <v>81369219</v>
      </c>
      <c r="F855" s="6">
        <v>101159224</v>
      </c>
    </row>
    <row r="856" spans="2:6" x14ac:dyDescent="0.2">
      <c r="B856" s="2">
        <v>2015</v>
      </c>
      <c r="C856" s="2">
        <v>6</v>
      </c>
      <c r="D856" s="2" t="s">
        <v>1576</v>
      </c>
      <c r="E856" s="6">
        <v>81317963</v>
      </c>
      <c r="F856" s="6">
        <v>101095502</v>
      </c>
    </row>
    <row r="857" spans="2:6" x14ac:dyDescent="0.2">
      <c r="B857" s="2">
        <v>2015</v>
      </c>
      <c r="C857" s="2">
        <v>7</v>
      </c>
      <c r="D857" s="2" t="s">
        <v>1558</v>
      </c>
      <c r="E857" s="6">
        <v>80408520</v>
      </c>
      <c r="F857" s="6">
        <v>99964871</v>
      </c>
    </row>
    <row r="858" spans="2:6" x14ac:dyDescent="0.2">
      <c r="B858" s="2">
        <v>2015</v>
      </c>
      <c r="C858" s="2">
        <v>8</v>
      </c>
      <c r="D858" s="2" t="s">
        <v>1587</v>
      </c>
      <c r="E858" s="6">
        <v>80012866</v>
      </c>
      <c r="F858" s="6">
        <v>99472985</v>
      </c>
    </row>
    <row r="859" spans="2:6" x14ac:dyDescent="0.2">
      <c r="B859" s="2">
        <v>2015</v>
      </c>
      <c r="C859" s="2">
        <v>9</v>
      </c>
      <c r="D859" s="2" t="s">
        <v>1547</v>
      </c>
      <c r="E859" s="6">
        <v>77546500</v>
      </c>
      <c r="F859" s="6">
        <v>96406770</v>
      </c>
    </row>
    <row r="860" spans="2:6" x14ac:dyDescent="0.2">
      <c r="B860" s="2">
        <v>2015</v>
      </c>
      <c r="C860" s="2">
        <v>10</v>
      </c>
      <c r="D860" s="2" t="s">
        <v>996</v>
      </c>
      <c r="E860" s="6">
        <v>76849302</v>
      </c>
      <c r="F860" s="6">
        <v>95540004</v>
      </c>
    </row>
    <row r="861" spans="2:6" x14ac:dyDescent="0.2">
      <c r="B861" s="2">
        <v>2015</v>
      </c>
      <c r="C861" s="2">
        <v>11</v>
      </c>
      <c r="D861" s="2" t="s">
        <v>1564</v>
      </c>
      <c r="E861" s="6">
        <v>75813041</v>
      </c>
      <c r="F861" s="6">
        <v>94251712</v>
      </c>
    </row>
    <row r="862" spans="2:6" x14ac:dyDescent="0.2">
      <c r="B862" s="2">
        <v>2015</v>
      </c>
      <c r="C862" s="2">
        <v>12</v>
      </c>
      <c r="D862" s="2" t="s">
        <v>935</v>
      </c>
      <c r="E862" s="6">
        <v>75158730</v>
      </c>
      <c r="F862" s="6">
        <v>93438263</v>
      </c>
    </row>
    <row r="863" spans="2:6" x14ac:dyDescent="0.2">
      <c r="B863" s="2">
        <v>2015</v>
      </c>
      <c r="C863" s="2">
        <v>13</v>
      </c>
      <c r="D863" s="2" t="s">
        <v>686</v>
      </c>
      <c r="E863" s="6">
        <v>74793526</v>
      </c>
      <c r="F863" s="6">
        <v>92984242</v>
      </c>
    </row>
    <row r="864" spans="2:6" x14ac:dyDescent="0.2">
      <c r="B864" s="2">
        <v>2015</v>
      </c>
      <c r="C864" s="2">
        <v>14</v>
      </c>
      <c r="D864" s="2" t="s">
        <v>1556</v>
      </c>
      <c r="E864" s="6">
        <v>73611166</v>
      </c>
      <c r="F864" s="6">
        <v>91514313</v>
      </c>
    </row>
    <row r="865" spans="2:6" x14ac:dyDescent="0.2">
      <c r="B865" s="2">
        <v>2015</v>
      </c>
      <c r="C865" s="2">
        <v>15</v>
      </c>
      <c r="D865" s="2" t="s">
        <v>1563</v>
      </c>
      <c r="E865" s="6">
        <v>73379071</v>
      </c>
      <c r="F865" s="6">
        <v>91225769</v>
      </c>
    </row>
    <row r="866" spans="2:6" x14ac:dyDescent="0.2">
      <c r="B866" s="2">
        <v>2015</v>
      </c>
      <c r="C866" s="2">
        <v>16</v>
      </c>
      <c r="D866" s="2" t="s">
        <v>776</v>
      </c>
      <c r="E866" s="6">
        <v>73372974</v>
      </c>
      <c r="F866" s="6">
        <v>91218191</v>
      </c>
    </row>
    <row r="867" spans="2:6" x14ac:dyDescent="0.2">
      <c r="B867" s="2">
        <v>2015</v>
      </c>
      <c r="C867" s="2">
        <v>17</v>
      </c>
      <c r="D867" s="2" t="s">
        <v>1557</v>
      </c>
      <c r="E867" s="6">
        <v>70770209</v>
      </c>
      <c r="F867" s="6">
        <v>87982400</v>
      </c>
    </row>
    <row r="868" spans="2:6" x14ac:dyDescent="0.2">
      <c r="B868" s="2">
        <v>2015</v>
      </c>
      <c r="C868" s="2">
        <v>18</v>
      </c>
      <c r="D868" s="2" t="s">
        <v>1555</v>
      </c>
      <c r="E868" s="6">
        <v>69936842</v>
      </c>
      <c r="F868" s="6">
        <v>86946352</v>
      </c>
    </row>
    <row r="869" spans="2:6" x14ac:dyDescent="0.2">
      <c r="B869" s="2">
        <v>2015</v>
      </c>
      <c r="C869" s="2">
        <v>19</v>
      </c>
      <c r="D869" s="2" t="s">
        <v>1033</v>
      </c>
      <c r="E869" s="6">
        <v>69378954</v>
      </c>
      <c r="F869" s="6">
        <v>86252775</v>
      </c>
    </row>
    <row r="870" spans="2:6" x14ac:dyDescent="0.2">
      <c r="B870" s="2">
        <v>2015</v>
      </c>
      <c r="C870" s="2">
        <v>20</v>
      </c>
      <c r="D870" s="2" t="s">
        <v>1562</v>
      </c>
      <c r="E870" s="6">
        <v>67414682</v>
      </c>
      <c r="F870" s="6">
        <v>83810770</v>
      </c>
    </row>
    <row r="871" spans="2:6" x14ac:dyDescent="0.2">
      <c r="B871" s="2">
        <v>2015</v>
      </c>
      <c r="C871" s="2">
        <v>21</v>
      </c>
      <c r="D871" s="2" t="s">
        <v>1546</v>
      </c>
      <c r="E871" s="6">
        <v>67410675</v>
      </c>
      <c r="F871" s="6">
        <v>83805787</v>
      </c>
    </row>
    <row r="872" spans="2:6" x14ac:dyDescent="0.2">
      <c r="B872" s="2">
        <v>2015</v>
      </c>
      <c r="C872" s="2">
        <v>22</v>
      </c>
      <c r="D872" s="2" t="s">
        <v>1559</v>
      </c>
      <c r="E872" s="6">
        <v>66792937</v>
      </c>
      <c r="F872" s="6">
        <v>83037806</v>
      </c>
    </row>
    <row r="873" spans="2:6" x14ac:dyDescent="0.2">
      <c r="B873" s="2">
        <v>2015</v>
      </c>
      <c r="C873" s="2">
        <v>23</v>
      </c>
      <c r="D873" s="2" t="s">
        <v>1554</v>
      </c>
      <c r="E873" s="6">
        <v>62218516</v>
      </c>
      <c r="F873" s="6">
        <v>77350827</v>
      </c>
    </row>
    <row r="874" spans="2:6" x14ac:dyDescent="0.2">
      <c r="B874" s="2">
        <v>2015</v>
      </c>
      <c r="C874" s="2">
        <v>24</v>
      </c>
      <c r="D874" s="2" t="s">
        <v>679</v>
      </c>
      <c r="E874" s="6">
        <v>60847538</v>
      </c>
      <c r="F874" s="6">
        <v>75646410</v>
      </c>
    </row>
    <row r="875" spans="2:6" x14ac:dyDescent="0.2">
      <c r="B875" s="2">
        <v>2015</v>
      </c>
      <c r="C875" s="2">
        <v>25</v>
      </c>
      <c r="D875" s="2" t="s">
        <v>1565</v>
      </c>
      <c r="E875" s="6">
        <v>59629210</v>
      </c>
      <c r="F875" s="6">
        <v>74131770</v>
      </c>
    </row>
    <row r="876" spans="2:6" x14ac:dyDescent="0.2">
      <c r="B876" s="2">
        <v>2015</v>
      </c>
      <c r="C876" s="2">
        <v>26</v>
      </c>
      <c r="D876" s="2" t="s">
        <v>1548</v>
      </c>
      <c r="E876" s="6">
        <v>58320278</v>
      </c>
      <c r="F876" s="6">
        <v>72504493</v>
      </c>
    </row>
    <row r="877" spans="2:6" x14ac:dyDescent="0.2">
      <c r="B877" s="2">
        <v>2015</v>
      </c>
      <c r="C877" s="2">
        <v>27</v>
      </c>
      <c r="D877" s="2" t="s">
        <v>1552</v>
      </c>
      <c r="E877" s="6">
        <v>58018672</v>
      </c>
      <c r="F877" s="6">
        <v>72129532</v>
      </c>
    </row>
    <row r="878" spans="2:6" x14ac:dyDescent="0.2">
      <c r="B878" s="2">
        <v>2015</v>
      </c>
      <c r="C878" s="2">
        <v>28</v>
      </c>
      <c r="D878" s="2" t="s">
        <v>1560</v>
      </c>
      <c r="E878" s="6">
        <v>56820307</v>
      </c>
      <c r="F878" s="6">
        <v>70639707</v>
      </c>
    </row>
    <row r="879" spans="2:6" x14ac:dyDescent="0.2">
      <c r="B879" s="2">
        <v>2015</v>
      </c>
      <c r="C879" s="2">
        <v>29</v>
      </c>
      <c r="D879" s="2" t="s">
        <v>1551</v>
      </c>
      <c r="E879" s="6">
        <v>54473275</v>
      </c>
      <c r="F879" s="6">
        <v>67721849</v>
      </c>
    </row>
    <row r="880" spans="2:6" x14ac:dyDescent="0.2">
      <c r="B880" s="2">
        <v>2015</v>
      </c>
      <c r="C880" s="2">
        <v>30</v>
      </c>
      <c r="D880" s="2" t="s">
        <v>1550</v>
      </c>
      <c r="E880" s="6">
        <v>54355571</v>
      </c>
      <c r="F880" s="6">
        <v>67575510</v>
      </c>
    </row>
    <row r="881" spans="1:6" x14ac:dyDescent="0.2">
      <c r="B881" s="2">
        <f>B880</f>
        <v>2015</v>
      </c>
      <c r="D881" s="1" t="s">
        <v>1630</v>
      </c>
      <c r="E881" s="168">
        <f>AVERAGE(E851:E880)</f>
        <v>71350344.400000006</v>
      </c>
      <c r="F881" s="168">
        <f>AVERAGE(F851:F880)</f>
        <v>88703632.166666672</v>
      </c>
    </row>
    <row r="882" spans="1:6" x14ac:dyDescent="0.2">
      <c r="B882" s="2">
        <f>B880</f>
        <v>2015</v>
      </c>
      <c r="D882" s="1" t="s">
        <v>1631</v>
      </c>
      <c r="E882" s="168">
        <f>SUM(E851:E880)</f>
        <v>2140510332</v>
      </c>
      <c r="F882" s="168">
        <f>SUM(F851:F880)</f>
        <v>2661108965</v>
      </c>
    </row>
    <row r="883" spans="1:6" x14ac:dyDescent="0.2">
      <c r="A883" s="2" t="s">
        <v>1487</v>
      </c>
    </row>
    <row r="885" spans="1:6" x14ac:dyDescent="0.2">
      <c r="D885" s="2" t="s">
        <v>1263</v>
      </c>
      <c r="E885" s="2" t="s">
        <v>1612</v>
      </c>
      <c r="F885" s="2" t="s">
        <v>1613</v>
      </c>
    </row>
    <row r="886" spans="1:6" x14ac:dyDescent="0.2">
      <c r="B886" s="2">
        <v>2016</v>
      </c>
      <c r="C886" s="2">
        <v>1</v>
      </c>
      <c r="D886" s="2" t="s">
        <v>1544</v>
      </c>
      <c r="E886" s="6">
        <v>108300458</v>
      </c>
      <c r="F886" s="6">
        <v>134474038</v>
      </c>
    </row>
    <row r="887" spans="1:6" x14ac:dyDescent="0.2">
      <c r="B887" s="2">
        <v>2016</v>
      </c>
      <c r="C887" s="2">
        <v>2</v>
      </c>
      <c r="D887" s="2" t="s">
        <v>1561</v>
      </c>
      <c r="E887" s="6">
        <v>97019321</v>
      </c>
      <c r="F887" s="6">
        <v>120466523</v>
      </c>
    </row>
    <row r="888" spans="1:6" x14ac:dyDescent="0.2">
      <c r="B888" s="2">
        <v>2016</v>
      </c>
      <c r="C888" s="2">
        <v>3</v>
      </c>
      <c r="D888" s="2" t="s">
        <v>1558</v>
      </c>
      <c r="E888" s="6">
        <v>95708387</v>
      </c>
      <c r="F888" s="6">
        <v>118838769</v>
      </c>
    </row>
    <row r="889" spans="1:6" x14ac:dyDescent="0.2">
      <c r="B889" s="2">
        <v>2016</v>
      </c>
      <c r="C889" s="2">
        <v>4</v>
      </c>
      <c r="D889" s="2" t="s">
        <v>1556</v>
      </c>
      <c r="E889" s="6">
        <v>93669566</v>
      </c>
      <c r="F889" s="6">
        <v>116307216</v>
      </c>
    </row>
    <row r="890" spans="1:6" x14ac:dyDescent="0.2">
      <c r="B890" s="2">
        <v>2016</v>
      </c>
      <c r="C890" s="2">
        <v>5</v>
      </c>
      <c r="D890" s="2" t="s">
        <v>1557</v>
      </c>
      <c r="E890" s="6">
        <v>87832839</v>
      </c>
      <c r="F890" s="6">
        <v>109059892</v>
      </c>
    </row>
    <row r="891" spans="1:6" x14ac:dyDescent="0.2">
      <c r="B891" s="2">
        <v>2016</v>
      </c>
      <c r="C891" s="2">
        <v>6</v>
      </c>
      <c r="D891" s="2" t="s">
        <v>996</v>
      </c>
      <c r="E891" s="6">
        <v>87504058</v>
      </c>
      <c r="F891" s="6">
        <v>108651651</v>
      </c>
    </row>
    <row r="892" spans="1:6" x14ac:dyDescent="0.2">
      <c r="B892" s="2">
        <v>2016</v>
      </c>
      <c r="C892" s="2">
        <v>7</v>
      </c>
      <c r="D892" s="2" t="s">
        <v>1562</v>
      </c>
      <c r="E892" s="6">
        <v>87073838</v>
      </c>
      <c r="F892" s="6">
        <v>108117461</v>
      </c>
    </row>
    <row r="893" spans="1:6" x14ac:dyDescent="0.2">
      <c r="B893" s="2">
        <v>2016</v>
      </c>
      <c r="C893" s="2">
        <v>8</v>
      </c>
      <c r="D893" s="2" t="s">
        <v>1564</v>
      </c>
      <c r="E893" s="6">
        <v>85764781</v>
      </c>
      <c r="F893" s="6">
        <v>106492035</v>
      </c>
    </row>
    <row r="894" spans="1:6" x14ac:dyDescent="0.2">
      <c r="B894" s="2">
        <v>2016</v>
      </c>
      <c r="C894" s="2">
        <v>9</v>
      </c>
      <c r="D894" s="2" t="s">
        <v>776</v>
      </c>
      <c r="E894" s="6">
        <v>85055155</v>
      </c>
      <c r="F894" s="6">
        <v>105610907</v>
      </c>
    </row>
    <row r="895" spans="1:6" x14ac:dyDescent="0.2">
      <c r="B895" s="2">
        <v>2016</v>
      </c>
      <c r="C895" s="2">
        <v>10</v>
      </c>
      <c r="D895" s="2" t="s">
        <v>1587</v>
      </c>
      <c r="E895" s="6">
        <v>83709371</v>
      </c>
      <c r="F895" s="6">
        <v>103939877</v>
      </c>
    </row>
    <row r="896" spans="1:6" x14ac:dyDescent="0.2">
      <c r="B896" s="2">
        <v>2016</v>
      </c>
      <c r="C896" s="2">
        <v>11</v>
      </c>
      <c r="D896" s="2" t="s">
        <v>935</v>
      </c>
      <c r="E896" s="6">
        <v>83223881</v>
      </c>
      <c r="F896" s="6">
        <v>103337057</v>
      </c>
    </row>
    <row r="897" spans="2:6" x14ac:dyDescent="0.2">
      <c r="B897" s="2">
        <v>2016</v>
      </c>
      <c r="C897" s="2">
        <v>12</v>
      </c>
      <c r="D897" s="2" t="s">
        <v>1553</v>
      </c>
      <c r="E897" s="6">
        <v>80258302</v>
      </c>
      <c r="F897" s="6">
        <v>99654772</v>
      </c>
    </row>
    <row r="898" spans="2:6" x14ac:dyDescent="0.2">
      <c r="B898" s="2">
        <v>2016</v>
      </c>
      <c r="C898" s="2">
        <v>13</v>
      </c>
      <c r="D898" s="2" t="s">
        <v>1546</v>
      </c>
      <c r="E898" s="6">
        <v>77256014</v>
      </c>
      <c r="F898" s="6">
        <v>95926904</v>
      </c>
    </row>
    <row r="899" spans="2:6" x14ac:dyDescent="0.2">
      <c r="B899" s="2">
        <v>2016</v>
      </c>
      <c r="C899" s="2">
        <v>14</v>
      </c>
      <c r="D899" s="2" t="s">
        <v>1554</v>
      </c>
      <c r="E899" s="6">
        <v>77141919</v>
      </c>
      <c r="F899" s="6">
        <v>95785236</v>
      </c>
    </row>
    <row r="900" spans="2:6" x14ac:dyDescent="0.2">
      <c r="B900" s="2">
        <v>2016</v>
      </c>
      <c r="C900" s="2">
        <v>15</v>
      </c>
      <c r="D900" s="2" t="s">
        <v>1559</v>
      </c>
      <c r="E900" s="6">
        <v>76860006</v>
      </c>
      <c r="F900" s="6">
        <v>95435193</v>
      </c>
    </row>
    <row r="901" spans="2:6" x14ac:dyDescent="0.2">
      <c r="B901" s="2">
        <v>2016</v>
      </c>
      <c r="C901" s="2">
        <v>16</v>
      </c>
      <c r="D901" s="2" t="s">
        <v>1549</v>
      </c>
      <c r="E901" s="6">
        <v>75397067</v>
      </c>
      <c r="F901" s="6">
        <v>93618697</v>
      </c>
    </row>
    <row r="902" spans="2:6" x14ac:dyDescent="0.2">
      <c r="B902" s="2">
        <v>2016</v>
      </c>
      <c r="C902" s="2">
        <v>17</v>
      </c>
      <c r="D902" s="2" t="s">
        <v>1545</v>
      </c>
      <c r="E902" s="6">
        <v>74237021</v>
      </c>
      <c r="F902" s="6">
        <v>92178295</v>
      </c>
    </row>
    <row r="903" spans="2:6" x14ac:dyDescent="0.2">
      <c r="B903" s="2">
        <v>2016</v>
      </c>
      <c r="C903" s="2">
        <v>18</v>
      </c>
      <c r="D903" s="2" t="s">
        <v>1551</v>
      </c>
      <c r="E903" s="6">
        <v>73843541</v>
      </c>
      <c r="F903" s="6">
        <v>91689719</v>
      </c>
    </row>
    <row r="904" spans="2:6" x14ac:dyDescent="0.2">
      <c r="B904" s="2">
        <v>2016</v>
      </c>
      <c r="C904" s="2">
        <v>19</v>
      </c>
      <c r="D904" s="2" t="s">
        <v>1547</v>
      </c>
      <c r="E904" s="6">
        <v>72694352</v>
      </c>
      <c r="F904" s="6">
        <v>90262802</v>
      </c>
    </row>
    <row r="905" spans="2:6" x14ac:dyDescent="0.2">
      <c r="B905" s="2">
        <v>2016</v>
      </c>
      <c r="C905" s="2">
        <v>20</v>
      </c>
      <c r="D905" s="2" t="s">
        <v>1560</v>
      </c>
      <c r="E905" s="6">
        <v>72589023</v>
      </c>
      <c r="F905" s="6">
        <v>90132013</v>
      </c>
    </row>
    <row r="906" spans="2:6" x14ac:dyDescent="0.2">
      <c r="B906" s="2">
        <v>2016</v>
      </c>
      <c r="C906" s="2">
        <v>21</v>
      </c>
      <c r="D906" s="2" t="s">
        <v>1033</v>
      </c>
      <c r="E906" s="6">
        <v>72287243</v>
      </c>
      <c r="F906" s="6">
        <v>89757304</v>
      </c>
    </row>
    <row r="907" spans="2:6" x14ac:dyDescent="0.2">
      <c r="B907" s="2">
        <v>2016</v>
      </c>
      <c r="C907" s="2">
        <v>22</v>
      </c>
      <c r="D907" s="2" t="s">
        <v>1548</v>
      </c>
      <c r="E907" s="6">
        <v>71661760</v>
      </c>
      <c r="F907" s="6">
        <v>88980657</v>
      </c>
    </row>
    <row r="908" spans="2:6" x14ac:dyDescent="0.2">
      <c r="B908" s="2">
        <v>2016</v>
      </c>
      <c r="C908" s="2">
        <v>23</v>
      </c>
      <c r="D908" s="2" t="s">
        <v>686</v>
      </c>
      <c r="E908" s="6">
        <v>71605233</v>
      </c>
      <c r="F908" s="6">
        <v>88910467</v>
      </c>
    </row>
    <row r="909" spans="2:6" x14ac:dyDescent="0.2">
      <c r="B909" s="2">
        <v>2016</v>
      </c>
      <c r="C909" s="2">
        <v>24</v>
      </c>
      <c r="D909" s="2" t="s">
        <v>1576</v>
      </c>
      <c r="E909" s="6">
        <v>71591189</v>
      </c>
      <c r="F909" s="6">
        <v>88893031</v>
      </c>
    </row>
    <row r="910" spans="2:6" x14ac:dyDescent="0.2">
      <c r="B910" s="2">
        <v>2016</v>
      </c>
      <c r="C910" s="2">
        <v>25</v>
      </c>
      <c r="D910" s="2" t="s">
        <v>1563</v>
      </c>
      <c r="E910" s="6">
        <v>70610560</v>
      </c>
      <c r="F910" s="6">
        <v>87675408</v>
      </c>
    </row>
    <row r="911" spans="2:6" x14ac:dyDescent="0.2">
      <c r="B911" s="2">
        <v>2016</v>
      </c>
      <c r="C911" s="2">
        <v>26</v>
      </c>
      <c r="D911" s="2" t="s">
        <v>1552</v>
      </c>
      <c r="E911" s="6">
        <v>68095365</v>
      </c>
      <c r="F911" s="6">
        <v>84552350</v>
      </c>
    </row>
    <row r="912" spans="2:6" x14ac:dyDescent="0.2">
      <c r="B912" s="2">
        <v>2016</v>
      </c>
      <c r="C912" s="2">
        <v>27</v>
      </c>
      <c r="D912" s="2" t="s">
        <v>1550</v>
      </c>
      <c r="E912" s="6">
        <v>64583220</v>
      </c>
      <c r="F912" s="6">
        <v>80191403</v>
      </c>
    </row>
    <row r="913" spans="1:6" x14ac:dyDescent="0.2">
      <c r="B913" s="2">
        <v>2016</v>
      </c>
      <c r="C913" s="2">
        <v>28</v>
      </c>
      <c r="D913" s="2" t="s">
        <v>679</v>
      </c>
      <c r="E913" s="6">
        <v>63608425</v>
      </c>
      <c r="F913" s="6">
        <v>78981025</v>
      </c>
    </row>
    <row r="914" spans="1:6" x14ac:dyDescent="0.2">
      <c r="B914" s="2">
        <v>2016</v>
      </c>
      <c r="C914" s="2">
        <v>29</v>
      </c>
      <c r="D914" s="2" t="s">
        <v>1565</v>
      </c>
      <c r="E914" s="6">
        <v>63199651</v>
      </c>
      <c r="F914" s="6">
        <v>78473460</v>
      </c>
    </row>
    <row r="915" spans="1:6" x14ac:dyDescent="0.2">
      <c r="B915" s="2">
        <v>2016</v>
      </c>
      <c r="C915" s="2">
        <v>30</v>
      </c>
      <c r="D915" s="2" t="s">
        <v>1555</v>
      </c>
      <c r="E915" s="6">
        <v>61685814</v>
      </c>
      <c r="F915" s="6">
        <v>76593768</v>
      </c>
    </row>
    <row r="916" spans="1:6" x14ac:dyDescent="0.2">
      <c r="B916" s="2">
        <f>B915</f>
        <v>2016</v>
      </c>
      <c r="D916" s="1" t="s">
        <v>1630</v>
      </c>
      <c r="E916" s="168">
        <f>AVERAGE(E886:E915)</f>
        <v>78468912</v>
      </c>
      <c r="F916" s="168">
        <f>AVERAGE(F886:F915)</f>
        <v>97432931</v>
      </c>
    </row>
    <row r="917" spans="1:6" x14ac:dyDescent="0.2">
      <c r="B917" s="2">
        <f>B915</f>
        <v>2016</v>
      </c>
      <c r="D917" s="1" t="s">
        <v>1631</v>
      </c>
      <c r="E917" s="168">
        <f>SUM(E886:E915)</f>
        <v>2354067360</v>
      </c>
      <c r="F917" s="168">
        <f>SUM(F886:F915)</f>
        <v>2922987930</v>
      </c>
    </row>
    <row r="918" spans="1:6" x14ac:dyDescent="0.2">
      <c r="A918" s="2" t="s">
        <v>1487</v>
      </c>
    </row>
    <row r="923" spans="1:6" x14ac:dyDescent="0.2">
      <c r="D923" s="2" t="s">
        <v>1263</v>
      </c>
      <c r="E923" s="2" t="s">
        <v>1614</v>
      </c>
      <c r="F923" s="2" t="s">
        <v>1615</v>
      </c>
    </row>
    <row r="924" spans="1:6" x14ac:dyDescent="0.2">
      <c r="B924" s="2">
        <v>2017</v>
      </c>
      <c r="C924" s="2">
        <v>1</v>
      </c>
      <c r="D924" s="2" t="s">
        <v>1544</v>
      </c>
      <c r="E924" s="6">
        <v>128522489</v>
      </c>
      <c r="F924" s="6">
        <v>158007391</v>
      </c>
    </row>
    <row r="925" spans="1:6" x14ac:dyDescent="0.2">
      <c r="B925" s="2">
        <v>2017</v>
      </c>
      <c r="C925" s="2">
        <v>2</v>
      </c>
      <c r="D925" s="2" t="s">
        <v>1555</v>
      </c>
      <c r="E925" s="6">
        <v>119732234</v>
      </c>
      <c r="F925" s="6">
        <v>147200523</v>
      </c>
    </row>
    <row r="926" spans="1:6" x14ac:dyDescent="0.2">
      <c r="B926" s="2">
        <v>2017</v>
      </c>
      <c r="C926" s="2">
        <v>3</v>
      </c>
      <c r="D926" s="2" t="s">
        <v>1561</v>
      </c>
      <c r="E926" s="6">
        <v>114756766</v>
      </c>
      <c r="F926" s="6">
        <v>141083612</v>
      </c>
    </row>
    <row r="927" spans="1:6" x14ac:dyDescent="0.2">
      <c r="B927" s="2">
        <v>2017</v>
      </c>
      <c r="C927" s="2">
        <v>4</v>
      </c>
      <c r="D927" s="2" t="s">
        <v>1557</v>
      </c>
      <c r="E927" s="6">
        <v>112017779</v>
      </c>
      <c r="F927" s="6">
        <v>137716263</v>
      </c>
    </row>
    <row r="928" spans="1:6" x14ac:dyDescent="0.2">
      <c r="B928" s="2">
        <v>2017</v>
      </c>
      <c r="C928" s="2">
        <v>5</v>
      </c>
      <c r="D928" s="2" t="s">
        <v>935</v>
      </c>
      <c r="E928" s="6">
        <v>110083520</v>
      </c>
      <c r="F928" s="6">
        <v>135338255</v>
      </c>
    </row>
    <row r="929" spans="2:6" x14ac:dyDescent="0.2">
      <c r="B929" s="2">
        <v>2017</v>
      </c>
      <c r="C929" s="2">
        <v>6</v>
      </c>
      <c r="D929" s="2" t="s">
        <v>1576</v>
      </c>
      <c r="E929" s="6">
        <v>108599970</v>
      </c>
      <c r="F929" s="6">
        <v>133514359</v>
      </c>
    </row>
    <row r="930" spans="2:6" x14ac:dyDescent="0.2">
      <c r="B930" s="2">
        <v>2017</v>
      </c>
      <c r="C930" s="2">
        <v>7</v>
      </c>
      <c r="D930" s="2" t="s">
        <v>1546</v>
      </c>
      <c r="E930" s="6">
        <v>106492988</v>
      </c>
      <c r="F930" s="6">
        <v>130924005</v>
      </c>
    </row>
    <row r="931" spans="2:6" x14ac:dyDescent="0.2">
      <c r="B931" s="2">
        <v>2017</v>
      </c>
      <c r="C931" s="2">
        <v>8</v>
      </c>
      <c r="D931" s="2" t="s">
        <v>1565</v>
      </c>
      <c r="E931" s="6">
        <v>104096951</v>
      </c>
      <c r="F931" s="6">
        <v>127978282</v>
      </c>
    </row>
    <row r="932" spans="2:6" x14ac:dyDescent="0.2">
      <c r="B932" s="2">
        <v>2017</v>
      </c>
      <c r="C932" s="2">
        <v>9</v>
      </c>
      <c r="D932" s="2" t="s">
        <v>776</v>
      </c>
      <c r="E932" s="6">
        <v>104016580</v>
      </c>
      <c r="F932" s="6">
        <v>127879474</v>
      </c>
    </row>
    <row r="933" spans="2:6" x14ac:dyDescent="0.2">
      <c r="B933" s="2">
        <v>2017</v>
      </c>
      <c r="C933" s="2">
        <v>10</v>
      </c>
      <c r="D933" s="2" t="s">
        <v>1559</v>
      </c>
      <c r="E933" s="6">
        <v>103054004</v>
      </c>
      <c r="F933" s="6">
        <v>126696067</v>
      </c>
    </row>
    <row r="934" spans="2:6" x14ac:dyDescent="0.2">
      <c r="B934" s="2">
        <v>2017</v>
      </c>
      <c r="C934" s="2">
        <v>11</v>
      </c>
      <c r="D934" s="2" t="s">
        <v>1545</v>
      </c>
      <c r="E934" s="6">
        <v>102593418</v>
      </c>
      <c r="F934" s="6">
        <v>126129816</v>
      </c>
    </row>
    <row r="935" spans="2:6" x14ac:dyDescent="0.2">
      <c r="B935" s="2">
        <v>2017</v>
      </c>
      <c r="C935" s="2">
        <v>12</v>
      </c>
      <c r="D935" s="2" t="s">
        <v>1549</v>
      </c>
      <c r="E935" s="6">
        <v>102354966</v>
      </c>
      <c r="F935" s="6">
        <v>125836657</v>
      </c>
    </row>
    <row r="936" spans="2:6" x14ac:dyDescent="0.2">
      <c r="B936" s="2">
        <v>2017</v>
      </c>
      <c r="C936" s="2">
        <v>13</v>
      </c>
      <c r="D936" s="2" t="s">
        <v>1587</v>
      </c>
      <c r="E936" s="6">
        <v>101616451</v>
      </c>
      <c r="F936" s="6">
        <v>124928717</v>
      </c>
    </row>
    <row r="937" spans="2:6" x14ac:dyDescent="0.2">
      <c r="B937" s="2">
        <v>2017</v>
      </c>
      <c r="C937" s="2">
        <v>14</v>
      </c>
      <c r="D937" s="2" t="s">
        <v>1556</v>
      </c>
      <c r="E937" s="6">
        <v>101584835</v>
      </c>
      <c r="F937" s="6">
        <v>124889848</v>
      </c>
    </row>
    <row r="938" spans="2:6" x14ac:dyDescent="0.2">
      <c r="B938" s="2">
        <v>2017</v>
      </c>
      <c r="C938" s="2">
        <v>15</v>
      </c>
      <c r="D938" s="2" t="s">
        <v>1564</v>
      </c>
      <c r="E938" s="6">
        <v>100740770</v>
      </c>
      <c r="F938" s="6">
        <v>123852145</v>
      </c>
    </row>
    <row r="939" spans="2:6" x14ac:dyDescent="0.2">
      <c r="B939" s="2">
        <v>2017</v>
      </c>
      <c r="C939" s="2">
        <v>16</v>
      </c>
      <c r="D939" s="2" t="s">
        <v>1548</v>
      </c>
      <c r="E939" s="6">
        <v>96315163</v>
      </c>
      <c r="F939" s="6">
        <v>118411239</v>
      </c>
    </row>
    <row r="940" spans="2:6" x14ac:dyDescent="0.2">
      <c r="B940" s="2">
        <v>2017</v>
      </c>
      <c r="C940" s="2">
        <v>17</v>
      </c>
      <c r="D940" s="2" t="s">
        <v>1551</v>
      </c>
      <c r="E940" s="6">
        <v>96245877</v>
      </c>
      <c r="F940" s="6">
        <v>118326058</v>
      </c>
    </row>
    <row r="941" spans="2:6" x14ac:dyDescent="0.2">
      <c r="B941" s="2">
        <v>2017</v>
      </c>
      <c r="C941" s="2">
        <v>18</v>
      </c>
      <c r="D941" s="2" t="s">
        <v>1563</v>
      </c>
      <c r="E941" s="6">
        <v>95596327</v>
      </c>
      <c r="F941" s="6">
        <v>117527493</v>
      </c>
    </row>
    <row r="942" spans="2:6" x14ac:dyDescent="0.2">
      <c r="B942" s="2">
        <v>2017</v>
      </c>
      <c r="C942" s="2">
        <v>19</v>
      </c>
      <c r="D942" s="2" t="s">
        <v>1547</v>
      </c>
      <c r="E942" s="6">
        <v>94781848</v>
      </c>
      <c r="F942" s="6">
        <v>116526161</v>
      </c>
    </row>
    <row r="943" spans="2:6" x14ac:dyDescent="0.2">
      <c r="B943" s="2">
        <v>2017</v>
      </c>
      <c r="C943" s="2">
        <v>20</v>
      </c>
      <c r="D943" s="2" t="s">
        <v>1554</v>
      </c>
      <c r="E943" s="6">
        <v>93465326</v>
      </c>
      <c r="F943" s="6">
        <v>114907608</v>
      </c>
    </row>
    <row r="944" spans="2:6" x14ac:dyDescent="0.2">
      <c r="B944" s="2">
        <v>2017</v>
      </c>
      <c r="C944" s="2">
        <v>21</v>
      </c>
      <c r="D944" s="2" t="s">
        <v>1562</v>
      </c>
      <c r="E944" s="6">
        <v>92522306</v>
      </c>
      <c r="F944" s="6">
        <v>113748249</v>
      </c>
    </row>
    <row r="945" spans="1:6" x14ac:dyDescent="0.2">
      <c r="B945" s="2">
        <v>2017</v>
      </c>
      <c r="C945" s="2">
        <v>22</v>
      </c>
      <c r="D945" s="2" t="s">
        <v>1558</v>
      </c>
      <c r="E945" s="6">
        <v>91230089</v>
      </c>
      <c r="F945" s="6">
        <v>112159578</v>
      </c>
    </row>
    <row r="946" spans="1:6" x14ac:dyDescent="0.2">
      <c r="B946" s="2">
        <v>2017</v>
      </c>
      <c r="C946" s="2">
        <v>23</v>
      </c>
      <c r="D946" s="2" t="s">
        <v>996</v>
      </c>
      <c r="E946" s="6">
        <v>90956067</v>
      </c>
      <c r="F946" s="6">
        <v>111822691</v>
      </c>
    </row>
    <row r="947" spans="1:6" x14ac:dyDescent="0.2">
      <c r="B947" s="2">
        <v>2017</v>
      </c>
      <c r="C947" s="2">
        <v>24</v>
      </c>
      <c r="D947" s="2" t="s">
        <v>686</v>
      </c>
      <c r="E947" s="6">
        <v>90279072</v>
      </c>
      <c r="F947" s="6">
        <v>110990380</v>
      </c>
    </row>
    <row r="948" spans="1:6" x14ac:dyDescent="0.2">
      <c r="B948" s="2">
        <v>2017</v>
      </c>
      <c r="C948" s="2">
        <v>25</v>
      </c>
      <c r="D948" s="2" t="s">
        <v>1552</v>
      </c>
      <c r="E948" s="6">
        <v>89754590</v>
      </c>
      <c r="F948" s="6">
        <v>110345576</v>
      </c>
    </row>
    <row r="949" spans="1:6" x14ac:dyDescent="0.2">
      <c r="B949" s="2">
        <v>2017</v>
      </c>
      <c r="C949" s="2">
        <v>26</v>
      </c>
      <c r="D949" s="2" t="s">
        <v>1550</v>
      </c>
      <c r="E949" s="6">
        <v>84775343</v>
      </c>
      <c r="F949" s="6">
        <v>104224013</v>
      </c>
    </row>
    <row r="950" spans="1:6" x14ac:dyDescent="0.2">
      <c r="B950" s="2">
        <v>2017</v>
      </c>
      <c r="C950" s="2">
        <v>27</v>
      </c>
      <c r="D950" s="2" t="s">
        <v>1560</v>
      </c>
      <c r="E950" s="6">
        <v>83836460</v>
      </c>
      <c r="F950" s="6">
        <v>103069738</v>
      </c>
    </row>
    <row r="951" spans="1:6" x14ac:dyDescent="0.2">
      <c r="B951" s="2">
        <v>2017</v>
      </c>
      <c r="C951" s="2">
        <v>28</v>
      </c>
      <c r="D951" s="2" t="s">
        <v>1033</v>
      </c>
      <c r="E951" s="6">
        <v>83527580</v>
      </c>
      <c r="F951" s="6">
        <v>102689999</v>
      </c>
    </row>
    <row r="952" spans="1:6" x14ac:dyDescent="0.2">
      <c r="B952" s="2">
        <v>2017</v>
      </c>
      <c r="C952" s="2">
        <v>29</v>
      </c>
      <c r="D952" s="2" t="s">
        <v>1553</v>
      </c>
      <c r="E952" s="6">
        <v>82391482</v>
      </c>
      <c r="F952" s="6">
        <v>101293262</v>
      </c>
    </row>
    <row r="953" spans="1:6" x14ac:dyDescent="0.2">
      <c r="B953" s="2">
        <v>2017</v>
      </c>
      <c r="C953" s="2">
        <v>30</v>
      </c>
      <c r="D953" s="2" t="s">
        <v>679</v>
      </c>
      <c r="E953" s="6">
        <v>80138192</v>
      </c>
      <c r="F953" s="6">
        <v>98523038</v>
      </c>
    </row>
    <row r="954" spans="1:6" x14ac:dyDescent="0.2">
      <c r="B954" s="2">
        <f>B953</f>
        <v>2017</v>
      </c>
      <c r="D954" s="1" t="s">
        <v>1630</v>
      </c>
      <c r="E954" s="168">
        <f>AVERAGE(E924:E953)</f>
        <v>98869314.766666666</v>
      </c>
      <c r="F954" s="168">
        <f>AVERAGE(F924:F953)</f>
        <v>121551349.90000001</v>
      </c>
    </row>
    <row r="955" spans="1:6" x14ac:dyDescent="0.2">
      <c r="B955" s="2">
        <f>B953</f>
        <v>2017</v>
      </c>
      <c r="D955" s="1" t="s">
        <v>1631</v>
      </c>
      <c r="E955" s="168">
        <f>SUM(E924:E953)</f>
        <v>2966079443</v>
      </c>
      <c r="F955" s="168">
        <f>SUM(F924:F953)</f>
        <v>3646540497</v>
      </c>
    </row>
    <row r="956" spans="1:6" x14ac:dyDescent="0.2">
      <c r="A956" s="2" t="s">
        <v>1487</v>
      </c>
    </row>
    <row r="959" spans="1:6" x14ac:dyDescent="0.2">
      <c r="D959" s="2" t="s">
        <v>1263</v>
      </c>
      <c r="E959" s="2" t="s">
        <v>1616</v>
      </c>
      <c r="F959" s="2" t="s">
        <v>1617</v>
      </c>
    </row>
    <row r="960" spans="1:6" x14ac:dyDescent="0.2">
      <c r="B960" s="2">
        <v>2018</v>
      </c>
      <c r="C960" s="2">
        <v>1</v>
      </c>
      <c r="D960" s="2" t="s">
        <v>1544</v>
      </c>
      <c r="E960" s="6">
        <v>137722926</v>
      </c>
      <c r="F960" s="6">
        <v>166597194</v>
      </c>
    </row>
    <row r="961" spans="2:6" x14ac:dyDescent="0.2">
      <c r="B961" s="2">
        <v>2018</v>
      </c>
      <c r="C961" s="2">
        <v>2</v>
      </c>
      <c r="D961" s="2" t="s">
        <v>1556</v>
      </c>
      <c r="E961" s="6">
        <v>137610134</v>
      </c>
      <c r="F961" s="6">
        <v>166460754</v>
      </c>
    </row>
    <row r="962" spans="2:6" x14ac:dyDescent="0.2">
      <c r="B962" s="2">
        <v>2018</v>
      </c>
      <c r="C962" s="2">
        <v>3</v>
      </c>
      <c r="D962" s="2" t="s">
        <v>1558</v>
      </c>
      <c r="E962" s="6">
        <v>134534640</v>
      </c>
      <c r="F962" s="6">
        <v>162740467</v>
      </c>
    </row>
    <row r="963" spans="2:6" x14ac:dyDescent="0.2">
      <c r="B963" s="2">
        <v>2018</v>
      </c>
      <c r="C963" s="2">
        <v>4</v>
      </c>
      <c r="D963" s="2" t="s">
        <v>1564</v>
      </c>
      <c r="E963" s="6">
        <v>133624374</v>
      </c>
      <c r="F963" s="6">
        <v>161639360</v>
      </c>
    </row>
    <row r="964" spans="2:6" x14ac:dyDescent="0.2">
      <c r="B964" s="2">
        <v>2018</v>
      </c>
      <c r="C964" s="2">
        <v>5</v>
      </c>
      <c r="D964" s="2" t="s">
        <v>776</v>
      </c>
      <c r="E964" s="6">
        <v>123306396</v>
      </c>
      <c r="F964" s="6">
        <v>149158166</v>
      </c>
    </row>
    <row r="965" spans="2:6" x14ac:dyDescent="0.2">
      <c r="B965" s="2">
        <v>2018</v>
      </c>
      <c r="C965" s="2">
        <v>6</v>
      </c>
      <c r="D965" s="2" t="s">
        <v>1587</v>
      </c>
      <c r="E965" s="6">
        <v>120814452</v>
      </c>
      <c r="F965" s="6">
        <v>146143773</v>
      </c>
    </row>
    <row r="966" spans="2:6" x14ac:dyDescent="0.2">
      <c r="B966" s="2">
        <v>2018</v>
      </c>
      <c r="C966" s="2">
        <v>7</v>
      </c>
      <c r="D966" s="2" t="s">
        <v>1551</v>
      </c>
      <c r="E966" s="6">
        <v>120521249</v>
      </c>
      <c r="F966" s="6">
        <v>145789098</v>
      </c>
    </row>
    <row r="967" spans="2:6" x14ac:dyDescent="0.2">
      <c r="B967" s="2">
        <v>2018</v>
      </c>
      <c r="C967" s="2">
        <v>8</v>
      </c>
      <c r="D967" s="2" t="s">
        <v>996</v>
      </c>
      <c r="E967" s="6">
        <v>119905532</v>
      </c>
      <c r="F967" s="6">
        <v>145044290</v>
      </c>
    </row>
    <row r="968" spans="2:6" x14ac:dyDescent="0.2">
      <c r="B968" s="2">
        <v>2018</v>
      </c>
      <c r="C968" s="2">
        <v>9</v>
      </c>
      <c r="D968" s="2" t="s">
        <v>1546</v>
      </c>
      <c r="E968" s="6">
        <v>119773191</v>
      </c>
      <c r="F968" s="6">
        <v>144884208</v>
      </c>
    </row>
    <row r="969" spans="2:6" x14ac:dyDescent="0.2">
      <c r="B969" s="2">
        <v>2018</v>
      </c>
      <c r="C969" s="2">
        <v>10</v>
      </c>
      <c r="D969" s="2" t="s">
        <v>1561</v>
      </c>
      <c r="E969" s="6">
        <v>119093010</v>
      </c>
      <c r="F969" s="6">
        <v>144061426</v>
      </c>
    </row>
    <row r="970" spans="2:6" x14ac:dyDescent="0.2">
      <c r="B970" s="2">
        <v>2018</v>
      </c>
      <c r="C970" s="2">
        <v>11</v>
      </c>
      <c r="D970" s="2" t="s">
        <v>1555</v>
      </c>
      <c r="E970" s="6">
        <v>118708146</v>
      </c>
      <c r="F970" s="6">
        <v>143595874</v>
      </c>
    </row>
    <row r="971" spans="2:6" x14ac:dyDescent="0.2">
      <c r="B971" s="2">
        <v>2018</v>
      </c>
      <c r="C971" s="2">
        <v>12</v>
      </c>
      <c r="D971" s="2" t="s">
        <v>1559</v>
      </c>
      <c r="E971" s="6">
        <v>117382664</v>
      </c>
      <c r="F971" s="6">
        <v>141992499</v>
      </c>
    </row>
    <row r="972" spans="2:6" x14ac:dyDescent="0.2">
      <c r="B972" s="2">
        <v>2018</v>
      </c>
      <c r="C972" s="2">
        <v>13</v>
      </c>
      <c r="D972" s="2" t="s">
        <v>1576</v>
      </c>
      <c r="E972" s="6">
        <v>116929373</v>
      </c>
      <c r="F972" s="6">
        <v>141444173</v>
      </c>
    </row>
    <row r="973" spans="2:6" x14ac:dyDescent="0.2">
      <c r="B973" s="2">
        <v>2018</v>
      </c>
      <c r="C973" s="2">
        <v>14</v>
      </c>
      <c r="D973" s="2" t="s">
        <v>1033</v>
      </c>
      <c r="E973" s="6">
        <v>116075131</v>
      </c>
      <c r="F973" s="6">
        <v>140410835</v>
      </c>
    </row>
    <row r="974" spans="2:6" x14ac:dyDescent="0.2">
      <c r="B974" s="2">
        <v>2018</v>
      </c>
      <c r="C974" s="2">
        <v>15</v>
      </c>
      <c r="D974" s="2" t="s">
        <v>1554</v>
      </c>
      <c r="E974" s="6">
        <v>115284776</v>
      </c>
      <c r="F974" s="6">
        <v>139454775</v>
      </c>
    </row>
    <row r="975" spans="2:6" x14ac:dyDescent="0.2">
      <c r="B975" s="2">
        <v>2018</v>
      </c>
      <c r="C975" s="2">
        <v>16</v>
      </c>
      <c r="D975" s="2" t="s">
        <v>1557</v>
      </c>
      <c r="E975" s="6">
        <v>114633844</v>
      </c>
      <c r="F975" s="6">
        <v>138667375</v>
      </c>
    </row>
    <row r="976" spans="2:6" x14ac:dyDescent="0.2">
      <c r="B976" s="2">
        <v>2018</v>
      </c>
      <c r="C976" s="2">
        <v>17</v>
      </c>
      <c r="D976" s="2" t="s">
        <v>935</v>
      </c>
      <c r="E976" s="6">
        <v>110700149</v>
      </c>
      <c r="F976" s="6">
        <v>133908961</v>
      </c>
    </row>
    <row r="977" spans="1:6" x14ac:dyDescent="0.2">
      <c r="B977" s="2">
        <v>2018</v>
      </c>
      <c r="C977" s="2">
        <v>18</v>
      </c>
      <c r="D977" s="2" t="s">
        <v>1560</v>
      </c>
      <c r="E977" s="6">
        <v>107543599</v>
      </c>
      <c r="F977" s="6">
        <v>130090627</v>
      </c>
    </row>
    <row r="978" spans="1:6" x14ac:dyDescent="0.2">
      <c r="B978" s="2">
        <v>2018</v>
      </c>
      <c r="C978" s="2">
        <v>19</v>
      </c>
      <c r="D978" s="2" t="s">
        <v>679</v>
      </c>
      <c r="E978" s="6">
        <v>105606838</v>
      </c>
      <c r="F978" s="6">
        <v>127747809</v>
      </c>
    </row>
    <row r="979" spans="1:6" x14ac:dyDescent="0.2">
      <c r="B979" s="2">
        <v>2018</v>
      </c>
      <c r="C979" s="2">
        <v>20</v>
      </c>
      <c r="D979" s="2" t="s">
        <v>1545</v>
      </c>
      <c r="E979" s="6">
        <v>105403130</v>
      </c>
      <c r="F979" s="6">
        <v>127501394</v>
      </c>
    </row>
    <row r="980" spans="1:6" x14ac:dyDescent="0.2">
      <c r="B980" s="2">
        <v>2018</v>
      </c>
      <c r="C980" s="2">
        <v>21</v>
      </c>
      <c r="D980" s="2" t="s">
        <v>1547</v>
      </c>
      <c r="E980" s="6">
        <v>103126557</v>
      </c>
      <c r="F980" s="6">
        <v>124747524</v>
      </c>
    </row>
    <row r="981" spans="1:6" x14ac:dyDescent="0.2">
      <c r="B981" s="2">
        <v>2018</v>
      </c>
      <c r="C981" s="2">
        <v>22</v>
      </c>
      <c r="D981" s="2" t="s">
        <v>1550</v>
      </c>
      <c r="E981" s="6">
        <v>100797386</v>
      </c>
      <c r="F981" s="6">
        <v>121930035</v>
      </c>
    </row>
    <row r="982" spans="1:6" x14ac:dyDescent="0.2">
      <c r="B982" s="2">
        <v>2018</v>
      </c>
      <c r="C982" s="2">
        <v>23</v>
      </c>
      <c r="D982" s="2" t="s">
        <v>1548</v>
      </c>
      <c r="E982" s="6">
        <v>99992696</v>
      </c>
      <c r="F982" s="6">
        <v>120956634</v>
      </c>
    </row>
    <row r="983" spans="1:6" x14ac:dyDescent="0.2">
      <c r="B983" s="2">
        <v>2018</v>
      </c>
      <c r="C983" s="2">
        <v>24</v>
      </c>
      <c r="D983" s="2" t="s">
        <v>1563</v>
      </c>
      <c r="E983" s="6">
        <v>99587185</v>
      </c>
      <c r="F983" s="6">
        <v>120466111</v>
      </c>
    </row>
    <row r="984" spans="1:6" x14ac:dyDescent="0.2">
      <c r="B984" s="2">
        <v>2018</v>
      </c>
      <c r="C984" s="2">
        <v>25</v>
      </c>
      <c r="D984" s="2" t="s">
        <v>1565</v>
      </c>
      <c r="E984" s="6">
        <v>98700258</v>
      </c>
      <c r="F984" s="6">
        <v>119393235</v>
      </c>
    </row>
    <row r="985" spans="1:6" x14ac:dyDescent="0.2">
      <c r="B985" s="2">
        <v>2018</v>
      </c>
      <c r="C985" s="2">
        <v>26</v>
      </c>
      <c r="D985" s="2" t="s">
        <v>1553</v>
      </c>
      <c r="E985" s="6">
        <v>95475397</v>
      </c>
      <c r="F985" s="6">
        <v>115492262</v>
      </c>
    </row>
    <row r="986" spans="1:6" x14ac:dyDescent="0.2">
      <c r="B986" s="2">
        <v>2018</v>
      </c>
      <c r="C986" s="2">
        <v>27</v>
      </c>
      <c r="D986" s="2" t="s">
        <v>686</v>
      </c>
      <c r="E986" s="6">
        <v>95271736</v>
      </c>
      <c r="F986" s="6">
        <v>115245904</v>
      </c>
    </row>
    <row r="987" spans="1:6" x14ac:dyDescent="0.2">
      <c r="B987" s="2">
        <v>2018</v>
      </c>
      <c r="C987" s="2">
        <v>28</v>
      </c>
      <c r="D987" s="2" t="s">
        <v>1552</v>
      </c>
      <c r="E987" s="6">
        <v>92684083</v>
      </c>
      <c r="F987" s="6">
        <v>112115739</v>
      </c>
    </row>
    <row r="988" spans="1:6" x14ac:dyDescent="0.2">
      <c r="B988" s="2">
        <v>2018</v>
      </c>
      <c r="C988" s="2">
        <v>29</v>
      </c>
      <c r="D988" s="2" t="s">
        <v>1562</v>
      </c>
      <c r="E988" s="6">
        <v>90466801</v>
      </c>
      <c r="F988" s="6">
        <v>109433589</v>
      </c>
    </row>
    <row r="989" spans="1:6" x14ac:dyDescent="0.2">
      <c r="B989" s="2">
        <v>2018</v>
      </c>
      <c r="C989" s="2">
        <v>30</v>
      </c>
      <c r="D989" s="2" t="s">
        <v>1549</v>
      </c>
      <c r="E989" s="6">
        <v>85440245</v>
      </c>
      <c r="F989" s="6">
        <v>103353192</v>
      </c>
    </row>
    <row r="990" spans="1:6" x14ac:dyDescent="0.2">
      <c r="B990" s="2">
        <f>B989</f>
        <v>2018</v>
      </c>
      <c r="D990" s="1" t="s">
        <v>1630</v>
      </c>
      <c r="E990" s="168">
        <f>AVERAGE(E960:E989)</f>
        <v>111890529.93333334</v>
      </c>
      <c r="F990" s="168">
        <f>AVERAGE(F960:F989)</f>
        <v>135348909.43333334</v>
      </c>
    </row>
    <row r="991" spans="1:6" x14ac:dyDescent="0.2">
      <c r="B991" s="2">
        <f>B989</f>
        <v>2018</v>
      </c>
      <c r="D991" s="1" t="s">
        <v>1631</v>
      </c>
      <c r="E991" s="168">
        <f>SUM(E960:E989)</f>
        <v>3356715898</v>
      </c>
      <c r="F991" s="168">
        <f>SUM(F960:F989)</f>
        <v>4060467283</v>
      </c>
    </row>
    <row r="992" spans="1:6" x14ac:dyDescent="0.2">
      <c r="A992" s="2" t="s">
        <v>1487</v>
      </c>
    </row>
    <row r="996" spans="2:6" x14ac:dyDescent="0.2">
      <c r="D996" s="2" t="s">
        <v>1263</v>
      </c>
      <c r="E996" s="2" t="s">
        <v>1618</v>
      </c>
      <c r="F996" s="2" t="s">
        <v>1619</v>
      </c>
    </row>
    <row r="997" spans="2:6" x14ac:dyDescent="0.2">
      <c r="B997" s="2">
        <v>2019</v>
      </c>
      <c r="C997" s="2">
        <v>1</v>
      </c>
      <c r="D997" s="2" t="s">
        <v>1564</v>
      </c>
      <c r="E997" s="6">
        <v>153171497</v>
      </c>
      <c r="F997" s="6">
        <v>180112612</v>
      </c>
    </row>
    <row r="998" spans="2:6" x14ac:dyDescent="0.2">
      <c r="B998" s="2">
        <v>2019</v>
      </c>
      <c r="C998" s="2">
        <v>2</v>
      </c>
      <c r="D998" s="2" t="s">
        <v>1556</v>
      </c>
      <c r="E998" s="6">
        <v>146291276</v>
      </c>
      <c r="F998" s="6">
        <v>172022240</v>
      </c>
    </row>
    <row r="999" spans="2:6" x14ac:dyDescent="0.2">
      <c r="B999" s="2">
        <v>2019</v>
      </c>
      <c r="C999" s="2">
        <v>3</v>
      </c>
      <c r="D999" s="2" t="s">
        <v>1558</v>
      </c>
      <c r="E999" s="6">
        <v>144916427</v>
      </c>
      <c r="F999" s="6">
        <v>170405569</v>
      </c>
    </row>
    <row r="1000" spans="2:6" x14ac:dyDescent="0.2">
      <c r="B1000" s="2">
        <v>2019</v>
      </c>
      <c r="C1000" s="2">
        <v>4</v>
      </c>
      <c r="D1000" s="2" t="s">
        <v>1576</v>
      </c>
      <c r="E1000" s="6">
        <v>137793831</v>
      </c>
      <c r="F1000" s="6">
        <v>162030191</v>
      </c>
    </row>
    <row r="1001" spans="2:6" x14ac:dyDescent="0.2">
      <c r="B1001" s="2">
        <v>2019</v>
      </c>
      <c r="C1001" s="2">
        <v>5</v>
      </c>
      <c r="D1001" s="2" t="s">
        <v>1551</v>
      </c>
      <c r="E1001" s="6">
        <v>130988604</v>
      </c>
      <c r="F1001" s="6">
        <v>154028001</v>
      </c>
    </row>
    <row r="1002" spans="2:6" x14ac:dyDescent="0.2">
      <c r="B1002" s="2">
        <v>2019</v>
      </c>
      <c r="C1002" s="2">
        <v>6</v>
      </c>
      <c r="D1002" s="2" t="s">
        <v>1555</v>
      </c>
      <c r="E1002" s="6">
        <v>130256600</v>
      </c>
      <c r="F1002" s="6">
        <v>153167248</v>
      </c>
    </row>
    <row r="1003" spans="2:6" x14ac:dyDescent="0.2">
      <c r="B1003" s="2">
        <v>2019</v>
      </c>
      <c r="C1003" s="2">
        <v>7</v>
      </c>
      <c r="D1003" s="2" t="s">
        <v>1546</v>
      </c>
      <c r="E1003" s="6">
        <v>126557932</v>
      </c>
      <c r="F1003" s="6">
        <v>148818022</v>
      </c>
    </row>
    <row r="1004" spans="2:6" x14ac:dyDescent="0.2">
      <c r="B1004" s="2">
        <v>2019</v>
      </c>
      <c r="C1004" s="2">
        <v>8</v>
      </c>
      <c r="D1004" s="2" t="s">
        <v>996</v>
      </c>
      <c r="E1004" s="6">
        <v>126474100</v>
      </c>
      <c r="F1004" s="6">
        <v>148719446</v>
      </c>
    </row>
    <row r="1005" spans="2:6" x14ac:dyDescent="0.2">
      <c r="B1005" s="2">
        <v>2019</v>
      </c>
      <c r="C1005" s="2">
        <v>9</v>
      </c>
      <c r="D1005" s="2" t="s">
        <v>1554</v>
      </c>
      <c r="E1005" s="6">
        <v>125334993</v>
      </c>
      <c r="F1005" s="6">
        <v>147379986</v>
      </c>
    </row>
    <row r="1006" spans="2:6" x14ac:dyDescent="0.2">
      <c r="B1006" s="2">
        <v>2019</v>
      </c>
      <c r="C1006" s="2">
        <v>10</v>
      </c>
      <c r="D1006" s="2" t="s">
        <v>935</v>
      </c>
      <c r="E1006" s="6">
        <v>125188633</v>
      </c>
      <c r="F1006" s="6">
        <v>147207879</v>
      </c>
    </row>
    <row r="1007" spans="2:6" x14ac:dyDescent="0.2">
      <c r="B1007" s="2">
        <v>2019</v>
      </c>
      <c r="C1007" s="2">
        <v>11</v>
      </c>
      <c r="D1007" s="2" t="s">
        <v>776</v>
      </c>
      <c r="E1007" s="6">
        <v>123747588</v>
      </c>
      <c r="F1007" s="6">
        <v>145513371</v>
      </c>
    </row>
    <row r="1008" spans="2:6" x14ac:dyDescent="0.2">
      <c r="B1008" s="2">
        <v>2019</v>
      </c>
      <c r="C1008" s="2">
        <v>12</v>
      </c>
      <c r="D1008" s="2" t="s">
        <v>1545</v>
      </c>
      <c r="E1008" s="6">
        <v>123387454</v>
      </c>
      <c r="F1008" s="6">
        <v>145089896</v>
      </c>
    </row>
    <row r="1009" spans="2:6" x14ac:dyDescent="0.2">
      <c r="B1009" s="2">
        <v>2019</v>
      </c>
      <c r="C1009" s="2">
        <v>13</v>
      </c>
      <c r="D1009" s="2" t="s">
        <v>1544</v>
      </c>
      <c r="E1009" s="6">
        <v>123255073</v>
      </c>
      <c r="F1009" s="6">
        <v>144934229</v>
      </c>
    </row>
    <row r="1010" spans="2:6" x14ac:dyDescent="0.2">
      <c r="B1010" s="2">
        <v>2019</v>
      </c>
      <c r="C1010" s="2">
        <v>14</v>
      </c>
      <c r="D1010" s="2" t="s">
        <v>1033</v>
      </c>
      <c r="E1010" s="6">
        <v>121962221</v>
      </c>
      <c r="F1010" s="6">
        <v>143413977</v>
      </c>
    </row>
    <row r="1011" spans="2:6" x14ac:dyDescent="0.2">
      <c r="B1011" s="2">
        <v>2019</v>
      </c>
      <c r="C1011" s="2">
        <v>15</v>
      </c>
      <c r="D1011" s="2" t="s">
        <v>1557</v>
      </c>
      <c r="E1011" s="6">
        <v>121588790</v>
      </c>
      <c r="F1011" s="6">
        <v>142974866</v>
      </c>
    </row>
    <row r="1012" spans="2:6" x14ac:dyDescent="0.2">
      <c r="B1012" s="2">
        <v>2019</v>
      </c>
      <c r="C1012" s="2">
        <v>16</v>
      </c>
      <c r="D1012" s="2" t="s">
        <v>1559</v>
      </c>
      <c r="E1012" s="6">
        <v>121427859</v>
      </c>
      <c r="F1012" s="6">
        <v>142785633</v>
      </c>
    </row>
    <row r="1013" spans="2:6" x14ac:dyDescent="0.2">
      <c r="B1013" s="2">
        <v>2019</v>
      </c>
      <c r="C1013" s="2">
        <v>17</v>
      </c>
      <c r="D1013" s="2" t="s">
        <v>1553</v>
      </c>
      <c r="E1013" s="6">
        <v>118850600</v>
      </c>
      <c r="F1013" s="6">
        <v>139755056</v>
      </c>
    </row>
    <row r="1014" spans="2:6" x14ac:dyDescent="0.2">
      <c r="B1014" s="2">
        <v>2019</v>
      </c>
      <c r="C1014" s="2">
        <v>18</v>
      </c>
      <c r="D1014" s="2" t="s">
        <v>1560</v>
      </c>
      <c r="E1014" s="6">
        <v>118327016</v>
      </c>
      <c r="F1014" s="6">
        <v>139139384</v>
      </c>
    </row>
    <row r="1015" spans="2:6" x14ac:dyDescent="0.2">
      <c r="B1015" s="2">
        <v>2019</v>
      </c>
      <c r="C1015" s="2">
        <v>19</v>
      </c>
      <c r="D1015" s="2" t="s">
        <v>1561</v>
      </c>
      <c r="E1015" s="6">
        <v>118026816</v>
      </c>
      <c r="F1015" s="6">
        <v>138786382</v>
      </c>
    </row>
    <row r="1016" spans="2:6" x14ac:dyDescent="0.2">
      <c r="B1016" s="2">
        <v>2019</v>
      </c>
      <c r="C1016" s="2">
        <v>20</v>
      </c>
      <c r="D1016" s="2" t="s">
        <v>1587</v>
      </c>
      <c r="E1016" s="6">
        <v>116052756</v>
      </c>
      <c r="F1016" s="6">
        <v>136465107</v>
      </c>
    </row>
    <row r="1017" spans="2:6" x14ac:dyDescent="0.2">
      <c r="B1017" s="2">
        <v>2019</v>
      </c>
      <c r="C1017" s="2">
        <v>21</v>
      </c>
      <c r="D1017" s="2" t="s">
        <v>1550</v>
      </c>
      <c r="E1017" s="6">
        <v>115127167</v>
      </c>
      <c r="F1017" s="6">
        <v>135376714</v>
      </c>
    </row>
    <row r="1018" spans="2:6" x14ac:dyDescent="0.2">
      <c r="B1018" s="2">
        <v>2019</v>
      </c>
      <c r="C1018" s="2">
        <v>22</v>
      </c>
      <c r="D1018" s="2" t="s">
        <v>1565</v>
      </c>
      <c r="E1018" s="6">
        <v>114394213</v>
      </c>
      <c r="F1018" s="6">
        <v>134514847</v>
      </c>
    </row>
    <row r="1019" spans="2:6" x14ac:dyDescent="0.2">
      <c r="B1019" s="2">
        <v>2019</v>
      </c>
      <c r="C1019" s="2">
        <v>23</v>
      </c>
      <c r="D1019" s="2" t="s">
        <v>679</v>
      </c>
      <c r="E1019" s="6">
        <v>113826156</v>
      </c>
      <c r="F1019" s="6">
        <v>133846874</v>
      </c>
    </row>
    <row r="1020" spans="2:6" x14ac:dyDescent="0.2">
      <c r="B1020" s="2">
        <v>2019</v>
      </c>
      <c r="C1020" s="2">
        <v>24</v>
      </c>
      <c r="D1020" s="2" t="s">
        <v>1562</v>
      </c>
      <c r="E1020" s="6">
        <v>112598201</v>
      </c>
      <c r="F1020" s="6">
        <v>132402931</v>
      </c>
    </row>
    <row r="1021" spans="2:6" x14ac:dyDescent="0.2">
      <c r="B1021" s="2">
        <v>2019</v>
      </c>
      <c r="C1021" s="2">
        <v>25</v>
      </c>
      <c r="D1021" s="2" t="s">
        <v>686</v>
      </c>
      <c r="E1021" s="6">
        <v>110724804</v>
      </c>
      <c r="F1021" s="6">
        <v>130200029</v>
      </c>
    </row>
    <row r="1022" spans="2:6" x14ac:dyDescent="0.2">
      <c r="B1022" s="2">
        <v>2019</v>
      </c>
      <c r="C1022" s="2">
        <v>26</v>
      </c>
      <c r="D1022" s="2" t="s">
        <v>1552</v>
      </c>
      <c r="E1022" s="6">
        <v>108692835</v>
      </c>
      <c r="F1022" s="6">
        <v>127810656</v>
      </c>
    </row>
    <row r="1023" spans="2:6" x14ac:dyDescent="0.2">
      <c r="B1023" s="2">
        <v>2019</v>
      </c>
      <c r="C1023" s="2">
        <v>27</v>
      </c>
      <c r="D1023" s="2" t="s">
        <v>1547</v>
      </c>
      <c r="E1023" s="6">
        <v>107225482</v>
      </c>
      <c r="F1023" s="6">
        <v>126085215</v>
      </c>
    </row>
    <row r="1024" spans="2:6" x14ac:dyDescent="0.2">
      <c r="B1024" s="2">
        <v>2019</v>
      </c>
      <c r="C1024" s="2">
        <v>28</v>
      </c>
      <c r="D1024" s="2" t="s">
        <v>1563</v>
      </c>
      <c r="E1024" s="6">
        <v>101466920</v>
      </c>
      <c r="F1024" s="6">
        <v>119313786</v>
      </c>
    </row>
    <row r="1025" spans="1:6" x14ac:dyDescent="0.2">
      <c r="B1025" s="2">
        <v>2019</v>
      </c>
      <c r="C1025" s="2">
        <v>29</v>
      </c>
      <c r="D1025" s="2" t="s">
        <v>1549</v>
      </c>
      <c r="E1025" s="6">
        <v>86958881</v>
      </c>
      <c r="F1025" s="6">
        <v>102253953</v>
      </c>
    </row>
    <row r="1026" spans="1:6" x14ac:dyDescent="0.2">
      <c r="B1026" s="2">
        <v>2019</v>
      </c>
      <c r="C1026" s="2">
        <v>30</v>
      </c>
      <c r="D1026" s="2" t="s">
        <v>1548</v>
      </c>
      <c r="E1026" s="6">
        <v>79180081</v>
      </c>
      <c r="F1026" s="6">
        <v>93106946</v>
      </c>
    </row>
    <row r="1027" spans="1:6" x14ac:dyDescent="0.2">
      <c r="B1027" s="2">
        <f>B1026</f>
        <v>2019</v>
      </c>
      <c r="D1027" s="1" t="s">
        <v>1630</v>
      </c>
      <c r="E1027" s="168">
        <f>AVERAGE(E997:E1026)</f>
        <v>120126493.53333333</v>
      </c>
      <c r="F1027" s="168">
        <f>AVERAGE(F997:F1026)</f>
        <v>141255368.19999999</v>
      </c>
    </row>
    <row r="1028" spans="1:6" x14ac:dyDescent="0.2">
      <c r="B1028" s="2">
        <f>B1026</f>
        <v>2019</v>
      </c>
      <c r="D1028" s="1" t="s">
        <v>1631</v>
      </c>
      <c r="E1028" s="168">
        <f>SUM(E997:E1026)</f>
        <v>3603794806</v>
      </c>
      <c r="F1028" s="168">
        <f>SUM(F997:F1026)</f>
        <v>4237661046</v>
      </c>
    </row>
    <row r="1029" spans="1:6" x14ac:dyDescent="0.2">
      <c r="A1029" s="2" t="s">
        <v>1487</v>
      </c>
    </row>
    <row r="1033" spans="1:6" x14ac:dyDescent="0.2">
      <c r="D1033" s="2" t="s">
        <v>1263</v>
      </c>
      <c r="E1033" s="2" t="s">
        <v>1620</v>
      </c>
      <c r="F1033" s="2" t="s">
        <v>1621</v>
      </c>
    </row>
    <row r="1034" spans="1:6" x14ac:dyDescent="0.2">
      <c r="B1034" s="2">
        <v>2020</v>
      </c>
      <c r="C1034" s="2">
        <v>1</v>
      </c>
      <c r="D1034" s="2" t="s">
        <v>1558</v>
      </c>
      <c r="E1034" s="6">
        <v>132017938</v>
      </c>
      <c r="F1034" s="6">
        <v>152720804</v>
      </c>
    </row>
    <row r="1035" spans="1:6" x14ac:dyDescent="0.2">
      <c r="B1035" s="2">
        <v>2020</v>
      </c>
      <c r="C1035" s="2">
        <v>2</v>
      </c>
      <c r="D1035" s="2" t="s">
        <v>1555</v>
      </c>
      <c r="E1035" s="6">
        <v>131979953</v>
      </c>
      <c r="F1035" s="6">
        <v>152676863</v>
      </c>
    </row>
    <row r="1036" spans="1:6" x14ac:dyDescent="0.2">
      <c r="B1036" s="2">
        <v>2020</v>
      </c>
      <c r="C1036" s="2">
        <v>3</v>
      </c>
      <c r="D1036" s="2" t="s">
        <v>1561</v>
      </c>
      <c r="E1036" s="6">
        <v>131506341</v>
      </c>
      <c r="F1036" s="6">
        <v>152128979</v>
      </c>
    </row>
    <row r="1037" spans="1:6" x14ac:dyDescent="0.2">
      <c r="B1037" s="2">
        <v>2020</v>
      </c>
      <c r="C1037" s="2">
        <v>4</v>
      </c>
      <c r="D1037" s="2" t="s">
        <v>1544</v>
      </c>
      <c r="E1037" s="6">
        <v>131059022</v>
      </c>
      <c r="F1037" s="6">
        <v>151611509</v>
      </c>
    </row>
    <row r="1038" spans="1:6" x14ac:dyDescent="0.2">
      <c r="B1038" s="2">
        <v>2020</v>
      </c>
      <c r="C1038" s="2">
        <v>5</v>
      </c>
      <c r="D1038" s="2" t="s">
        <v>1550</v>
      </c>
      <c r="E1038" s="6">
        <v>129912339</v>
      </c>
      <c r="F1038" s="6">
        <v>150285008</v>
      </c>
    </row>
    <row r="1039" spans="1:6" x14ac:dyDescent="0.2">
      <c r="B1039" s="2">
        <v>2020</v>
      </c>
      <c r="C1039" s="2">
        <v>6</v>
      </c>
      <c r="D1039" s="2" t="s">
        <v>1564</v>
      </c>
      <c r="E1039" s="6">
        <v>129867871</v>
      </c>
      <c r="F1039" s="6">
        <v>150233567</v>
      </c>
    </row>
    <row r="1040" spans="1:6" x14ac:dyDescent="0.2">
      <c r="B1040" s="2">
        <v>2020</v>
      </c>
      <c r="C1040" s="2">
        <v>7</v>
      </c>
      <c r="D1040" s="2" t="s">
        <v>1556</v>
      </c>
      <c r="E1040" s="6">
        <v>129254928</v>
      </c>
      <c r="F1040" s="6">
        <v>149524506</v>
      </c>
    </row>
    <row r="1041" spans="2:6" x14ac:dyDescent="0.2">
      <c r="B1041" s="2">
        <v>2020</v>
      </c>
      <c r="C1041" s="2">
        <v>8</v>
      </c>
      <c r="D1041" s="2" t="s">
        <v>1560</v>
      </c>
      <c r="E1041" s="6">
        <v>128746180</v>
      </c>
      <c r="F1041" s="6">
        <v>148935975</v>
      </c>
    </row>
    <row r="1042" spans="2:6" x14ac:dyDescent="0.2">
      <c r="B1042" s="2">
        <v>2020</v>
      </c>
      <c r="C1042" s="2">
        <v>9</v>
      </c>
      <c r="D1042" s="2" t="s">
        <v>996</v>
      </c>
      <c r="E1042" s="6">
        <v>128109922</v>
      </c>
      <c r="F1042" s="6">
        <v>148199940</v>
      </c>
    </row>
    <row r="1043" spans="2:6" x14ac:dyDescent="0.2">
      <c r="B1043" s="2">
        <v>2020</v>
      </c>
      <c r="C1043" s="2">
        <v>10</v>
      </c>
      <c r="D1043" s="2" t="s">
        <v>1565</v>
      </c>
      <c r="E1043" s="6">
        <v>126095610</v>
      </c>
      <c r="F1043" s="6">
        <v>145869745</v>
      </c>
    </row>
    <row r="1044" spans="2:6" x14ac:dyDescent="0.2">
      <c r="B1044" s="2">
        <v>2020</v>
      </c>
      <c r="C1044" s="2">
        <v>11</v>
      </c>
      <c r="D1044" s="2" t="s">
        <v>1547</v>
      </c>
      <c r="E1044" s="6">
        <v>123971686</v>
      </c>
      <c r="F1044" s="6">
        <v>143412750</v>
      </c>
    </row>
    <row r="1045" spans="2:6" x14ac:dyDescent="0.2">
      <c r="B1045" s="2">
        <v>2020</v>
      </c>
      <c r="C1045" s="2">
        <v>12</v>
      </c>
      <c r="D1045" s="2" t="s">
        <v>1551</v>
      </c>
      <c r="E1045" s="6">
        <v>122612183</v>
      </c>
      <c r="F1045" s="6">
        <v>141840052</v>
      </c>
    </row>
    <row r="1046" spans="2:6" x14ac:dyDescent="0.2">
      <c r="B1046" s="2">
        <v>2020</v>
      </c>
      <c r="C1046" s="2">
        <v>13</v>
      </c>
      <c r="D1046" s="2" t="s">
        <v>1576</v>
      </c>
      <c r="E1046" s="6">
        <v>122463495</v>
      </c>
      <c r="F1046" s="6">
        <v>141668046</v>
      </c>
    </row>
    <row r="1047" spans="2:6" x14ac:dyDescent="0.2">
      <c r="B1047" s="2">
        <v>2020</v>
      </c>
      <c r="C1047" s="2">
        <v>14</v>
      </c>
      <c r="D1047" s="2" t="s">
        <v>776</v>
      </c>
      <c r="E1047" s="6">
        <v>121296256</v>
      </c>
      <c r="F1047" s="6">
        <v>140317762</v>
      </c>
    </row>
    <row r="1048" spans="2:6" x14ac:dyDescent="0.2">
      <c r="B1048" s="2">
        <v>2020</v>
      </c>
      <c r="C1048" s="2">
        <v>15</v>
      </c>
      <c r="D1048" s="2" t="s">
        <v>1549</v>
      </c>
      <c r="E1048" s="6">
        <v>120871082</v>
      </c>
      <c r="F1048" s="6">
        <v>139825913</v>
      </c>
    </row>
    <row r="1049" spans="2:6" x14ac:dyDescent="0.2">
      <c r="B1049" s="2">
        <v>2020</v>
      </c>
      <c r="C1049" s="2">
        <v>16</v>
      </c>
      <c r="D1049" s="2" t="s">
        <v>1557</v>
      </c>
      <c r="E1049" s="6">
        <v>119217331</v>
      </c>
      <c r="F1049" s="6">
        <v>137912823</v>
      </c>
    </row>
    <row r="1050" spans="2:6" x14ac:dyDescent="0.2">
      <c r="B1050" s="2">
        <v>2020</v>
      </c>
      <c r="C1050" s="2">
        <v>17</v>
      </c>
      <c r="D1050" s="2" t="s">
        <v>679</v>
      </c>
      <c r="E1050" s="6">
        <v>118910311</v>
      </c>
      <c r="F1050" s="6">
        <v>137557656</v>
      </c>
    </row>
    <row r="1051" spans="2:6" x14ac:dyDescent="0.2">
      <c r="B1051" s="2">
        <v>2020</v>
      </c>
      <c r="C1051" s="2">
        <v>18</v>
      </c>
      <c r="D1051" s="2" t="s">
        <v>1553</v>
      </c>
      <c r="E1051" s="6">
        <v>118889943</v>
      </c>
      <c r="F1051" s="6">
        <v>137534093</v>
      </c>
    </row>
    <row r="1052" spans="2:6" x14ac:dyDescent="0.2">
      <c r="B1052" s="2">
        <v>2020</v>
      </c>
      <c r="C1052" s="2">
        <v>19</v>
      </c>
      <c r="D1052" s="2" t="s">
        <v>1587</v>
      </c>
      <c r="E1052" s="6">
        <v>117868297</v>
      </c>
      <c r="F1052" s="6">
        <v>136352236</v>
      </c>
    </row>
    <row r="1053" spans="2:6" x14ac:dyDescent="0.2">
      <c r="B1053" s="2">
        <v>2020</v>
      </c>
      <c r="C1053" s="2">
        <v>20</v>
      </c>
      <c r="D1053" s="2" t="s">
        <v>1554</v>
      </c>
      <c r="E1053" s="6">
        <v>117759332</v>
      </c>
      <c r="F1053" s="6">
        <v>136226186</v>
      </c>
    </row>
    <row r="1054" spans="2:6" x14ac:dyDescent="0.2">
      <c r="B1054" s="2">
        <v>2020</v>
      </c>
      <c r="C1054" s="2">
        <v>21</v>
      </c>
      <c r="D1054" s="2" t="s">
        <v>1033</v>
      </c>
      <c r="E1054" s="6">
        <v>114202982</v>
      </c>
      <c r="F1054" s="6">
        <v>132112131</v>
      </c>
    </row>
    <row r="1055" spans="2:6" x14ac:dyDescent="0.2">
      <c r="B1055" s="2">
        <v>2020</v>
      </c>
      <c r="C1055" s="2">
        <v>22</v>
      </c>
      <c r="D1055" s="2" t="s">
        <v>1563</v>
      </c>
      <c r="E1055" s="6">
        <v>113796966</v>
      </c>
      <c r="F1055" s="6">
        <v>131642442</v>
      </c>
    </row>
    <row r="1056" spans="2:6" x14ac:dyDescent="0.2">
      <c r="B1056" s="2">
        <v>2020</v>
      </c>
      <c r="C1056" s="2">
        <v>23</v>
      </c>
      <c r="D1056" s="2" t="s">
        <v>686</v>
      </c>
      <c r="E1056" s="6">
        <v>112872260</v>
      </c>
      <c r="F1056" s="6">
        <v>130572726</v>
      </c>
    </row>
    <row r="1057" spans="1:6" x14ac:dyDescent="0.2">
      <c r="B1057" s="2">
        <v>2020</v>
      </c>
      <c r="C1057" s="2">
        <v>24</v>
      </c>
      <c r="D1057" s="2" t="s">
        <v>1562</v>
      </c>
      <c r="E1057" s="6">
        <v>112601901</v>
      </c>
      <c r="F1057" s="6">
        <v>130259969</v>
      </c>
    </row>
    <row r="1058" spans="1:6" x14ac:dyDescent="0.2">
      <c r="B1058" s="2">
        <v>2020</v>
      </c>
      <c r="C1058" s="2">
        <v>25</v>
      </c>
      <c r="D1058" s="2" t="s">
        <v>1548</v>
      </c>
      <c r="E1058" s="6">
        <v>110702618</v>
      </c>
      <c r="F1058" s="6">
        <v>128062845</v>
      </c>
    </row>
    <row r="1059" spans="1:6" x14ac:dyDescent="0.2">
      <c r="B1059" s="2">
        <v>2020</v>
      </c>
      <c r="C1059" s="2">
        <v>26</v>
      </c>
      <c r="D1059" s="2" t="s">
        <v>1546</v>
      </c>
      <c r="E1059" s="6">
        <v>104527576</v>
      </c>
      <c r="F1059" s="6">
        <v>120919438</v>
      </c>
    </row>
    <row r="1060" spans="1:6" x14ac:dyDescent="0.2">
      <c r="B1060" s="2">
        <v>2020</v>
      </c>
      <c r="C1060" s="2">
        <v>27</v>
      </c>
      <c r="D1060" s="2" t="s">
        <v>1545</v>
      </c>
      <c r="E1060" s="6">
        <v>100232129</v>
      </c>
      <c r="F1060" s="6">
        <v>115950387</v>
      </c>
    </row>
    <row r="1061" spans="1:6" x14ac:dyDescent="0.2">
      <c r="B1061" s="2">
        <v>2020</v>
      </c>
      <c r="C1061" s="2">
        <v>28</v>
      </c>
      <c r="D1061" s="2" t="s">
        <v>1552</v>
      </c>
      <c r="E1061" s="6">
        <v>98539675</v>
      </c>
      <c r="F1061" s="6">
        <v>113992525</v>
      </c>
    </row>
    <row r="1062" spans="1:6" x14ac:dyDescent="0.2">
      <c r="B1062" s="2">
        <v>2020</v>
      </c>
      <c r="C1062" s="2">
        <v>29</v>
      </c>
      <c r="D1062" s="2" t="s">
        <v>935</v>
      </c>
      <c r="E1062" s="6">
        <v>98495848</v>
      </c>
      <c r="F1062" s="6">
        <v>113941826</v>
      </c>
    </row>
    <row r="1063" spans="1:6" x14ac:dyDescent="0.2">
      <c r="B1063" s="2">
        <v>2020</v>
      </c>
      <c r="C1063" s="2">
        <v>30</v>
      </c>
      <c r="D1063" s="2" t="s">
        <v>1559</v>
      </c>
      <c r="E1063" s="6">
        <v>96552033</v>
      </c>
      <c r="F1063" s="6">
        <v>111693183</v>
      </c>
    </row>
    <row r="1064" spans="1:6" x14ac:dyDescent="0.2">
      <c r="B1064" s="2">
        <f>B1063</f>
        <v>2020</v>
      </c>
      <c r="D1064" s="1" t="s">
        <v>1630</v>
      </c>
      <c r="E1064" s="168">
        <f>AVERAGE(E1034:E1063)</f>
        <v>118831133.59999999</v>
      </c>
      <c r="F1064" s="168">
        <f>AVERAGE(F1034:F1063)</f>
        <v>137466062.83333334</v>
      </c>
    </row>
    <row r="1065" spans="1:6" x14ac:dyDescent="0.2">
      <c r="B1065" s="2">
        <f>B1063</f>
        <v>2020</v>
      </c>
      <c r="D1065" s="1" t="s">
        <v>1631</v>
      </c>
      <c r="E1065" s="168">
        <f>SUM(E1034:E1063)</f>
        <v>3564934008</v>
      </c>
      <c r="F1065" s="168">
        <f>SUM(F1034:F1063)</f>
        <v>4123981885</v>
      </c>
    </row>
    <row r="1066" spans="1:6" x14ac:dyDescent="0.2">
      <c r="A1066" s="2" t="s">
        <v>1487</v>
      </c>
    </row>
    <row r="1070" spans="1:6" x14ac:dyDescent="0.2">
      <c r="D1070" s="2" t="s">
        <v>1263</v>
      </c>
      <c r="E1070" s="2" t="s">
        <v>1622</v>
      </c>
      <c r="F1070" s="2" t="s">
        <v>1623</v>
      </c>
    </row>
    <row r="1071" spans="1:6" x14ac:dyDescent="0.2">
      <c r="B1071" s="2">
        <v>2021</v>
      </c>
      <c r="C1071" s="2">
        <v>1</v>
      </c>
      <c r="D1071" s="2" t="s">
        <v>1556</v>
      </c>
      <c r="E1071" s="6">
        <v>171105334</v>
      </c>
      <c r="F1071" s="6">
        <v>196667884</v>
      </c>
    </row>
    <row r="1072" spans="1:6" x14ac:dyDescent="0.2">
      <c r="B1072" s="2">
        <v>2021</v>
      </c>
      <c r="C1072" s="2">
        <v>2</v>
      </c>
      <c r="D1072" s="2" t="s">
        <v>1553</v>
      </c>
      <c r="E1072" s="6">
        <v>170444633</v>
      </c>
      <c r="F1072" s="6">
        <v>195908476</v>
      </c>
    </row>
    <row r="1073" spans="2:6" x14ac:dyDescent="0.2">
      <c r="B1073" s="2">
        <v>2021</v>
      </c>
      <c r="C1073" s="2">
        <v>3</v>
      </c>
      <c r="D1073" s="2" t="s">
        <v>1550</v>
      </c>
      <c r="E1073" s="6">
        <v>147825311</v>
      </c>
      <c r="F1073" s="6">
        <v>169909902</v>
      </c>
    </row>
    <row r="1074" spans="2:6" x14ac:dyDescent="0.2">
      <c r="B1074" s="2">
        <v>2021</v>
      </c>
      <c r="C1074" s="2">
        <v>4</v>
      </c>
      <c r="D1074" s="2" t="s">
        <v>1561</v>
      </c>
      <c r="E1074" s="6">
        <v>139722606</v>
      </c>
      <c r="F1074" s="6">
        <v>160596683</v>
      </c>
    </row>
    <row r="1075" spans="2:6" x14ac:dyDescent="0.2">
      <c r="B1075" s="2">
        <v>2021</v>
      </c>
      <c r="C1075" s="2">
        <v>5</v>
      </c>
      <c r="D1075" s="2" t="s">
        <v>1547</v>
      </c>
      <c r="E1075" s="6">
        <v>139334713</v>
      </c>
      <c r="F1075" s="6">
        <v>160150838</v>
      </c>
    </row>
    <row r="1076" spans="2:6" x14ac:dyDescent="0.2">
      <c r="B1076" s="2">
        <v>2021</v>
      </c>
      <c r="C1076" s="2">
        <v>6</v>
      </c>
      <c r="D1076" s="2" t="s">
        <v>679</v>
      </c>
      <c r="E1076" s="6">
        <v>136881324</v>
      </c>
      <c r="F1076" s="6">
        <v>157330923</v>
      </c>
    </row>
    <row r="1077" spans="2:6" x14ac:dyDescent="0.2">
      <c r="B1077" s="2">
        <v>2021</v>
      </c>
      <c r="C1077" s="2">
        <v>7</v>
      </c>
      <c r="D1077" s="2" t="s">
        <v>1551</v>
      </c>
      <c r="E1077" s="6">
        <v>136623929</v>
      </c>
      <c r="F1077" s="6">
        <v>157035070</v>
      </c>
    </row>
    <row r="1078" spans="2:6" x14ac:dyDescent="0.2">
      <c r="B1078" s="2">
        <v>2021</v>
      </c>
      <c r="C1078" s="2">
        <v>8</v>
      </c>
      <c r="D1078" s="2" t="s">
        <v>1564</v>
      </c>
      <c r="E1078" s="6">
        <v>134731235</v>
      </c>
      <c r="F1078" s="6">
        <v>154859617</v>
      </c>
    </row>
    <row r="1079" spans="2:6" x14ac:dyDescent="0.2">
      <c r="B1079" s="2">
        <v>2021</v>
      </c>
      <c r="C1079" s="2">
        <v>9</v>
      </c>
      <c r="D1079" s="2" t="s">
        <v>1587</v>
      </c>
      <c r="E1079" s="6">
        <v>133901495</v>
      </c>
      <c r="F1079" s="6">
        <v>153905916</v>
      </c>
    </row>
    <row r="1080" spans="2:6" x14ac:dyDescent="0.2">
      <c r="B1080" s="2">
        <v>2021</v>
      </c>
      <c r="C1080" s="2">
        <v>10</v>
      </c>
      <c r="D1080" s="2" t="s">
        <v>1554</v>
      </c>
      <c r="E1080" s="6">
        <v>132931565</v>
      </c>
      <c r="F1080" s="6">
        <v>152791083</v>
      </c>
    </row>
    <row r="1081" spans="2:6" x14ac:dyDescent="0.2">
      <c r="B1081" s="2">
        <v>2021</v>
      </c>
      <c r="C1081" s="2">
        <v>11</v>
      </c>
      <c r="D1081" s="2" t="s">
        <v>935</v>
      </c>
      <c r="E1081" s="6">
        <v>132022601</v>
      </c>
      <c r="F1081" s="6">
        <v>151746320</v>
      </c>
    </row>
    <row r="1082" spans="2:6" x14ac:dyDescent="0.2">
      <c r="B1082" s="2">
        <v>2021</v>
      </c>
      <c r="C1082" s="2">
        <v>12</v>
      </c>
      <c r="D1082" s="2" t="s">
        <v>1555</v>
      </c>
      <c r="E1082" s="6">
        <v>131904647</v>
      </c>
      <c r="F1082" s="6">
        <v>151610748</v>
      </c>
    </row>
    <row r="1083" spans="2:6" x14ac:dyDescent="0.2">
      <c r="B1083" s="2">
        <v>2021</v>
      </c>
      <c r="C1083" s="2">
        <v>13</v>
      </c>
      <c r="D1083" s="2" t="s">
        <v>996</v>
      </c>
      <c r="E1083" s="6">
        <v>131784255</v>
      </c>
      <c r="F1083" s="6">
        <v>151472362</v>
      </c>
    </row>
    <row r="1084" spans="2:6" x14ac:dyDescent="0.2">
      <c r="B1084" s="2">
        <v>2021</v>
      </c>
      <c r="C1084" s="2">
        <v>14</v>
      </c>
      <c r="D1084" s="2" t="s">
        <v>776</v>
      </c>
      <c r="E1084" s="6">
        <v>131294012</v>
      </c>
      <c r="F1084" s="6">
        <v>150908882</v>
      </c>
    </row>
    <row r="1085" spans="2:6" x14ac:dyDescent="0.2">
      <c r="B1085" s="2">
        <v>2021</v>
      </c>
      <c r="C1085" s="2">
        <v>15</v>
      </c>
      <c r="D1085" s="2" t="s">
        <v>1033</v>
      </c>
      <c r="E1085" s="6">
        <v>130334934</v>
      </c>
      <c r="F1085" s="6">
        <v>149806526</v>
      </c>
    </row>
    <row r="1086" spans="2:6" x14ac:dyDescent="0.2">
      <c r="B1086" s="2">
        <v>2021</v>
      </c>
      <c r="C1086" s="2">
        <v>16</v>
      </c>
      <c r="D1086" s="2" t="s">
        <v>686</v>
      </c>
      <c r="E1086" s="6">
        <v>130237102</v>
      </c>
      <c r="F1086" s="6">
        <v>149694076</v>
      </c>
    </row>
    <row r="1087" spans="2:6" x14ac:dyDescent="0.2">
      <c r="B1087" s="2">
        <v>2021</v>
      </c>
      <c r="C1087" s="2">
        <v>17</v>
      </c>
      <c r="D1087" s="2" t="s">
        <v>1560</v>
      </c>
      <c r="E1087" s="6">
        <v>129793210</v>
      </c>
      <c r="F1087" s="6">
        <v>149183867</v>
      </c>
    </row>
    <row r="1088" spans="2:6" x14ac:dyDescent="0.2">
      <c r="B1088" s="2">
        <v>2021</v>
      </c>
      <c r="C1088" s="2">
        <v>18</v>
      </c>
      <c r="D1088" s="2" t="s">
        <v>1544</v>
      </c>
      <c r="E1088" s="6">
        <v>129605319</v>
      </c>
      <c r="F1088" s="6">
        <v>148967902</v>
      </c>
    </row>
    <row r="1089" spans="1:6" x14ac:dyDescent="0.2">
      <c r="B1089" s="2">
        <v>2021</v>
      </c>
      <c r="C1089" s="2">
        <v>19</v>
      </c>
      <c r="D1089" s="2" t="s">
        <v>1557</v>
      </c>
      <c r="E1089" s="6">
        <v>129537825</v>
      </c>
      <c r="F1089" s="6">
        <v>148890327</v>
      </c>
    </row>
    <row r="1090" spans="1:6" x14ac:dyDescent="0.2">
      <c r="B1090" s="2">
        <v>2021</v>
      </c>
      <c r="C1090" s="2">
        <v>20</v>
      </c>
      <c r="D1090" s="2" t="s">
        <v>1576</v>
      </c>
      <c r="E1090" s="6">
        <v>129131910</v>
      </c>
      <c r="F1090" s="6">
        <v>148423773</v>
      </c>
    </row>
    <row r="1091" spans="1:6" x14ac:dyDescent="0.2">
      <c r="B1091" s="2">
        <v>2021</v>
      </c>
      <c r="C1091" s="2">
        <v>21</v>
      </c>
      <c r="D1091" s="2" t="s">
        <v>1562</v>
      </c>
      <c r="E1091" s="6">
        <v>128963580</v>
      </c>
      <c r="F1091" s="6">
        <v>148230296</v>
      </c>
    </row>
    <row r="1092" spans="1:6" x14ac:dyDescent="0.2">
      <c r="B1092" s="2">
        <v>2021</v>
      </c>
      <c r="C1092" s="2">
        <v>22</v>
      </c>
      <c r="D1092" s="2" t="s">
        <v>1552</v>
      </c>
      <c r="E1092" s="6">
        <v>128858241</v>
      </c>
      <c r="F1092" s="6">
        <v>148109217</v>
      </c>
    </row>
    <row r="1093" spans="1:6" x14ac:dyDescent="0.2">
      <c r="B1093" s="2">
        <v>2021</v>
      </c>
      <c r="C1093" s="2">
        <v>23</v>
      </c>
      <c r="D1093" s="2" t="s">
        <v>1549</v>
      </c>
      <c r="E1093" s="6">
        <v>127657823</v>
      </c>
      <c r="F1093" s="6">
        <v>146729462</v>
      </c>
    </row>
    <row r="1094" spans="1:6" x14ac:dyDescent="0.2">
      <c r="B1094" s="2">
        <v>2021</v>
      </c>
      <c r="C1094" s="2">
        <v>24</v>
      </c>
      <c r="D1094" s="2" t="s">
        <v>1565</v>
      </c>
      <c r="E1094" s="6">
        <v>121739163</v>
      </c>
      <c r="F1094" s="6">
        <v>139926571</v>
      </c>
    </row>
    <row r="1095" spans="1:6" x14ac:dyDescent="0.2">
      <c r="B1095" s="2">
        <v>2021</v>
      </c>
      <c r="C1095" s="2">
        <v>25</v>
      </c>
      <c r="D1095" s="2" t="s">
        <v>1548</v>
      </c>
      <c r="E1095" s="6">
        <v>118804016</v>
      </c>
      <c r="F1095" s="6">
        <v>136552926</v>
      </c>
    </row>
    <row r="1096" spans="1:6" x14ac:dyDescent="0.2">
      <c r="B1096" s="2">
        <v>2021</v>
      </c>
      <c r="C1096" s="2">
        <v>26</v>
      </c>
      <c r="D1096" s="2" t="s">
        <v>1546</v>
      </c>
      <c r="E1096" s="6">
        <v>117041599</v>
      </c>
      <c r="F1096" s="6">
        <v>134527206</v>
      </c>
    </row>
    <row r="1097" spans="1:6" x14ac:dyDescent="0.2">
      <c r="B1097" s="2">
        <v>2021</v>
      </c>
      <c r="C1097" s="2">
        <v>27</v>
      </c>
      <c r="D1097" s="2" t="s">
        <v>1559</v>
      </c>
      <c r="E1097" s="6">
        <v>108218809</v>
      </c>
      <c r="F1097" s="6">
        <v>124386327</v>
      </c>
    </row>
    <row r="1098" spans="1:6" x14ac:dyDescent="0.2">
      <c r="B1098" s="2">
        <v>2021</v>
      </c>
      <c r="C1098" s="2">
        <v>28</v>
      </c>
      <c r="D1098" s="2" t="s">
        <v>1563</v>
      </c>
      <c r="E1098" s="6">
        <v>106847430</v>
      </c>
      <c r="F1098" s="6">
        <v>122810063</v>
      </c>
    </row>
    <row r="1099" spans="1:6" x14ac:dyDescent="0.2">
      <c r="B1099" s="2">
        <v>2021</v>
      </c>
      <c r="C1099" s="2">
        <v>29</v>
      </c>
      <c r="D1099" s="2" t="s">
        <v>1545</v>
      </c>
      <c r="E1099" s="6">
        <v>102137151</v>
      </c>
      <c r="F1099" s="6">
        <v>117396083</v>
      </c>
    </row>
    <row r="1100" spans="1:6" x14ac:dyDescent="0.2">
      <c r="B1100" s="2">
        <v>2021</v>
      </c>
      <c r="C1100" s="2">
        <v>30</v>
      </c>
      <c r="D1100" s="2" t="s">
        <v>1558</v>
      </c>
      <c r="E1100" s="6">
        <v>95774839</v>
      </c>
      <c r="F1100" s="6">
        <v>110083267</v>
      </c>
    </row>
    <row r="1101" spans="1:6" x14ac:dyDescent="0.2">
      <c r="B1101" s="2">
        <f>B1100</f>
        <v>2021</v>
      </c>
      <c r="D1101" s="1" t="s">
        <v>1630</v>
      </c>
      <c r="E1101" s="168">
        <f>AVERAGE(E1071:E1100)</f>
        <v>130173020.36666666</v>
      </c>
      <c r="F1101" s="168">
        <f>AVERAGE(F1071:F1100)</f>
        <v>149620419.76666668</v>
      </c>
    </row>
    <row r="1102" spans="1:6" x14ac:dyDescent="0.2">
      <c r="B1102" s="2">
        <f>B1100</f>
        <v>2021</v>
      </c>
      <c r="D1102" s="1" t="s">
        <v>1631</v>
      </c>
      <c r="E1102" s="168">
        <f>SUM(E1071:E1100)</f>
        <v>3905190611</v>
      </c>
      <c r="F1102" s="168">
        <f>SUM(F1071:F1100)</f>
        <v>4488612593</v>
      </c>
    </row>
    <row r="1103" spans="1:6" x14ac:dyDescent="0.2">
      <c r="A1103" s="2" t="s">
        <v>1487</v>
      </c>
    </row>
    <row r="1106" spans="2:6" x14ac:dyDescent="0.2">
      <c r="D1106" s="2" t="s">
        <v>1263</v>
      </c>
      <c r="E1106" s="2" t="s">
        <v>1624</v>
      </c>
      <c r="F1106" s="2" t="s">
        <v>1625</v>
      </c>
    </row>
    <row r="1107" spans="2:6" x14ac:dyDescent="0.2">
      <c r="B1107" s="2">
        <v>2022</v>
      </c>
      <c r="C1107" s="2">
        <v>1</v>
      </c>
      <c r="D1107" s="2" t="s">
        <v>1556</v>
      </c>
      <c r="E1107" s="6">
        <v>178980766</v>
      </c>
      <c r="F1107" s="6">
        <v>195195980</v>
      </c>
    </row>
    <row r="1108" spans="2:6" x14ac:dyDescent="0.2">
      <c r="B1108" s="2">
        <v>2022</v>
      </c>
      <c r="C1108" s="2">
        <v>2</v>
      </c>
      <c r="D1108" s="2" t="s">
        <v>1553</v>
      </c>
      <c r="E1108" s="6">
        <v>174811922</v>
      </c>
      <c r="F1108" s="6">
        <v>190649447</v>
      </c>
    </row>
    <row r="1109" spans="2:6" x14ac:dyDescent="0.2">
      <c r="B1109" s="2">
        <v>2022</v>
      </c>
      <c r="C1109" s="2">
        <v>3</v>
      </c>
      <c r="D1109" s="2" t="s">
        <v>1561</v>
      </c>
      <c r="E1109" s="6">
        <v>168378382</v>
      </c>
      <c r="F1109" s="6">
        <v>183633046</v>
      </c>
    </row>
    <row r="1110" spans="2:6" x14ac:dyDescent="0.2">
      <c r="B1110" s="2">
        <v>2022</v>
      </c>
      <c r="C1110" s="2">
        <v>4</v>
      </c>
      <c r="D1110" s="2" t="s">
        <v>1547</v>
      </c>
      <c r="E1110" s="6">
        <v>164409293</v>
      </c>
      <c r="F1110" s="6">
        <v>179304361</v>
      </c>
    </row>
    <row r="1111" spans="2:6" x14ac:dyDescent="0.2">
      <c r="B1111" s="2">
        <v>2022</v>
      </c>
      <c r="C1111" s="2">
        <v>5</v>
      </c>
      <c r="D1111" s="2" t="s">
        <v>1551</v>
      </c>
      <c r="E1111" s="6">
        <v>160875421</v>
      </c>
      <c r="F1111" s="6">
        <v>175450332</v>
      </c>
    </row>
    <row r="1112" spans="2:6" x14ac:dyDescent="0.2">
      <c r="B1112" s="2">
        <v>2022</v>
      </c>
      <c r="C1112" s="2">
        <v>6</v>
      </c>
      <c r="D1112" s="2" t="s">
        <v>679</v>
      </c>
      <c r="E1112" s="6">
        <v>149760719</v>
      </c>
      <c r="F1112" s="6">
        <v>163328668</v>
      </c>
    </row>
    <row r="1113" spans="2:6" x14ac:dyDescent="0.2">
      <c r="B1113" s="2">
        <v>2022</v>
      </c>
      <c r="C1113" s="2">
        <v>7</v>
      </c>
      <c r="D1113" s="2" t="s">
        <v>1550</v>
      </c>
      <c r="E1113" s="6">
        <v>148922969</v>
      </c>
      <c r="F1113" s="6">
        <v>162415018</v>
      </c>
    </row>
    <row r="1114" spans="2:6" x14ac:dyDescent="0.2">
      <c r="B1114" s="2">
        <v>2022</v>
      </c>
      <c r="C1114" s="2">
        <v>8</v>
      </c>
      <c r="D1114" s="2" t="s">
        <v>1564</v>
      </c>
      <c r="E1114" s="6">
        <v>140840240</v>
      </c>
      <c r="F1114" s="6">
        <v>153600014</v>
      </c>
    </row>
    <row r="1115" spans="2:6" x14ac:dyDescent="0.2">
      <c r="B1115" s="2">
        <v>2022</v>
      </c>
      <c r="C1115" s="2">
        <v>9</v>
      </c>
      <c r="D1115" s="2" t="s">
        <v>686</v>
      </c>
      <c r="E1115" s="6">
        <v>138181486</v>
      </c>
      <c r="F1115" s="6">
        <v>150700383</v>
      </c>
    </row>
    <row r="1116" spans="2:6" x14ac:dyDescent="0.2">
      <c r="B1116" s="2">
        <v>2022</v>
      </c>
      <c r="C1116" s="2">
        <v>10</v>
      </c>
      <c r="D1116" s="2" t="s">
        <v>1560</v>
      </c>
      <c r="E1116" s="6">
        <v>137963926</v>
      </c>
      <c r="F1116" s="6">
        <v>150463115</v>
      </c>
    </row>
    <row r="1117" spans="2:6" x14ac:dyDescent="0.2">
      <c r="B1117" s="2">
        <v>2022</v>
      </c>
      <c r="C1117" s="2">
        <v>11</v>
      </c>
      <c r="D1117" s="2" t="s">
        <v>1033</v>
      </c>
      <c r="E1117" s="6">
        <v>137432702</v>
      </c>
      <c r="F1117" s="6">
        <v>149883767</v>
      </c>
    </row>
    <row r="1118" spans="2:6" x14ac:dyDescent="0.2">
      <c r="B1118" s="2">
        <v>2022</v>
      </c>
      <c r="C1118" s="2">
        <v>12</v>
      </c>
      <c r="D1118" s="2" t="s">
        <v>1554</v>
      </c>
      <c r="E1118" s="6">
        <v>136557646</v>
      </c>
      <c r="F1118" s="6">
        <v>148929426</v>
      </c>
    </row>
    <row r="1119" spans="2:6" x14ac:dyDescent="0.2">
      <c r="B1119" s="2">
        <v>2022</v>
      </c>
      <c r="C1119" s="2">
        <v>13</v>
      </c>
      <c r="D1119" s="2" t="s">
        <v>1552</v>
      </c>
      <c r="E1119" s="6">
        <v>136476474</v>
      </c>
      <c r="F1119" s="6">
        <v>148840901</v>
      </c>
    </row>
    <row r="1120" spans="2:6" x14ac:dyDescent="0.2">
      <c r="B1120" s="2">
        <v>2022</v>
      </c>
      <c r="C1120" s="2">
        <v>14</v>
      </c>
      <c r="D1120" s="2" t="s">
        <v>1544</v>
      </c>
      <c r="E1120" s="6">
        <v>136385911</v>
      </c>
      <c r="F1120" s="6">
        <v>148742131</v>
      </c>
    </row>
    <row r="1121" spans="2:6" x14ac:dyDescent="0.2">
      <c r="B1121" s="2">
        <v>2022</v>
      </c>
      <c r="C1121" s="2">
        <v>15</v>
      </c>
      <c r="D1121" s="2" t="s">
        <v>1562</v>
      </c>
      <c r="E1121" s="6">
        <v>136083814</v>
      </c>
      <c r="F1121" s="6">
        <v>148412668</v>
      </c>
    </row>
    <row r="1122" spans="2:6" x14ac:dyDescent="0.2">
      <c r="B1122" s="2">
        <v>2022</v>
      </c>
      <c r="C1122" s="2">
        <v>16</v>
      </c>
      <c r="D1122" s="2" t="s">
        <v>1587</v>
      </c>
      <c r="E1122" s="6">
        <v>135793968</v>
      </c>
      <c r="F1122" s="6">
        <v>148096563</v>
      </c>
    </row>
    <row r="1123" spans="2:6" x14ac:dyDescent="0.2">
      <c r="B1123" s="2">
        <v>2022</v>
      </c>
      <c r="C1123" s="2">
        <v>17</v>
      </c>
      <c r="D1123" s="2" t="s">
        <v>1548</v>
      </c>
      <c r="E1123" s="6">
        <v>135166020</v>
      </c>
      <c r="F1123" s="6">
        <v>147411722</v>
      </c>
    </row>
    <row r="1124" spans="2:6" x14ac:dyDescent="0.2">
      <c r="B1124" s="2">
        <v>2022</v>
      </c>
      <c r="C1124" s="2">
        <v>18</v>
      </c>
      <c r="D1124" s="2" t="s">
        <v>1576</v>
      </c>
      <c r="E1124" s="6">
        <v>134896484</v>
      </c>
      <c r="F1124" s="6">
        <v>147117769</v>
      </c>
    </row>
    <row r="1125" spans="2:6" x14ac:dyDescent="0.2">
      <c r="B1125" s="2">
        <v>2022</v>
      </c>
      <c r="C1125" s="2">
        <v>19</v>
      </c>
      <c r="D1125" s="2" t="s">
        <v>996</v>
      </c>
      <c r="E1125" s="6">
        <v>132267085</v>
      </c>
      <c r="F1125" s="6">
        <v>144250150</v>
      </c>
    </row>
    <row r="1126" spans="2:6" x14ac:dyDescent="0.2">
      <c r="B1126" s="2">
        <v>2022</v>
      </c>
      <c r="C1126" s="2">
        <v>20</v>
      </c>
      <c r="D1126" s="2" t="s">
        <v>1546</v>
      </c>
      <c r="E1126" s="6">
        <v>131120355</v>
      </c>
      <c r="F1126" s="6">
        <v>142999530</v>
      </c>
    </row>
    <row r="1127" spans="2:6" x14ac:dyDescent="0.2">
      <c r="B1127" s="2">
        <v>2022</v>
      </c>
      <c r="C1127" s="2">
        <v>21</v>
      </c>
      <c r="D1127" s="2" t="s">
        <v>1563</v>
      </c>
      <c r="E1127" s="6">
        <v>130457848</v>
      </c>
      <c r="F1127" s="6">
        <v>142277004</v>
      </c>
    </row>
    <row r="1128" spans="2:6" x14ac:dyDescent="0.2">
      <c r="B1128" s="2">
        <v>2022</v>
      </c>
      <c r="C1128" s="2">
        <v>22</v>
      </c>
      <c r="D1128" s="2" t="s">
        <v>776</v>
      </c>
      <c r="E1128" s="6">
        <v>128019790</v>
      </c>
      <c r="F1128" s="6">
        <v>139618062</v>
      </c>
    </row>
    <row r="1129" spans="2:6" x14ac:dyDescent="0.2">
      <c r="B1129" s="2">
        <v>2022</v>
      </c>
      <c r="C1129" s="2">
        <v>23</v>
      </c>
      <c r="D1129" s="2" t="s">
        <v>1557</v>
      </c>
      <c r="E1129" s="6">
        <v>127655401</v>
      </c>
      <c r="F1129" s="6">
        <v>139220659</v>
      </c>
    </row>
    <row r="1130" spans="2:6" x14ac:dyDescent="0.2">
      <c r="B1130" s="2">
        <v>2022</v>
      </c>
      <c r="C1130" s="2">
        <v>24</v>
      </c>
      <c r="D1130" s="2" t="s">
        <v>1565</v>
      </c>
      <c r="E1130" s="6">
        <v>126786646</v>
      </c>
      <c r="F1130" s="6">
        <v>138273195</v>
      </c>
    </row>
    <row r="1131" spans="2:6" x14ac:dyDescent="0.2">
      <c r="B1131" s="2">
        <v>2022</v>
      </c>
      <c r="C1131" s="2">
        <v>25</v>
      </c>
      <c r="D1131" s="2" t="s">
        <v>1549</v>
      </c>
      <c r="E1131" s="6">
        <v>126696965</v>
      </c>
      <c r="F1131" s="6">
        <v>138175392</v>
      </c>
    </row>
    <row r="1132" spans="2:6" x14ac:dyDescent="0.2">
      <c r="B1132" s="2">
        <v>2022</v>
      </c>
      <c r="C1132" s="2">
        <v>26</v>
      </c>
      <c r="D1132" s="2" t="s">
        <v>1555</v>
      </c>
      <c r="E1132" s="6">
        <v>124788473</v>
      </c>
      <c r="F1132" s="6">
        <v>136093994</v>
      </c>
    </row>
    <row r="1133" spans="2:6" x14ac:dyDescent="0.2">
      <c r="B1133" s="2">
        <v>2022</v>
      </c>
      <c r="C1133" s="2">
        <v>27</v>
      </c>
      <c r="D1133" s="2" t="s">
        <v>1559</v>
      </c>
      <c r="E1133" s="6">
        <v>122139566</v>
      </c>
      <c r="F1133" s="6">
        <v>133205107</v>
      </c>
    </row>
    <row r="1134" spans="2:6" x14ac:dyDescent="0.2">
      <c r="B1134" s="2">
        <v>2022</v>
      </c>
      <c r="C1134" s="2">
        <v>28</v>
      </c>
      <c r="D1134" s="2" t="s">
        <v>1545</v>
      </c>
      <c r="E1134" s="6">
        <v>120644081</v>
      </c>
      <c r="F1134" s="6">
        <v>131574134</v>
      </c>
    </row>
    <row r="1135" spans="2:6" x14ac:dyDescent="0.2">
      <c r="B1135" s="2">
        <v>2022</v>
      </c>
      <c r="C1135" s="2">
        <v>29</v>
      </c>
      <c r="D1135" s="2" t="s">
        <v>935</v>
      </c>
      <c r="E1135" s="6">
        <v>117284457</v>
      </c>
      <c r="F1135" s="6">
        <v>127910133</v>
      </c>
    </row>
    <row r="1136" spans="2:6" x14ac:dyDescent="0.2">
      <c r="B1136" s="2">
        <v>2022</v>
      </c>
      <c r="C1136" s="2">
        <v>30</v>
      </c>
      <c r="D1136" s="2" t="s">
        <v>1558</v>
      </c>
      <c r="E1136" s="6">
        <v>82022873</v>
      </c>
      <c r="F1136" s="6">
        <v>89453934</v>
      </c>
    </row>
    <row r="1137" spans="1:6" x14ac:dyDescent="0.2">
      <c r="B1137" s="2">
        <f>B1136</f>
        <v>2022</v>
      </c>
      <c r="D1137" s="1" t="s">
        <v>1630</v>
      </c>
      <c r="E1137" s="168">
        <f>AVERAGE(E1107:E1136)</f>
        <v>137393389.43333334</v>
      </c>
      <c r="F1137" s="168">
        <f>AVERAGE(F1107:F1136)</f>
        <v>149840886.83333334</v>
      </c>
    </row>
    <row r="1138" spans="1:6" x14ac:dyDescent="0.2">
      <c r="B1138" s="2">
        <f>B1136</f>
        <v>2022</v>
      </c>
      <c r="D1138" s="1" t="s">
        <v>1631</v>
      </c>
      <c r="E1138" s="168">
        <f>SUM(E1107:E1136)</f>
        <v>4121801683</v>
      </c>
      <c r="F1138" s="168">
        <f>SUM(F1107:F1136)</f>
        <v>4495226605</v>
      </c>
    </row>
    <row r="1139" spans="1:6" x14ac:dyDescent="0.2">
      <c r="A1139" s="2" t="s">
        <v>1487</v>
      </c>
    </row>
    <row r="1142" spans="1:6" x14ac:dyDescent="0.2">
      <c r="D1142" s="2" t="s">
        <v>1263</v>
      </c>
      <c r="E1142" s="2" t="s">
        <v>1626</v>
      </c>
    </row>
    <row r="1143" spans="1:6" x14ac:dyDescent="0.2">
      <c r="B1143" s="2">
        <v>2023</v>
      </c>
      <c r="C1143" s="2">
        <v>1</v>
      </c>
      <c r="D1143" s="2" t="s">
        <v>1556</v>
      </c>
      <c r="E1143" s="6">
        <v>198949763</v>
      </c>
    </row>
    <row r="1144" spans="1:6" x14ac:dyDescent="0.2">
      <c r="B1144" s="2">
        <v>2023</v>
      </c>
      <c r="C1144" s="2">
        <v>2</v>
      </c>
      <c r="D1144" s="2" t="s">
        <v>1561</v>
      </c>
      <c r="E1144" s="6">
        <v>197367319</v>
      </c>
    </row>
    <row r="1145" spans="1:6" x14ac:dyDescent="0.2">
      <c r="B1145" s="2">
        <v>2023</v>
      </c>
      <c r="C1145" s="2">
        <v>3</v>
      </c>
      <c r="D1145" s="2" t="s">
        <v>1553</v>
      </c>
      <c r="E1145" s="6">
        <v>191549567</v>
      </c>
    </row>
    <row r="1146" spans="1:6" x14ac:dyDescent="0.2">
      <c r="B1146" s="2">
        <v>2023</v>
      </c>
      <c r="C1146" s="2">
        <v>4</v>
      </c>
      <c r="D1146" s="2" t="s">
        <v>1551</v>
      </c>
      <c r="E1146" s="6">
        <v>185296266</v>
      </c>
    </row>
    <row r="1147" spans="1:6" x14ac:dyDescent="0.2">
      <c r="B1147" s="2">
        <v>2023</v>
      </c>
      <c r="C1147" s="2">
        <v>5</v>
      </c>
      <c r="D1147" s="2" t="s">
        <v>1554</v>
      </c>
      <c r="E1147" s="6">
        <v>182232387</v>
      </c>
    </row>
    <row r="1148" spans="1:6" x14ac:dyDescent="0.2">
      <c r="B1148" s="2">
        <v>2023</v>
      </c>
      <c r="C1148" s="2">
        <v>6</v>
      </c>
      <c r="D1148" s="2" t="s">
        <v>1547</v>
      </c>
      <c r="E1148" s="6">
        <v>176997570</v>
      </c>
    </row>
    <row r="1149" spans="1:6" x14ac:dyDescent="0.2">
      <c r="B1149" s="2">
        <v>2023</v>
      </c>
      <c r="C1149" s="2">
        <v>7</v>
      </c>
      <c r="D1149" s="2" t="s">
        <v>1552</v>
      </c>
      <c r="E1149" s="6">
        <v>173201067</v>
      </c>
    </row>
    <row r="1150" spans="1:6" x14ac:dyDescent="0.2">
      <c r="B1150" s="2">
        <v>2023</v>
      </c>
      <c r="C1150" s="2">
        <v>8</v>
      </c>
      <c r="D1150" s="2" t="s">
        <v>1549</v>
      </c>
      <c r="E1150" s="6">
        <v>171996558</v>
      </c>
    </row>
    <row r="1151" spans="1:6" x14ac:dyDescent="0.2">
      <c r="B1151" s="2">
        <v>2023</v>
      </c>
      <c r="C1151" s="2">
        <v>9</v>
      </c>
      <c r="D1151" s="2" t="s">
        <v>1560</v>
      </c>
      <c r="E1151" s="6">
        <v>164929332</v>
      </c>
    </row>
    <row r="1152" spans="1:6" x14ac:dyDescent="0.2">
      <c r="B1152" s="2">
        <v>2023</v>
      </c>
      <c r="C1152" s="2">
        <v>10</v>
      </c>
      <c r="D1152" s="2" t="s">
        <v>1555</v>
      </c>
      <c r="E1152" s="6">
        <v>158188399</v>
      </c>
    </row>
    <row r="1153" spans="2:5" x14ac:dyDescent="0.2">
      <c r="B1153" s="2">
        <v>2023</v>
      </c>
      <c r="C1153" s="2">
        <v>11</v>
      </c>
      <c r="D1153" s="2" t="s">
        <v>1550</v>
      </c>
      <c r="E1153" s="6">
        <v>158048112</v>
      </c>
    </row>
    <row r="1154" spans="2:5" x14ac:dyDescent="0.2">
      <c r="B1154" s="2">
        <v>2023</v>
      </c>
      <c r="C1154" s="2">
        <v>12</v>
      </c>
      <c r="D1154" s="2" t="s">
        <v>1544</v>
      </c>
      <c r="E1154" s="6">
        <v>157458831</v>
      </c>
    </row>
    <row r="1155" spans="2:5" x14ac:dyDescent="0.2">
      <c r="B1155" s="2">
        <v>2023</v>
      </c>
      <c r="C1155" s="2">
        <v>13</v>
      </c>
      <c r="D1155" s="2" t="s">
        <v>1548</v>
      </c>
      <c r="E1155" s="6">
        <v>156642622</v>
      </c>
    </row>
    <row r="1156" spans="2:5" x14ac:dyDescent="0.2">
      <c r="B1156" s="2">
        <v>2023</v>
      </c>
      <c r="C1156" s="2">
        <v>14</v>
      </c>
      <c r="D1156" s="2" t="s">
        <v>776</v>
      </c>
      <c r="E1156" s="6">
        <v>156183668</v>
      </c>
    </row>
    <row r="1157" spans="2:5" x14ac:dyDescent="0.2">
      <c r="B1157" s="2">
        <v>2023</v>
      </c>
      <c r="C1157" s="2">
        <v>15</v>
      </c>
      <c r="D1157" s="2" t="s">
        <v>1033</v>
      </c>
      <c r="E1157" s="6">
        <v>155364997</v>
      </c>
    </row>
    <row r="1158" spans="2:5" x14ac:dyDescent="0.2">
      <c r="B1158" s="2">
        <v>2023</v>
      </c>
      <c r="C1158" s="2">
        <v>16</v>
      </c>
      <c r="D1158" s="2" t="s">
        <v>1562</v>
      </c>
      <c r="E1158" s="6">
        <v>155202683</v>
      </c>
    </row>
    <row r="1159" spans="2:5" x14ac:dyDescent="0.2">
      <c r="B1159" s="2">
        <v>2023</v>
      </c>
      <c r="C1159" s="2">
        <v>17</v>
      </c>
      <c r="D1159" s="2" t="s">
        <v>1576</v>
      </c>
      <c r="E1159" s="6">
        <v>154542469</v>
      </c>
    </row>
    <row r="1160" spans="2:5" x14ac:dyDescent="0.2">
      <c r="B1160" s="2">
        <v>2023</v>
      </c>
      <c r="C1160" s="2">
        <v>18</v>
      </c>
      <c r="D1160" s="2" t="s">
        <v>1564</v>
      </c>
      <c r="E1160" s="6">
        <v>154510199</v>
      </c>
    </row>
    <row r="1161" spans="2:5" x14ac:dyDescent="0.2">
      <c r="B1161" s="2">
        <v>2023</v>
      </c>
      <c r="C1161" s="2">
        <v>19</v>
      </c>
      <c r="D1161" s="2" t="s">
        <v>1587</v>
      </c>
      <c r="E1161" s="6">
        <v>151074652</v>
      </c>
    </row>
    <row r="1162" spans="2:5" x14ac:dyDescent="0.2">
      <c r="B1162" s="2">
        <v>2023</v>
      </c>
      <c r="C1162" s="2">
        <v>20</v>
      </c>
      <c r="D1162" s="2" t="s">
        <v>1558</v>
      </c>
      <c r="E1162" s="6">
        <v>148798803</v>
      </c>
    </row>
    <row r="1163" spans="2:5" x14ac:dyDescent="0.2">
      <c r="B1163" s="2">
        <v>2023</v>
      </c>
      <c r="C1163" s="2">
        <v>21</v>
      </c>
      <c r="D1163" s="2" t="s">
        <v>1545</v>
      </c>
      <c r="E1163" s="6">
        <v>147681993</v>
      </c>
    </row>
    <row r="1164" spans="2:5" x14ac:dyDescent="0.2">
      <c r="B1164" s="2">
        <v>2023</v>
      </c>
      <c r="C1164" s="2">
        <v>22</v>
      </c>
      <c r="D1164" s="2" t="s">
        <v>679</v>
      </c>
      <c r="E1164" s="6">
        <v>146972758</v>
      </c>
    </row>
    <row r="1165" spans="2:5" x14ac:dyDescent="0.2">
      <c r="B1165" s="2">
        <v>2023</v>
      </c>
      <c r="C1165" s="2">
        <v>23</v>
      </c>
      <c r="D1165" s="2" t="s">
        <v>1563</v>
      </c>
      <c r="E1165" s="6">
        <v>142506254</v>
      </c>
    </row>
    <row r="1166" spans="2:5" x14ac:dyDescent="0.2">
      <c r="B1166" s="2">
        <v>2023</v>
      </c>
      <c r="C1166" s="2">
        <v>24</v>
      </c>
      <c r="D1166" s="2" t="s">
        <v>996</v>
      </c>
      <c r="E1166" s="6">
        <v>128183235</v>
      </c>
    </row>
    <row r="1167" spans="2:5" x14ac:dyDescent="0.2">
      <c r="B1167" s="2">
        <v>2023</v>
      </c>
      <c r="C1167" s="2">
        <v>25</v>
      </c>
      <c r="D1167" s="2" t="s">
        <v>1546</v>
      </c>
      <c r="E1167" s="6">
        <v>128174394</v>
      </c>
    </row>
    <row r="1168" spans="2:5" x14ac:dyDescent="0.2">
      <c r="B1168" s="2">
        <v>2023</v>
      </c>
      <c r="C1168" s="2">
        <v>26</v>
      </c>
      <c r="D1168" s="2" t="s">
        <v>1565</v>
      </c>
      <c r="E1168" s="6">
        <v>127670632</v>
      </c>
    </row>
    <row r="1169" spans="1:6" x14ac:dyDescent="0.2">
      <c r="B1169" s="2">
        <v>2023</v>
      </c>
      <c r="C1169" s="2">
        <v>27</v>
      </c>
      <c r="D1169" s="2" t="s">
        <v>1559</v>
      </c>
      <c r="E1169" s="6">
        <v>127532271</v>
      </c>
    </row>
    <row r="1170" spans="1:6" x14ac:dyDescent="0.2">
      <c r="B1170" s="2">
        <v>2023</v>
      </c>
      <c r="C1170" s="2">
        <v>28</v>
      </c>
      <c r="D1170" s="2" t="s">
        <v>935</v>
      </c>
      <c r="E1170" s="6">
        <v>124426703</v>
      </c>
    </row>
    <row r="1171" spans="1:6" x14ac:dyDescent="0.2">
      <c r="B1171" s="2">
        <v>2023</v>
      </c>
      <c r="C1171" s="2">
        <v>29</v>
      </c>
      <c r="D1171" s="2" t="s">
        <v>686</v>
      </c>
      <c r="E1171" s="6">
        <v>101892172</v>
      </c>
    </row>
    <row r="1172" spans="1:6" x14ac:dyDescent="0.2">
      <c r="B1172" s="2">
        <v>2023</v>
      </c>
      <c r="C1172" s="2">
        <v>30</v>
      </c>
      <c r="D1172" s="2" t="s">
        <v>1557</v>
      </c>
      <c r="E1172" s="6">
        <v>98834054</v>
      </c>
    </row>
    <row r="1173" spans="1:6" x14ac:dyDescent="0.2">
      <c r="B1173" s="2">
        <f>B1172</f>
        <v>2023</v>
      </c>
      <c r="D1173" s="1" t="s">
        <v>1630</v>
      </c>
      <c r="E1173" s="168">
        <f>AVERAGE(E1143:E1172)</f>
        <v>154080324.33333334</v>
      </c>
      <c r="F1173" s="168"/>
    </row>
    <row r="1174" spans="1:6" x14ac:dyDescent="0.2">
      <c r="B1174" s="2">
        <f>B1172</f>
        <v>2023</v>
      </c>
      <c r="D1174" s="1" t="s">
        <v>1631</v>
      </c>
      <c r="E1174" s="168">
        <f>SUM(E1143:E1172)</f>
        <v>4622409730</v>
      </c>
      <c r="F1174" s="168"/>
    </row>
    <row r="1175" spans="1:6" x14ac:dyDescent="0.2">
      <c r="A1175" s="2" t="s">
        <v>1487</v>
      </c>
    </row>
    <row r="1180" spans="1:6" x14ac:dyDescent="0.2">
      <c r="D1180" s="2" t="s">
        <v>1263</v>
      </c>
      <c r="E1180" s="2" t="s">
        <v>1627</v>
      </c>
    </row>
    <row r="1181" spans="1:6" x14ac:dyDescent="0.2">
      <c r="B1181" s="2">
        <v>2024</v>
      </c>
      <c r="C1181" s="2">
        <v>1</v>
      </c>
      <c r="D1181" s="2" t="s">
        <v>1556</v>
      </c>
      <c r="E1181" s="6">
        <v>140003863</v>
      </c>
    </row>
    <row r="1182" spans="1:6" x14ac:dyDescent="0.2">
      <c r="B1182" s="2">
        <v>2024</v>
      </c>
      <c r="C1182" s="2">
        <v>2</v>
      </c>
      <c r="D1182" s="2" t="s">
        <v>1561</v>
      </c>
      <c r="E1182" s="6">
        <v>193412405</v>
      </c>
    </row>
    <row r="1183" spans="1:6" x14ac:dyDescent="0.2">
      <c r="B1183" s="2">
        <v>2024</v>
      </c>
      <c r="C1183" s="2">
        <v>3</v>
      </c>
      <c r="D1183" s="2" t="s">
        <v>1553</v>
      </c>
      <c r="E1183" s="6">
        <v>132764305</v>
      </c>
    </row>
    <row r="1184" spans="1:6" x14ac:dyDescent="0.2">
      <c r="B1184" s="2">
        <v>2024</v>
      </c>
      <c r="C1184" s="2">
        <v>4</v>
      </c>
      <c r="D1184" s="2" t="s">
        <v>1551</v>
      </c>
      <c r="E1184" s="6">
        <v>156679413</v>
      </c>
    </row>
    <row r="1185" spans="2:5" x14ac:dyDescent="0.2">
      <c r="B1185" s="2">
        <v>2024</v>
      </c>
      <c r="C1185" s="2">
        <v>5</v>
      </c>
      <c r="D1185" s="2" t="s">
        <v>1554</v>
      </c>
      <c r="E1185" s="6">
        <v>145545781</v>
      </c>
    </row>
    <row r="1186" spans="2:5" x14ac:dyDescent="0.2">
      <c r="B1186" s="2">
        <v>2024</v>
      </c>
      <c r="C1186" s="2">
        <v>6</v>
      </c>
      <c r="D1186" s="2" t="s">
        <v>1547</v>
      </c>
      <c r="E1186" s="6">
        <v>92152695</v>
      </c>
    </row>
    <row r="1187" spans="2:5" x14ac:dyDescent="0.2">
      <c r="B1187" s="2">
        <v>2024</v>
      </c>
      <c r="C1187" s="2">
        <v>7</v>
      </c>
      <c r="D1187" s="2" t="s">
        <v>1552</v>
      </c>
      <c r="E1187" s="6">
        <v>137725638</v>
      </c>
    </row>
    <row r="1188" spans="2:5" x14ac:dyDescent="0.2">
      <c r="B1188" s="2">
        <v>2024</v>
      </c>
      <c r="C1188" s="2">
        <v>8</v>
      </c>
      <c r="D1188" s="2" t="s">
        <v>1549</v>
      </c>
      <c r="E1188" s="6">
        <v>138328422</v>
      </c>
    </row>
    <row r="1189" spans="2:5" x14ac:dyDescent="0.2">
      <c r="B1189" s="2">
        <v>2024</v>
      </c>
      <c r="C1189" s="2">
        <v>9</v>
      </c>
      <c r="D1189" s="2" t="s">
        <v>1560</v>
      </c>
      <c r="E1189" s="6">
        <v>166097904</v>
      </c>
    </row>
    <row r="1190" spans="2:5" x14ac:dyDescent="0.2">
      <c r="B1190" s="2">
        <v>2024</v>
      </c>
      <c r="C1190" s="2">
        <v>10</v>
      </c>
      <c r="D1190" s="2" t="s">
        <v>1555</v>
      </c>
      <c r="E1190" s="6">
        <v>122579448</v>
      </c>
    </row>
    <row r="1191" spans="2:5" x14ac:dyDescent="0.2">
      <c r="B1191" s="2">
        <v>2024</v>
      </c>
      <c r="C1191" s="2">
        <v>11</v>
      </c>
      <c r="D1191" s="2" t="s">
        <v>1550</v>
      </c>
      <c r="E1191" s="6">
        <v>157029288</v>
      </c>
    </row>
    <row r="1192" spans="2:5" x14ac:dyDescent="0.2">
      <c r="B1192" s="2">
        <v>2024</v>
      </c>
      <c r="C1192" s="2">
        <v>12</v>
      </c>
      <c r="D1192" s="2" t="s">
        <v>1544</v>
      </c>
      <c r="E1192" s="6">
        <v>101457895</v>
      </c>
    </row>
    <row r="1193" spans="2:5" x14ac:dyDescent="0.2">
      <c r="B1193" s="2">
        <v>2024</v>
      </c>
      <c r="C1193" s="2">
        <v>13</v>
      </c>
      <c r="D1193" s="2" t="s">
        <v>1548</v>
      </c>
      <c r="E1193" s="6">
        <v>129503100</v>
      </c>
    </row>
    <row r="1194" spans="2:5" x14ac:dyDescent="0.2">
      <c r="B1194" s="2">
        <v>2024</v>
      </c>
      <c r="C1194" s="2">
        <v>14</v>
      </c>
      <c r="D1194" s="2" t="s">
        <v>776</v>
      </c>
      <c r="E1194" s="6">
        <v>135039972</v>
      </c>
    </row>
    <row r="1195" spans="2:5" x14ac:dyDescent="0.2">
      <c r="B1195" s="2">
        <v>2024</v>
      </c>
      <c r="C1195" s="2">
        <v>15</v>
      </c>
      <c r="D1195" s="2" t="s">
        <v>1033</v>
      </c>
      <c r="E1195" s="6">
        <v>100347296</v>
      </c>
    </row>
    <row r="1196" spans="2:5" x14ac:dyDescent="0.2">
      <c r="B1196" s="2">
        <v>2024</v>
      </c>
      <c r="C1196" s="2">
        <v>16</v>
      </c>
      <c r="D1196" s="2" t="s">
        <v>1562</v>
      </c>
      <c r="E1196" s="6">
        <v>110496193</v>
      </c>
    </row>
    <row r="1197" spans="2:5" x14ac:dyDescent="0.2">
      <c r="B1197" s="2">
        <v>2024</v>
      </c>
      <c r="C1197" s="2">
        <v>17</v>
      </c>
      <c r="D1197" s="2" t="s">
        <v>1576</v>
      </c>
      <c r="E1197" s="6">
        <v>137241403</v>
      </c>
    </row>
    <row r="1198" spans="2:5" x14ac:dyDescent="0.2">
      <c r="B1198" s="2">
        <v>2024</v>
      </c>
      <c r="C1198" s="2">
        <v>18</v>
      </c>
      <c r="D1198" s="2" t="s">
        <v>1564</v>
      </c>
      <c r="E1198" s="6">
        <v>148549510</v>
      </c>
    </row>
    <row r="1199" spans="2:5" x14ac:dyDescent="0.2">
      <c r="B1199" s="2">
        <v>2024</v>
      </c>
      <c r="C1199" s="2">
        <v>19</v>
      </c>
      <c r="D1199" s="2" t="s">
        <v>1587</v>
      </c>
      <c r="E1199" s="6">
        <v>136454989</v>
      </c>
    </row>
    <row r="1200" spans="2:5" x14ac:dyDescent="0.2">
      <c r="B1200" s="2">
        <v>2024</v>
      </c>
      <c r="C1200" s="2">
        <v>20</v>
      </c>
      <c r="D1200" s="2" t="s">
        <v>1558</v>
      </c>
      <c r="E1200" s="6">
        <v>82249525</v>
      </c>
    </row>
    <row r="1201" spans="1:6" x14ac:dyDescent="0.2">
      <c r="B1201" s="2">
        <v>2024</v>
      </c>
      <c r="C1201" s="2">
        <v>21</v>
      </c>
      <c r="D1201" s="2" t="s">
        <v>1545</v>
      </c>
      <c r="E1201" s="6">
        <v>120553373</v>
      </c>
    </row>
    <row r="1202" spans="1:6" x14ac:dyDescent="0.2">
      <c r="B1202" s="2">
        <v>2024</v>
      </c>
      <c r="C1202" s="2">
        <v>22</v>
      </c>
      <c r="D1202" s="2" t="s">
        <v>679</v>
      </c>
      <c r="E1202" s="6">
        <v>117587353</v>
      </c>
    </row>
    <row r="1203" spans="1:6" x14ac:dyDescent="0.2">
      <c r="B1203" s="2">
        <v>2024</v>
      </c>
      <c r="C1203" s="2">
        <v>23</v>
      </c>
      <c r="D1203" s="2" t="s">
        <v>1563</v>
      </c>
      <c r="E1203" s="6">
        <v>103854240</v>
      </c>
    </row>
    <row r="1204" spans="1:6" x14ac:dyDescent="0.2">
      <c r="B1204" s="2">
        <v>2024</v>
      </c>
      <c r="C1204" s="2">
        <v>24</v>
      </c>
      <c r="D1204" s="2" t="s">
        <v>996</v>
      </c>
      <c r="E1204" s="6">
        <v>25604801</v>
      </c>
    </row>
    <row r="1205" spans="1:6" x14ac:dyDescent="0.2">
      <c r="B1205" s="2">
        <v>2024</v>
      </c>
      <c r="C1205" s="2">
        <v>25</v>
      </c>
      <c r="D1205" s="2" t="s">
        <v>1546</v>
      </c>
      <c r="E1205" s="6">
        <v>44431485</v>
      </c>
    </row>
    <row r="1206" spans="1:6" x14ac:dyDescent="0.2">
      <c r="B1206" s="2">
        <v>2024</v>
      </c>
      <c r="C1206" s="2">
        <v>26</v>
      </c>
      <c r="D1206" s="2" t="s">
        <v>1565</v>
      </c>
      <c r="E1206" s="6">
        <v>89007566</v>
      </c>
    </row>
    <row r="1207" spans="1:6" x14ac:dyDescent="0.2">
      <c r="B1207" s="2">
        <v>2024</v>
      </c>
      <c r="C1207" s="2">
        <v>27</v>
      </c>
      <c r="D1207" s="2" t="s">
        <v>1559</v>
      </c>
      <c r="E1207" s="6">
        <v>68009477</v>
      </c>
    </row>
    <row r="1208" spans="1:6" x14ac:dyDescent="0.2">
      <c r="B1208" s="2">
        <v>2024</v>
      </c>
      <c r="C1208" s="2">
        <v>28</v>
      </c>
      <c r="D1208" s="2" t="s">
        <v>935</v>
      </c>
      <c r="E1208" s="6">
        <v>82469335</v>
      </c>
    </row>
    <row r="1209" spans="1:6" x14ac:dyDescent="0.2">
      <c r="B1209" s="2">
        <v>2024</v>
      </c>
      <c r="C1209" s="2">
        <v>29</v>
      </c>
      <c r="D1209" s="2" t="s">
        <v>686</v>
      </c>
      <c r="E1209" s="6">
        <v>54849839</v>
      </c>
    </row>
    <row r="1210" spans="1:6" x14ac:dyDescent="0.2">
      <c r="B1210" s="2">
        <v>2024</v>
      </c>
      <c r="C1210" s="2">
        <v>30</v>
      </c>
      <c r="D1210" s="2" t="s">
        <v>1557</v>
      </c>
      <c r="E1210" s="6">
        <v>46843480</v>
      </c>
    </row>
    <row r="1211" spans="1:6" x14ac:dyDescent="0.2">
      <c r="B1211" s="2">
        <f>B1210</f>
        <v>2024</v>
      </c>
      <c r="D1211" s="1" t="s">
        <v>1630</v>
      </c>
      <c r="E1211" s="168">
        <f>AVERAGE(E1181:E1210)</f>
        <v>113895666.46666667</v>
      </c>
      <c r="F1211" s="168"/>
    </row>
    <row r="1212" spans="1:6" x14ac:dyDescent="0.2">
      <c r="B1212" s="2">
        <f>B1210</f>
        <v>2024</v>
      </c>
      <c r="D1212" s="1" t="s">
        <v>1631</v>
      </c>
      <c r="E1212" s="168">
        <f>SUM(E1181:E1210)</f>
        <v>3416869994</v>
      </c>
      <c r="F1212" s="168"/>
    </row>
    <row r="1213" spans="1:6" x14ac:dyDescent="0.2">
      <c r="A1213" s="2" t="s">
        <v>1487</v>
      </c>
    </row>
    <row r="1215" spans="1:6" x14ac:dyDescent="0.2">
      <c r="D1215" s="2" t="s">
        <v>1263</v>
      </c>
      <c r="E1215" s="2" t="s">
        <v>1628</v>
      </c>
    </row>
    <row r="1216" spans="1:6" x14ac:dyDescent="0.2">
      <c r="B1216" s="2">
        <v>2025</v>
      </c>
      <c r="C1216" s="2">
        <v>1</v>
      </c>
      <c r="D1216" s="2" t="s">
        <v>1556</v>
      </c>
      <c r="E1216" s="6">
        <v>66780916</v>
      </c>
    </row>
    <row r="1217" spans="2:5" x14ac:dyDescent="0.2">
      <c r="B1217" s="2">
        <v>2025</v>
      </c>
      <c r="C1217" s="2">
        <v>2</v>
      </c>
      <c r="D1217" s="2" t="s">
        <v>1561</v>
      </c>
      <c r="E1217" s="6">
        <v>143921376</v>
      </c>
    </row>
    <row r="1218" spans="2:5" x14ac:dyDescent="0.2">
      <c r="B1218" s="2">
        <v>2025</v>
      </c>
      <c r="C1218" s="2">
        <v>3</v>
      </c>
      <c r="D1218" s="2" t="s">
        <v>1553</v>
      </c>
      <c r="E1218" s="6">
        <v>91517164</v>
      </c>
    </row>
    <row r="1219" spans="2:5" x14ac:dyDescent="0.2">
      <c r="B1219" s="2">
        <v>2025</v>
      </c>
      <c r="C1219" s="2">
        <v>4</v>
      </c>
      <c r="D1219" s="2" t="s">
        <v>1551</v>
      </c>
      <c r="E1219" s="6">
        <v>109442285</v>
      </c>
    </row>
    <row r="1220" spans="2:5" x14ac:dyDescent="0.2">
      <c r="B1220" s="2">
        <v>2025</v>
      </c>
      <c r="C1220" s="2">
        <v>5</v>
      </c>
      <c r="D1220" s="2" t="s">
        <v>1554</v>
      </c>
      <c r="E1220" s="6">
        <v>109281840</v>
      </c>
    </row>
    <row r="1221" spans="2:5" x14ac:dyDescent="0.2">
      <c r="B1221" s="2">
        <v>2025</v>
      </c>
      <c r="C1221" s="2">
        <v>6</v>
      </c>
      <c r="D1221" s="2" t="s">
        <v>1547</v>
      </c>
      <c r="E1221" s="6">
        <v>93654076</v>
      </c>
    </row>
    <row r="1222" spans="2:5" x14ac:dyDescent="0.2">
      <c r="B1222" s="2">
        <v>2025</v>
      </c>
      <c r="C1222" s="2">
        <v>7</v>
      </c>
      <c r="D1222" s="2" t="s">
        <v>1552</v>
      </c>
      <c r="E1222" s="6">
        <v>149155126</v>
      </c>
    </row>
    <row r="1223" spans="2:5" x14ac:dyDescent="0.2">
      <c r="B1223" s="2">
        <v>2025</v>
      </c>
      <c r="C1223" s="2">
        <v>8</v>
      </c>
      <c r="D1223" s="2" t="s">
        <v>1549</v>
      </c>
      <c r="E1223" s="6">
        <v>108638483</v>
      </c>
    </row>
    <row r="1224" spans="2:5" x14ac:dyDescent="0.2">
      <c r="B1224" s="2">
        <v>2025</v>
      </c>
      <c r="C1224" s="2">
        <v>9</v>
      </c>
      <c r="D1224" s="2" t="s">
        <v>1560</v>
      </c>
      <c r="E1224" s="6">
        <v>160431790</v>
      </c>
    </row>
    <row r="1225" spans="2:5" x14ac:dyDescent="0.2">
      <c r="B1225" s="2">
        <v>2025</v>
      </c>
      <c r="C1225" s="2">
        <v>10</v>
      </c>
      <c r="D1225" s="2" t="s">
        <v>1555</v>
      </c>
      <c r="E1225" s="6">
        <v>105523264</v>
      </c>
    </row>
    <row r="1226" spans="2:5" x14ac:dyDescent="0.2">
      <c r="B1226" s="2">
        <v>2025</v>
      </c>
      <c r="C1226" s="2">
        <v>11</v>
      </c>
      <c r="D1226" s="2" t="s">
        <v>1550</v>
      </c>
      <c r="E1226" s="6">
        <v>62191000</v>
      </c>
    </row>
    <row r="1227" spans="2:5" x14ac:dyDescent="0.2">
      <c r="B1227" s="2">
        <v>2025</v>
      </c>
      <c r="C1227" s="2">
        <v>12</v>
      </c>
      <c r="D1227" s="2" t="s">
        <v>1544</v>
      </c>
      <c r="E1227" s="6">
        <v>98029335</v>
      </c>
    </row>
    <row r="1228" spans="2:5" x14ac:dyDescent="0.2">
      <c r="B1228" s="2">
        <v>2025</v>
      </c>
      <c r="C1228" s="2">
        <v>13</v>
      </c>
      <c r="D1228" s="2" t="s">
        <v>1548</v>
      </c>
      <c r="E1228" s="6">
        <v>94365818</v>
      </c>
    </row>
    <row r="1229" spans="2:5" x14ac:dyDescent="0.2">
      <c r="B1229" s="2">
        <v>2025</v>
      </c>
      <c r="C1229" s="2">
        <v>14</v>
      </c>
      <c r="D1229" s="2" t="s">
        <v>776</v>
      </c>
      <c r="E1229" s="6">
        <v>63598090</v>
      </c>
    </row>
    <row r="1230" spans="2:5" x14ac:dyDescent="0.2">
      <c r="B1230" s="2">
        <v>2025</v>
      </c>
      <c r="C1230" s="2">
        <v>15</v>
      </c>
      <c r="D1230" s="2" t="s">
        <v>1033</v>
      </c>
      <c r="E1230" s="6">
        <v>95897285</v>
      </c>
    </row>
    <row r="1231" spans="2:5" x14ac:dyDescent="0.2">
      <c r="B1231" s="2">
        <v>2025</v>
      </c>
      <c r="C1231" s="2">
        <v>16</v>
      </c>
      <c r="D1231" s="2" t="s">
        <v>1562</v>
      </c>
      <c r="E1231" s="6">
        <v>74317288</v>
      </c>
    </row>
    <row r="1232" spans="2:5" x14ac:dyDescent="0.2">
      <c r="B1232" s="2">
        <v>2025</v>
      </c>
      <c r="C1232" s="2">
        <v>17</v>
      </c>
      <c r="D1232" s="2" t="s">
        <v>1576</v>
      </c>
      <c r="E1232" s="6">
        <v>32758270</v>
      </c>
    </row>
    <row r="1233" spans="1:6" x14ac:dyDescent="0.2">
      <c r="B1233" s="2">
        <v>2025</v>
      </c>
      <c r="C1233" s="2">
        <v>18</v>
      </c>
      <c r="D1233" s="2" t="s">
        <v>1564</v>
      </c>
      <c r="E1233" s="6">
        <v>110179917</v>
      </c>
    </row>
    <row r="1234" spans="1:6" x14ac:dyDescent="0.2">
      <c r="B1234" s="2">
        <v>2025</v>
      </c>
      <c r="C1234" s="2">
        <v>19</v>
      </c>
      <c r="D1234" s="2" t="s">
        <v>1587</v>
      </c>
      <c r="E1234" s="6">
        <v>84846200</v>
      </c>
    </row>
    <row r="1235" spans="1:6" x14ac:dyDescent="0.2">
      <c r="B1235" s="2">
        <v>2025</v>
      </c>
      <c r="C1235" s="2">
        <v>20</v>
      </c>
      <c r="D1235" s="2" t="s">
        <v>1558</v>
      </c>
      <c r="E1235" s="6">
        <v>61048649</v>
      </c>
    </row>
    <row r="1236" spans="1:6" x14ac:dyDescent="0.2">
      <c r="B1236" s="2">
        <v>2025</v>
      </c>
      <c r="C1236" s="2">
        <v>21</v>
      </c>
      <c r="D1236" s="2" t="s">
        <v>1545</v>
      </c>
      <c r="E1236" s="6">
        <v>92634426</v>
      </c>
    </row>
    <row r="1237" spans="1:6" x14ac:dyDescent="0.2">
      <c r="B1237" s="2">
        <v>2025</v>
      </c>
      <c r="C1237" s="2">
        <v>22</v>
      </c>
      <c r="D1237" s="2" t="s">
        <v>679</v>
      </c>
      <c r="E1237" s="6">
        <v>36194544</v>
      </c>
    </row>
    <row r="1238" spans="1:6" x14ac:dyDescent="0.2">
      <c r="B1238" s="2">
        <v>2025</v>
      </c>
      <c r="C1238" s="2">
        <v>23</v>
      </c>
      <c r="D1238" s="2" t="s">
        <v>1563</v>
      </c>
      <c r="E1238" s="6">
        <v>64555477</v>
      </c>
    </row>
    <row r="1239" spans="1:6" x14ac:dyDescent="0.2">
      <c r="B1239" s="2">
        <v>2025</v>
      </c>
      <c r="C1239" s="2">
        <v>24</v>
      </c>
      <c r="D1239" s="2" t="s">
        <v>996</v>
      </c>
      <c r="E1239" s="6">
        <v>2230253</v>
      </c>
    </row>
    <row r="1240" spans="1:6" x14ac:dyDescent="0.2">
      <c r="B1240" s="2">
        <v>2025</v>
      </c>
      <c r="C1240" s="2">
        <v>25</v>
      </c>
      <c r="D1240" s="2" t="s">
        <v>1546</v>
      </c>
      <c r="E1240" s="6">
        <v>15248674</v>
      </c>
    </row>
    <row r="1241" spans="1:6" x14ac:dyDescent="0.2">
      <c r="B1241" s="2">
        <v>2025</v>
      </c>
      <c r="C1241" s="2">
        <v>26</v>
      </c>
      <c r="D1241" s="2" t="s">
        <v>1565</v>
      </c>
      <c r="E1241" s="6">
        <v>31369699</v>
      </c>
    </row>
    <row r="1242" spans="1:6" x14ac:dyDescent="0.2">
      <c r="B1242" s="2">
        <v>2025</v>
      </c>
      <c r="C1242" s="2">
        <v>27</v>
      </c>
      <c r="D1242" s="2" t="s">
        <v>1559</v>
      </c>
      <c r="E1242" s="6">
        <v>33044126</v>
      </c>
    </row>
    <row r="1243" spans="1:6" x14ac:dyDescent="0.2">
      <c r="B1243" s="2">
        <v>2025</v>
      </c>
      <c r="C1243" s="2">
        <v>28</v>
      </c>
      <c r="D1243" s="2" t="s">
        <v>935</v>
      </c>
      <c r="E1243" s="6">
        <v>69622497</v>
      </c>
    </row>
    <row r="1244" spans="1:6" x14ac:dyDescent="0.2">
      <c r="B1244" s="2">
        <v>2025</v>
      </c>
      <c r="C1244" s="2">
        <v>29</v>
      </c>
      <c r="D1244" s="2" t="s">
        <v>686</v>
      </c>
      <c r="E1244" s="6">
        <v>18570843</v>
      </c>
    </row>
    <row r="1245" spans="1:6" x14ac:dyDescent="0.2">
      <c r="B1245" s="2">
        <v>2025</v>
      </c>
      <c r="C1245" s="2">
        <v>30</v>
      </c>
      <c r="D1245" s="2" t="s">
        <v>1557</v>
      </c>
      <c r="E1245" s="6">
        <v>19000000</v>
      </c>
    </row>
    <row r="1246" spans="1:6" x14ac:dyDescent="0.2">
      <c r="B1246" s="2">
        <f>B1245</f>
        <v>2025</v>
      </c>
      <c r="D1246" s="1" t="s">
        <v>1630</v>
      </c>
      <c r="E1246" s="168">
        <f>AVERAGE(E1216:E1245)</f>
        <v>76601623.700000003</v>
      </c>
      <c r="F1246" s="168"/>
    </row>
    <row r="1247" spans="1:6" x14ac:dyDescent="0.2">
      <c r="B1247" s="2">
        <f>B1245</f>
        <v>2025</v>
      </c>
      <c r="D1247" s="1" t="s">
        <v>1631</v>
      </c>
      <c r="E1247" s="168">
        <f>SUM(E1216:E1245)</f>
        <v>2298048711</v>
      </c>
      <c r="F1247" s="168"/>
    </row>
    <row r="1248" spans="1:6" x14ac:dyDescent="0.2">
      <c r="A1248" s="2" t="s">
        <v>1487</v>
      </c>
    </row>
    <row r="1253" spans="2:5" x14ac:dyDescent="0.2">
      <c r="D1253" s="2" t="s">
        <v>1263</v>
      </c>
      <c r="E1253" s="2" t="s">
        <v>1629</v>
      </c>
    </row>
    <row r="1254" spans="2:5" x14ac:dyDescent="0.2">
      <c r="B1254" s="2">
        <v>2026</v>
      </c>
      <c r="C1254" s="2">
        <v>1</v>
      </c>
      <c r="D1254" s="2" t="s">
        <v>1556</v>
      </c>
      <c r="E1254" s="6">
        <v>59606817</v>
      </c>
    </row>
    <row r="1255" spans="2:5" x14ac:dyDescent="0.2">
      <c r="B1255" s="2">
        <v>2026</v>
      </c>
      <c r="C1255" s="2">
        <v>2</v>
      </c>
      <c r="D1255" s="2" t="s">
        <v>1561</v>
      </c>
      <c r="E1255" s="6">
        <v>20482758</v>
      </c>
    </row>
    <row r="1256" spans="2:5" x14ac:dyDescent="0.2">
      <c r="B1256" s="2">
        <v>2026</v>
      </c>
      <c r="C1256" s="2">
        <v>3</v>
      </c>
      <c r="D1256" s="2" t="s">
        <v>1553</v>
      </c>
      <c r="E1256" s="6">
        <v>54708608</v>
      </c>
    </row>
    <row r="1257" spans="2:5" x14ac:dyDescent="0.2">
      <c r="B1257" s="2">
        <v>2026</v>
      </c>
      <c r="C1257" s="2">
        <v>4</v>
      </c>
      <c r="D1257" s="2" t="s">
        <v>1551</v>
      </c>
      <c r="E1257" s="6">
        <v>74804891</v>
      </c>
    </row>
    <row r="1258" spans="2:5" x14ac:dyDescent="0.2">
      <c r="B1258" s="2">
        <v>2026</v>
      </c>
      <c r="C1258" s="2">
        <v>5</v>
      </c>
      <c r="D1258" s="2" t="s">
        <v>1554</v>
      </c>
      <c r="E1258" s="6">
        <v>71942404</v>
      </c>
    </row>
    <row r="1259" spans="2:5" x14ac:dyDescent="0.2">
      <c r="B1259" s="2">
        <v>2026</v>
      </c>
      <c r="C1259" s="2">
        <v>6</v>
      </c>
      <c r="D1259" s="2" t="s">
        <v>1547</v>
      </c>
      <c r="E1259" s="6">
        <v>0</v>
      </c>
    </row>
    <row r="1260" spans="2:5" x14ac:dyDescent="0.2">
      <c r="B1260" s="2">
        <v>2026</v>
      </c>
      <c r="C1260" s="2">
        <v>7</v>
      </c>
      <c r="D1260" s="2" t="s">
        <v>1552</v>
      </c>
      <c r="E1260" s="6">
        <v>126254814</v>
      </c>
    </row>
    <row r="1261" spans="2:5" x14ac:dyDescent="0.2">
      <c r="B1261" s="2">
        <v>2026</v>
      </c>
      <c r="C1261" s="2">
        <v>8</v>
      </c>
      <c r="D1261" s="2" t="s">
        <v>1549</v>
      </c>
      <c r="E1261" s="6">
        <v>72378140</v>
      </c>
    </row>
    <row r="1262" spans="2:5" x14ac:dyDescent="0.2">
      <c r="B1262" s="2">
        <v>2026</v>
      </c>
      <c r="C1262" s="2">
        <v>9</v>
      </c>
      <c r="D1262" s="2" t="s">
        <v>1560</v>
      </c>
      <c r="E1262" s="6">
        <v>115172505</v>
      </c>
    </row>
    <row r="1263" spans="2:5" x14ac:dyDescent="0.2">
      <c r="B1263" s="2">
        <v>2026</v>
      </c>
      <c r="C1263" s="2">
        <v>10</v>
      </c>
      <c r="D1263" s="2" t="s">
        <v>1555</v>
      </c>
      <c r="E1263" s="6">
        <v>105866814</v>
      </c>
    </row>
    <row r="1264" spans="2:5" x14ac:dyDescent="0.2">
      <c r="B1264" s="2">
        <v>2026</v>
      </c>
      <c r="C1264" s="2">
        <v>11</v>
      </c>
      <c r="D1264" s="2" t="s">
        <v>1550</v>
      </c>
      <c r="E1264" s="6">
        <v>54404000</v>
      </c>
    </row>
    <row r="1265" spans="2:5" x14ac:dyDescent="0.2">
      <c r="B1265" s="2">
        <v>2026</v>
      </c>
      <c r="C1265" s="2">
        <v>12</v>
      </c>
      <c r="D1265" s="2" t="s">
        <v>1544</v>
      </c>
      <c r="E1265" s="6">
        <v>95956620</v>
      </c>
    </row>
    <row r="1266" spans="2:5" x14ac:dyDescent="0.2">
      <c r="B1266" s="2">
        <v>2026</v>
      </c>
      <c r="C1266" s="2">
        <v>13</v>
      </c>
      <c r="D1266" s="2" t="s">
        <v>1548</v>
      </c>
      <c r="E1266" s="6">
        <v>72579660</v>
      </c>
    </row>
    <row r="1267" spans="2:5" x14ac:dyDescent="0.2">
      <c r="B1267" s="2">
        <v>2026</v>
      </c>
      <c r="C1267" s="2">
        <v>14</v>
      </c>
      <c r="D1267" s="2" t="s">
        <v>776</v>
      </c>
      <c r="E1267" s="6">
        <v>68052590</v>
      </c>
    </row>
    <row r="1268" spans="2:5" x14ac:dyDescent="0.2">
      <c r="B1268" s="2">
        <v>2026</v>
      </c>
      <c r="C1268" s="2">
        <v>15</v>
      </c>
      <c r="D1268" s="2" t="s">
        <v>1033</v>
      </c>
      <c r="E1268" s="6">
        <v>102896872</v>
      </c>
    </row>
    <row r="1269" spans="2:5" x14ac:dyDescent="0.2">
      <c r="B1269" s="2">
        <v>2026</v>
      </c>
      <c r="C1269" s="2">
        <v>16</v>
      </c>
      <c r="D1269" s="2" t="s">
        <v>1562</v>
      </c>
      <c r="E1269" s="6">
        <v>45999660</v>
      </c>
    </row>
    <row r="1270" spans="2:5" x14ac:dyDescent="0.2">
      <c r="B1270" s="2">
        <v>2026</v>
      </c>
      <c r="C1270" s="2">
        <v>17</v>
      </c>
      <c r="D1270" s="2" t="s">
        <v>1576</v>
      </c>
      <c r="E1270" s="6">
        <v>0</v>
      </c>
    </row>
    <row r="1271" spans="2:5" x14ac:dyDescent="0.2">
      <c r="B1271" s="2">
        <v>2026</v>
      </c>
      <c r="C1271" s="2">
        <v>18</v>
      </c>
      <c r="D1271" s="2" t="s">
        <v>1564</v>
      </c>
      <c r="E1271" s="6">
        <v>109398014</v>
      </c>
    </row>
    <row r="1272" spans="2:5" x14ac:dyDescent="0.2">
      <c r="B1272" s="2">
        <v>2026</v>
      </c>
      <c r="C1272" s="2">
        <v>19</v>
      </c>
      <c r="D1272" s="2" t="s">
        <v>1587</v>
      </c>
      <c r="E1272" s="6">
        <v>38860000</v>
      </c>
    </row>
    <row r="1273" spans="2:5" x14ac:dyDescent="0.2">
      <c r="B1273" s="2">
        <v>2026</v>
      </c>
      <c r="C1273" s="2">
        <v>20</v>
      </c>
      <c r="D1273" s="2" t="s">
        <v>1558</v>
      </c>
      <c r="E1273" s="6">
        <v>63218272</v>
      </c>
    </row>
    <row r="1274" spans="2:5" x14ac:dyDescent="0.2">
      <c r="B1274" s="2">
        <v>2026</v>
      </c>
      <c r="C1274" s="2">
        <v>21</v>
      </c>
      <c r="D1274" s="2" t="s">
        <v>1545</v>
      </c>
      <c r="E1274" s="6">
        <v>95082304</v>
      </c>
    </row>
    <row r="1275" spans="2:5" x14ac:dyDescent="0.2">
      <c r="B1275" s="2">
        <v>2026</v>
      </c>
      <c r="C1275" s="2">
        <v>22</v>
      </c>
      <c r="D1275" s="2" t="s">
        <v>679</v>
      </c>
      <c r="E1275" s="6">
        <v>18975000</v>
      </c>
    </row>
    <row r="1276" spans="2:5" x14ac:dyDescent="0.2">
      <c r="B1276" s="2">
        <v>2026</v>
      </c>
      <c r="C1276" s="2">
        <v>23</v>
      </c>
      <c r="D1276" s="2" t="s">
        <v>1563</v>
      </c>
      <c r="E1276" s="6">
        <v>55087691</v>
      </c>
    </row>
    <row r="1277" spans="2:5" x14ac:dyDescent="0.2">
      <c r="B1277" s="2">
        <v>2026</v>
      </c>
      <c r="C1277" s="2">
        <v>24</v>
      </c>
      <c r="D1277" s="2" t="s">
        <v>996</v>
      </c>
      <c r="E1277" s="6">
        <v>0</v>
      </c>
    </row>
    <row r="1278" spans="2:5" x14ac:dyDescent="0.2">
      <c r="B1278" s="2">
        <v>2026</v>
      </c>
      <c r="C1278" s="2">
        <v>25</v>
      </c>
      <c r="D1278" s="2" t="s">
        <v>1546</v>
      </c>
      <c r="E1278" s="6">
        <v>0</v>
      </c>
    </row>
    <row r="1279" spans="2:5" x14ac:dyDescent="0.2">
      <c r="B1279" s="2">
        <v>2026</v>
      </c>
      <c r="C1279" s="2">
        <v>26</v>
      </c>
      <c r="D1279" s="2" t="s">
        <v>1565</v>
      </c>
      <c r="E1279" s="6">
        <v>10850000</v>
      </c>
    </row>
    <row r="1280" spans="2:5" x14ac:dyDescent="0.2">
      <c r="B1280" s="2">
        <v>2026</v>
      </c>
      <c r="C1280" s="2">
        <v>27</v>
      </c>
      <c r="D1280" s="2" t="s">
        <v>1559</v>
      </c>
      <c r="E1280" s="6">
        <v>8680000</v>
      </c>
    </row>
    <row r="1281" spans="1:6" x14ac:dyDescent="0.2">
      <c r="B1281" s="2">
        <v>2026</v>
      </c>
      <c r="C1281" s="2">
        <v>28</v>
      </c>
      <c r="D1281" s="2" t="s">
        <v>935</v>
      </c>
      <c r="E1281" s="6">
        <v>68438395</v>
      </c>
    </row>
    <row r="1282" spans="1:6" x14ac:dyDescent="0.2">
      <c r="B1282" s="2">
        <v>2026</v>
      </c>
      <c r="C1282" s="2">
        <v>29</v>
      </c>
      <c r="D1282" s="2" t="s">
        <v>686</v>
      </c>
      <c r="E1282" s="6">
        <v>2187451</v>
      </c>
    </row>
    <row r="1283" spans="1:6" x14ac:dyDescent="0.2">
      <c r="B1283" s="2">
        <v>2026</v>
      </c>
      <c r="C1283" s="2">
        <v>30</v>
      </c>
      <c r="D1283" s="2" t="s">
        <v>1557</v>
      </c>
      <c r="E1283" s="6">
        <v>17500000</v>
      </c>
    </row>
    <row r="1284" spans="1:6" x14ac:dyDescent="0.2">
      <c r="B1284" s="2">
        <f>B1283</f>
        <v>2026</v>
      </c>
      <c r="D1284" s="1" t="s">
        <v>1630</v>
      </c>
      <c r="E1284" s="168">
        <f>AVERAGE(E1254:E1283)</f>
        <v>54312809.333333336</v>
      </c>
      <c r="F1284" s="168"/>
    </row>
    <row r="1285" spans="1:6" x14ac:dyDescent="0.2">
      <c r="B1285" s="2">
        <f>B1283</f>
        <v>2026</v>
      </c>
      <c r="D1285" s="1" t="s">
        <v>1631</v>
      </c>
      <c r="E1285" s="168">
        <f>SUM(E1254:E1283)</f>
        <v>1629384280</v>
      </c>
      <c r="F1285" s="168"/>
    </row>
    <row r="1286" spans="1:6" x14ac:dyDescent="0.2">
      <c r="A1286" s="2" t="s">
        <v>1487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2F62-56F5-4648-A73F-F55CD0769982}">
  <sheetPr>
    <tabColor rgb="FFC00000"/>
  </sheetPr>
  <dimension ref="A1"/>
  <sheetViews>
    <sheetView workbookViewId="0">
      <selection activeCell="F1" sqref="F1"/>
    </sheetView>
  </sheetViews>
  <sheetFormatPr baseColWidth="10" defaultRowHeight="16" x14ac:dyDescent="0.2"/>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4C3E-F099-5A49-B89D-57C2B4B43610}">
  <sheetPr>
    <tabColor rgb="FF00B050"/>
  </sheetPr>
  <dimension ref="A1:BQ59"/>
  <sheetViews>
    <sheetView topLeftCell="A6" zoomScale="120" zoomScaleNormal="120" workbookViewId="0">
      <selection activeCell="Q26" sqref="Q26"/>
    </sheetView>
  </sheetViews>
  <sheetFormatPr baseColWidth="10" defaultRowHeight="16" x14ac:dyDescent="0.2"/>
  <cols>
    <col min="1" max="1" width="10.83203125" style="55"/>
    <col min="2" max="2" width="5.33203125" style="55" customWidth="1"/>
    <col min="3" max="3" width="5.83203125" style="55" bestFit="1" customWidth="1"/>
    <col min="4" max="4" width="5.33203125" style="55" customWidth="1"/>
    <col min="5" max="5" width="6" style="55" bestFit="1" customWidth="1"/>
    <col min="6" max="7" width="4.1640625" style="55" customWidth="1"/>
    <col min="8" max="19" width="5.83203125" style="55" customWidth="1"/>
    <col min="20" max="20" width="5.33203125" style="55" customWidth="1"/>
    <col min="21" max="21" width="6" style="55" bestFit="1" customWidth="1"/>
    <col min="22" max="22" width="5.83203125" style="55" customWidth="1"/>
    <col min="23" max="23" width="6" style="55" bestFit="1" customWidth="1"/>
    <col min="24" max="24" width="18.83203125" style="55" customWidth="1"/>
    <col min="25" max="25" width="6" style="55" bestFit="1" customWidth="1"/>
    <col min="26" max="26" width="10.83203125" style="55"/>
    <col min="27" max="27" width="7.6640625" style="55" customWidth="1"/>
    <col min="28" max="28" width="18.83203125" style="55" customWidth="1"/>
    <col min="29" max="29" width="6" style="55" bestFit="1" customWidth="1"/>
    <col min="30" max="30" width="10.83203125" style="55"/>
    <col min="31" max="31" width="7" style="55" customWidth="1"/>
    <col min="32" max="32" width="18.83203125" style="55" customWidth="1"/>
    <col min="33" max="33" width="6" style="55" bestFit="1" customWidth="1"/>
    <col min="34" max="34" width="10.83203125" style="55"/>
    <col min="35" max="35" width="7" style="55" customWidth="1"/>
    <col min="36" max="36" width="18.83203125" style="55" customWidth="1"/>
    <col min="37" max="37" width="6" style="55" bestFit="1" customWidth="1"/>
    <col min="38" max="38" width="10.83203125" style="55"/>
    <col min="39" max="39" width="7.1640625" style="55" customWidth="1"/>
    <col min="40" max="42" width="10.83203125" style="55"/>
  </cols>
  <sheetData>
    <row r="1" spans="2:39" ht="17" thickBot="1" x14ac:dyDescent="0.25">
      <c r="I1" s="151">
        <v>0.33</v>
      </c>
      <c r="J1" s="152">
        <v>0.33</v>
      </c>
      <c r="K1" s="153">
        <v>0.33</v>
      </c>
    </row>
    <row r="2" spans="2:39" ht="17" thickBot="1" x14ac:dyDescent="0.25"/>
    <row r="3" spans="2:39" ht="18" customHeight="1" thickTop="1" x14ac:dyDescent="0.2">
      <c r="B3" s="127" t="s">
        <v>1643</v>
      </c>
      <c r="C3" s="128"/>
      <c r="D3" s="128"/>
      <c r="E3" s="128"/>
      <c r="F3" s="128"/>
      <c r="G3" s="128"/>
      <c r="H3" s="128"/>
      <c r="I3" s="128"/>
      <c r="J3" s="128"/>
      <c r="K3" s="129"/>
      <c r="L3" s="128"/>
      <c r="M3" s="128"/>
      <c r="N3" s="128"/>
      <c r="O3" s="128"/>
      <c r="P3" s="128"/>
      <c r="Q3" s="128"/>
      <c r="R3" s="128"/>
      <c r="S3" s="128"/>
      <c r="T3" s="128"/>
      <c r="U3" s="128"/>
      <c r="V3" s="129"/>
      <c r="W3" s="88" t="s">
        <v>1686</v>
      </c>
      <c r="X3" s="87" t="s">
        <v>1637</v>
      </c>
      <c r="Y3" s="87"/>
      <c r="Z3" s="87"/>
      <c r="AA3" s="87"/>
      <c r="AB3" s="87" t="s">
        <v>1638</v>
      </c>
      <c r="AC3" s="87"/>
      <c r="AD3" s="87"/>
      <c r="AE3" s="87"/>
      <c r="AF3" s="87" t="s">
        <v>1640</v>
      </c>
      <c r="AG3" s="87"/>
      <c r="AH3" s="87"/>
      <c r="AI3" s="87"/>
      <c r="AJ3" s="87" t="s">
        <v>1639</v>
      </c>
      <c r="AK3" s="87"/>
      <c r="AL3" s="87"/>
      <c r="AM3" s="88"/>
    </row>
    <row r="4" spans="2:39" ht="18" customHeight="1" thickBot="1" x14ac:dyDescent="0.25">
      <c r="B4" s="130" t="s">
        <v>1686</v>
      </c>
      <c r="C4" s="131" t="s">
        <v>1644</v>
      </c>
      <c r="D4" s="131" t="s">
        <v>1687</v>
      </c>
      <c r="E4" s="131" t="s">
        <v>1645</v>
      </c>
      <c r="F4" s="131" t="s">
        <v>1697</v>
      </c>
      <c r="G4" s="131" t="s">
        <v>1698</v>
      </c>
      <c r="H4" s="131" t="s">
        <v>1332</v>
      </c>
      <c r="I4" s="131" t="s">
        <v>1663</v>
      </c>
      <c r="J4" s="131" t="s">
        <v>1684</v>
      </c>
      <c r="K4" s="131" t="s">
        <v>1685</v>
      </c>
      <c r="L4" s="131" t="s">
        <v>1695</v>
      </c>
      <c r="M4" s="131" t="s">
        <v>1691</v>
      </c>
      <c r="N4" s="131" t="s">
        <v>1692</v>
      </c>
      <c r="O4" s="131" t="s">
        <v>1691</v>
      </c>
      <c r="P4" s="131" t="s">
        <v>1692</v>
      </c>
      <c r="Q4" s="131" t="s">
        <v>1691</v>
      </c>
      <c r="R4" s="131" t="s">
        <v>1692</v>
      </c>
      <c r="S4" s="131" t="s">
        <v>1641</v>
      </c>
      <c r="T4" s="131" t="s">
        <v>1696</v>
      </c>
      <c r="U4" s="131" t="s">
        <v>1696</v>
      </c>
      <c r="V4" s="132" t="s">
        <v>1641</v>
      </c>
      <c r="W4" s="90" t="s">
        <v>1664</v>
      </c>
      <c r="X4" s="89" t="s">
        <v>544</v>
      </c>
      <c r="Y4" s="89" t="s">
        <v>1263</v>
      </c>
      <c r="Z4" s="89" t="s">
        <v>1642</v>
      </c>
      <c r="AA4" s="89" t="s">
        <v>722</v>
      </c>
      <c r="AB4" s="89" t="s">
        <v>544</v>
      </c>
      <c r="AC4" s="89" t="s">
        <v>1263</v>
      </c>
      <c r="AD4" s="89" t="s">
        <v>1642</v>
      </c>
      <c r="AE4" s="89" t="s">
        <v>722</v>
      </c>
      <c r="AF4" s="89" t="s">
        <v>544</v>
      </c>
      <c r="AG4" s="89" t="s">
        <v>1263</v>
      </c>
      <c r="AH4" s="89" t="s">
        <v>1642</v>
      </c>
      <c r="AI4" s="89" t="s">
        <v>722</v>
      </c>
      <c r="AJ4" s="89" t="s">
        <v>544</v>
      </c>
      <c r="AK4" s="89" t="s">
        <v>1263</v>
      </c>
      <c r="AL4" s="89" t="s">
        <v>1642</v>
      </c>
      <c r="AM4" s="90" t="s">
        <v>722</v>
      </c>
    </row>
    <row r="5" spans="2:39" ht="18" customHeight="1" thickTop="1" x14ac:dyDescent="0.2">
      <c r="B5" s="133" t="s">
        <v>1525</v>
      </c>
      <c r="C5" s="106">
        <v>25.5</v>
      </c>
      <c r="D5" s="136" t="s">
        <v>1085</v>
      </c>
      <c r="E5" s="107">
        <v>19.5</v>
      </c>
      <c r="F5" s="157">
        <v>34</v>
      </c>
      <c r="G5" s="158">
        <v>24</v>
      </c>
      <c r="H5" s="115">
        <f>SUM(C5,E5)</f>
        <v>45</v>
      </c>
      <c r="I5" s="116">
        <f>((_xlfn.XLOOKUP($B5,$B$26:$B$61,$E$26:$E$61,"",0)+_xlfn.XLOOKUP($B5,$B$26:$B$61,$H$26:$H$61,"",0))+(_xlfn.XLOOKUP($D5,$B$26:$B$61,$E$26:$E$61,"",0)+_xlfn.XLOOKUP($D5,$B$26:$B$61,$H$26:$H$61,"",0)))/2</f>
        <v>130.5</v>
      </c>
      <c r="J5" s="106">
        <f>_xlfn.XLOOKUP($B5,$B$26:$B$61,$I$26:$I$61,"",0)+_xlfn.XLOOKUP($D5,$B$26:$B$61,$I$26:$I$61,"",0)</f>
        <v>3.5999999999999996</v>
      </c>
      <c r="K5" s="107">
        <f>_xlfn.XLOOKUP($B5,$B$26:$B$61,$J$26:$J$61,"",0)+_xlfn.XLOOKUP($D5,$B$26:$B$61,$J$26:$J$61,"",0)</f>
        <v>5.7</v>
      </c>
      <c r="L5" s="112">
        <f>(_xlfn.RANK.EQ(I5,I$5:I$19)*$I$1)+(_xlfn.RANK.EQ(J5,J$5:J$19)*$J$1)+(_xlfn.RANK.EQ(K5,K$5:K$19)*$K$1)</f>
        <v>8.58</v>
      </c>
      <c r="M5" s="141">
        <f>((_xlfn.XLOOKUP($B5,$AN$27:$AN$62,$BA$27:$BA$62,"",0)))</f>
        <v>2.7E-2</v>
      </c>
      <c r="N5" s="144">
        <f>((_xlfn.XLOOKUP($D5,$AN$27:$AN$62,$BA$27:$BA$62,"",0)))</f>
        <v>6.3E-2</v>
      </c>
      <c r="O5" s="141">
        <f>_xlfn.XLOOKUP($B5,$BD$27:$BD$62,$BQ$27:$BQ$62,"",0)</f>
        <v>6.2E-2</v>
      </c>
      <c r="P5" s="144">
        <f>_xlfn.XLOOKUP($D5,$BD$27:$BD$62,$BQ$27:$BQ$62,"",0)</f>
        <v>9.6000000000000002E-2</v>
      </c>
      <c r="Q5" s="141">
        <f>O5+N5</f>
        <v>0.125</v>
      </c>
      <c r="R5" s="144">
        <f>P5+M5</f>
        <v>0.123</v>
      </c>
      <c r="S5" s="144">
        <f>AVERAGE(Q5:R5)</f>
        <v>0.124</v>
      </c>
      <c r="T5" s="154"/>
      <c r="U5" s="107"/>
      <c r="V5" s="145"/>
      <c r="W5" s="124"/>
      <c r="X5" s="121"/>
      <c r="Y5" s="92"/>
      <c r="Z5" s="91"/>
      <c r="AA5" s="100"/>
      <c r="AB5" s="93"/>
      <c r="AC5" s="92"/>
      <c r="AD5" s="91"/>
      <c r="AE5" s="100"/>
      <c r="AF5" s="93"/>
      <c r="AG5" s="92"/>
      <c r="AH5" s="91"/>
      <c r="AI5" s="100"/>
      <c r="AJ5" s="93"/>
      <c r="AK5" s="92"/>
      <c r="AL5" s="91"/>
      <c r="AM5" s="103"/>
    </row>
    <row r="6" spans="2:39" ht="18" customHeight="1" x14ac:dyDescent="0.2">
      <c r="B6" s="134" t="s">
        <v>1077</v>
      </c>
      <c r="C6" s="108">
        <v>18</v>
      </c>
      <c r="D6" s="137" t="s">
        <v>1647</v>
      </c>
      <c r="E6" s="109">
        <v>20.5</v>
      </c>
      <c r="F6" s="159">
        <v>20</v>
      </c>
      <c r="G6" s="160">
        <v>12</v>
      </c>
      <c r="H6" s="117">
        <f t="shared" ref="H6:H19" si="0">SUM(C6,E6)</f>
        <v>38.5</v>
      </c>
      <c r="I6" s="118">
        <f t="shared" ref="I6:I19" si="1">((_xlfn.XLOOKUP($B6,$B$26:$B$61,$E$26:$E$61,"",0)+_xlfn.XLOOKUP($B6,$B$26:$B$61,$H$26:$H$61,"",0))+(_xlfn.XLOOKUP($D6,$B$26:$B$61,$E$26:$E$61,"",0)+_xlfn.XLOOKUP($D6,$B$26:$B$61,$H$26:$H$61,"",0)))/2</f>
        <v>119.8</v>
      </c>
      <c r="J6" s="108">
        <f t="shared" ref="J6:J19" si="2">_xlfn.XLOOKUP($B6,$B$26:$B$61,$I$26:$I$61,"",0)+_xlfn.XLOOKUP($D6,$B$26:$B$61,$I$26:$I$61,"",0)</f>
        <v>3.7</v>
      </c>
      <c r="K6" s="109">
        <f t="shared" ref="K6:K19" si="3">_xlfn.XLOOKUP($B6,$B$26:$B$61,$J$26:$J$61,"",0)+_xlfn.XLOOKUP($D6,$B$26:$B$61,$J$26:$J$61,"",0)</f>
        <v>4.3</v>
      </c>
      <c r="L6" s="113">
        <f t="shared" ref="L6:L19" si="4">(_xlfn.RANK.EQ(I6,I$5:I$19)*$I$1)+(_xlfn.RANK.EQ(J6,J$5:J$19)*$J$1)+(_xlfn.RANK.EQ(K6,K$5:K$19)*$K$1)</f>
        <v>13.2</v>
      </c>
      <c r="M6" s="142">
        <f>((_xlfn.XLOOKUP($B6,$AN$27:$AN$62,$BA$27:$BA$62,"",0)))</f>
        <v>0.18099999999999999</v>
      </c>
      <c r="N6" s="146">
        <f>((_xlfn.XLOOKUP($D6,$AN$27:$AN$62,$BA$27:$BA$62,"",0)))</f>
        <v>0.13300000000000001</v>
      </c>
      <c r="O6" s="142">
        <f>_xlfn.XLOOKUP($B6,$BD$27:$BD$62,$BQ$27:$BQ$62,"",0)</f>
        <v>6.6000000000000003E-2</v>
      </c>
      <c r="P6" s="146">
        <f>_xlfn.XLOOKUP($D6,$BD$27:$BD$62,$BQ$27:$BQ$62,"",0)</f>
        <v>3.5000000000000003E-2</v>
      </c>
      <c r="Q6" s="142">
        <f t="shared" ref="Q6:Q19" si="5">O6+N6</f>
        <v>0.19900000000000001</v>
      </c>
      <c r="R6" s="146">
        <f t="shared" ref="R6:R19" si="6">P6+M6</f>
        <v>0.216</v>
      </c>
      <c r="S6" s="146">
        <f t="shared" ref="S6:S19" si="7">AVERAGE(Q6:R6)</f>
        <v>0.20750000000000002</v>
      </c>
      <c r="T6" s="155"/>
      <c r="U6" s="109"/>
      <c r="V6" s="147"/>
      <c r="W6" s="125"/>
      <c r="X6" s="122"/>
      <c r="Y6" s="95"/>
      <c r="Z6" s="94"/>
      <c r="AA6" s="101"/>
      <c r="AB6" s="96"/>
      <c r="AC6" s="95"/>
      <c r="AD6" s="94"/>
      <c r="AE6" s="101"/>
      <c r="AF6" s="96"/>
      <c r="AG6" s="95"/>
      <c r="AH6" s="94"/>
      <c r="AI6" s="101"/>
      <c r="AJ6" s="96"/>
      <c r="AK6" s="95"/>
      <c r="AL6" s="94"/>
      <c r="AM6" s="104"/>
    </row>
    <row r="7" spans="2:39" ht="18" customHeight="1" x14ac:dyDescent="0.2">
      <c r="B7" s="134" t="s">
        <v>1520</v>
      </c>
      <c r="C7" s="108">
        <v>22.5</v>
      </c>
      <c r="D7" s="137" t="s">
        <v>930</v>
      </c>
      <c r="E7" s="109">
        <v>26</v>
      </c>
      <c r="F7" s="159">
        <v>48</v>
      </c>
      <c r="G7" s="160">
        <v>45</v>
      </c>
      <c r="H7" s="117">
        <f t="shared" si="0"/>
        <v>48.5</v>
      </c>
      <c r="I7" s="118">
        <f t="shared" si="1"/>
        <v>127.85</v>
      </c>
      <c r="J7" s="108">
        <f t="shared" si="2"/>
        <v>5.7</v>
      </c>
      <c r="K7" s="109">
        <f t="shared" si="3"/>
        <v>7</v>
      </c>
      <c r="L7" s="113">
        <f t="shared" si="4"/>
        <v>4.29</v>
      </c>
      <c r="M7" s="142">
        <f>((_xlfn.XLOOKUP($B7,$AN$27:$AN$62,$BA$27:$BA$62,"",0)))</f>
        <v>6.7000000000000004E-2</v>
      </c>
      <c r="N7" s="146">
        <f>((_xlfn.XLOOKUP($D7,$AN$27:$AN$62,$BA$27:$BA$62,"",0)))</f>
        <v>3.9E-2</v>
      </c>
      <c r="O7" s="142">
        <f>_xlfn.XLOOKUP($B7,$BD$27:$BD$62,$BQ$27:$BQ$62,"",0)</f>
        <v>6.5000000000000002E-2</v>
      </c>
      <c r="P7" s="146">
        <f>_xlfn.XLOOKUP($D7,$BD$27:$BD$62,$BQ$27:$BQ$62,"",0)</f>
        <v>6.8000000000000005E-2</v>
      </c>
      <c r="Q7" s="142">
        <f t="shared" si="5"/>
        <v>0.10400000000000001</v>
      </c>
      <c r="R7" s="146">
        <f t="shared" si="6"/>
        <v>0.13500000000000001</v>
      </c>
      <c r="S7" s="146">
        <f t="shared" si="7"/>
        <v>0.11950000000000001</v>
      </c>
      <c r="T7" s="155"/>
      <c r="U7" s="109"/>
      <c r="V7" s="147"/>
      <c r="W7" s="125" t="s">
        <v>1487</v>
      </c>
      <c r="X7" s="122"/>
      <c r="Y7" s="95"/>
      <c r="Z7" s="94"/>
      <c r="AA7" s="101"/>
      <c r="AB7" s="96"/>
      <c r="AC7" s="95"/>
      <c r="AD7" s="94"/>
      <c r="AE7" s="101"/>
      <c r="AF7" s="96"/>
      <c r="AG7" s="95"/>
      <c r="AH7" s="94"/>
      <c r="AI7" s="101"/>
      <c r="AJ7" s="96"/>
      <c r="AK7" s="95"/>
      <c r="AL7" s="94"/>
      <c r="AM7" s="104"/>
    </row>
    <row r="8" spans="2:39" ht="18" customHeight="1" x14ac:dyDescent="0.2">
      <c r="B8" s="134" t="s">
        <v>1648</v>
      </c>
      <c r="C8" s="108">
        <v>18.75</v>
      </c>
      <c r="D8" s="137" t="s">
        <v>1513</v>
      </c>
      <c r="E8" s="109">
        <v>25.25</v>
      </c>
      <c r="F8" s="159">
        <v>21</v>
      </c>
      <c r="G8" s="160">
        <v>29</v>
      </c>
      <c r="H8" s="117">
        <f t="shared" si="0"/>
        <v>44</v>
      </c>
      <c r="I8" s="118">
        <f t="shared" si="1"/>
        <v>131.15</v>
      </c>
      <c r="J8" s="108">
        <f t="shared" si="2"/>
        <v>6.7</v>
      </c>
      <c r="K8" s="109">
        <f t="shared" si="3"/>
        <v>8</v>
      </c>
      <c r="L8" s="113">
        <f t="shared" si="4"/>
        <v>1.98</v>
      </c>
      <c r="M8" s="142">
        <f>((_xlfn.XLOOKUP($B8,$AN$27:$AN$62,$BA$27:$BA$62,"",0)))</f>
        <v>3.5999999999999997E-2</v>
      </c>
      <c r="N8" s="146">
        <f>((_xlfn.XLOOKUP($D8,$AN$27:$AN$62,$BA$27:$BA$62,"",0)))</f>
        <v>7.0000000000000007E-2</v>
      </c>
      <c r="O8" s="142">
        <f>_xlfn.XLOOKUP($B8,$BD$27:$BD$62,$BQ$27:$BQ$62,"",0)</f>
        <v>5.7000000000000002E-2</v>
      </c>
      <c r="P8" s="146">
        <f>_xlfn.XLOOKUP($D8,$BD$27:$BD$62,$BQ$27:$BQ$62,"",0)</f>
        <v>8.8999999999999996E-2</v>
      </c>
      <c r="Q8" s="142">
        <f t="shared" si="5"/>
        <v>0.127</v>
      </c>
      <c r="R8" s="146">
        <f t="shared" si="6"/>
        <v>0.125</v>
      </c>
      <c r="S8" s="146">
        <f t="shared" si="7"/>
        <v>0.126</v>
      </c>
      <c r="T8" s="155"/>
      <c r="U8" s="109"/>
      <c r="V8" s="147"/>
      <c r="W8" s="125" t="s">
        <v>1487</v>
      </c>
      <c r="X8" s="122"/>
      <c r="Y8" s="95"/>
      <c r="Z8" s="94"/>
      <c r="AA8" s="101"/>
      <c r="AB8" s="96"/>
      <c r="AC8" s="95"/>
      <c r="AD8" s="94"/>
      <c r="AE8" s="101"/>
      <c r="AF8" s="96"/>
      <c r="AG8" s="95"/>
      <c r="AH8" s="94"/>
      <c r="AI8" s="101"/>
      <c r="AJ8" s="96"/>
      <c r="AK8" s="95"/>
      <c r="AL8" s="94"/>
      <c r="AM8" s="104"/>
    </row>
    <row r="9" spans="2:39" ht="18" customHeight="1" x14ac:dyDescent="0.2">
      <c r="B9" s="134" t="s">
        <v>1649</v>
      </c>
      <c r="C9" s="108">
        <v>19.25</v>
      </c>
      <c r="D9" s="137" t="s">
        <v>1650</v>
      </c>
      <c r="E9" s="109">
        <v>22.25</v>
      </c>
      <c r="F9" s="159">
        <v>24</v>
      </c>
      <c r="G9" s="160">
        <v>20</v>
      </c>
      <c r="H9" s="117">
        <f t="shared" si="0"/>
        <v>41.5</v>
      </c>
      <c r="I9" s="118">
        <f t="shared" si="1"/>
        <v>135.15</v>
      </c>
      <c r="J9" s="108">
        <f t="shared" si="2"/>
        <v>3.4</v>
      </c>
      <c r="K9" s="109">
        <f t="shared" si="3"/>
        <v>5</v>
      </c>
      <c r="L9" s="113">
        <f t="shared" si="4"/>
        <v>8.91</v>
      </c>
      <c r="M9" s="142">
        <f>((_xlfn.XLOOKUP($B9,$AN$27:$AN$62,$BA$27:$BA$62,"",0)))</f>
        <v>6.2E-2</v>
      </c>
      <c r="N9" s="146">
        <f>((_xlfn.XLOOKUP($D9,$AN$27:$AN$62,$BA$27:$BA$62,"",0)))</f>
        <v>4.9000000000000002E-2</v>
      </c>
      <c r="O9" s="142">
        <f>_xlfn.XLOOKUP($B9,$BD$27:$BD$62,$BQ$27:$BQ$62,"",0)</f>
        <v>5.0999999999999997E-2</v>
      </c>
      <c r="P9" s="146">
        <f>_xlfn.XLOOKUP($D9,$BD$27:$BD$62,$BQ$27:$BQ$62,"",0)</f>
        <v>8.1000000000000003E-2</v>
      </c>
      <c r="Q9" s="142">
        <f t="shared" si="5"/>
        <v>0.1</v>
      </c>
      <c r="R9" s="146">
        <f t="shared" si="6"/>
        <v>0.14300000000000002</v>
      </c>
      <c r="S9" s="146">
        <f t="shared" si="7"/>
        <v>0.12150000000000001</v>
      </c>
      <c r="T9" s="155"/>
      <c r="U9" s="109"/>
      <c r="V9" s="147"/>
      <c r="W9" s="125"/>
      <c r="X9" s="122"/>
      <c r="Y9" s="95"/>
      <c r="Z9" s="94"/>
      <c r="AA9" s="101"/>
      <c r="AB9" s="96"/>
      <c r="AC9" s="95"/>
      <c r="AD9" s="94"/>
      <c r="AE9" s="101"/>
      <c r="AF9" s="96"/>
      <c r="AG9" s="95"/>
      <c r="AH9" s="94"/>
      <c r="AI9" s="101"/>
      <c r="AJ9" s="96"/>
      <c r="AK9" s="95"/>
      <c r="AL9" s="94"/>
      <c r="AM9" s="104"/>
    </row>
    <row r="10" spans="2:39" ht="18" customHeight="1" x14ac:dyDescent="0.2">
      <c r="B10" s="134" t="s">
        <v>788</v>
      </c>
      <c r="C10" s="108">
        <v>24.75</v>
      </c>
      <c r="D10" s="137" t="s">
        <v>1526</v>
      </c>
      <c r="E10" s="109">
        <v>23.75</v>
      </c>
      <c r="F10" s="159">
        <v>20</v>
      </c>
      <c r="G10" s="160">
        <v>23</v>
      </c>
      <c r="H10" s="117">
        <f t="shared" si="0"/>
        <v>48.5</v>
      </c>
      <c r="I10" s="118">
        <f t="shared" si="1"/>
        <v>125.3</v>
      </c>
      <c r="J10" s="108">
        <f t="shared" si="2"/>
        <v>6</v>
      </c>
      <c r="K10" s="109">
        <f t="shared" si="3"/>
        <v>8.3000000000000007</v>
      </c>
      <c r="L10" s="113">
        <f t="shared" si="4"/>
        <v>4.62</v>
      </c>
      <c r="M10" s="142">
        <f>((_xlfn.XLOOKUP($B10,$AN$27:$AN$62,$BA$27:$BA$62,"",0)))</f>
        <v>4.2000000000000003E-2</v>
      </c>
      <c r="N10" s="146">
        <f>((_xlfn.XLOOKUP($D10,$AN$27:$AN$62,$BA$27:$BA$62,"",0)))</f>
        <v>7.2999999999999995E-2</v>
      </c>
      <c r="O10" s="142">
        <f>_xlfn.XLOOKUP($B10,$BD$27:$BD$62,$BQ$27:$BQ$62,"",0)</f>
        <v>6.4000000000000001E-2</v>
      </c>
      <c r="P10" s="146">
        <f>_xlfn.XLOOKUP($D10,$BD$27:$BD$62,$BQ$27:$BQ$62,"",0)</f>
        <v>6.3E-2</v>
      </c>
      <c r="Q10" s="142">
        <f t="shared" si="5"/>
        <v>0.13700000000000001</v>
      </c>
      <c r="R10" s="146">
        <f t="shared" si="6"/>
        <v>0.10500000000000001</v>
      </c>
      <c r="S10" s="146">
        <f t="shared" si="7"/>
        <v>0.12100000000000001</v>
      </c>
      <c r="T10" s="155"/>
      <c r="U10" s="109"/>
      <c r="V10" s="147"/>
      <c r="W10" s="125"/>
      <c r="X10" s="122"/>
      <c r="Y10" s="95"/>
      <c r="Z10" s="94"/>
      <c r="AA10" s="101"/>
      <c r="AB10" s="96"/>
      <c r="AC10" s="95"/>
      <c r="AD10" s="94"/>
      <c r="AE10" s="101"/>
      <c r="AF10" s="96"/>
      <c r="AG10" s="95"/>
      <c r="AH10" s="94"/>
      <c r="AI10" s="101"/>
      <c r="AJ10" s="96"/>
      <c r="AK10" s="95"/>
      <c r="AL10" s="94"/>
      <c r="AM10" s="104"/>
    </row>
    <row r="11" spans="2:39" ht="18" customHeight="1" x14ac:dyDescent="0.2">
      <c r="B11" s="134" t="s">
        <v>1651</v>
      </c>
      <c r="C11" s="108">
        <v>19.5</v>
      </c>
      <c r="D11" s="137" t="s">
        <v>1509</v>
      </c>
      <c r="E11" s="109">
        <v>23.5</v>
      </c>
      <c r="F11" s="159">
        <v>24</v>
      </c>
      <c r="G11" s="160">
        <v>17</v>
      </c>
      <c r="H11" s="117">
        <f t="shared" si="0"/>
        <v>43</v>
      </c>
      <c r="I11" s="118">
        <f t="shared" si="1"/>
        <v>126.35</v>
      </c>
      <c r="J11" s="108">
        <f t="shared" si="2"/>
        <v>3.3</v>
      </c>
      <c r="K11" s="109">
        <f t="shared" si="3"/>
        <v>5.6</v>
      </c>
      <c r="L11" s="113">
        <f t="shared" si="4"/>
        <v>11.55</v>
      </c>
      <c r="M11" s="142">
        <f>((_xlfn.XLOOKUP($B11,$AN$27:$AN$62,$BA$27:$BA$62,"",0)))</f>
        <v>4.9000000000000002E-2</v>
      </c>
      <c r="N11" s="146">
        <f>((_xlfn.XLOOKUP($D11,$AN$27:$AN$62,$BA$27:$BA$62,"",0)))</f>
        <v>9.6000000000000002E-2</v>
      </c>
      <c r="O11" s="142">
        <f>_xlfn.XLOOKUP($B11,$BD$27:$BD$62,$BQ$27:$BQ$62,"",0)</f>
        <v>6.6000000000000003E-2</v>
      </c>
      <c r="P11" s="146">
        <f>_xlfn.XLOOKUP($D11,$BD$27:$BD$62,$BQ$27:$BQ$62,"",0)</f>
        <v>3.9E-2</v>
      </c>
      <c r="Q11" s="142">
        <f t="shared" si="5"/>
        <v>0.16200000000000001</v>
      </c>
      <c r="R11" s="146">
        <f t="shared" si="6"/>
        <v>8.7999999999999995E-2</v>
      </c>
      <c r="S11" s="146">
        <f t="shared" si="7"/>
        <v>0.125</v>
      </c>
      <c r="T11" s="155"/>
      <c r="U11" s="109"/>
      <c r="V11" s="147"/>
      <c r="W11" s="125"/>
      <c r="X11" s="122"/>
      <c r="Y11" s="95"/>
      <c r="Z11" s="94"/>
      <c r="AA11" s="101"/>
      <c r="AB11" s="96"/>
      <c r="AC11" s="95"/>
      <c r="AD11" s="94"/>
      <c r="AE11" s="101"/>
      <c r="AF11" s="96"/>
      <c r="AG11" s="95"/>
      <c r="AH11" s="94"/>
      <c r="AI11" s="101"/>
      <c r="AJ11" s="96"/>
      <c r="AK11" s="95"/>
      <c r="AL11" s="94"/>
      <c r="AM11" s="104"/>
    </row>
    <row r="12" spans="2:39" ht="18" customHeight="1" x14ac:dyDescent="0.2">
      <c r="B12" s="134" t="s">
        <v>1521</v>
      </c>
      <c r="C12" s="108">
        <v>19</v>
      </c>
      <c r="D12" s="137" t="s">
        <v>843</v>
      </c>
      <c r="E12" s="109">
        <v>22</v>
      </c>
      <c r="F12" s="159">
        <v>10</v>
      </c>
      <c r="G12" s="160">
        <v>25</v>
      </c>
      <c r="H12" s="117">
        <f t="shared" si="0"/>
        <v>41</v>
      </c>
      <c r="I12" s="118">
        <f t="shared" si="1"/>
        <v>131.14999999999998</v>
      </c>
      <c r="J12" s="108">
        <f t="shared" si="2"/>
        <v>4.3</v>
      </c>
      <c r="K12" s="109">
        <f t="shared" si="3"/>
        <v>4.7</v>
      </c>
      <c r="L12" s="113">
        <f t="shared" si="4"/>
        <v>7.59</v>
      </c>
      <c r="M12" s="142">
        <f>((_xlfn.XLOOKUP($B12,$AN$27:$AN$62,$BA$27:$BA$62,"",0)))</f>
        <v>0.114</v>
      </c>
      <c r="N12" s="146">
        <f>((_xlfn.XLOOKUP($D12,$AN$27:$AN$62,$BA$27:$BA$62,"",0)))</f>
        <v>5.5E-2</v>
      </c>
      <c r="O12" s="142">
        <f>_xlfn.XLOOKUP($B12,$BD$27:$BD$62,$BQ$27:$BQ$62,"",0)</f>
        <v>8.6999999999999994E-2</v>
      </c>
      <c r="P12" s="146">
        <f>_xlfn.XLOOKUP($D12,$BD$27:$BD$62,$BQ$27:$BQ$62,"",0)</f>
        <v>0.125</v>
      </c>
      <c r="Q12" s="142">
        <f t="shared" si="5"/>
        <v>0.14199999999999999</v>
      </c>
      <c r="R12" s="146">
        <f t="shared" si="6"/>
        <v>0.23899999999999999</v>
      </c>
      <c r="S12" s="146">
        <f t="shared" si="7"/>
        <v>0.1905</v>
      </c>
      <c r="T12" s="155"/>
      <c r="U12" s="109"/>
      <c r="V12" s="147" t="s">
        <v>1487</v>
      </c>
      <c r="W12" s="125" t="s">
        <v>1487</v>
      </c>
      <c r="X12" s="122"/>
      <c r="Y12" s="95"/>
      <c r="Z12" s="94"/>
      <c r="AA12" s="101"/>
      <c r="AB12" s="96"/>
      <c r="AC12" s="95"/>
      <c r="AD12" s="94"/>
      <c r="AE12" s="101"/>
      <c r="AF12" s="96"/>
      <c r="AG12" s="95"/>
      <c r="AH12" s="94"/>
      <c r="AI12" s="101"/>
      <c r="AJ12" s="96"/>
      <c r="AK12" s="95"/>
      <c r="AL12" s="94"/>
      <c r="AM12" s="104"/>
    </row>
    <row r="13" spans="2:39" ht="18" customHeight="1" x14ac:dyDescent="0.2">
      <c r="B13" s="134" t="s">
        <v>1652</v>
      </c>
      <c r="C13" s="108">
        <v>26.75</v>
      </c>
      <c r="D13" s="137" t="s">
        <v>1655</v>
      </c>
      <c r="E13" s="109">
        <v>23.25</v>
      </c>
      <c r="F13" s="159">
        <v>23</v>
      </c>
      <c r="G13" s="160">
        <v>20</v>
      </c>
      <c r="H13" s="117">
        <f t="shared" si="0"/>
        <v>50</v>
      </c>
      <c r="I13" s="118">
        <f t="shared" si="1"/>
        <v>124.65</v>
      </c>
      <c r="J13" s="108">
        <f t="shared" si="2"/>
        <v>8</v>
      </c>
      <c r="K13" s="109">
        <f t="shared" si="3"/>
        <v>7</v>
      </c>
      <c r="L13" s="113">
        <f t="shared" si="4"/>
        <v>4.95</v>
      </c>
      <c r="M13" s="142">
        <f>((_xlfn.XLOOKUP($B13,$AN$27:$AN$62,$BA$27:$BA$62,"",0)))</f>
        <v>5.6000000000000001E-2</v>
      </c>
      <c r="N13" s="146">
        <f>((_xlfn.XLOOKUP($D13,$AN$27:$AN$62,$BA$27:$BA$62,"",0)))</f>
        <v>6.7000000000000004E-2</v>
      </c>
      <c r="O13" s="142">
        <f>_xlfn.XLOOKUP($B13,$BD$27:$BD$62,$BQ$27:$BQ$62,"",0)</f>
        <v>0.11600000000000001</v>
      </c>
      <c r="P13" s="146">
        <f>_xlfn.XLOOKUP($D13,$BD$27:$BD$62,$BQ$27:$BQ$62,"",0)</f>
        <v>5.7000000000000002E-2</v>
      </c>
      <c r="Q13" s="142">
        <f t="shared" si="5"/>
        <v>0.183</v>
      </c>
      <c r="R13" s="146">
        <f t="shared" si="6"/>
        <v>0.113</v>
      </c>
      <c r="S13" s="146">
        <f t="shared" si="7"/>
        <v>0.14799999999999999</v>
      </c>
      <c r="T13" s="155"/>
      <c r="U13" s="109"/>
      <c r="V13" s="147"/>
      <c r="W13" s="125" t="s">
        <v>1487</v>
      </c>
      <c r="X13" s="122"/>
      <c r="Y13" s="95"/>
      <c r="Z13" s="94"/>
      <c r="AA13" s="101"/>
      <c r="AB13" s="96"/>
      <c r="AC13" s="95"/>
      <c r="AD13" s="94"/>
      <c r="AE13" s="101"/>
      <c r="AF13" s="96"/>
      <c r="AG13" s="95"/>
      <c r="AH13" s="94"/>
      <c r="AI13" s="101"/>
      <c r="AJ13" s="96"/>
      <c r="AK13" s="95"/>
      <c r="AL13" s="94"/>
      <c r="AM13" s="104"/>
    </row>
    <row r="14" spans="2:39" ht="18" customHeight="1" x14ac:dyDescent="0.2">
      <c r="B14" s="134" t="s">
        <v>1653</v>
      </c>
      <c r="C14" s="108">
        <v>21.25</v>
      </c>
      <c r="D14" s="137" t="s">
        <v>1654</v>
      </c>
      <c r="E14" s="109">
        <v>22.25</v>
      </c>
      <c r="F14" s="159"/>
      <c r="G14" s="160"/>
      <c r="H14" s="117">
        <f t="shared" si="0"/>
        <v>43.5</v>
      </c>
      <c r="I14" s="118">
        <f t="shared" si="1"/>
        <v>127.64999999999999</v>
      </c>
      <c r="J14" s="108">
        <f t="shared" si="2"/>
        <v>4.3</v>
      </c>
      <c r="K14" s="109">
        <f t="shared" si="3"/>
        <v>5.7</v>
      </c>
      <c r="L14" s="113">
        <f t="shared" si="4"/>
        <v>7.59</v>
      </c>
      <c r="M14" s="142">
        <f>((_xlfn.XLOOKUP($B14,$AN$27:$AN$62,$BA$27:$BA$62,"",0)))</f>
        <v>5.0999999999999997E-2</v>
      </c>
      <c r="N14" s="146">
        <f>((_xlfn.XLOOKUP($D14,$AN$27:$AN$62,$BA$27:$BA$62,"",0)))</f>
        <v>0.10100000000000001</v>
      </c>
      <c r="O14" s="142">
        <f>_xlfn.XLOOKUP($B14,$BD$27:$BD$62,$BQ$27:$BQ$62,"",0)</f>
        <v>2.3E-2</v>
      </c>
      <c r="P14" s="146">
        <f>_xlfn.XLOOKUP($D14,$BD$27:$BD$62,$BQ$27:$BQ$62,"",0)</f>
        <v>4.3999999999999997E-2</v>
      </c>
      <c r="Q14" s="142">
        <f t="shared" si="5"/>
        <v>0.124</v>
      </c>
      <c r="R14" s="146">
        <f t="shared" si="6"/>
        <v>9.5000000000000001E-2</v>
      </c>
      <c r="S14" s="146">
        <f t="shared" si="7"/>
        <v>0.1095</v>
      </c>
      <c r="T14" s="155"/>
      <c r="U14" s="109"/>
      <c r="V14" s="147"/>
      <c r="W14" s="125"/>
      <c r="X14" s="122"/>
      <c r="Y14" s="95"/>
      <c r="Z14" s="94"/>
      <c r="AA14" s="101"/>
      <c r="AB14" s="96"/>
      <c r="AC14" s="95"/>
      <c r="AD14" s="94"/>
      <c r="AE14" s="101"/>
      <c r="AF14" s="96"/>
      <c r="AG14" s="95"/>
      <c r="AH14" s="94"/>
      <c r="AI14" s="101"/>
      <c r="AJ14" s="96"/>
      <c r="AK14" s="95"/>
      <c r="AL14" s="94"/>
      <c r="AM14" s="104"/>
    </row>
    <row r="15" spans="2:39" ht="18" customHeight="1" x14ac:dyDescent="0.2">
      <c r="B15" s="134" t="s">
        <v>1514</v>
      </c>
      <c r="C15" s="108">
        <v>21.5</v>
      </c>
      <c r="D15" s="137" t="s">
        <v>1656</v>
      </c>
      <c r="E15" s="109">
        <v>24</v>
      </c>
      <c r="F15" s="159"/>
      <c r="G15" s="160"/>
      <c r="H15" s="117">
        <f t="shared" si="0"/>
        <v>45.5</v>
      </c>
      <c r="I15" s="118">
        <f t="shared" si="1"/>
        <v>123.15</v>
      </c>
      <c r="J15" s="108">
        <f t="shared" si="2"/>
        <v>3</v>
      </c>
      <c r="K15" s="109">
        <f t="shared" si="3"/>
        <v>6.6</v>
      </c>
      <c r="L15" s="113">
        <f t="shared" si="4"/>
        <v>10.89</v>
      </c>
      <c r="M15" s="142">
        <f>((_xlfn.XLOOKUP($B15,$AN$27:$AN$62,$BA$27:$BA$62,"",0)))</f>
        <v>0.08</v>
      </c>
      <c r="N15" s="146">
        <f>((_xlfn.XLOOKUP($D15,$AN$27:$AN$62,$BA$27:$BA$62,"",0)))</f>
        <v>6.4000000000000001E-2</v>
      </c>
      <c r="O15" s="142">
        <f>_xlfn.XLOOKUP($B15,$BD$27:$BD$62,$BQ$27:$BQ$62,"",0)</f>
        <v>8.7999999999999995E-2</v>
      </c>
      <c r="P15" s="146">
        <f>_xlfn.XLOOKUP($D15,$BD$27:$BD$62,$BQ$27:$BQ$62,"",0)</f>
        <v>3.2000000000000001E-2</v>
      </c>
      <c r="Q15" s="142">
        <f t="shared" si="5"/>
        <v>0.152</v>
      </c>
      <c r="R15" s="146">
        <f t="shared" si="6"/>
        <v>0.112</v>
      </c>
      <c r="S15" s="146">
        <f t="shared" si="7"/>
        <v>0.13200000000000001</v>
      </c>
      <c r="T15" s="155"/>
      <c r="U15" s="109"/>
      <c r="V15" s="147"/>
      <c r="W15" s="125"/>
      <c r="X15" s="122"/>
      <c r="Y15" s="95"/>
      <c r="Z15" s="94"/>
      <c r="AA15" s="101"/>
      <c r="AB15" s="96"/>
      <c r="AC15" s="95"/>
      <c r="AD15" s="94"/>
      <c r="AE15" s="101"/>
      <c r="AF15" s="96"/>
      <c r="AG15" s="95"/>
      <c r="AH15" s="94"/>
      <c r="AI15" s="101"/>
      <c r="AJ15" s="96"/>
      <c r="AK15" s="95"/>
      <c r="AL15" s="94"/>
      <c r="AM15" s="104"/>
    </row>
    <row r="16" spans="2:39" ht="18" customHeight="1" x14ac:dyDescent="0.2">
      <c r="B16" s="134" t="s">
        <v>1657</v>
      </c>
      <c r="C16" s="108">
        <v>15.25</v>
      </c>
      <c r="D16" s="137" t="s">
        <v>1658</v>
      </c>
      <c r="E16" s="109">
        <v>24.75</v>
      </c>
      <c r="F16" s="159"/>
      <c r="G16" s="160"/>
      <c r="H16" s="117">
        <f t="shared" si="0"/>
        <v>40</v>
      </c>
      <c r="I16" s="118">
        <f t="shared" si="1"/>
        <v>118.05000000000001</v>
      </c>
      <c r="J16" s="108">
        <f t="shared" si="2"/>
        <v>4</v>
      </c>
      <c r="K16" s="109">
        <f t="shared" si="3"/>
        <v>6.7</v>
      </c>
      <c r="L16" s="113">
        <f t="shared" si="4"/>
        <v>9.57</v>
      </c>
      <c r="M16" s="142">
        <f>((_xlfn.XLOOKUP($B16,$AN$27:$AN$62,$BA$27:$BA$62,"",0)))</f>
        <v>0.06</v>
      </c>
      <c r="N16" s="146">
        <f>((_xlfn.XLOOKUP($D16,$AN$27:$AN$62,$BA$27:$BA$62,"",0)))</f>
        <v>7.8E-2</v>
      </c>
      <c r="O16" s="142">
        <f>_xlfn.XLOOKUP($B16,$BD$27:$BD$62,$BQ$27:$BQ$62,"",0)</f>
        <v>9.8000000000000004E-2</v>
      </c>
      <c r="P16" s="146">
        <f>_xlfn.XLOOKUP($D16,$BD$27:$BD$62,$BQ$27:$BQ$62,"",0)</f>
        <v>7.8E-2</v>
      </c>
      <c r="Q16" s="142">
        <f t="shared" si="5"/>
        <v>0.17599999999999999</v>
      </c>
      <c r="R16" s="146">
        <f t="shared" si="6"/>
        <v>0.13800000000000001</v>
      </c>
      <c r="S16" s="146">
        <f t="shared" si="7"/>
        <v>0.157</v>
      </c>
      <c r="T16" s="155"/>
      <c r="U16" s="109"/>
      <c r="V16" s="147"/>
      <c r="W16" s="125"/>
      <c r="X16" s="122"/>
      <c r="Y16" s="95"/>
      <c r="Z16" s="94"/>
      <c r="AA16" s="101"/>
      <c r="AB16" s="96"/>
      <c r="AC16" s="95"/>
      <c r="AD16" s="94"/>
      <c r="AE16" s="101"/>
      <c r="AF16" s="96"/>
      <c r="AG16" s="95"/>
      <c r="AH16" s="94"/>
      <c r="AI16" s="101"/>
      <c r="AJ16" s="96"/>
      <c r="AK16" s="95"/>
      <c r="AL16" s="94"/>
      <c r="AM16" s="104"/>
    </row>
    <row r="17" spans="2:69" ht="18" customHeight="1" x14ac:dyDescent="0.2">
      <c r="B17" s="134" t="s">
        <v>1516</v>
      </c>
      <c r="C17" s="108">
        <v>22.5</v>
      </c>
      <c r="D17" s="137" t="s">
        <v>1646</v>
      </c>
      <c r="E17" s="109">
        <v>19</v>
      </c>
      <c r="F17" s="159"/>
      <c r="G17" s="160"/>
      <c r="H17" s="117">
        <f t="shared" si="0"/>
        <v>41.5</v>
      </c>
      <c r="I17" s="118">
        <f t="shared" si="1"/>
        <v>128.94999999999999</v>
      </c>
      <c r="J17" s="108">
        <f t="shared" si="2"/>
        <v>4.3</v>
      </c>
      <c r="K17" s="109">
        <f t="shared" si="3"/>
        <v>6.3</v>
      </c>
      <c r="L17" s="113">
        <f t="shared" si="4"/>
        <v>5.9399999999999995</v>
      </c>
      <c r="M17" s="142">
        <f>((_xlfn.XLOOKUP($B17,$AN$27:$AN$62,$BA$27:$BA$62,"",0)))</f>
        <v>3.4000000000000002E-2</v>
      </c>
      <c r="N17" s="146">
        <f>((_xlfn.XLOOKUP($D17,$AN$27:$AN$62,$BA$27:$BA$62,"",0)))</f>
        <v>9.1999999999999998E-2</v>
      </c>
      <c r="O17" s="142">
        <f>_xlfn.XLOOKUP($B17,$BD$27:$BD$62,$BQ$27:$BQ$62,"",0)</f>
        <v>6.5000000000000002E-2</v>
      </c>
      <c r="P17" s="146">
        <f>_xlfn.XLOOKUP($D17,$BD$27:$BD$62,$BQ$27:$BQ$62,"",0)</f>
        <v>4.1000000000000002E-2</v>
      </c>
      <c r="Q17" s="142">
        <f t="shared" si="5"/>
        <v>0.157</v>
      </c>
      <c r="R17" s="146">
        <f t="shared" si="6"/>
        <v>7.5000000000000011E-2</v>
      </c>
      <c r="S17" s="146">
        <f t="shared" si="7"/>
        <v>0.11600000000000001</v>
      </c>
      <c r="T17" s="155"/>
      <c r="U17" s="109"/>
      <c r="V17" s="147"/>
      <c r="W17" s="125"/>
      <c r="X17" s="122"/>
      <c r="Y17" s="95"/>
      <c r="Z17" s="94"/>
      <c r="AA17" s="101"/>
      <c r="AB17" s="96"/>
      <c r="AC17" s="95"/>
      <c r="AD17" s="94"/>
      <c r="AE17" s="101"/>
      <c r="AF17" s="96"/>
      <c r="AG17" s="95"/>
      <c r="AH17" s="94"/>
      <c r="AI17" s="101"/>
      <c r="AJ17" s="96"/>
      <c r="AK17" s="95"/>
      <c r="AL17" s="94"/>
      <c r="AM17" s="104"/>
    </row>
    <row r="18" spans="2:69" ht="18" customHeight="1" x14ac:dyDescent="0.2">
      <c r="B18" s="134" t="s">
        <v>1659</v>
      </c>
      <c r="C18" s="108">
        <v>22.5</v>
      </c>
      <c r="D18" s="137" t="s">
        <v>1660</v>
      </c>
      <c r="E18" s="109">
        <v>23.5</v>
      </c>
      <c r="F18" s="159"/>
      <c r="G18" s="160"/>
      <c r="H18" s="117">
        <f t="shared" si="0"/>
        <v>46</v>
      </c>
      <c r="I18" s="118">
        <f t="shared" si="1"/>
        <v>127.19999999999999</v>
      </c>
      <c r="J18" s="108">
        <f t="shared" si="2"/>
        <v>5</v>
      </c>
      <c r="K18" s="109">
        <f t="shared" si="3"/>
        <v>6</v>
      </c>
      <c r="L18" s="113">
        <f t="shared" si="4"/>
        <v>7.26</v>
      </c>
      <c r="M18" s="142">
        <f>((_xlfn.XLOOKUP($B18,$AN$27:$AN$62,$BA$27:$BA$62,"",0)))</f>
        <v>2.3E-2</v>
      </c>
      <c r="N18" s="146">
        <f>((_xlfn.XLOOKUP($D18,$AN$27:$AN$62,$BA$27:$BA$62,"",0)))</f>
        <v>5.6000000000000001E-2</v>
      </c>
      <c r="O18" s="142">
        <f>_xlfn.XLOOKUP($B18,$BD$27:$BD$62,$BQ$27:$BQ$62,"",0)</f>
        <v>8.1000000000000003E-2</v>
      </c>
      <c r="P18" s="146">
        <f>_xlfn.XLOOKUP($D18,$BD$27:$BD$62,$BQ$27:$BQ$62,"",0)</f>
        <v>9.4E-2</v>
      </c>
      <c r="Q18" s="142">
        <f t="shared" si="5"/>
        <v>0.13700000000000001</v>
      </c>
      <c r="R18" s="146">
        <f t="shared" si="6"/>
        <v>0.11699999999999999</v>
      </c>
      <c r="S18" s="146">
        <f t="shared" si="7"/>
        <v>0.127</v>
      </c>
      <c r="T18" s="155"/>
      <c r="U18" s="109"/>
      <c r="V18" s="147"/>
      <c r="W18" s="125"/>
      <c r="X18" s="122"/>
      <c r="Y18" s="95"/>
      <c r="Z18" s="94"/>
      <c r="AA18" s="101"/>
      <c r="AB18" s="96"/>
      <c r="AC18" s="95"/>
      <c r="AD18" s="94"/>
      <c r="AE18" s="101"/>
      <c r="AF18" s="96"/>
      <c r="AG18" s="95"/>
      <c r="AH18" s="94"/>
      <c r="AI18" s="101"/>
      <c r="AJ18" s="96"/>
      <c r="AK18" s="95"/>
      <c r="AL18" s="94"/>
      <c r="AM18" s="104"/>
    </row>
    <row r="19" spans="2:69" ht="18" customHeight="1" thickBot="1" x14ac:dyDescent="0.25">
      <c r="B19" s="135" t="s">
        <v>1661</v>
      </c>
      <c r="C19" s="110">
        <v>20.5</v>
      </c>
      <c r="D19" s="138" t="s">
        <v>1662</v>
      </c>
      <c r="E19" s="111">
        <v>22</v>
      </c>
      <c r="F19" s="161"/>
      <c r="G19" s="162"/>
      <c r="H19" s="119">
        <f t="shared" si="0"/>
        <v>42.5</v>
      </c>
      <c r="I19" s="120">
        <f t="shared" si="1"/>
        <v>122</v>
      </c>
      <c r="J19" s="110">
        <f t="shared" si="2"/>
        <v>4</v>
      </c>
      <c r="K19" s="111">
        <f t="shared" si="3"/>
        <v>6.3</v>
      </c>
      <c r="L19" s="114">
        <f t="shared" si="4"/>
        <v>9.57</v>
      </c>
      <c r="M19" s="143">
        <f>((_xlfn.XLOOKUP($B19,$AN$27:$AN$62,$BA$27:$BA$62,"",0)))</f>
        <v>8.5000000000000006E-2</v>
      </c>
      <c r="N19" s="148">
        <f>((_xlfn.XLOOKUP($D19,$AN$27:$AN$62,$BA$27:$BA$62,"",0)))</f>
        <v>0.08</v>
      </c>
      <c r="O19" s="143">
        <f>_xlfn.XLOOKUP($B19,$BD$27:$BD$62,$BQ$27:$BQ$62,"",0)</f>
        <v>6.0999999999999999E-2</v>
      </c>
      <c r="P19" s="148">
        <f>_xlfn.XLOOKUP($D19,$BD$27:$BD$62,$BQ$27:$BQ$62,"",0)</f>
        <v>0.10199999999999999</v>
      </c>
      <c r="Q19" s="143">
        <f t="shared" si="5"/>
        <v>0.14100000000000001</v>
      </c>
      <c r="R19" s="148">
        <f t="shared" si="6"/>
        <v>0.187</v>
      </c>
      <c r="S19" s="148">
        <f t="shared" si="7"/>
        <v>0.16400000000000001</v>
      </c>
      <c r="T19" s="156"/>
      <c r="U19" s="111"/>
      <c r="V19" s="149"/>
      <c r="W19" s="126"/>
      <c r="X19" s="123"/>
      <c r="Y19" s="98"/>
      <c r="Z19" s="97"/>
      <c r="AA19" s="102"/>
      <c r="AB19" s="99"/>
      <c r="AC19" s="98"/>
      <c r="AD19" s="97"/>
      <c r="AE19" s="102"/>
      <c r="AF19" s="99"/>
      <c r="AG19" s="98"/>
      <c r="AH19" s="97"/>
      <c r="AI19" s="102"/>
      <c r="AJ19" s="99"/>
      <c r="AK19" s="98"/>
      <c r="AL19" s="97"/>
      <c r="AM19" s="105"/>
    </row>
    <row r="20" spans="2:69" ht="17" thickTop="1" x14ac:dyDescent="0.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spans="2:69" x14ac:dyDescent="0.2">
      <c r="B21" s="2"/>
      <c r="C21" s="2"/>
      <c r="D21" s="2"/>
      <c r="E21" s="2"/>
      <c r="F21" s="2"/>
      <c r="G21" s="2"/>
      <c r="H21" s="2"/>
      <c r="I21" s="2"/>
      <c r="J21" s="26">
        <f>AVERAGE(J5:J19)</f>
        <v>4.6199999999999992</v>
      </c>
      <c r="K21" s="26">
        <f>AVERAGE(K5:K19)</f>
        <v>6.2133333333333338</v>
      </c>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2:69" x14ac:dyDescent="0.2">
      <c r="B22" s="2"/>
      <c r="C22" s="2"/>
      <c r="D22" s="2"/>
      <c r="E22" s="2"/>
      <c r="F22" s="2"/>
      <c r="G22" s="2"/>
      <c r="H22" s="2"/>
      <c r="I22" s="2"/>
      <c r="J22" s="26">
        <f>SUM(J5:J19)</f>
        <v>69.299999999999983</v>
      </c>
      <c r="K22" s="26">
        <f>SUM(K5:K19)</f>
        <v>93.2</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2:69" x14ac:dyDescent="0.2">
      <c r="D23" s="2"/>
      <c r="E23" s="2"/>
      <c r="F23" s="2"/>
      <c r="G23" s="2"/>
      <c r="I23" s="2"/>
      <c r="J23" s="2">
        <f>J22/K22</f>
        <v>0.74356223175965641</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2:69" x14ac:dyDescent="0.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2:69" x14ac:dyDescent="0.2">
      <c r="D25" s="2"/>
      <c r="E25" s="2" t="s">
        <v>1683</v>
      </c>
      <c r="F25" s="2"/>
      <c r="G25" s="2"/>
      <c r="H25" s="2" t="s">
        <v>1682</v>
      </c>
      <c r="I25" s="2" t="s">
        <v>1684</v>
      </c>
      <c r="J25" s="2" t="s">
        <v>1685</v>
      </c>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2:69" x14ac:dyDescent="0.2">
      <c r="B26" s="2" t="s">
        <v>1653</v>
      </c>
      <c r="C26" s="55" t="s">
        <v>571</v>
      </c>
      <c r="E26" s="2">
        <f>_xlfn.XLOOKUP($C26,$X$26:$X$61,$Y$26:$Y$61,"",0)</f>
        <v>57.7</v>
      </c>
      <c r="G26" s="2"/>
      <c r="H26" s="2">
        <f>_xlfn.XLOOKUP($C26,$AA$26:$AA$61,$AB$26:$AB$61,"",0)</f>
        <v>74</v>
      </c>
      <c r="I26" s="2">
        <f>_xlfn.XLOOKUP($C26,$AD$26:$AD$61,$AE$26:$AE$61,"",0)</f>
        <v>2.2999999999999998</v>
      </c>
      <c r="J26" s="2">
        <f>_xlfn.XLOOKUP($C26,$AH$26:$AH$61,$AI$26:$AI$61,"",0)</f>
        <v>3</v>
      </c>
      <c r="L26" s="2"/>
      <c r="M26" s="2"/>
      <c r="N26" s="150" t="s">
        <v>1694</v>
      </c>
      <c r="P26" s="150" t="s">
        <v>1699</v>
      </c>
      <c r="Q26" s="150" t="s">
        <v>1663</v>
      </c>
      <c r="R26" s="2"/>
      <c r="S26" s="2"/>
      <c r="U26" s="2"/>
      <c r="X26" s="2" t="s">
        <v>1683</v>
      </c>
      <c r="Y26" s="2"/>
      <c r="Z26" s="2"/>
      <c r="AA26" s="2" t="s">
        <v>1682</v>
      </c>
      <c r="AB26" s="2"/>
      <c r="AC26" s="2"/>
      <c r="AD26" s="2" t="s">
        <v>1684</v>
      </c>
      <c r="AE26" s="2"/>
      <c r="AF26" s="2"/>
      <c r="AG26" s="2"/>
      <c r="AH26" s="2" t="s">
        <v>1665</v>
      </c>
      <c r="AI26" s="2">
        <v>2022</v>
      </c>
      <c r="AJ26" s="2">
        <v>2021</v>
      </c>
      <c r="AL26" s="2"/>
      <c r="AM26" s="55" t="s">
        <v>1688</v>
      </c>
      <c r="BC26" t="s">
        <v>1688</v>
      </c>
    </row>
    <row r="27" spans="2:69" x14ac:dyDescent="0.2">
      <c r="B27" s="2" t="s">
        <v>1526</v>
      </c>
      <c r="C27" s="55" t="s">
        <v>1548</v>
      </c>
      <c r="E27" s="2">
        <f>_xlfn.XLOOKUP($C27,$X$26:$X$61,$Y$26:$Y$61,"",0)</f>
        <v>63</v>
      </c>
      <c r="G27" s="2"/>
      <c r="H27" s="2">
        <f>_xlfn.XLOOKUP($C27,$AA$26:$AA$61,$AB$26:$AB$61,"",0)</f>
        <v>60.3</v>
      </c>
      <c r="I27" s="2">
        <f>_xlfn.XLOOKUP($C27,$AD$26:$AD$61,$AE$26:$AE$61,"",0)</f>
        <v>2.7</v>
      </c>
      <c r="J27" s="2">
        <f>_xlfn.XLOOKUP($C27,$AH$26:$AH$61,$AI$26:$AI$61,"",0)</f>
        <v>4</v>
      </c>
      <c r="L27" s="2"/>
      <c r="M27" s="2"/>
      <c r="N27" s="2"/>
      <c r="O27" s="2"/>
      <c r="P27" s="2"/>
      <c r="Q27" s="2"/>
      <c r="R27" s="2"/>
      <c r="S27" s="2"/>
      <c r="U27" s="2"/>
      <c r="X27" s="2" t="s">
        <v>1665</v>
      </c>
      <c r="Y27" s="2">
        <v>2022</v>
      </c>
      <c r="Z27" s="2"/>
      <c r="AA27" s="2" t="s">
        <v>1665</v>
      </c>
      <c r="AB27" s="2">
        <v>2022</v>
      </c>
      <c r="AC27" s="2"/>
      <c r="AD27" s="2" t="s">
        <v>1665</v>
      </c>
      <c r="AE27" s="2">
        <v>2022</v>
      </c>
      <c r="AF27" s="2"/>
      <c r="AG27" s="2"/>
      <c r="AH27" s="2" t="s">
        <v>1670</v>
      </c>
      <c r="AI27" s="2">
        <v>4.3</v>
      </c>
      <c r="AJ27" s="2">
        <v>3.6</v>
      </c>
      <c r="AL27" s="2"/>
      <c r="AM27" s="55">
        <v>9</v>
      </c>
      <c r="AN27" s="55" t="s">
        <v>1077</v>
      </c>
      <c r="AO27" s="55">
        <v>4.79</v>
      </c>
      <c r="AP27" s="55">
        <v>5.63</v>
      </c>
      <c r="AQ27" s="139">
        <v>0.6</v>
      </c>
      <c r="AR27">
        <v>17</v>
      </c>
      <c r="AS27" s="139">
        <v>0.11</v>
      </c>
      <c r="AT27">
        <v>3</v>
      </c>
      <c r="AU27">
        <v>1.79</v>
      </c>
      <c r="AV27">
        <v>1</v>
      </c>
      <c r="AW27">
        <v>1.36</v>
      </c>
      <c r="AX27">
        <v>6</v>
      </c>
      <c r="AY27">
        <v>32</v>
      </c>
      <c r="AZ27">
        <v>10</v>
      </c>
      <c r="BA27" s="27">
        <v>0.18099999999999999</v>
      </c>
      <c r="BC27">
        <v>21</v>
      </c>
      <c r="BD27" t="s">
        <v>843</v>
      </c>
      <c r="BE27">
        <v>4.71</v>
      </c>
      <c r="BF27">
        <v>4.58</v>
      </c>
      <c r="BG27" s="139">
        <v>0.8</v>
      </c>
      <c r="BH27">
        <v>25</v>
      </c>
      <c r="BI27" s="139">
        <v>0.13</v>
      </c>
      <c r="BJ27">
        <v>28</v>
      </c>
      <c r="BK27">
        <v>1.32</v>
      </c>
      <c r="BL27">
        <v>21</v>
      </c>
      <c r="BM27">
        <v>0.73</v>
      </c>
      <c r="BN27">
        <v>18</v>
      </c>
      <c r="BO27">
        <v>1</v>
      </c>
      <c r="BP27">
        <v>13</v>
      </c>
      <c r="BQ27" s="27">
        <v>0.125</v>
      </c>
    </row>
    <row r="28" spans="2:69" x14ac:dyDescent="0.2">
      <c r="B28" s="2" t="s">
        <v>1655</v>
      </c>
      <c r="C28" s="2" t="s">
        <v>1667</v>
      </c>
      <c r="E28" s="2">
        <f>_xlfn.XLOOKUP($C28,$X$26:$X$61,$Y$26:$Y$61,"",0)</f>
        <v>70.3</v>
      </c>
      <c r="G28" s="2"/>
      <c r="H28" s="2">
        <f>_xlfn.XLOOKUP($C28,$AA$26:$AA$61,$AB$26:$AB$61,"",0)</f>
        <v>55.3</v>
      </c>
      <c r="I28" s="2">
        <f>_xlfn.XLOOKUP($C28,$AD$26:$AD$61,$AE$26:$AE$61,"",0)</f>
        <v>4.3</v>
      </c>
      <c r="J28" s="2">
        <f>_xlfn.XLOOKUP($C28,$AH$26:$AH$61,$AI$26:$AI$61,"",0)</f>
        <v>3.3</v>
      </c>
      <c r="L28" s="2"/>
      <c r="M28" s="2"/>
      <c r="N28" s="2"/>
      <c r="O28" s="2"/>
      <c r="P28" s="2"/>
      <c r="Q28" s="2"/>
      <c r="R28" s="2"/>
      <c r="S28" s="2"/>
      <c r="U28" s="2"/>
      <c r="X28" s="2" t="s">
        <v>1666</v>
      </c>
      <c r="Y28" s="2">
        <v>77</v>
      </c>
      <c r="Z28" s="2"/>
      <c r="AA28" s="2" t="s">
        <v>1676</v>
      </c>
      <c r="AB28" s="2">
        <v>74</v>
      </c>
      <c r="AC28" s="2"/>
      <c r="AD28" s="2" t="s">
        <v>1667</v>
      </c>
      <c r="AE28" s="2">
        <v>4.3</v>
      </c>
      <c r="AF28" s="2"/>
      <c r="AG28" s="2"/>
      <c r="AH28" s="2" t="s">
        <v>1546</v>
      </c>
      <c r="AI28" s="2">
        <v>4.3</v>
      </c>
      <c r="AJ28" s="2">
        <v>2.6</v>
      </c>
      <c r="AL28" s="2"/>
      <c r="AM28" s="55">
        <v>17</v>
      </c>
      <c r="AN28" s="55" t="s">
        <v>1647</v>
      </c>
      <c r="AO28" s="55">
        <v>4.3099999999999996</v>
      </c>
      <c r="AP28" s="55">
        <v>5.8</v>
      </c>
      <c r="AQ28" s="139">
        <v>0.83</v>
      </c>
      <c r="AR28">
        <v>6</v>
      </c>
      <c r="AS28" s="139">
        <v>0.16</v>
      </c>
      <c r="AT28">
        <v>12</v>
      </c>
      <c r="AU28">
        <v>1.36</v>
      </c>
      <c r="AV28">
        <v>10</v>
      </c>
      <c r="AW28">
        <v>2.1</v>
      </c>
      <c r="AX28">
        <v>1</v>
      </c>
      <c r="AY28">
        <v>31</v>
      </c>
      <c r="AZ28">
        <v>13</v>
      </c>
      <c r="BA28" s="27">
        <v>0.13300000000000001</v>
      </c>
      <c r="BC28">
        <v>3</v>
      </c>
      <c r="BD28" t="s">
        <v>1652</v>
      </c>
      <c r="BE28">
        <v>3.04</v>
      </c>
      <c r="BF28">
        <v>2.66</v>
      </c>
      <c r="BG28" s="139">
        <v>0.6</v>
      </c>
      <c r="BH28">
        <v>13</v>
      </c>
      <c r="BI28" s="139">
        <v>0.28000000000000003</v>
      </c>
      <c r="BJ28">
        <v>3</v>
      </c>
      <c r="BK28">
        <v>0.76</v>
      </c>
      <c r="BL28">
        <v>2</v>
      </c>
      <c r="BM28">
        <v>0.15</v>
      </c>
      <c r="BN28">
        <v>5</v>
      </c>
      <c r="BO28">
        <v>2</v>
      </c>
      <c r="BP28">
        <v>11</v>
      </c>
      <c r="BQ28" s="27">
        <v>0.11600000000000001</v>
      </c>
    </row>
    <row r="29" spans="2:69" x14ac:dyDescent="0.2">
      <c r="B29" s="2" t="s">
        <v>1652</v>
      </c>
      <c r="C29" s="55" t="s">
        <v>1681</v>
      </c>
      <c r="E29" s="2">
        <f>_xlfn.XLOOKUP($C29,$X$26:$X$61,$Y$26:$Y$61,"",0)</f>
        <v>52.7</v>
      </c>
      <c r="G29" s="2"/>
      <c r="H29" s="2">
        <f>_xlfn.XLOOKUP($C29,$AA$26:$AA$61,$AB$26:$AB$61,"",0)</f>
        <v>71</v>
      </c>
      <c r="I29" s="2">
        <f>_xlfn.XLOOKUP($C29,$AD$26:$AD$61,$AE$26:$AE$61,"",0)</f>
        <v>3.7</v>
      </c>
      <c r="J29" s="2">
        <f>_xlfn.XLOOKUP($C29,$AH$26:$AH$61,$AI$26:$AI$61,"",0)</f>
        <v>3.7</v>
      </c>
      <c r="L29" s="2"/>
      <c r="M29" s="2"/>
      <c r="N29" s="2"/>
      <c r="O29" s="2"/>
      <c r="P29" s="2"/>
      <c r="Q29" s="2"/>
      <c r="R29" s="2"/>
      <c r="S29" s="2"/>
      <c r="U29" s="2"/>
      <c r="X29" s="2" t="s">
        <v>996</v>
      </c>
      <c r="Y29" s="2">
        <v>72.3</v>
      </c>
      <c r="Z29" s="2"/>
      <c r="AA29" s="2" t="s">
        <v>571</v>
      </c>
      <c r="AB29" s="2">
        <v>74</v>
      </c>
      <c r="AC29" s="2"/>
      <c r="AD29" s="2" t="s">
        <v>1546</v>
      </c>
      <c r="AE29" s="2">
        <v>4</v>
      </c>
      <c r="AF29" s="2"/>
      <c r="AG29" s="2"/>
      <c r="AH29" s="2" t="s">
        <v>1677</v>
      </c>
      <c r="AI29" s="2">
        <v>4.3</v>
      </c>
      <c r="AJ29" s="2">
        <v>2.2999999999999998</v>
      </c>
      <c r="AL29" s="2"/>
      <c r="AM29" s="55">
        <v>26</v>
      </c>
      <c r="AN29" s="55" t="s">
        <v>1521</v>
      </c>
      <c r="AO29" s="55">
        <v>3.71</v>
      </c>
      <c r="AP29" s="55">
        <v>3.1</v>
      </c>
      <c r="AQ29" s="139">
        <v>0.63</v>
      </c>
      <c r="AR29">
        <v>16</v>
      </c>
      <c r="AS29" s="139">
        <v>0.14000000000000001</v>
      </c>
      <c r="AT29">
        <v>9</v>
      </c>
      <c r="AU29">
        <v>0.86</v>
      </c>
      <c r="AV29">
        <v>30</v>
      </c>
      <c r="AW29">
        <v>0.1</v>
      </c>
      <c r="AX29">
        <v>30</v>
      </c>
      <c r="AY29">
        <v>30</v>
      </c>
      <c r="AZ29">
        <v>15</v>
      </c>
      <c r="BA29" s="27">
        <v>0.114</v>
      </c>
      <c r="BC29">
        <v>5</v>
      </c>
      <c r="BD29" t="s">
        <v>1662</v>
      </c>
      <c r="BE29">
        <v>3.36</v>
      </c>
      <c r="BF29">
        <v>2.91</v>
      </c>
      <c r="BG29" s="139">
        <v>1</v>
      </c>
      <c r="BH29">
        <v>31</v>
      </c>
      <c r="BI29" s="139">
        <v>0.22</v>
      </c>
      <c r="BJ29">
        <v>8</v>
      </c>
      <c r="BK29">
        <v>0.76</v>
      </c>
      <c r="BL29">
        <v>3</v>
      </c>
      <c r="BM29">
        <v>0.12</v>
      </c>
      <c r="BN29">
        <v>3</v>
      </c>
      <c r="BO29">
        <v>3</v>
      </c>
      <c r="BP29">
        <v>8</v>
      </c>
      <c r="BQ29" s="27">
        <v>0.10199999999999999</v>
      </c>
    </row>
    <row r="30" spans="2:69" x14ac:dyDescent="0.2">
      <c r="B30" s="2" t="s">
        <v>1654</v>
      </c>
      <c r="C30" s="55" t="s">
        <v>1668</v>
      </c>
      <c r="E30" s="2">
        <f>_xlfn.XLOOKUP($C30,$X$26:$X$61,$Y$26:$Y$61,"",0)</f>
        <v>69.3</v>
      </c>
      <c r="G30" s="2"/>
      <c r="H30" s="2">
        <f>_xlfn.XLOOKUP($C30,$AA$26:$AA$61,$AB$26:$AB$61,"",0)</f>
        <v>54.3</v>
      </c>
      <c r="I30" s="2">
        <f>_xlfn.XLOOKUP($C30,$AD$26:$AD$61,$AE$26:$AE$61,"",0)</f>
        <v>2</v>
      </c>
      <c r="J30" s="2">
        <f>_xlfn.XLOOKUP($C30,$AH$26:$AH$61,$AI$26:$AI$61,"",0)</f>
        <v>2.7</v>
      </c>
      <c r="L30" s="2"/>
      <c r="M30" s="2"/>
      <c r="N30" s="2"/>
      <c r="O30" s="2"/>
      <c r="P30" s="2"/>
      <c r="Q30" s="2"/>
      <c r="R30" s="2"/>
      <c r="S30" s="2"/>
      <c r="U30" s="2"/>
      <c r="X30" s="2" t="s">
        <v>1546</v>
      </c>
      <c r="Y30" s="2">
        <v>70.3</v>
      </c>
      <c r="Z30" s="2"/>
      <c r="AA30" s="2" t="s">
        <v>1245</v>
      </c>
      <c r="AB30" s="2">
        <v>72.5</v>
      </c>
      <c r="AC30" s="2"/>
      <c r="AD30" s="2" t="s">
        <v>1669</v>
      </c>
      <c r="AE30" s="2">
        <v>3.7</v>
      </c>
      <c r="AF30" s="2"/>
      <c r="AG30" s="2"/>
      <c r="AH30" s="2" t="s">
        <v>1544</v>
      </c>
      <c r="AI30" s="2">
        <v>4.3</v>
      </c>
      <c r="AJ30" s="2">
        <v>2.9</v>
      </c>
      <c r="AL30" s="2"/>
      <c r="AM30" s="55">
        <v>29</v>
      </c>
      <c r="AN30" s="55" t="s">
        <v>1689</v>
      </c>
      <c r="AO30" s="55">
        <v>3.55</v>
      </c>
      <c r="AP30" s="55">
        <v>3.13</v>
      </c>
      <c r="AQ30" s="139">
        <v>0.5</v>
      </c>
      <c r="AR30">
        <v>23</v>
      </c>
      <c r="AS30" s="139">
        <v>0.25</v>
      </c>
      <c r="AT30">
        <v>29</v>
      </c>
      <c r="AU30">
        <v>0.74</v>
      </c>
      <c r="AV30">
        <v>32</v>
      </c>
      <c r="AW30">
        <v>0.3</v>
      </c>
      <c r="AX30">
        <v>27</v>
      </c>
      <c r="AY30">
        <v>29</v>
      </c>
      <c r="AZ30">
        <v>15</v>
      </c>
      <c r="BA30" s="27">
        <v>0.109</v>
      </c>
      <c r="BC30">
        <v>7</v>
      </c>
      <c r="BD30" t="s">
        <v>1657</v>
      </c>
      <c r="BE30">
        <v>4.01</v>
      </c>
      <c r="BF30">
        <v>3.77</v>
      </c>
      <c r="BG30" s="139">
        <v>0.83</v>
      </c>
      <c r="BH30">
        <v>27</v>
      </c>
      <c r="BI30" s="139">
        <v>0.14000000000000001</v>
      </c>
      <c r="BJ30">
        <v>25</v>
      </c>
      <c r="BK30">
        <v>0.84</v>
      </c>
      <c r="BL30">
        <v>4</v>
      </c>
      <c r="BM30">
        <v>0.51</v>
      </c>
      <c r="BN30">
        <v>12</v>
      </c>
      <c r="BO30">
        <v>4</v>
      </c>
      <c r="BP30">
        <v>10</v>
      </c>
      <c r="BQ30" s="27">
        <v>9.8000000000000004E-2</v>
      </c>
    </row>
    <row r="31" spans="2:69" x14ac:dyDescent="0.2">
      <c r="B31" s="2" t="s">
        <v>1077</v>
      </c>
      <c r="C31" s="2" t="s">
        <v>1562</v>
      </c>
      <c r="E31" s="2">
        <f>_xlfn.XLOOKUP($C31,$X$26:$X$61,$Y$26:$Y$61,"",0)</f>
        <v>63.3</v>
      </c>
      <c r="G31" s="2"/>
      <c r="H31" s="2">
        <f>_xlfn.XLOOKUP($C31,$AA$26:$AA$61,$AB$26:$AB$61,"",0)</f>
        <v>53</v>
      </c>
      <c r="I31" s="2">
        <f>_xlfn.XLOOKUP($C31,$AD$26:$AD$61,$AE$26:$AE$61,"",0)</f>
        <v>2</v>
      </c>
      <c r="J31" s="2">
        <f>_xlfn.XLOOKUP($C31,$AH$26:$AH$61,$AI$26:$AI$61,"",0)</f>
        <v>2.2999999999999998</v>
      </c>
      <c r="L31" s="2"/>
      <c r="M31" s="2"/>
      <c r="N31" s="2"/>
      <c r="O31" s="2"/>
      <c r="P31" s="2"/>
      <c r="Q31" s="2"/>
      <c r="R31" s="2"/>
      <c r="S31" s="2"/>
      <c r="U31" s="2"/>
      <c r="X31" s="2" t="s">
        <v>1667</v>
      </c>
      <c r="Y31" s="2">
        <v>70.3</v>
      </c>
      <c r="Z31" s="2"/>
      <c r="AA31" s="2" t="s">
        <v>776</v>
      </c>
      <c r="AB31" s="2">
        <v>72</v>
      </c>
      <c r="AC31" s="2"/>
      <c r="AD31" s="2" t="s">
        <v>1681</v>
      </c>
      <c r="AE31" s="2">
        <v>3.7</v>
      </c>
      <c r="AF31" s="2"/>
      <c r="AG31" s="2"/>
      <c r="AH31" s="2" t="s">
        <v>1669</v>
      </c>
      <c r="AI31" s="2">
        <v>4.3</v>
      </c>
      <c r="AJ31" s="2">
        <v>4.0999999999999996</v>
      </c>
      <c r="AL31" s="2"/>
      <c r="AM31" s="55">
        <v>6</v>
      </c>
      <c r="AN31" s="55" t="s">
        <v>1654</v>
      </c>
      <c r="AO31" s="55">
        <v>4.9800000000000004</v>
      </c>
      <c r="AP31" s="55">
        <v>4.91</v>
      </c>
      <c r="AQ31" s="139">
        <v>1</v>
      </c>
      <c r="AR31">
        <v>1</v>
      </c>
      <c r="AS31" s="139">
        <v>0.12</v>
      </c>
      <c r="AT31">
        <v>5</v>
      </c>
      <c r="AU31">
        <v>1.1200000000000001</v>
      </c>
      <c r="AV31">
        <v>19</v>
      </c>
      <c r="AW31">
        <v>0.95</v>
      </c>
      <c r="AX31">
        <v>9</v>
      </c>
      <c r="AY31">
        <v>28</v>
      </c>
      <c r="AZ31">
        <v>9</v>
      </c>
      <c r="BA31" s="27">
        <v>0.10100000000000001</v>
      </c>
      <c r="BC31">
        <v>28</v>
      </c>
      <c r="BD31" t="s">
        <v>1085</v>
      </c>
      <c r="BE31">
        <v>4.97</v>
      </c>
      <c r="BF31">
        <v>5.3</v>
      </c>
      <c r="BG31" s="139">
        <v>0.67</v>
      </c>
      <c r="BH31">
        <v>18</v>
      </c>
      <c r="BI31" s="139">
        <v>0.16</v>
      </c>
      <c r="BJ31">
        <v>19</v>
      </c>
      <c r="BK31">
        <v>1.77</v>
      </c>
      <c r="BL31">
        <v>31</v>
      </c>
      <c r="BM31">
        <v>0.97</v>
      </c>
      <c r="BN31">
        <v>23</v>
      </c>
      <c r="BO31">
        <v>5</v>
      </c>
      <c r="BP31">
        <v>10</v>
      </c>
      <c r="BQ31" s="27">
        <v>9.6000000000000002E-2</v>
      </c>
    </row>
    <row r="32" spans="2:69" x14ac:dyDescent="0.2">
      <c r="B32" s="2" t="s">
        <v>788</v>
      </c>
      <c r="C32" s="55" t="s">
        <v>1544</v>
      </c>
      <c r="E32" s="2">
        <f>_xlfn.XLOOKUP($C32,$X$26:$X$61,$Y$26:$Y$61,"",0)</f>
        <v>57.3</v>
      </c>
      <c r="G32" s="2"/>
      <c r="H32" s="2">
        <f>_xlfn.XLOOKUP($C32,$AA$26:$AA$61,$AB$26:$AB$61,"",0)</f>
        <v>70</v>
      </c>
      <c r="I32" s="2">
        <f>_xlfn.XLOOKUP($C32,$AD$26:$AD$61,$AE$26:$AE$61,"",0)</f>
        <v>3.3</v>
      </c>
      <c r="J32" s="2">
        <f>_xlfn.XLOOKUP($C32,$AH$26:$AH$61,$AI$26:$AI$61,"",0)</f>
        <v>4.3</v>
      </c>
      <c r="L32" s="2"/>
      <c r="M32" s="2"/>
      <c r="N32" s="2"/>
      <c r="O32" s="2"/>
      <c r="P32" s="2"/>
      <c r="Q32" s="2"/>
      <c r="R32" s="2"/>
      <c r="S32" s="2"/>
      <c r="U32" s="2"/>
      <c r="X32" s="2" t="s">
        <v>1668</v>
      </c>
      <c r="Y32" s="2">
        <v>69.3</v>
      </c>
      <c r="Z32" s="2"/>
      <c r="AA32" s="2" t="s">
        <v>1681</v>
      </c>
      <c r="AB32" s="2">
        <v>71</v>
      </c>
      <c r="AC32" s="2"/>
      <c r="AD32" s="2" t="s">
        <v>1550</v>
      </c>
      <c r="AE32" s="2">
        <v>3.7</v>
      </c>
      <c r="AF32" s="2"/>
      <c r="AG32" s="2"/>
      <c r="AH32" s="2" t="s">
        <v>1548</v>
      </c>
      <c r="AI32" s="2">
        <v>4</v>
      </c>
      <c r="AJ32" s="2">
        <v>3.2</v>
      </c>
      <c r="AL32" s="2"/>
      <c r="AM32" s="55">
        <v>25</v>
      </c>
      <c r="AN32" s="55" t="s">
        <v>1509</v>
      </c>
      <c r="AO32" s="55">
        <v>3.94</v>
      </c>
      <c r="AP32" s="55">
        <v>4.2</v>
      </c>
      <c r="AQ32" s="139">
        <v>0.6</v>
      </c>
      <c r="AR32">
        <v>17</v>
      </c>
      <c r="AS32" s="139">
        <v>0.24</v>
      </c>
      <c r="AT32">
        <v>28</v>
      </c>
      <c r="AU32">
        <v>1.42</v>
      </c>
      <c r="AV32">
        <v>8</v>
      </c>
      <c r="AW32">
        <v>0.63</v>
      </c>
      <c r="AX32">
        <v>17</v>
      </c>
      <c r="AY32">
        <v>27</v>
      </c>
      <c r="AZ32">
        <v>12</v>
      </c>
      <c r="BA32" s="27">
        <v>9.6000000000000002E-2</v>
      </c>
      <c r="BC32">
        <v>16</v>
      </c>
      <c r="BD32" t="s">
        <v>1660</v>
      </c>
      <c r="BE32">
        <v>4.53</v>
      </c>
      <c r="BF32">
        <v>3.82</v>
      </c>
      <c r="BG32" s="139">
        <v>0.5</v>
      </c>
      <c r="BH32">
        <v>9</v>
      </c>
      <c r="BI32" s="139">
        <v>0.14000000000000001</v>
      </c>
      <c r="BJ32">
        <v>20</v>
      </c>
      <c r="BK32">
        <v>1.25</v>
      </c>
      <c r="BL32">
        <v>15</v>
      </c>
      <c r="BM32">
        <v>7.0000000000000007E-2</v>
      </c>
      <c r="BN32">
        <v>1</v>
      </c>
      <c r="BO32">
        <v>6</v>
      </c>
      <c r="BP32">
        <v>11</v>
      </c>
      <c r="BQ32" s="27">
        <v>9.4E-2</v>
      </c>
    </row>
    <row r="33" spans="2:69" x14ac:dyDescent="0.2">
      <c r="B33" s="2" t="s">
        <v>843</v>
      </c>
      <c r="C33" s="55" t="s">
        <v>1549</v>
      </c>
      <c r="E33" s="2">
        <f>_xlfn.XLOOKUP($C33,$X$26:$X$61,$Y$26:$Y$61,"",0)</f>
        <v>65.3</v>
      </c>
      <c r="G33" s="2"/>
      <c r="H33" s="2">
        <f>_xlfn.XLOOKUP($C33,$AA$26:$AA$61,$AB$26:$AB$61,"",0)</f>
        <v>61.3</v>
      </c>
      <c r="I33" s="2">
        <f>_xlfn.XLOOKUP($C33,$AD$26:$AD$61,$AE$26:$AE$61,"",0)</f>
        <v>1.3</v>
      </c>
      <c r="J33" s="2">
        <f>_xlfn.XLOOKUP($C33,$AH$26:$AH$61,$AI$26:$AI$61,"",0)</f>
        <v>2</v>
      </c>
      <c r="L33" s="2"/>
      <c r="M33" s="2"/>
      <c r="N33" s="2"/>
      <c r="O33" s="2"/>
      <c r="P33" s="2"/>
      <c r="Q33" s="2"/>
      <c r="R33" s="2"/>
      <c r="S33" s="2"/>
      <c r="U33" s="2"/>
      <c r="X33" s="2" t="s">
        <v>1669</v>
      </c>
      <c r="Y33" s="2">
        <v>68.7</v>
      </c>
      <c r="Z33" s="2"/>
      <c r="AA33" s="2" t="s">
        <v>1544</v>
      </c>
      <c r="AB33" s="2">
        <v>70</v>
      </c>
      <c r="AC33" s="2"/>
      <c r="AD33" s="2" t="s">
        <v>1544</v>
      </c>
      <c r="AE33" s="2">
        <v>3.3</v>
      </c>
      <c r="AF33" s="2"/>
      <c r="AG33" s="2"/>
      <c r="AH33" s="2" t="s">
        <v>1681</v>
      </c>
      <c r="AI33" s="2">
        <v>3.7</v>
      </c>
      <c r="AJ33" s="2">
        <v>4.5</v>
      </c>
      <c r="AL33" s="2"/>
      <c r="AM33" s="55">
        <v>7</v>
      </c>
      <c r="AN33" s="55" t="s">
        <v>1646</v>
      </c>
      <c r="AO33" s="55">
        <v>4.97</v>
      </c>
      <c r="AP33" s="55">
        <v>4.6100000000000003</v>
      </c>
      <c r="AQ33" s="139">
        <v>1</v>
      </c>
      <c r="AR33">
        <v>1</v>
      </c>
      <c r="AS33" s="139">
        <v>0.12</v>
      </c>
      <c r="AT33">
        <v>6</v>
      </c>
      <c r="AU33">
        <v>1.37</v>
      </c>
      <c r="AV33">
        <v>9</v>
      </c>
      <c r="AW33">
        <v>0.53</v>
      </c>
      <c r="AX33">
        <v>18</v>
      </c>
      <c r="AY33">
        <v>26</v>
      </c>
      <c r="AZ33">
        <v>11</v>
      </c>
      <c r="BA33" s="27">
        <v>9.1999999999999998E-2</v>
      </c>
      <c r="BC33">
        <v>22</v>
      </c>
      <c r="BD33" t="s">
        <v>1513</v>
      </c>
      <c r="BE33">
        <v>4.72</v>
      </c>
      <c r="BF33">
        <v>4.9800000000000004</v>
      </c>
      <c r="BG33" s="139">
        <v>0.86</v>
      </c>
      <c r="BH33">
        <v>29</v>
      </c>
      <c r="BI33" s="139">
        <v>0.14000000000000001</v>
      </c>
      <c r="BJ33">
        <v>24</v>
      </c>
      <c r="BK33">
        <v>1.32</v>
      </c>
      <c r="BL33">
        <v>20</v>
      </c>
      <c r="BM33">
        <v>1.18</v>
      </c>
      <c r="BN33">
        <v>27</v>
      </c>
      <c r="BO33">
        <v>7</v>
      </c>
      <c r="BP33">
        <v>12</v>
      </c>
      <c r="BQ33" s="27">
        <v>8.8999999999999996E-2</v>
      </c>
    </row>
    <row r="34" spans="2:69" x14ac:dyDescent="0.2">
      <c r="B34" s="2" t="s">
        <v>1514</v>
      </c>
      <c r="C34" s="55" t="s">
        <v>1560</v>
      </c>
      <c r="E34" s="2">
        <f>_xlfn.XLOOKUP($C34,$X$26:$X$61,$Y$26:$Y$61,"",0)</f>
        <v>53.3</v>
      </c>
      <c r="G34" s="2"/>
      <c r="H34" s="2">
        <f>_xlfn.XLOOKUP($C34,$AA$26:$AA$61,$AB$26:$AB$61,"",0)</f>
        <v>66.3</v>
      </c>
      <c r="I34" s="2">
        <f>_xlfn.XLOOKUP($C34,$AD$26:$AD$61,$AE$26:$AE$61,"",0)</f>
        <v>1</v>
      </c>
      <c r="J34" s="2">
        <f>_xlfn.XLOOKUP($C34,$AH$26:$AH$61,$AI$26:$AI$61,"",0)</f>
        <v>2.2999999999999998</v>
      </c>
      <c r="L34" s="2"/>
      <c r="M34" s="2"/>
      <c r="N34" s="2"/>
      <c r="O34" s="2"/>
      <c r="P34" s="2"/>
      <c r="Q34" s="2"/>
      <c r="R34" s="2"/>
      <c r="S34" s="2"/>
      <c r="U34" s="2"/>
      <c r="X34" s="2" t="s">
        <v>1033</v>
      </c>
      <c r="Y34" s="2">
        <v>68.3</v>
      </c>
      <c r="Z34" s="2"/>
      <c r="AA34" s="2" t="s">
        <v>1550</v>
      </c>
      <c r="AB34" s="2">
        <v>69.3</v>
      </c>
      <c r="AC34" s="2"/>
      <c r="AD34" s="2" t="s">
        <v>776</v>
      </c>
      <c r="AE34" s="2">
        <v>3</v>
      </c>
      <c r="AF34" s="2"/>
      <c r="AG34" s="2"/>
      <c r="AH34" s="2" t="s">
        <v>1675</v>
      </c>
      <c r="AI34" s="2">
        <v>3.7</v>
      </c>
      <c r="AJ34" s="2">
        <v>4.4000000000000004</v>
      </c>
      <c r="AL34" s="2"/>
      <c r="AM34" s="55">
        <v>22</v>
      </c>
      <c r="AN34" s="55" t="s">
        <v>1661</v>
      </c>
      <c r="AO34" s="55">
        <v>4.1500000000000004</v>
      </c>
      <c r="AP34" s="55">
        <v>3.79</v>
      </c>
      <c r="AQ34" s="139">
        <v>0.67</v>
      </c>
      <c r="AR34">
        <v>12</v>
      </c>
      <c r="AS34" s="139">
        <v>0.21</v>
      </c>
      <c r="AT34">
        <v>23</v>
      </c>
      <c r="AU34">
        <v>1.23</v>
      </c>
      <c r="AV34">
        <v>17</v>
      </c>
      <c r="AW34">
        <v>0.37</v>
      </c>
      <c r="AX34">
        <v>22</v>
      </c>
      <c r="AY34">
        <v>25</v>
      </c>
      <c r="AZ34">
        <v>9</v>
      </c>
      <c r="BA34" s="27">
        <v>8.5000000000000006E-2</v>
      </c>
      <c r="BC34">
        <v>15</v>
      </c>
      <c r="BD34" t="s">
        <v>1514</v>
      </c>
      <c r="BE34">
        <v>4.5199999999999996</v>
      </c>
      <c r="BF34">
        <v>5.2</v>
      </c>
      <c r="BG34" s="139">
        <v>0.5</v>
      </c>
      <c r="BH34">
        <v>9</v>
      </c>
      <c r="BI34" s="139">
        <v>0.22</v>
      </c>
      <c r="BJ34">
        <v>7</v>
      </c>
      <c r="BK34">
        <v>1.44</v>
      </c>
      <c r="BL34">
        <v>27</v>
      </c>
      <c r="BM34">
        <v>1.39</v>
      </c>
      <c r="BN34">
        <v>28</v>
      </c>
      <c r="BO34">
        <v>8</v>
      </c>
      <c r="BP34">
        <v>9</v>
      </c>
      <c r="BQ34" s="27">
        <v>8.7999999999999995E-2</v>
      </c>
    </row>
    <row r="35" spans="2:69" x14ac:dyDescent="0.2">
      <c r="B35" s="2" t="s">
        <v>930</v>
      </c>
      <c r="C35" s="55" t="s">
        <v>1546</v>
      </c>
      <c r="E35" s="2">
        <f>_xlfn.XLOOKUP($C35,$X$26:$X$61,$Y$26:$Y$61,"",0)</f>
        <v>70.3</v>
      </c>
      <c r="G35" s="2"/>
      <c r="H35" s="2">
        <f>_xlfn.XLOOKUP($C35,$AA$26:$AA$61,$AB$26:$AB$61,"",0)</f>
        <v>67.7</v>
      </c>
      <c r="I35" s="2">
        <f>_xlfn.XLOOKUP($C35,$AD$26:$AD$61,$AE$26:$AE$61,"",0)</f>
        <v>4</v>
      </c>
      <c r="J35" s="2">
        <f>_xlfn.XLOOKUP($C35,$AH$26:$AH$61,$AI$26:$AI$61,"",0)</f>
        <v>4.3</v>
      </c>
      <c r="L35" s="2"/>
      <c r="M35" s="2"/>
      <c r="N35" s="2"/>
      <c r="O35" s="2"/>
      <c r="P35" s="2"/>
      <c r="Q35" s="2"/>
      <c r="R35" s="2"/>
      <c r="S35" s="2"/>
      <c r="U35" s="2"/>
      <c r="X35" s="2" t="s">
        <v>1550</v>
      </c>
      <c r="Y35" s="2">
        <v>66.3</v>
      </c>
      <c r="Z35" s="2"/>
      <c r="AA35" s="2" t="s">
        <v>1672</v>
      </c>
      <c r="AB35" s="2">
        <v>69</v>
      </c>
      <c r="AC35" s="2"/>
      <c r="AD35" s="2" t="s">
        <v>1677</v>
      </c>
      <c r="AE35" s="2">
        <v>3</v>
      </c>
      <c r="AF35" s="2"/>
      <c r="AG35" s="2"/>
      <c r="AH35" s="2" t="s">
        <v>1680</v>
      </c>
      <c r="AI35" s="2">
        <v>3.7</v>
      </c>
      <c r="AJ35" s="2">
        <v>4.0999999999999996</v>
      </c>
      <c r="AL35" s="2"/>
      <c r="AM35" s="55">
        <v>10</v>
      </c>
      <c r="AN35" s="55" t="s">
        <v>1514</v>
      </c>
      <c r="AO35" s="55">
        <v>4.7699999999999996</v>
      </c>
      <c r="AP35" s="55">
        <v>4.25</v>
      </c>
      <c r="AQ35" s="139">
        <v>0.5</v>
      </c>
      <c r="AR35">
        <v>23</v>
      </c>
      <c r="AS35" s="139">
        <v>0.19</v>
      </c>
      <c r="AT35">
        <v>20</v>
      </c>
      <c r="AU35">
        <v>1.44</v>
      </c>
      <c r="AV35">
        <v>6</v>
      </c>
      <c r="AW35">
        <v>0.36</v>
      </c>
      <c r="AX35">
        <v>24</v>
      </c>
      <c r="AY35">
        <v>24</v>
      </c>
      <c r="AZ35">
        <v>9</v>
      </c>
      <c r="BA35" s="27">
        <v>0.08</v>
      </c>
      <c r="BC35">
        <v>19</v>
      </c>
      <c r="BD35" t="s">
        <v>1521</v>
      </c>
      <c r="BE35">
        <v>4.6399999999999997</v>
      </c>
      <c r="BF35">
        <v>5.27</v>
      </c>
      <c r="BG35" s="139">
        <v>0.33</v>
      </c>
      <c r="BH35">
        <v>2</v>
      </c>
      <c r="BI35" s="139">
        <v>0.2</v>
      </c>
      <c r="BJ35">
        <v>11</v>
      </c>
      <c r="BK35">
        <v>1.38</v>
      </c>
      <c r="BL35">
        <v>24</v>
      </c>
      <c r="BM35">
        <v>1.42</v>
      </c>
      <c r="BN35">
        <v>29</v>
      </c>
      <c r="BO35">
        <v>9</v>
      </c>
      <c r="BP35">
        <v>8</v>
      </c>
      <c r="BQ35" s="27">
        <v>8.6999999999999994E-2</v>
      </c>
    </row>
    <row r="36" spans="2:69" x14ac:dyDescent="0.2">
      <c r="B36" s="2" t="s">
        <v>1658</v>
      </c>
      <c r="C36" s="55" t="s">
        <v>1680</v>
      </c>
      <c r="E36" s="2">
        <f>_xlfn.XLOOKUP($C36,$X$26:$X$61,$Y$26:$Y$61,"",0)</f>
        <v>53.7</v>
      </c>
      <c r="G36" s="2"/>
      <c r="H36" s="2">
        <f>_xlfn.XLOOKUP($C36,$AA$26:$AA$61,$AB$26:$AB$61,"",0)</f>
        <v>62.7</v>
      </c>
      <c r="I36" s="2">
        <f>_xlfn.XLOOKUP($C36,$AD$26:$AD$61,$AE$26:$AE$61,"",0)</f>
        <v>2</v>
      </c>
      <c r="J36" s="2">
        <f>_xlfn.XLOOKUP($C36,$AH$26:$AH$61,$AI$26:$AI$61,"",0)</f>
        <v>3.7</v>
      </c>
      <c r="L36" s="2"/>
      <c r="M36" s="2"/>
      <c r="N36" s="2"/>
      <c r="O36" s="2"/>
      <c r="P36" s="2"/>
      <c r="Q36" s="2"/>
      <c r="R36" s="2"/>
      <c r="S36" s="2"/>
      <c r="U36" s="2"/>
      <c r="X36" s="2" t="s">
        <v>1670</v>
      </c>
      <c r="Y36" s="2">
        <v>66</v>
      </c>
      <c r="Z36" s="2"/>
      <c r="AA36" s="2" t="s">
        <v>1677</v>
      </c>
      <c r="AB36" s="2">
        <v>68</v>
      </c>
      <c r="AC36" s="2"/>
      <c r="AD36" s="2" t="s">
        <v>1564</v>
      </c>
      <c r="AE36" s="2">
        <v>3</v>
      </c>
      <c r="AF36" s="2"/>
      <c r="AG36" s="2"/>
      <c r="AH36" s="2" t="s">
        <v>1550</v>
      </c>
      <c r="AI36" s="2">
        <v>3.7</v>
      </c>
      <c r="AJ36" s="2">
        <v>3.4</v>
      </c>
      <c r="AL36" s="2"/>
      <c r="AM36" s="55">
        <v>21</v>
      </c>
      <c r="AN36" s="55" t="s">
        <v>1662</v>
      </c>
      <c r="AO36" s="55">
        <v>4.2</v>
      </c>
      <c r="AP36" s="55">
        <v>4.24</v>
      </c>
      <c r="AQ36" s="139">
        <v>0.64</v>
      </c>
      <c r="AR36">
        <v>15</v>
      </c>
      <c r="AS36" s="139">
        <v>0.21</v>
      </c>
      <c r="AT36">
        <v>22</v>
      </c>
      <c r="AU36">
        <v>1.1100000000000001</v>
      </c>
      <c r="AV36">
        <v>20</v>
      </c>
      <c r="AW36">
        <v>0.98</v>
      </c>
      <c r="AX36">
        <v>8</v>
      </c>
      <c r="AY36">
        <v>23</v>
      </c>
      <c r="AZ36">
        <v>7</v>
      </c>
      <c r="BA36" s="27">
        <v>0.08</v>
      </c>
      <c r="BC36">
        <v>6</v>
      </c>
      <c r="BD36" t="s">
        <v>1659</v>
      </c>
      <c r="BE36">
        <v>3.98</v>
      </c>
      <c r="BF36">
        <v>3.43</v>
      </c>
      <c r="BG36" s="139">
        <v>0.64</v>
      </c>
      <c r="BH36">
        <v>16</v>
      </c>
      <c r="BI36" s="139">
        <v>0.18</v>
      </c>
      <c r="BJ36">
        <v>15</v>
      </c>
      <c r="BK36">
        <v>1</v>
      </c>
      <c r="BL36">
        <v>6</v>
      </c>
      <c r="BM36">
        <v>0.15</v>
      </c>
      <c r="BN36">
        <v>4</v>
      </c>
      <c r="BO36">
        <v>10</v>
      </c>
      <c r="BP36">
        <v>10</v>
      </c>
      <c r="BQ36" s="27">
        <v>8.1000000000000003E-2</v>
      </c>
    </row>
    <row r="37" spans="2:69" x14ac:dyDescent="0.2">
      <c r="B37" s="2" t="s">
        <v>1085</v>
      </c>
      <c r="C37" s="55" t="s">
        <v>996</v>
      </c>
      <c r="E37" s="2">
        <f>_xlfn.XLOOKUP($C37,$X$26:$X$61,$Y$26:$Y$61,"",0)</f>
        <v>72.3</v>
      </c>
      <c r="G37" s="2"/>
      <c r="H37" s="2">
        <f>_xlfn.XLOOKUP($C37,$AA$26:$AA$61,$AB$26:$AB$61,"",0)</f>
        <v>61.3</v>
      </c>
      <c r="I37" s="2">
        <f>_xlfn.XLOOKUP($C37,$AD$26:$AD$61,$AE$26:$AE$61,"",0)</f>
        <v>1.3</v>
      </c>
      <c r="J37" s="2">
        <f>_xlfn.XLOOKUP($C37,$AH$26:$AH$61,$AI$26:$AI$61,"",0)</f>
        <v>2</v>
      </c>
      <c r="L37" s="2"/>
      <c r="M37" s="2"/>
      <c r="N37" s="2"/>
      <c r="O37" s="2"/>
      <c r="P37" s="2"/>
      <c r="Q37" s="2"/>
      <c r="R37" s="2"/>
      <c r="S37" s="2"/>
      <c r="U37" s="2"/>
      <c r="X37" s="2" t="s">
        <v>1549</v>
      </c>
      <c r="Y37" s="2">
        <v>65.3</v>
      </c>
      <c r="Z37" s="2"/>
      <c r="AA37" s="2" t="s">
        <v>1546</v>
      </c>
      <c r="AB37" s="2">
        <v>67.7</v>
      </c>
      <c r="AC37" s="2"/>
      <c r="AD37" s="2" t="s">
        <v>1548</v>
      </c>
      <c r="AE37" s="2">
        <v>2.7</v>
      </c>
      <c r="AF37" s="2"/>
      <c r="AG37" s="2"/>
      <c r="AH37" s="2" t="s">
        <v>1671</v>
      </c>
      <c r="AI37" s="2">
        <v>3.3</v>
      </c>
      <c r="AJ37" s="2">
        <v>4.2</v>
      </c>
      <c r="AL37" s="2"/>
      <c r="AM37" s="55">
        <v>11</v>
      </c>
      <c r="AN37" s="55" t="s">
        <v>1658</v>
      </c>
      <c r="AO37" s="55">
        <v>4.7300000000000004</v>
      </c>
      <c r="AP37" s="55">
        <v>4.93</v>
      </c>
      <c r="AQ37" s="139">
        <v>0.6</v>
      </c>
      <c r="AR37">
        <v>17</v>
      </c>
      <c r="AS37" s="139">
        <v>0.14000000000000001</v>
      </c>
      <c r="AT37">
        <v>8</v>
      </c>
      <c r="AU37">
        <v>1.35</v>
      </c>
      <c r="AV37">
        <v>11</v>
      </c>
      <c r="AW37">
        <v>0.94</v>
      </c>
      <c r="AX37">
        <v>10</v>
      </c>
      <c r="AY37">
        <v>22</v>
      </c>
      <c r="AZ37">
        <v>8</v>
      </c>
      <c r="BA37" s="27">
        <v>7.8E-2</v>
      </c>
      <c r="BC37">
        <v>14</v>
      </c>
      <c r="BD37" t="s">
        <v>1650</v>
      </c>
      <c r="BE37">
        <v>4.2699999999999996</v>
      </c>
      <c r="BF37">
        <v>4.18</v>
      </c>
      <c r="BG37" s="139">
        <v>0.75</v>
      </c>
      <c r="BH37">
        <v>22</v>
      </c>
      <c r="BI37" s="139">
        <v>0.17</v>
      </c>
      <c r="BJ37">
        <v>16</v>
      </c>
      <c r="BK37">
        <v>1.1200000000000001</v>
      </c>
      <c r="BL37">
        <v>10</v>
      </c>
      <c r="BM37">
        <v>0.72</v>
      </c>
      <c r="BN37">
        <v>17</v>
      </c>
      <c r="BO37">
        <v>11</v>
      </c>
      <c r="BP37">
        <v>9</v>
      </c>
      <c r="BQ37" s="27">
        <v>8.1000000000000003E-2</v>
      </c>
    </row>
    <row r="38" spans="2:69" x14ac:dyDescent="0.2">
      <c r="B38" s="2" t="s">
        <v>1509</v>
      </c>
      <c r="C38" s="55" t="s">
        <v>1672</v>
      </c>
      <c r="E38" s="2">
        <f>_xlfn.XLOOKUP($C38,$X$26:$X$61,$Y$26:$Y$61,"",0)</f>
        <v>65</v>
      </c>
      <c r="G38" s="2"/>
      <c r="H38" s="2">
        <f>_xlfn.XLOOKUP($C38,$AA$26:$AA$61,$AB$26:$AB$61,"",0)</f>
        <v>69</v>
      </c>
      <c r="I38" s="2">
        <f>_xlfn.XLOOKUP($C38,$AD$26:$AD$61,$AE$26:$AE$61,"",0)</f>
        <v>1.3</v>
      </c>
      <c r="J38" s="2">
        <f>_xlfn.XLOOKUP($C38,$AH$26:$AH$61,$AI$26:$AI$61,"",0)</f>
        <v>3.3</v>
      </c>
      <c r="L38" s="2"/>
      <c r="M38" s="2"/>
      <c r="N38" s="2"/>
      <c r="O38" s="2"/>
      <c r="P38" s="2"/>
      <c r="Q38" s="2"/>
      <c r="R38" s="2"/>
      <c r="S38" s="2"/>
      <c r="U38" s="2"/>
      <c r="X38" s="2" t="s">
        <v>1564</v>
      </c>
      <c r="Y38" s="2">
        <v>65.3</v>
      </c>
      <c r="Z38" s="2"/>
      <c r="AA38" s="2" t="s">
        <v>1560</v>
      </c>
      <c r="AB38" s="2">
        <v>66.3</v>
      </c>
      <c r="AC38" s="2"/>
      <c r="AD38" s="2" t="s">
        <v>571</v>
      </c>
      <c r="AE38" s="2">
        <v>2.2999999999999998</v>
      </c>
      <c r="AF38" s="2"/>
      <c r="AG38" s="2"/>
      <c r="AH38" s="2" t="s">
        <v>1667</v>
      </c>
      <c r="AI38" s="2">
        <v>3.3</v>
      </c>
      <c r="AJ38" s="2">
        <v>3.3</v>
      </c>
      <c r="AL38" s="2"/>
      <c r="AM38" s="55">
        <v>1</v>
      </c>
      <c r="AN38" s="55" t="s">
        <v>1526</v>
      </c>
      <c r="AO38" s="55">
        <v>5.25</v>
      </c>
      <c r="AP38" s="55">
        <v>5.32</v>
      </c>
      <c r="AQ38" s="139">
        <v>0.43</v>
      </c>
      <c r="AR38">
        <v>30</v>
      </c>
      <c r="AS38" s="139">
        <v>0.09</v>
      </c>
      <c r="AT38">
        <v>1</v>
      </c>
      <c r="AU38">
        <v>1.45</v>
      </c>
      <c r="AV38">
        <v>5</v>
      </c>
      <c r="AW38">
        <v>0.9</v>
      </c>
      <c r="AX38">
        <v>12</v>
      </c>
      <c r="AY38">
        <v>21</v>
      </c>
      <c r="AZ38">
        <v>6</v>
      </c>
      <c r="BA38" s="27">
        <v>7.2999999999999995E-2</v>
      </c>
      <c r="BC38">
        <v>32</v>
      </c>
      <c r="BD38" t="s">
        <v>1658</v>
      </c>
      <c r="BE38">
        <v>5.36</v>
      </c>
      <c r="BF38">
        <v>5.44</v>
      </c>
      <c r="BG38" s="139">
        <v>0.5</v>
      </c>
      <c r="BH38">
        <v>9</v>
      </c>
      <c r="BI38" s="139">
        <v>0.19</v>
      </c>
      <c r="BJ38">
        <v>14</v>
      </c>
      <c r="BK38">
        <v>1.83</v>
      </c>
      <c r="BL38">
        <v>32</v>
      </c>
      <c r="BM38">
        <v>0.92</v>
      </c>
      <c r="BN38">
        <v>21</v>
      </c>
      <c r="BO38">
        <v>12</v>
      </c>
      <c r="BP38">
        <v>7</v>
      </c>
      <c r="BQ38" s="27">
        <v>7.8E-2</v>
      </c>
    </row>
    <row r="39" spans="2:69" x14ac:dyDescent="0.2">
      <c r="B39" s="2" t="s">
        <v>1648</v>
      </c>
      <c r="C39" s="55" t="s">
        <v>1677</v>
      </c>
      <c r="E39" s="2">
        <f>_xlfn.XLOOKUP($C39,$X$26:$X$61,$Y$26:$Y$61,"",0)</f>
        <v>58.7</v>
      </c>
      <c r="G39" s="2"/>
      <c r="H39" s="2">
        <f>_xlfn.XLOOKUP($C39,$AA$26:$AA$61,$AB$26:$AB$61,"",0)</f>
        <v>68</v>
      </c>
      <c r="I39" s="2">
        <f>_xlfn.XLOOKUP($C39,$AD$26:$AD$61,$AE$26:$AE$61,"",0)</f>
        <v>3</v>
      </c>
      <c r="J39" s="2">
        <f>_xlfn.XLOOKUP($C39,$AH$26:$AH$61,$AI$26:$AI$61,"",0)</f>
        <v>4.3</v>
      </c>
      <c r="L39" s="2"/>
      <c r="M39" s="2"/>
      <c r="N39" s="2"/>
      <c r="O39" s="2"/>
      <c r="P39" s="2"/>
      <c r="Q39" s="2"/>
      <c r="R39" s="2"/>
      <c r="S39" s="2"/>
      <c r="U39" s="2"/>
      <c r="X39" s="2" t="s">
        <v>1587</v>
      </c>
      <c r="Y39" s="2">
        <v>65</v>
      </c>
      <c r="Z39" s="2"/>
      <c r="AA39" s="2" t="s">
        <v>1675</v>
      </c>
      <c r="AB39" s="2">
        <v>65.7</v>
      </c>
      <c r="AC39" s="2"/>
      <c r="AD39" s="2" t="s">
        <v>1675</v>
      </c>
      <c r="AE39" s="2">
        <v>2.2999999999999998</v>
      </c>
      <c r="AH39" s="2" t="s">
        <v>1033</v>
      </c>
      <c r="AI39" s="2">
        <v>3.3</v>
      </c>
      <c r="AJ39" s="2">
        <v>3.1</v>
      </c>
      <c r="AM39" s="55">
        <v>16</v>
      </c>
      <c r="AN39" s="55" t="s">
        <v>1513</v>
      </c>
      <c r="AO39" s="55">
        <v>4.33</v>
      </c>
      <c r="AP39" s="55">
        <v>4.37</v>
      </c>
      <c r="AQ39" s="139">
        <v>0.71</v>
      </c>
      <c r="AR39">
        <v>10</v>
      </c>
      <c r="AS39" s="139">
        <v>0.19</v>
      </c>
      <c r="AT39">
        <v>18</v>
      </c>
      <c r="AU39">
        <v>1.32</v>
      </c>
      <c r="AV39">
        <v>14</v>
      </c>
      <c r="AW39">
        <v>0.65</v>
      </c>
      <c r="AX39">
        <v>16</v>
      </c>
      <c r="AY39">
        <v>20</v>
      </c>
      <c r="AZ39">
        <v>7</v>
      </c>
      <c r="BA39" s="27">
        <v>7.0000000000000007E-2</v>
      </c>
      <c r="BC39" t="s">
        <v>1690</v>
      </c>
      <c r="BD39">
        <v>33</v>
      </c>
      <c r="BE39">
        <v>4.38</v>
      </c>
      <c r="BF39" s="139">
        <v>0.63</v>
      </c>
      <c r="BG39">
        <v>33</v>
      </c>
      <c r="BH39" s="139">
        <v>0.18</v>
      </c>
      <c r="BI39">
        <v>33</v>
      </c>
      <c r="BJ39">
        <v>1.03</v>
      </c>
      <c r="BK39">
        <v>33</v>
      </c>
      <c r="BL39">
        <v>0.62</v>
      </c>
      <c r="BM39">
        <v>33</v>
      </c>
      <c r="BN39">
        <v>33</v>
      </c>
      <c r="BO39">
        <v>7</v>
      </c>
      <c r="BP39" s="27">
        <v>6.9000000000000006E-2</v>
      </c>
    </row>
    <row r="40" spans="2:69" x14ac:dyDescent="0.2">
      <c r="B40" s="2" t="s">
        <v>1659</v>
      </c>
      <c r="C40" s="55" t="s">
        <v>1669</v>
      </c>
      <c r="E40" s="2">
        <f>_xlfn.XLOOKUP($C40,$X$26:$X$61,$Y$26:$Y$61,"",0)</f>
        <v>68.7</v>
      </c>
      <c r="G40" s="2"/>
      <c r="H40" s="2">
        <f>_xlfn.XLOOKUP($C40,$AA$26:$AA$61,$AB$26:$AB$61,"",0)</f>
        <v>60</v>
      </c>
      <c r="I40" s="2">
        <f>_xlfn.XLOOKUP($C40,$AD$26:$AD$61,$AE$26:$AE$61,"",0)</f>
        <v>3.7</v>
      </c>
      <c r="J40" s="2">
        <f>_xlfn.XLOOKUP($C40,$AH$26:$AH$61,$AI$26:$AI$61,"",0)</f>
        <v>4.3</v>
      </c>
      <c r="L40" s="2"/>
      <c r="M40" s="2"/>
      <c r="N40" s="2"/>
      <c r="O40" s="2"/>
      <c r="P40" s="2"/>
      <c r="Q40" s="2"/>
      <c r="R40" s="2"/>
      <c r="S40" s="2"/>
      <c r="U40" s="2"/>
      <c r="X40" s="2" t="s">
        <v>1671</v>
      </c>
      <c r="Y40" s="2">
        <v>65</v>
      </c>
      <c r="Z40" s="2"/>
      <c r="AA40" s="2" t="s">
        <v>1679</v>
      </c>
      <c r="AB40" s="2">
        <v>65</v>
      </c>
      <c r="AC40" s="2"/>
      <c r="AD40" s="2" t="s">
        <v>1671</v>
      </c>
      <c r="AE40" s="2">
        <v>2.2999999999999998</v>
      </c>
      <c r="AH40" s="2" t="s">
        <v>1672</v>
      </c>
      <c r="AI40" s="2">
        <v>3.3</v>
      </c>
      <c r="AJ40" s="2">
        <v>3.8</v>
      </c>
      <c r="AM40" s="55" t="s">
        <v>1690</v>
      </c>
      <c r="AN40" s="55">
        <v>33</v>
      </c>
      <c r="AO40" s="55">
        <v>4.38</v>
      </c>
      <c r="AP40" s="140">
        <v>0.63</v>
      </c>
      <c r="AQ40">
        <v>33</v>
      </c>
      <c r="AR40" s="139">
        <v>0.18</v>
      </c>
      <c r="AS40">
        <v>33</v>
      </c>
      <c r="AT40">
        <v>1.03</v>
      </c>
      <c r="AU40">
        <v>33</v>
      </c>
      <c r="AV40">
        <v>0.62</v>
      </c>
      <c r="AW40">
        <v>33</v>
      </c>
      <c r="AX40">
        <v>33</v>
      </c>
      <c r="AY40">
        <v>7</v>
      </c>
      <c r="AZ40" s="27">
        <v>6.9000000000000006E-2</v>
      </c>
      <c r="BC40">
        <v>24</v>
      </c>
      <c r="BD40" t="s">
        <v>930</v>
      </c>
      <c r="BE40">
        <v>4.82</v>
      </c>
      <c r="BF40">
        <v>4.5599999999999996</v>
      </c>
      <c r="BG40" s="139">
        <v>0.64</v>
      </c>
      <c r="BH40">
        <v>16</v>
      </c>
      <c r="BI40" s="139">
        <v>0.14000000000000001</v>
      </c>
      <c r="BJ40">
        <v>20</v>
      </c>
      <c r="BK40">
        <v>1.46</v>
      </c>
      <c r="BL40">
        <v>28</v>
      </c>
      <c r="BM40">
        <v>0.59</v>
      </c>
      <c r="BN40">
        <v>15</v>
      </c>
      <c r="BO40">
        <v>13</v>
      </c>
      <c r="BP40">
        <v>7</v>
      </c>
      <c r="BQ40" s="27">
        <v>6.8000000000000005E-2</v>
      </c>
    </row>
    <row r="41" spans="2:69" x14ac:dyDescent="0.2">
      <c r="B41" s="2" t="s">
        <v>1525</v>
      </c>
      <c r="C41" s="2" t="s">
        <v>1675</v>
      </c>
      <c r="E41" s="2">
        <f>_xlfn.XLOOKUP($C41,$X$26:$X$61,$Y$26:$Y$61,"",0)</f>
        <v>61.7</v>
      </c>
      <c r="G41" s="2"/>
      <c r="H41" s="2">
        <f>_xlfn.XLOOKUP($C41,$AA$26:$AA$61,$AB$26:$AB$61,"",0)</f>
        <v>65.7</v>
      </c>
      <c r="I41" s="2">
        <f>_xlfn.XLOOKUP($C41,$AD$26:$AD$61,$AE$26:$AE$61,"",0)</f>
        <v>2.2999999999999998</v>
      </c>
      <c r="J41" s="2">
        <f>_xlfn.XLOOKUP($C41,$AH$26:$AH$61,$AI$26:$AI$61,"",0)</f>
        <v>3.7</v>
      </c>
      <c r="L41" s="2"/>
      <c r="M41" s="2"/>
      <c r="N41" s="2"/>
      <c r="O41" s="2"/>
      <c r="P41" s="2"/>
      <c r="Q41" s="2"/>
      <c r="R41" s="2"/>
      <c r="S41" s="2"/>
      <c r="U41" s="2"/>
      <c r="X41" s="2" t="s">
        <v>1672</v>
      </c>
      <c r="Y41" s="2">
        <v>65</v>
      </c>
      <c r="Z41" s="2"/>
      <c r="AA41" s="2" t="s">
        <v>1124</v>
      </c>
      <c r="AB41" s="2">
        <v>63</v>
      </c>
      <c r="AC41" s="2"/>
      <c r="AD41" s="2" t="s">
        <v>1033</v>
      </c>
      <c r="AE41" s="2">
        <v>2.2999999999999998</v>
      </c>
      <c r="AH41" s="2" t="s">
        <v>1245</v>
      </c>
      <c r="AI41" s="2">
        <v>3.3</v>
      </c>
      <c r="AJ41" s="2">
        <v>3.1</v>
      </c>
      <c r="AM41" s="55">
        <v>18</v>
      </c>
      <c r="AN41" s="55" t="s">
        <v>1520</v>
      </c>
      <c r="AO41" s="55">
        <v>4.3</v>
      </c>
      <c r="AP41" s="55">
        <v>4.54</v>
      </c>
      <c r="AQ41" s="139">
        <v>0.75</v>
      </c>
      <c r="AR41">
        <v>8</v>
      </c>
      <c r="AS41" s="139">
        <v>0.24</v>
      </c>
      <c r="AT41">
        <v>27</v>
      </c>
      <c r="AU41">
        <v>1.3</v>
      </c>
      <c r="AV41">
        <v>16</v>
      </c>
      <c r="AW41">
        <v>0.85</v>
      </c>
      <c r="AX41">
        <v>14</v>
      </c>
      <c r="AY41">
        <v>18</v>
      </c>
      <c r="AZ41">
        <v>6</v>
      </c>
      <c r="BA41" s="27">
        <v>6.7000000000000004E-2</v>
      </c>
      <c r="BC41">
        <v>20</v>
      </c>
      <c r="BD41" t="s">
        <v>1651</v>
      </c>
      <c r="BE41">
        <v>4.68</v>
      </c>
      <c r="BF41">
        <v>6.1</v>
      </c>
      <c r="BG41" s="139">
        <v>0.67</v>
      </c>
      <c r="BH41">
        <v>18</v>
      </c>
      <c r="BI41" s="139">
        <v>0.14000000000000001</v>
      </c>
      <c r="BJ41">
        <v>26</v>
      </c>
      <c r="BK41">
        <v>1.37</v>
      </c>
      <c r="BL41">
        <v>23</v>
      </c>
      <c r="BM41">
        <v>2.2200000000000002</v>
      </c>
      <c r="BN41">
        <v>32</v>
      </c>
      <c r="BO41">
        <v>15</v>
      </c>
      <c r="BP41">
        <v>7</v>
      </c>
      <c r="BQ41" s="27">
        <v>6.6000000000000003E-2</v>
      </c>
    </row>
    <row r="42" spans="2:69" x14ac:dyDescent="0.2">
      <c r="B42" s="2" t="s">
        <v>1661</v>
      </c>
      <c r="C42" s="55" t="s">
        <v>1671</v>
      </c>
      <c r="E42" s="2">
        <f>_xlfn.XLOOKUP($C42,$X$26:$X$61,$Y$26:$Y$61,"",0)</f>
        <v>65</v>
      </c>
      <c r="G42" s="2"/>
      <c r="H42" s="2">
        <f>_xlfn.XLOOKUP($C42,$AA$26:$AA$61,$AB$26:$AB$61,"",0)</f>
        <v>58.3</v>
      </c>
      <c r="I42" s="2">
        <f>_xlfn.XLOOKUP($C42,$AD$26:$AD$61,$AE$26:$AE$61,"",0)</f>
        <v>2.2999999999999998</v>
      </c>
      <c r="J42" s="2">
        <f>_xlfn.XLOOKUP($C42,$AH$26:$AH$61,$AI$26:$AI$61,"",0)</f>
        <v>3.3</v>
      </c>
      <c r="L42" s="2"/>
      <c r="M42" s="2"/>
      <c r="N42" s="2"/>
      <c r="O42" s="2"/>
      <c r="P42" s="2"/>
      <c r="Q42" s="2"/>
      <c r="R42" s="2"/>
      <c r="S42" s="2"/>
      <c r="U42" s="2"/>
      <c r="X42" s="2" t="s">
        <v>1245</v>
      </c>
      <c r="Y42" s="2">
        <v>64</v>
      </c>
      <c r="Z42" s="2"/>
      <c r="AA42" s="2" t="s">
        <v>1680</v>
      </c>
      <c r="AB42" s="2">
        <v>62.7</v>
      </c>
      <c r="AC42" s="2"/>
      <c r="AD42" s="2" t="s">
        <v>1245</v>
      </c>
      <c r="AE42" s="2">
        <v>2.2999999999999998</v>
      </c>
      <c r="AH42" s="2" t="s">
        <v>1587</v>
      </c>
      <c r="AI42" s="2">
        <v>3</v>
      </c>
      <c r="AJ42" s="2">
        <v>3.3</v>
      </c>
      <c r="AM42" s="55">
        <v>28</v>
      </c>
      <c r="AN42" s="55" t="s">
        <v>1655</v>
      </c>
      <c r="AO42" s="55">
        <v>3.59</v>
      </c>
      <c r="AP42" s="55">
        <v>3.77</v>
      </c>
      <c r="AQ42" s="139">
        <v>0.42</v>
      </c>
      <c r="AR42">
        <v>31</v>
      </c>
      <c r="AS42" s="139">
        <v>0.26</v>
      </c>
      <c r="AT42">
        <v>30</v>
      </c>
      <c r="AU42">
        <v>1.05</v>
      </c>
      <c r="AV42">
        <v>25</v>
      </c>
      <c r="AW42">
        <v>0.65</v>
      </c>
      <c r="AX42">
        <v>15</v>
      </c>
      <c r="AY42">
        <v>19</v>
      </c>
      <c r="AZ42">
        <v>6</v>
      </c>
      <c r="BA42" s="27">
        <v>6.7000000000000004E-2</v>
      </c>
      <c r="BC42">
        <v>25</v>
      </c>
      <c r="BD42" t="s">
        <v>1077</v>
      </c>
      <c r="BE42">
        <v>4.82</v>
      </c>
      <c r="BF42">
        <v>4.8600000000000003</v>
      </c>
      <c r="BG42" s="139">
        <v>0.78</v>
      </c>
      <c r="BH42">
        <v>23</v>
      </c>
      <c r="BI42" s="139">
        <v>0.13</v>
      </c>
      <c r="BJ42">
        <v>29</v>
      </c>
      <c r="BK42">
        <v>1.31</v>
      </c>
      <c r="BL42">
        <v>18</v>
      </c>
      <c r="BM42">
        <v>0.92</v>
      </c>
      <c r="BN42">
        <v>22</v>
      </c>
      <c r="BO42">
        <v>14</v>
      </c>
      <c r="BP42">
        <v>6</v>
      </c>
      <c r="BQ42" s="27">
        <v>6.6000000000000003E-2</v>
      </c>
    </row>
    <row r="43" spans="2:69" x14ac:dyDescent="0.2">
      <c r="B43" s="2" t="s">
        <v>1656</v>
      </c>
      <c r="C43" s="55" t="s">
        <v>1670</v>
      </c>
      <c r="E43" s="2">
        <f>_xlfn.XLOOKUP($C43,$X$26:$X$61,$Y$26:$Y$61,"",0)</f>
        <v>66</v>
      </c>
      <c r="G43" s="2"/>
      <c r="H43" s="2">
        <f>_xlfn.XLOOKUP($C43,$AA$26:$AA$61,$AB$26:$AB$61,"",0)</f>
        <v>60.7</v>
      </c>
      <c r="I43" s="2">
        <f>_xlfn.XLOOKUP($C43,$AD$26:$AD$61,$AE$26:$AE$61,"",0)</f>
        <v>2</v>
      </c>
      <c r="J43" s="2">
        <f>_xlfn.XLOOKUP($C43,$AH$26:$AH$61,$AI$26:$AI$61,"",0)</f>
        <v>4.3</v>
      </c>
      <c r="L43" s="2"/>
      <c r="M43" s="2"/>
      <c r="N43" s="2"/>
      <c r="O43" s="2"/>
      <c r="P43" s="2"/>
      <c r="Q43" s="2"/>
      <c r="R43" s="2"/>
      <c r="S43" s="2"/>
      <c r="U43" s="2"/>
      <c r="X43" s="2" t="s">
        <v>776</v>
      </c>
      <c r="Y43" s="2">
        <v>63.7</v>
      </c>
      <c r="Z43" s="2"/>
      <c r="AA43" s="2" t="s">
        <v>1587</v>
      </c>
      <c r="AB43" s="2">
        <v>62.3</v>
      </c>
      <c r="AC43" s="2"/>
      <c r="AD43" s="2" t="s">
        <v>1587</v>
      </c>
      <c r="AE43" s="2">
        <v>2</v>
      </c>
      <c r="AH43" s="2" t="s">
        <v>1124</v>
      </c>
      <c r="AI43" s="2">
        <v>3</v>
      </c>
      <c r="AJ43" s="2">
        <v>3</v>
      </c>
      <c r="AM43" s="55">
        <v>3</v>
      </c>
      <c r="AN43" s="55" t="s">
        <v>1656</v>
      </c>
      <c r="AO43" s="55">
        <v>5.08</v>
      </c>
      <c r="AP43" s="55">
        <v>4.45</v>
      </c>
      <c r="AQ43" s="139">
        <v>0.33</v>
      </c>
      <c r="AR43">
        <v>32</v>
      </c>
      <c r="AS43" s="139">
        <v>0.12</v>
      </c>
      <c r="AT43">
        <v>6</v>
      </c>
      <c r="AU43">
        <v>1.35</v>
      </c>
      <c r="AV43">
        <v>12</v>
      </c>
      <c r="AW43">
        <v>0.35</v>
      </c>
      <c r="AX43">
        <v>25</v>
      </c>
      <c r="AY43">
        <v>17</v>
      </c>
      <c r="AZ43">
        <v>8</v>
      </c>
      <c r="BA43" s="27">
        <v>6.4000000000000001E-2</v>
      </c>
      <c r="BC43">
        <v>26</v>
      </c>
      <c r="BD43" t="s">
        <v>1516</v>
      </c>
      <c r="BE43">
        <v>4.87</v>
      </c>
      <c r="BF43">
        <v>4.54</v>
      </c>
      <c r="BG43" s="139">
        <v>0.78</v>
      </c>
      <c r="BH43">
        <v>23</v>
      </c>
      <c r="BI43" s="139">
        <v>0.14000000000000001</v>
      </c>
      <c r="BJ43">
        <v>20</v>
      </c>
      <c r="BK43">
        <v>1.31</v>
      </c>
      <c r="BL43">
        <v>19</v>
      </c>
      <c r="BM43">
        <v>0.56000000000000005</v>
      </c>
      <c r="BN43">
        <v>14</v>
      </c>
      <c r="BO43">
        <v>17</v>
      </c>
      <c r="BP43">
        <v>7</v>
      </c>
      <c r="BQ43" s="27">
        <v>6.5000000000000002E-2</v>
      </c>
    </row>
    <row r="44" spans="2:69" x14ac:dyDescent="0.2">
      <c r="B44" s="2" t="s">
        <v>1516</v>
      </c>
      <c r="C44" s="55" t="s">
        <v>1033</v>
      </c>
      <c r="E44" s="2">
        <f>_xlfn.XLOOKUP($C44,$X$26:$X$61,$Y$26:$Y$61,"",0)</f>
        <v>68.3</v>
      </c>
      <c r="G44" s="2"/>
      <c r="H44" s="2">
        <f>_xlfn.XLOOKUP($C44,$AA$26:$AA$61,$AB$26:$AB$61,"",0)</f>
        <v>62.3</v>
      </c>
      <c r="I44" s="2">
        <f>_xlfn.XLOOKUP($C44,$AD$26:$AD$61,$AE$26:$AE$61,"",0)</f>
        <v>2.2999999999999998</v>
      </c>
      <c r="J44" s="2">
        <f>_xlfn.XLOOKUP($C44,$AH$26:$AH$61,$AI$26:$AI$61,"",0)</f>
        <v>3.3</v>
      </c>
      <c r="L44" s="2"/>
      <c r="M44" s="2"/>
      <c r="N44" s="2"/>
      <c r="O44" s="2"/>
      <c r="P44" s="2"/>
      <c r="Q44" s="2"/>
      <c r="R44" s="2"/>
      <c r="S44" s="2"/>
      <c r="U44" s="2"/>
      <c r="X44" s="2" t="s">
        <v>1673</v>
      </c>
      <c r="Y44" s="2">
        <v>63.7</v>
      </c>
      <c r="Z44" s="2"/>
      <c r="AA44" s="2" t="s">
        <v>1033</v>
      </c>
      <c r="AB44" s="2">
        <v>62.3</v>
      </c>
      <c r="AC44" s="2"/>
      <c r="AD44" s="2" t="s">
        <v>1670</v>
      </c>
      <c r="AE44" s="2">
        <v>2</v>
      </c>
      <c r="AH44" s="2" t="s">
        <v>1564</v>
      </c>
      <c r="AI44" s="2">
        <v>3</v>
      </c>
      <c r="AJ44" s="2">
        <v>2.9</v>
      </c>
      <c r="AM44" s="55">
        <v>20</v>
      </c>
      <c r="AN44" s="55" t="s">
        <v>1085</v>
      </c>
      <c r="AO44" s="55">
        <v>4.22</v>
      </c>
      <c r="AP44" s="55">
        <v>3.67</v>
      </c>
      <c r="AQ44" s="139">
        <v>0.6</v>
      </c>
      <c r="AR44">
        <v>17</v>
      </c>
      <c r="AS44" s="139">
        <v>0.18</v>
      </c>
      <c r="AT44">
        <v>14</v>
      </c>
      <c r="AU44">
        <v>1.06</v>
      </c>
      <c r="AV44">
        <v>24</v>
      </c>
      <c r="AW44">
        <v>0.28999999999999998</v>
      </c>
      <c r="AX44">
        <v>28</v>
      </c>
      <c r="AY44">
        <v>16</v>
      </c>
      <c r="AZ44">
        <v>7</v>
      </c>
      <c r="BA44" s="27">
        <v>6.3E-2</v>
      </c>
      <c r="BC44">
        <v>31</v>
      </c>
      <c r="BD44" t="s">
        <v>1520</v>
      </c>
      <c r="BE44">
        <v>5.0999999999999996</v>
      </c>
      <c r="BF44">
        <v>5.12</v>
      </c>
      <c r="BG44" s="139">
        <v>0.44</v>
      </c>
      <c r="BH44">
        <v>7</v>
      </c>
      <c r="BI44" s="139">
        <v>0.2</v>
      </c>
      <c r="BJ44">
        <v>13</v>
      </c>
      <c r="BK44">
        <v>1.61</v>
      </c>
      <c r="BL44">
        <v>29</v>
      </c>
      <c r="BM44">
        <v>1.01</v>
      </c>
      <c r="BN44">
        <v>24</v>
      </c>
      <c r="BO44">
        <v>16</v>
      </c>
      <c r="BP44">
        <v>6</v>
      </c>
      <c r="BQ44" s="27">
        <v>6.5000000000000002E-2</v>
      </c>
    </row>
    <row r="45" spans="2:69" x14ac:dyDescent="0.2">
      <c r="B45" s="2" t="s">
        <v>1657</v>
      </c>
      <c r="C45" s="2" t="s">
        <v>1678</v>
      </c>
      <c r="E45" s="2">
        <f>_xlfn.XLOOKUP($C45,$X$26:$X$61,$Y$26:$Y$61,"",0)</f>
        <v>58.7</v>
      </c>
      <c r="G45" s="2"/>
      <c r="H45" s="2">
        <f>_xlfn.XLOOKUP($C45,$AA$26:$AA$61,$AB$26:$AB$61,"",0)</f>
        <v>61</v>
      </c>
      <c r="I45" s="2">
        <f>_xlfn.XLOOKUP($C45,$AD$26:$AD$61,$AE$26:$AE$61,"",0)</f>
        <v>2</v>
      </c>
      <c r="J45" s="2">
        <f>_xlfn.XLOOKUP($C45,$AH$26:$AH$61,$AI$26:$AI$61,"",0)</f>
        <v>3</v>
      </c>
      <c r="L45" s="2"/>
      <c r="M45" s="2"/>
      <c r="N45" s="2"/>
      <c r="O45" s="2"/>
      <c r="P45" s="2"/>
      <c r="Q45" s="2"/>
      <c r="R45" s="2"/>
      <c r="S45" s="2"/>
      <c r="U45" s="2"/>
      <c r="X45" s="2" t="s">
        <v>1562</v>
      </c>
      <c r="Y45" s="2">
        <v>63.3</v>
      </c>
      <c r="Z45" s="2"/>
      <c r="AA45" s="2" t="s">
        <v>1673</v>
      </c>
      <c r="AB45" s="2">
        <v>62</v>
      </c>
      <c r="AC45" s="2"/>
      <c r="AD45" s="2" t="s">
        <v>1562</v>
      </c>
      <c r="AE45" s="2">
        <v>2</v>
      </c>
      <c r="AH45" s="2" t="s">
        <v>571</v>
      </c>
      <c r="AI45" s="2">
        <v>3</v>
      </c>
      <c r="AJ45" s="2">
        <v>3.7</v>
      </c>
      <c r="AM45" s="55">
        <v>14</v>
      </c>
      <c r="AN45" s="55" t="s">
        <v>1649</v>
      </c>
      <c r="AO45" s="55">
        <v>4.4800000000000004</v>
      </c>
      <c r="AP45" s="55">
        <v>4.78</v>
      </c>
      <c r="AQ45" s="139">
        <v>0.67</v>
      </c>
      <c r="AR45">
        <v>12</v>
      </c>
      <c r="AS45" s="139">
        <v>0.18</v>
      </c>
      <c r="AT45">
        <v>17</v>
      </c>
      <c r="AU45">
        <v>1.43</v>
      </c>
      <c r="AV45">
        <v>7</v>
      </c>
      <c r="AW45">
        <v>0.9</v>
      </c>
      <c r="AX45">
        <v>13</v>
      </c>
      <c r="AY45">
        <v>15</v>
      </c>
      <c r="AZ45">
        <v>9</v>
      </c>
      <c r="BA45" s="27">
        <v>6.2E-2</v>
      </c>
      <c r="BC45">
        <v>29</v>
      </c>
      <c r="BD45" t="s">
        <v>788</v>
      </c>
      <c r="BE45">
        <v>5.03</v>
      </c>
      <c r="BF45">
        <v>4.3499999999999996</v>
      </c>
      <c r="BG45" s="139">
        <v>1</v>
      </c>
      <c r="BH45">
        <v>31</v>
      </c>
      <c r="BI45" s="139">
        <v>0.13</v>
      </c>
      <c r="BJ45">
        <v>27</v>
      </c>
      <c r="BK45">
        <v>1.24</v>
      </c>
      <c r="BL45">
        <v>14</v>
      </c>
      <c r="BM45">
        <v>0.28000000000000003</v>
      </c>
      <c r="BN45">
        <v>7</v>
      </c>
      <c r="BO45">
        <v>18</v>
      </c>
      <c r="BP45">
        <v>7</v>
      </c>
      <c r="BQ45" s="27">
        <v>6.4000000000000001E-2</v>
      </c>
    </row>
    <row r="46" spans="2:69" x14ac:dyDescent="0.2">
      <c r="B46" s="2" t="s">
        <v>1646</v>
      </c>
      <c r="C46" s="55" t="s">
        <v>1587</v>
      </c>
      <c r="E46" s="2">
        <f>_xlfn.XLOOKUP($C46,$X$26:$X$61,$Y$26:$Y$61,"",0)</f>
        <v>65</v>
      </c>
      <c r="G46" s="2"/>
      <c r="H46" s="2">
        <f>_xlfn.XLOOKUP($C46,$AA$26:$AA$61,$AB$26:$AB$61,"",0)</f>
        <v>62.3</v>
      </c>
      <c r="I46" s="2">
        <f>_xlfn.XLOOKUP($C46,$AD$26:$AD$61,$AE$26:$AE$61,"",0)</f>
        <v>2</v>
      </c>
      <c r="J46" s="2">
        <f>_xlfn.XLOOKUP($C46,$AH$26:$AH$61,$AI$26:$AI$61,"",0)</f>
        <v>3</v>
      </c>
      <c r="L46" s="2"/>
      <c r="M46" s="2"/>
      <c r="N46" s="2"/>
      <c r="O46" s="2"/>
      <c r="P46" s="2"/>
      <c r="Q46" s="2"/>
      <c r="R46" s="2"/>
      <c r="S46" s="2"/>
      <c r="U46" s="2"/>
      <c r="X46" s="2" t="s">
        <v>1548</v>
      </c>
      <c r="Y46" s="2">
        <v>63</v>
      </c>
      <c r="Z46" s="2"/>
      <c r="AA46" s="2" t="s">
        <v>1549</v>
      </c>
      <c r="AB46" s="2">
        <v>61.3</v>
      </c>
      <c r="AC46" s="2"/>
      <c r="AD46" s="2" t="s">
        <v>763</v>
      </c>
      <c r="AE46" s="2">
        <v>2</v>
      </c>
      <c r="AH46" s="2" t="s">
        <v>1678</v>
      </c>
      <c r="AI46" s="2">
        <v>3</v>
      </c>
      <c r="AJ46" s="2">
        <v>3.6</v>
      </c>
      <c r="AM46" s="55">
        <v>5</v>
      </c>
      <c r="AN46" s="55" t="s">
        <v>1657</v>
      </c>
      <c r="AO46" s="55">
        <v>5.0199999999999996</v>
      </c>
      <c r="AP46" s="55">
        <v>4.59</v>
      </c>
      <c r="AQ46" s="139">
        <v>1</v>
      </c>
      <c r="AR46">
        <v>1</v>
      </c>
      <c r="AS46" s="139">
        <v>0.15</v>
      </c>
      <c r="AT46">
        <v>10</v>
      </c>
      <c r="AU46">
        <v>1.46</v>
      </c>
      <c r="AV46">
        <v>4</v>
      </c>
      <c r="AW46">
        <v>0.39</v>
      </c>
      <c r="AX46">
        <v>20</v>
      </c>
      <c r="AY46">
        <v>14</v>
      </c>
      <c r="AZ46">
        <v>5</v>
      </c>
      <c r="BA46" s="27">
        <v>0.06</v>
      </c>
      <c r="BC46">
        <v>27</v>
      </c>
      <c r="BD46" t="s">
        <v>1526</v>
      </c>
      <c r="BE46">
        <v>4.88</v>
      </c>
      <c r="BF46">
        <v>4.49</v>
      </c>
      <c r="BG46" s="139">
        <v>0.86</v>
      </c>
      <c r="BH46">
        <v>29</v>
      </c>
      <c r="BI46" s="139">
        <v>0.12</v>
      </c>
      <c r="BJ46">
        <v>31</v>
      </c>
      <c r="BK46">
        <v>1.39</v>
      </c>
      <c r="BL46">
        <v>25</v>
      </c>
      <c r="BM46">
        <v>0.51</v>
      </c>
      <c r="BN46">
        <v>11</v>
      </c>
      <c r="BO46">
        <v>19</v>
      </c>
      <c r="BP46">
        <v>7</v>
      </c>
      <c r="BQ46" s="27">
        <v>6.3E-2</v>
      </c>
    </row>
    <row r="47" spans="2:69" x14ac:dyDescent="0.2">
      <c r="B47" s="2" t="s">
        <v>1647</v>
      </c>
      <c r="C47" s="55" t="s">
        <v>1679</v>
      </c>
      <c r="E47" s="2">
        <f>_xlfn.XLOOKUP($C47,$X$26:$X$61,$Y$26:$Y$61,"",0)</f>
        <v>58.3</v>
      </c>
      <c r="G47" s="2"/>
      <c r="H47" s="2">
        <f>_xlfn.XLOOKUP($C47,$AA$26:$AA$61,$AB$26:$AB$61,"",0)</f>
        <v>65</v>
      </c>
      <c r="I47" s="2">
        <f>_xlfn.XLOOKUP($C47,$AD$26:$AD$61,$AE$26:$AE$61,"",0)</f>
        <v>1.7</v>
      </c>
      <c r="J47" s="2">
        <f>_xlfn.XLOOKUP($C47,$AH$26:$AH$61,$AI$26:$AI$61,"",0)</f>
        <v>2</v>
      </c>
      <c r="L47" s="2"/>
      <c r="M47" s="2"/>
      <c r="N47" s="2"/>
      <c r="O47" s="2"/>
      <c r="P47" s="2"/>
      <c r="Q47" s="2"/>
      <c r="R47" s="2"/>
      <c r="S47" s="2"/>
      <c r="U47" s="2"/>
      <c r="X47" s="2" t="s">
        <v>763</v>
      </c>
      <c r="Y47" s="2">
        <v>62.7</v>
      </c>
      <c r="Z47" s="2"/>
      <c r="AA47" s="2" t="s">
        <v>996</v>
      </c>
      <c r="AB47" s="2">
        <v>61.3</v>
      </c>
      <c r="AC47" s="2"/>
      <c r="AD47" s="2" t="s">
        <v>1678</v>
      </c>
      <c r="AE47" s="2">
        <v>2</v>
      </c>
      <c r="AH47" s="2" t="s">
        <v>776</v>
      </c>
      <c r="AI47" s="2">
        <v>2.7</v>
      </c>
      <c r="AJ47" s="2">
        <v>2.9</v>
      </c>
      <c r="AM47" s="55">
        <v>30</v>
      </c>
      <c r="AN47" s="55" t="s">
        <v>814</v>
      </c>
      <c r="AO47" s="55">
        <v>3.52</v>
      </c>
      <c r="AP47" s="55">
        <v>3.2</v>
      </c>
      <c r="AQ47" s="139">
        <v>0.56999999999999995</v>
      </c>
      <c r="AR47">
        <v>21</v>
      </c>
      <c r="AS47" s="139">
        <v>0.22</v>
      </c>
      <c r="AT47">
        <v>26</v>
      </c>
      <c r="AU47">
        <v>0.94</v>
      </c>
      <c r="AV47">
        <v>28</v>
      </c>
      <c r="AW47">
        <v>0.39</v>
      </c>
      <c r="AX47">
        <v>21</v>
      </c>
      <c r="AY47">
        <v>13</v>
      </c>
      <c r="AZ47">
        <v>6</v>
      </c>
      <c r="BA47" s="27">
        <v>5.8000000000000003E-2</v>
      </c>
      <c r="BC47">
        <v>12</v>
      </c>
      <c r="BD47" t="s">
        <v>1525</v>
      </c>
      <c r="BE47">
        <v>4.18</v>
      </c>
      <c r="BF47">
        <v>5.29</v>
      </c>
      <c r="BG47" s="139">
        <v>0.38</v>
      </c>
      <c r="BH47">
        <v>4</v>
      </c>
      <c r="BI47" s="139">
        <v>0.21</v>
      </c>
      <c r="BJ47">
        <v>10</v>
      </c>
      <c r="BK47">
        <v>1.17</v>
      </c>
      <c r="BL47">
        <v>12</v>
      </c>
      <c r="BM47">
        <v>1.75</v>
      </c>
      <c r="BN47">
        <v>31</v>
      </c>
      <c r="BO47">
        <v>20</v>
      </c>
      <c r="BP47">
        <v>7</v>
      </c>
      <c r="BQ47" s="27">
        <v>6.2E-2</v>
      </c>
    </row>
    <row r="48" spans="2:69" x14ac:dyDescent="0.2">
      <c r="B48" s="2" t="s">
        <v>1649</v>
      </c>
      <c r="C48" s="55" t="s">
        <v>1676</v>
      </c>
      <c r="E48" s="2">
        <f>_xlfn.XLOOKUP($C48,$X$26:$X$61,$Y$26:$Y$61,"",0)</f>
        <v>61.3</v>
      </c>
      <c r="G48" s="2"/>
      <c r="H48" s="2">
        <f>_xlfn.XLOOKUP($C48,$AA$26:$AA$61,$AB$26:$AB$61,"",0)</f>
        <v>74</v>
      </c>
      <c r="I48" s="2">
        <f>_xlfn.XLOOKUP($C48,$AD$26:$AD$61,$AE$26:$AE$61,"",0)</f>
        <v>1.7</v>
      </c>
      <c r="J48" s="2">
        <f>_xlfn.XLOOKUP($C48,$AH$26:$AH$61,$AI$26:$AI$61,"",0)</f>
        <v>2.7</v>
      </c>
      <c r="L48" s="2"/>
      <c r="M48" s="2"/>
      <c r="N48" s="2"/>
      <c r="O48" s="2"/>
      <c r="P48" s="2"/>
      <c r="Q48" s="2"/>
      <c r="R48" s="2"/>
      <c r="S48" s="2"/>
      <c r="U48" s="2"/>
      <c r="X48" s="2" t="s">
        <v>1674</v>
      </c>
      <c r="Y48" s="2">
        <v>62.7</v>
      </c>
      <c r="Z48" s="2"/>
      <c r="AA48" s="2" t="s">
        <v>1678</v>
      </c>
      <c r="AB48" s="2">
        <v>61</v>
      </c>
      <c r="AC48" s="2"/>
      <c r="AD48" s="2" t="s">
        <v>1668</v>
      </c>
      <c r="AE48" s="2">
        <v>2</v>
      </c>
      <c r="AH48" s="2" t="s">
        <v>1676</v>
      </c>
      <c r="AI48" s="2">
        <v>2.7</v>
      </c>
      <c r="AJ48" s="2">
        <v>3</v>
      </c>
      <c r="AM48" s="55">
        <v>19</v>
      </c>
      <c r="AN48" s="55" t="s">
        <v>1660</v>
      </c>
      <c r="AO48" s="55">
        <v>4.22</v>
      </c>
      <c r="AP48" s="55">
        <v>3.72</v>
      </c>
      <c r="AQ48" s="139">
        <v>0.44</v>
      </c>
      <c r="AR48">
        <v>29</v>
      </c>
      <c r="AS48" s="139">
        <v>0.22</v>
      </c>
      <c r="AT48">
        <v>24</v>
      </c>
      <c r="AU48">
        <v>1.0900000000000001</v>
      </c>
      <c r="AV48">
        <v>22</v>
      </c>
      <c r="AW48">
        <v>0.34</v>
      </c>
      <c r="AX48">
        <v>26</v>
      </c>
      <c r="AY48">
        <v>11</v>
      </c>
      <c r="AZ48">
        <v>6</v>
      </c>
      <c r="BA48" s="27">
        <v>5.6000000000000001E-2</v>
      </c>
      <c r="BC48">
        <v>10</v>
      </c>
      <c r="BD48" t="s">
        <v>1661</v>
      </c>
      <c r="BE48">
        <v>4.17</v>
      </c>
      <c r="BF48">
        <v>3.66</v>
      </c>
      <c r="BG48" s="139">
        <v>0.44</v>
      </c>
      <c r="BH48">
        <v>7</v>
      </c>
      <c r="BI48" s="139">
        <v>0.16</v>
      </c>
      <c r="BJ48">
        <v>17</v>
      </c>
      <c r="BK48">
        <v>1.0900000000000001</v>
      </c>
      <c r="BL48">
        <v>9</v>
      </c>
      <c r="BM48">
        <v>0.11</v>
      </c>
      <c r="BN48">
        <v>2</v>
      </c>
      <c r="BO48">
        <v>21</v>
      </c>
      <c r="BP48">
        <v>7</v>
      </c>
      <c r="BQ48" s="27">
        <v>6.0999999999999999E-2</v>
      </c>
    </row>
    <row r="49" spans="2:69" x14ac:dyDescent="0.2">
      <c r="B49" s="2" t="s">
        <v>1513</v>
      </c>
      <c r="C49" s="55" t="s">
        <v>1550</v>
      </c>
      <c r="E49" s="2">
        <f>_xlfn.XLOOKUP($C49,$X$26:$X$61,$Y$26:$Y$61,"",0)</f>
        <v>66.3</v>
      </c>
      <c r="G49" s="2"/>
      <c r="H49" s="2">
        <f>_xlfn.XLOOKUP($C49,$AA$26:$AA$61,$AB$26:$AB$61,"",0)</f>
        <v>69.3</v>
      </c>
      <c r="I49" s="2">
        <f>_xlfn.XLOOKUP($C49,$AD$26:$AD$61,$AE$26:$AE$61,"",0)</f>
        <v>3.7</v>
      </c>
      <c r="J49" s="2">
        <f>_xlfn.XLOOKUP($C49,$AH$26:$AH$61,$AI$26:$AI$61,"",0)</f>
        <v>3.7</v>
      </c>
      <c r="L49" s="2"/>
      <c r="M49" s="2"/>
      <c r="N49" s="2"/>
      <c r="O49" s="2"/>
      <c r="P49" s="2"/>
      <c r="Q49" s="2"/>
      <c r="R49" s="2"/>
      <c r="S49" s="2"/>
      <c r="U49" s="2"/>
      <c r="X49" s="2" t="s">
        <v>1675</v>
      </c>
      <c r="Y49" s="2">
        <v>61.7</v>
      </c>
      <c r="Z49" s="2"/>
      <c r="AA49" s="2" t="s">
        <v>1670</v>
      </c>
      <c r="AB49" s="2">
        <v>60.7</v>
      </c>
      <c r="AC49" s="2"/>
      <c r="AD49" s="2" t="s">
        <v>1680</v>
      </c>
      <c r="AE49" s="2">
        <v>2</v>
      </c>
      <c r="AH49" s="2" t="s">
        <v>1668</v>
      </c>
      <c r="AI49" s="2">
        <v>2.7</v>
      </c>
      <c r="AJ49" s="2">
        <v>2.8</v>
      </c>
      <c r="AM49" s="55">
        <v>32</v>
      </c>
      <c r="AN49" s="55" t="s">
        <v>1652</v>
      </c>
      <c r="AO49" s="55">
        <v>3.43</v>
      </c>
      <c r="AP49" s="55">
        <v>4.41</v>
      </c>
      <c r="AQ49" s="139">
        <v>0.5</v>
      </c>
      <c r="AR49">
        <v>23</v>
      </c>
      <c r="AS49" s="139">
        <v>0.2</v>
      </c>
      <c r="AT49">
        <v>21</v>
      </c>
      <c r="AU49">
        <v>1</v>
      </c>
      <c r="AV49">
        <v>26</v>
      </c>
      <c r="AW49">
        <v>1.51</v>
      </c>
      <c r="AX49">
        <v>2</v>
      </c>
      <c r="AY49">
        <v>12</v>
      </c>
      <c r="AZ49">
        <v>7</v>
      </c>
      <c r="BA49" s="27">
        <v>5.6000000000000001E-2</v>
      </c>
      <c r="BC49">
        <v>4</v>
      </c>
      <c r="BD49" t="s">
        <v>1648</v>
      </c>
      <c r="BE49">
        <v>3.28</v>
      </c>
      <c r="BF49">
        <v>3.62</v>
      </c>
      <c r="BG49" s="139">
        <v>0.33</v>
      </c>
      <c r="BH49">
        <v>2</v>
      </c>
      <c r="BI49" s="139">
        <v>0.26</v>
      </c>
      <c r="BJ49">
        <v>4</v>
      </c>
      <c r="BK49">
        <v>1.03</v>
      </c>
      <c r="BL49">
        <v>7</v>
      </c>
      <c r="BM49">
        <v>0.67</v>
      </c>
      <c r="BN49">
        <v>16</v>
      </c>
      <c r="BO49">
        <v>22</v>
      </c>
      <c r="BP49">
        <v>7</v>
      </c>
      <c r="BQ49" s="27">
        <v>5.7000000000000002E-2</v>
      </c>
    </row>
    <row r="50" spans="2:69" x14ac:dyDescent="0.2">
      <c r="B50" s="2" t="s">
        <v>1650</v>
      </c>
      <c r="C50" s="2" t="s">
        <v>1666</v>
      </c>
      <c r="E50" s="2">
        <f>_xlfn.XLOOKUP($C50,$X$26:$X$61,$Y$26:$Y$61,"",0)</f>
        <v>77</v>
      </c>
      <c r="G50" s="2"/>
      <c r="H50" s="2">
        <f>_xlfn.XLOOKUP($C50,$AA$26:$AA$61,$AB$26:$AB$61,"",0)</f>
        <v>58</v>
      </c>
      <c r="I50" s="2">
        <f>_xlfn.XLOOKUP($C50,$AD$26:$AD$61,$AE$26:$AE$61,"",0)</f>
        <v>1.7</v>
      </c>
      <c r="J50" s="2">
        <f>_xlfn.XLOOKUP($C50,$AH$26:$AH$61,$AI$26:$AI$61,"",0)</f>
        <v>2.2999999999999998</v>
      </c>
      <c r="L50" s="2"/>
      <c r="M50" s="2"/>
      <c r="N50" s="2"/>
      <c r="O50" s="2"/>
      <c r="P50" s="2"/>
      <c r="Q50" s="2"/>
      <c r="R50" s="2"/>
      <c r="S50" s="2"/>
      <c r="U50" s="2"/>
      <c r="X50" s="2" t="s">
        <v>1676</v>
      </c>
      <c r="Y50" s="2">
        <v>61.3</v>
      </c>
      <c r="Z50" s="2"/>
      <c r="AA50" s="2" t="s">
        <v>1548</v>
      </c>
      <c r="AB50" s="2">
        <v>60.3</v>
      </c>
      <c r="AC50" s="2"/>
      <c r="AD50" s="2" t="s">
        <v>1666</v>
      </c>
      <c r="AE50" s="2">
        <v>1.7</v>
      </c>
      <c r="AH50" s="2" t="s">
        <v>1674</v>
      </c>
      <c r="AI50" s="2">
        <v>2.7</v>
      </c>
      <c r="AJ50" s="2">
        <v>2.8</v>
      </c>
      <c r="AM50" s="55">
        <v>8</v>
      </c>
      <c r="AN50" s="55" t="s">
        <v>843</v>
      </c>
      <c r="AO50" s="55">
        <v>4.9400000000000004</v>
      </c>
      <c r="AP50" s="55">
        <v>4.91</v>
      </c>
      <c r="AQ50" s="139">
        <v>1</v>
      </c>
      <c r="AR50">
        <v>1</v>
      </c>
      <c r="AS50" s="139">
        <v>0.09</v>
      </c>
      <c r="AT50">
        <v>2</v>
      </c>
      <c r="AU50">
        <v>1.33</v>
      </c>
      <c r="AV50">
        <v>13</v>
      </c>
      <c r="AW50">
        <v>0.94</v>
      </c>
      <c r="AX50">
        <v>11</v>
      </c>
      <c r="AY50">
        <v>10</v>
      </c>
      <c r="AZ50">
        <v>5</v>
      </c>
      <c r="BA50" s="27">
        <v>5.5E-2</v>
      </c>
      <c r="BC50">
        <v>23</v>
      </c>
      <c r="BD50" t="s">
        <v>1655</v>
      </c>
      <c r="BE50">
        <v>4.74</v>
      </c>
      <c r="BF50">
        <v>5.04</v>
      </c>
      <c r="BG50" s="139">
        <v>0.8</v>
      </c>
      <c r="BH50">
        <v>25</v>
      </c>
      <c r="BI50" s="139">
        <v>0.14000000000000001</v>
      </c>
      <c r="BJ50">
        <v>20</v>
      </c>
      <c r="BK50">
        <v>1.42</v>
      </c>
      <c r="BL50">
        <v>26</v>
      </c>
      <c r="BM50">
        <v>1.02</v>
      </c>
      <c r="BN50">
        <v>26</v>
      </c>
      <c r="BO50">
        <v>23</v>
      </c>
      <c r="BP50">
        <v>7</v>
      </c>
      <c r="BQ50" s="27">
        <v>5.7000000000000002E-2</v>
      </c>
    </row>
    <row r="51" spans="2:69" x14ac:dyDescent="0.2">
      <c r="B51" s="2" t="s">
        <v>1520</v>
      </c>
      <c r="C51" s="2" t="s">
        <v>1674</v>
      </c>
      <c r="E51" s="2">
        <f>_xlfn.XLOOKUP($C51,$X$26:$X$61,$Y$26:$Y$61,"",0)</f>
        <v>62.7</v>
      </c>
      <c r="G51" s="2"/>
      <c r="H51" s="2">
        <f>_xlfn.XLOOKUP($C51,$AA$26:$AA$61,$AB$26:$AB$61,"",0)</f>
        <v>55</v>
      </c>
      <c r="I51" s="2">
        <f>_xlfn.XLOOKUP($C51,$AD$26:$AD$61,$AE$26:$AE$61,"",0)</f>
        <v>1.7</v>
      </c>
      <c r="J51" s="2">
        <f>_xlfn.XLOOKUP($C51,$AH$26:$AH$61,$AI$26:$AI$61,"",0)</f>
        <v>2.7</v>
      </c>
      <c r="L51" s="2"/>
      <c r="M51" s="2"/>
      <c r="N51" s="2"/>
      <c r="O51" s="2"/>
      <c r="P51" s="2"/>
      <c r="Q51" s="2"/>
      <c r="R51" s="2"/>
      <c r="S51" s="2"/>
      <c r="U51" s="2"/>
      <c r="X51" s="2" t="s">
        <v>1677</v>
      </c>
      <c r="Y51" s="2">
        <v>58.7</v>
      </c>
      <c r="Z51" s="2"/>
      <c r="AA51" s="2" t="s">
        <v>1669</v>
      </c>
      <c r="AB51" s="2">
        <v>60</v>
      </c>
      <c r="AC51" s="2"/>
      <c r="AD51" s="2" t="s">
        <v>1124</v>
      </c>
      <c r="AE51" s="2">
        <v>1.7</v>
      </c>
      <c r="AH51" s="2" t="s">
        <v>1666</v>
      </c>
      <c r="AI51" s="2">
        <v>2.2999999999999998</v>
      </c>
      <c r="AJ51" s="2">
        <v>2.9</v>
      </c>
      <c r="AM51" s="55">
        <v>15</v>
      </c>
      <c r="AN51" s="55" t="s">
        <v>1653</v>
      </c>
      <c r="AO51" s="55">
        <v>4.33</v>
      </c>
      <c r="AP51" s="55">
        <v>4.13</v>
      </c>
      <c r="AQ51" s="139">
        <v>0.75</v>
      </c>
      <c r="AR51">
        <v>8</v>
      </c>
      <c r="AS51" s="139">
        <v>0.16</v>
      </c>
      <c r="AT51">
        <v>11</v>
      </c>
      <c r="AU51">
        <v>1.1000000000000001</v>
      </c>
      <c r="AV51">
        <v>21</v>
      </c>
      <c r="AW51">
        <v>0.45</v>
      </c>
      <c r="AX51">
        <v>19</v>
      </c>
      <c r="AY51">
        <v>9</v>
      </c>
      <c r="AZ51">
        <v>6</v>
      </c>
      <c r="BA51" s="27">
        <v>5.0999999999999997E-2</v>
      </c>
      <c r="BC51">
        <v>2</v>
      </c>
      <c r="BD51" t="s">
        <v>814</v>
      </c>
      <c r="BE51">
        <v>3.01</v>
      </c>
      <c r="BF51">
        <v>3.46</v>
      </c>
      <c r="BG51" s="139">
        <v>0.39</v>
      </c>
      <c r="BH51">
        <v>5</v>
      </c>
      <c r="BI51" s="139">
        <v>0.35</v>
      </c>
      <c r="BJ51">
        <v>1</v>
      </c>
      <c r="BK51">
        <v>0.98</v>
      </c>
      <c r="BL51">
        <v>5</v>
      </c>
      <c r="BM51">
        <v>0.88</v>
      </c>
      <c r="BN51">
        <v>19</v>
      </c>
      <c r="BO51">
        <v>24</v>
      </c>
      <c r="BP51">
        <v>6</v>
      </c>
      <c r="BQ51" s="27">
        <v>5.1999999999999998E-2</v>
      </c>
    </row>
    <row r="52" spans="2:69" x14ac:dyDescent="0.2">
      <c r="B52" s="2" t="s">
        <v>1662</v>
      </c>
      <c r="C52" s="2" t="s">
        <v>1124</v>
      </c>
      <c r="E52" s="2">
        <f>_xlfn.XLOOKUP($C52,$X$26:$X$61,$Y$26:$Y$61,"",0)</f>
        <v>57.7</v>
      </c>
      <c r="G52" s="2"/>
      <c r="H52" s="2">
        <f>_xlfn.XLOOKUP($C52,$AA$26:$AA$61,$AB$26:$AB$61,"",0)</f>
        <v>63</v>
      </c>
      <c r="I52" s="2">
        <f>_xlfn.XLOOKUP($C52,$AD$26:$AD$61,$AE$26:$AE$61,"",0)</f>
        <v>1.7</v>
      </c>
      <c r="J52" s="2">
        <f>_xlfn.XLOOKUP($C52,$AH$26:$AH$61,$AI$26:$AI$61,"",0)</f>
        <v>3</v>
      </c>
      <c r="L52" s="2"/>
      <c r="M52" s="2"/>
      <c r="N52" s="2"/>
      <c r="O52" s="2"/>
      <c r="P52" s="2"/>
      <c r="Q52" s="2"/>
      <c r="R52" s="2"/>
      <c r="S52" s="2"/>
      <c r="U52" s="2"/>
      <c r="X52" s="2" t="s">
        <v>1678</v>
      </c>
      <c r="Y52" s="2">
        <v>58.7</v>
      </c>
      <c r="Z52" s="2"/>
      <c r="AA52" s="2" t="s">
        <v>1671</v>
      </c>
      <c r="AB52" s="2">
        <v>58.3</v>
      </c>
      <c r="AC52" s="2"/>
      <c r="AD52" s="2" t="s">
        <v>1676</v>
      </c>
      <c r="AE52" s="2">
        <v>1.7</v>
      </c>
      <c r="AH52" s="2" t="s">
        <v>1562</v>
      </c>
      <c r="AI52" s="2">
        <v>2.2999999999999998</v>
      </c>
      <c r="AJ52" s="2">
        <v>2.8</v>
      </c>
      <c r="AM52" s="55">
        <v>13</v>
      </c>
      <c r="AN52" s="55" t="s">
        <v>1650</v>
      </c>
      <c r="AO52" s="55">
        <v>4.4800000000000004</v>
      </c>
      <c r="AP52" s="55">
        <v>3.5</v>
      </c>
      <c r="AQ52" s="139">
        <v>0.67</v>
      </c>
      <c r="AR52">
        <v>12</v>
      </c>
      <c r="AS52" s="139">
        <v>0.12</v>
      </c>
      <c r="AT52">
        <v>4</v>
      </c>
      <c r="AU52">
        <v>0.92</v>
      </c>
      <c r="AV52">
        <v>29</v>
      </c>
      <c r="AW52">
        <v>0.02</v>
      </c>
      <c r="AX52">
        <v>32</v>
      </c>
      <c r="AY52">
        <v>8</v>
      </c>
      <c r="AZ52">
        <v>5</v>
      </c>
      <c r="BA52" s="27">
        <v>4.9000000000000002E-2</v>
      </c>
      <c r="BC52">
        <v>8</v>
      </c>
      <c r="BD52" t="s">
        <v>1649</v>
      </c>
      <c r="BE52">
        <v>4.01</v>
      </c>
      <c r="BF52">
        <v>3.85</v>
      </c>
      <c r="BG52" s="139">
        <v>0.67</v>
      </c>
      <c r="BH52">
        <v>18</v>
      </c>
      <c r="BI52" s="139">
        <v>0.24</v>
      </c>
      <c r="BJ52">
        <v>6</v>
      </c>
      <c r="BK52">
        <v>1.36</v>
      </c>
      <c r="BL52">
        <v>22</v>
      </c>
      <c r="BM52">
        <v>0.36</v>
      </c>
      <c r="BN52">
        <v>8</v>
      </c>
      <c r="BO52">
        <v>25</v>
      </c>
      <c r="BP52">
        <v>5</v>
      </c>
      <c r="BQ52" s="27">
        <v>5.0999999999999997E-2</v>
      </c>
    </row>
    <row r="53" spans="2:69" x14ac:dyDescent="0.2">
      <c r="B53" s="2" t="s">
        <v>1660</v>
      </c>
      <c r="C53" s="2" t="s">
        <v>1673</v>
      </c>
      <c r="E53" s="2">
        <f>_xlfn.XLOOKUP($C53,$X$26:$X$61,$Y$26:$Y$61,"",0)</f>
        <v>63.7</v>
      </c>
      <c r="G53" s="2"/>
      <c r="H53" s="2">
        <f>_xlfn.XLOOKUP($C53,$AA$26:$AA$61,$AB$26:$AB$61,"",0)</f>
        <v>62</v>
      </c>
      <c r="I53" s="2">
        <f>_xlfn.XLOOKUP($C53,$AD$26:$AD$61,$AE$26:$AE$61,"",0)</f>
        <v>1.3</v>
      </c>
      <c r="J53" s="2">
        <f>_xlfn.XLOOKUP($C53,$AH$26:$AH$61,$AI$26:$AI$61,"",0)</f>
        <v>1.7</v>
      </c>
      <c r="L53" s="2"/>
      <c r="M53" s="2"/>
      <c r="N53" s="2"/>
      <c r="O53" s="2"/>
      <c r="P53" s="2"/>
      <c r="Q53" s="2"/>
      <c r="R53" s="2"/>
      <c r="S53" s="2"/>
      <c r="U53" s="2"/>
      <c r="X53" s="2" t="s">
        <v>1679</v>
      </c>
      <c r="Y53" s="2">
        <v>58.3</v>
      </c>
      <c r="Z53" s="2"/>
      <c r="AA53" s="2" t="s">
        <v>1666</v>
      </c>
      <c r="AB53" s="2">
        <v>58</v>
      </c>
      <c r="AC53" s="2"/>
      <c r="AD53" s="2" t="s">
        <v>1679</v>
      </c>
      <c r="AE53" s="2">
        <v>1.7</v>
      </c>
      <c r="AH53" s="2" t="s">
        <v>763</v>
      </c>
      <c r="AI53" s="2">
        <v>2.2999999999999998</v>
      </c>
      <c r="AJ53" s="2">
        <v>3.6</v>
      </c>
      <c r="AM53" s="55">
        <v>24</v>
      </c>
      <c r="AN53" s="55" t="s">
        <v>1651</v>
      </c>
      <c r="AO53" s="55">
        <v>3.99</v>
      </c>
      <c r="AP53" s="55">
        <v>3.72</v>
      </c>
      <c r="AQ53" s="139">
        <v>0.5</v>
      </c>
      <c r="AR53">
        <v>23</v>
      </c>
      <c r="AS53" s="139">
        <v>0.19</v>
      </c>
      <c r="AT53">
        <v>19</v>
      </c>
      <c r="AU53">
        <v>1.0900000000000001</v>
      </c>
      <c r="AV53">
        <v>23</v>
      </c>
      <c r="AW53">
        <v>0.37</v>
      </c>
      <c r="AX53">
        <v>23</v>
      </c>
      <c r="AY53">
        <v>7</v>
      </c>
      <c r="AZ53">
        <v>4</v>
      </c>
      <c r="BA53" s="27">
        <v>4.9000000000000002E-2</v>
      </c>
      <c r="BC53">
        <v>11</v>
      </c>
      <c r="BD53" t="s">
        <v>1689</v>
      </c>
      <c r="BE53">
        <v>4.17</v>
      </c>
      <c r="BF53">
        <v>3.64</v>
      </c>
      <c r="BG53" s="139">
        <v>0.5</v>
      </c>
      <c r="BH53">
        <v>9</v>
      </c>
      <c r="BI53" s="139">
        <v>0.13</v>
      </c>
      <c r="BJ53">
        <v>30</v>
      </c>
      <c r="BK53">
        <v>1.04</v>
      </c>
      <c r="BL53">
        <v>8</v>
      </c>
      <c r="BM53">
        <v>0.27</v>
      </c>
      <c r="BN53">
        <v>6</v>
      </c>
      <c r="BO53">
        <v>26</v>
      </c>
      <c r="BP53">
        <v>6</v>
      </c>
      <c r="BQ53" s="27">
        <v>0.05</v>
      </c>
    </row>
    <row r="54" spans="2:69" x14ac:dyDescent="0.2">
      <c r="B54" s="2" t="s">
        <v>1651</v>
      </c>
      <c r="C54" s="55" t="s">
        <v>763</v>
      </c>
      <c r="E54" s="2">
        <f>_xlfn.XLOOKUP($C54,$X$26:$X$61,$Y$26:$Y$61,"",0)</f>
        <v>62.7</v>
      </c>
      <c r="G54" s="2"/>
      <c r="H54" s="2">
        <f>_xlfn.XLOOKUP($C54,$AA$26:$AA$61,$AB$26:$AB$61,"",0)</f>
        <v>56</v>
      </c>
      <c r="I54" s="2">
        <f>_xlfn.XLOOKUP($C54,$AD$26:$AD$61,$AE$26:$AE$61,"",0)</f>
        <v>2</v>
      </c>
      <c r="J54" s="2">
        <f>_xlfn.XLOOKUP($C54,$AH$26:$AH$61,$AI$26:$AI$61,"",0)</f>
        <v>2.2999999999999998</v>
      </c>
      <c r="L54" s="2"/>
      <c r="M54" s="2"/>
      <c r="N54" s="2"/>
      <c r="O54" s="2"/>
      <c r="P54" s="2"/>
      <c r="Q54" s="2"/>
      <c r="R54" s="2"/>
      <c r="S54" s="2"/>
      <c r="U54" s="2"/>
      <c r="X54" s="2" t="s">
        <v>1124</v>
      </c>
      <c r="Y54" s="2">
        <v>57.7</v>
      </c>
      <c r="Z54" s="2"/>
      <c r="AA54" s="2" t="s">
        <v>1564</v>
      </c>
      <c r="AB54" s="2">
        <v>56.8</v>
      </c>
      <c r="AC54" s="2"/>
      <c r="AD54" s="2" t="s">
        <v>1674</v>
      </c>
      <c r="AE54" s="2">
        <v>1.7</v>
      </c>
      <c r="AH54" s="2" t="s">
        <v>1560</v>
      </c>
      <c r="AI54" s="2">
        <v>2.2999999999999998</v>
      </c>
      <c r="AJ54" s="2">
        <v>3.1</v>
      </c>
      <c r="AM54" s="55">
        <v>12</v>
      </c>
      <c r="AN54" s="55" t="s">
        <v>788</v>
      </c>
      <c r="AO54" s="55">
        <v>4.5599999999999996</v>
      </c>
      <c r="AP54" s="55">
        <v>4.93</v>
      </c>
      <c r="AQ54" s="139">
        <v>0.82</v>
      </c>
      <c r="AR54">
        <v>7</v>
      </c>
      <c r="AS54" s="139">
        <v>0.18</v>
      </c>
      <c r="AT54">
        <v>15</v>
      </c>
      <c r="AU54">
        <v>1.56</v>
      </c>
      <c r="AV54">
        <v>3</v>
      </c>
      <c r="AW54">
        <v>1.07</v>
      </c>
      <c r="AX54">
        <v>7</v>
      </c>
      <c r="AY54">
        <v>6</v>
      </c>
      <c r="AZ54">
        <v>4</v>
      </c>
      <c r="BA54" s="27">
        <v>4.2000000000000003E-2</v>
      </c>
      <c r="BC54">
        <v>13</v>
      </c>
      <c r="BD54" t="s">
        <v>1654</v>
      </c>
      <c r="BE54">
        <v>4.1900000000000004</v>
      </c>
      <c r="BF54">
        <v>4.58</v>
      </c>
      <c r="BG54" s="139">
        <v>0.83</v>
      </c>
      <c r="BH54">
        <v>27</v>
      </c>
      <c r="BI54" s="139">
        <v>0.21</v>
      </c>
      <c r="BJ54">
        <v>9</v>
      </c>
      <c r="BK54">
        <v>1.29</v>
      </c>
      <c r="BL54">
        <v>17</v>
      </c>
      <c r="BM54">
        <v>1.01</v>
      </c>
      <c r="BN54">
        <v>24</v>
      </c>
      <c r="BO54">
        <v>27</v>
      </c>
      <c r="BP54">
        <v>5</v>
      </c>
      <c r="BQ54" s="27">
        <v>4.3999999999999997E-2</v>
      </c>
    </row>
    <row r="55" spans="2:69" x14ac:dyDescent="0.2">
      <c r="B55" s="2" t="s">
        <v>1521</v>
      </c>
      <c r="C55" s="2" t="s">
        <v>776</v>
      </c>
      <c r="E55" s="2">
        <f>_xlfn.XLOOKUP($C55,$X$26:$X$61,$Y$26:$Y$61,"",0)</f>
        <v>63.7</v>
      </c>
      <c r="G55" s="2"/>
      <c r="H55" s="2">
        <f>_xlfn.XLOOKUP($C55,$AA$26:$AA$61,$AB$26:$AB$61,"",0)</f>
        <v>72</v>
      </c>
      <c r="I55" s="2">
        <f>_xlfn.XLOOKUP($C55,$AD$26:$AD$61,$AE$26:$AE$61,"",0)</f>
        <v>3</v>
      </c>
      <c r="J55" s="2">
        <f>_xlfn.XLOOKUP($C55,$AH$26:$AH$61,$AI$26:$AI$61,"",0)</f>
        <v>2.7</v>
      </c>
      <c r="L55" s="2"/>
      <c r="M55" s="2"/>
      <c r="N55" s="2"/>
      <c r="O55" s="2"/>
      <c r="P55" s="2"/>
      <c r="Q55" s="2"/>
      <c r="R55" s="2"/>
      <c r="S55" s="2"/>
      <c r="U55" s="2"/>
      <c r="X55" s="2" t="s">
        <v>571</v>
      </c>
      <c r="Y55" s="2">
        <v>57.7</v>
      </c>
      <c r="Z55" s="2"/>
      <c r="AA55" s="2" t="s">
        <v>763</v>
      </c>
      <c r="AB55" s="2">
        <v>56</v>
      </c>
      <c r="AC55" s="2"/>
      <c r="AD55" s="2" t="s">
        <v>1549</v>
      </c>
      <c r="AE55" s="2">
        <v>1.3</v>
      </c>
      <c r="AH55" s="2" t="s">
        <v>1549</v>
      </c>
      <c r="AI55" s="2">
        <v>2</v>
      </c>
      <c r="AJ55" s="2">
        <v>3.7</v>
      </c>
      <c r="AM55" s="55">
        <v>4</v>
      </c>
      <c r="AN55" s="55" t="s">
        <v>930</v>
      </c>
      <c r="AO55" s="55">
        <v>5.03</v>
      </c>
      <c r="AP55" s="55">
        <v>5.32</v>
      </c>
      <c r="AQ55" s="139">
        <v>0.71</v>
      </c>
      <c r="AR55">
        <v>10</v>
      </c>
      <c r="AS55" s="139">
        <v>0.17</v>
      </c>
      <c r="AT55">
        <v>13</v>
      </c>
      <c r="AU55">
        <v>1.32</v>
      </c>
      <c r="AV55">
        <v>15</v>
      </c>
      <c r="AW55">
        <v>1.39</v>
      </c>
      <c r="AX55">
        <v>5</v>
      </c>
      <c r="AY55">
        <v>5</v>
      </c>
      <c r="AZ55">
        <v>4</v>
      </c>
      <c r="BA55" s="27">
        <v>3.9E-2</v>
      </c>
      <c r="BC55">
        <v>17</v>
      </c>
      <c r="BD55" t="s">
        <v>1646</v>
      </c>
      <c r="BE55">
        <v>4.5599999999999996</v>
      </c>
      <c r="BF55">
        <v>4.0999999999999996</v>
      </c>
      <c r="BG55" s="139">
        <v>0.43</v>
      </c>
      <c r="BH55">
        <v>6</v>
      </c>
      <c r="BI55" s="139">
        <v>0.16</v>
      </c>
      <c r="BJ55">
        <v>18</v>
      </c>
      <c r="BK55">
        <v>1.18</v>
      </c>
      <c r="BL55">
        <v>13</v>
      </c>
      <c r="BM55">
        <v>0.36</v>
      </c>
      <c r="BN55">
        <v>10</v>
      </c>
      <c r="BO55">
        <v>28</v>
      </c>
      <c r="BP55">
        <v>4</v>
      </c>
      <c r="BQ55" s="27">
        <v>4.1000000000000002E-2</v>
      </c>
    </row>
    <row r="56" spans="2:69" x14ac:dyDescent="0.2">
      <c r="X56" s="2" t="s">
        <v>1544</v>
      </c>
      <c r="Y56" s="2">
        <v>57.3</v>
      </c>
      <c r="Z56" s="2"/>
      <c r="AA56" s="2" t="s">
        <v>1667</v>
      </c>
      <c r="AB56" s="2">
        <v>55.3</v>
      </c>
      <c r="AC56" s="2"/>
      <c r="AD56" s="2" t="s">
        <v>996</v>
      </c>
      <c r="AE56" s="2">
        <v>1.3</v>
      </c>
      <c r="AH56" s="2" t="s">
        <v>996</v>
      </c>
      <c r="AI56" s="2">
        <v>2</v>
      </c>
      <c r="AJ56" s="2">
        <v>2.2000000000000002</v>
      </c>
      <c r="AM56" s="55">
        <v>31</v>
      </c>
      <c r="AN56" s="55" t="s">
        <v>1648</v>
      </c>
      <c r="AO56" s="55">
        <v>3.5</v>
      </c>
      <c r="AP56" s="55">
        <v>4.4400000000000004</v>
      </c>
      <c r="AQ56" s="139">
        <v>0.56999999999999995</v>
      </c>
      <c r="AR56">
        <v>21</v>
      </c>
      <c r="AS56" s="139">
        <v>0.31</v>
      </c>
      <c r="AT56">
        <v>32</v>
      </c>
      <c r="AU56">
        <v>1.1299999999999999</v>
      </c>
      <c r="AV56">
        <v>18</v>
      </c>
      <c r="AW56">
        <v>1.44</v>
      </c>
      <c r="AX56">
        <v>4</v>
      </c>
      <c r="AY56">
        <v>4</v>
      </c>
      <c r="AZ56">
        <v>2</v>
      </c>
      <c r="BA56" s="27">
        <v>3.5999999999999997E-2</v>
      </c>
      <c r="BC56">
        <v>1</v>
      </c>
      <c r="BD56" t="s">
        <v>1509</v>
      </c>
      <c r="BE56">
        <v>2.84</v>
      </c>
      <c r="BF56">
        <v>2.5099999999999998</v>
      </c>
      <c r="BG56" s="139">
        <v>0.64</v>
      </c>
      <c r="BH56">
        <v>15</v>
      </c>
      <c r="BI56" s="139">
        <v>0.28999999999999998</v>
      </c>
      <c r="BJ56">
        <v>2</v>
      </c>
      <c r="BK56">
        <v>0.41</v>
      </c>
      <c r="BL56">
        <v>1</v>
      </c>
      <c r="BM56">
        <v>0.36</v>
      </c>
      <c r="BN56">
        <v>9</v>
      </c>
      <c r="BO56">
        <v>29</v>
      </c>
      <c r="BP56">
        <v>4</v>
      </c>
      <c r="BQ56" s="27">
        <v>3.9E-2</v>
      </c>
    </row>
    <row r="57" spans="2:69" x14ac:dyDescent="0.2">
      <c r="X57" s="2" t="s">
        <v>1680</v>
      </c>
      <c r="Y57" s="2">
        <v>53.7</v>
      </c>
      <c r="Z57" s="2"/>
      <c r="AA57" s="2" t="s">
        <v>1674</v>
      </c>
      <c r="AB57" s="2">
        <v>55</v>
      </c>
      <c r="AC57" s="2"/>
      <c r="AD57" s="2" t="s">
        <v>1673</v>
      </c>
      <c r="AE57" s="2">
        <v>1.3</v>
      </c>
      <c r="AH57" s="2" t="s">
        <v>1679</v>
      </c>
      <c r="AI57" s="2">
        <v>2</v>
      </c>
      <c r="AJ57" s="2">
        <v>2.2000000000000002</v>
      </c>
      <c r="AM57" s="55">
        <v>2</v>
      </c>
      <c r="AN57" s="55" t="s">
        <v>1516</v>
      </c>
      <c r="AO57" s="55">
        <v>5.22</v>
      </c>
      <c r="AP57" s="55">
        <v>4.58</v>
      </c>
      <c r="AQ57" s="139">
        <v>1</v>
      </c>
      <c r="AR57">
        <v>1</v>
      </c>
      <c r="AS57" s="139">
        <v>0.18</v>
      </c>
      <c r="AT57">
        <v>16</v>
      </c>
      <c r="AU57">
        <v>1.63</v>
      </c>
      <c r="AV57">
        <v>2</v>
      </c>
      <c r="AW57">
        <v>0.23</v>
      </c>
      <c r="AX57">
        <v>29</v>
      </c>
      <c r="AY57">
        <v>3</v>
      </c>
      <c r="AZ57">
        <v>4</v>
      </c>
      <c r="BA57" s="27">
        <v>3.4000000000000002E-2</v>
      </c>
      <c r="BC57">
        <v>30</v>
      </c>
      <c r="BD57" t="s">
        <v>1647</v>
      </c>
      <c r="BE57">
        <v>5.09</v>
      </c>
      <c r="BF57">
        <v>5.54</v>
      </c>
      <c r="BG57" s="139">
        <v>0.67</v>
      </c>
      <c r="BH57">
        <v>18</v>
      </c>
      <c r="BI57" s="139">
        <v>0.1</v>
      </c>
      <c r="BJ57">
        <v>32</v>
      </c>
      <c r="BK57">
        <v>1.26</v>
      </c>
      <c r="BL57">
        <v>16</v>
      </c>
      <c r="BM57">
        <v>1.51</v>
      </c>
      <c r="BN57">
        <v>30</v>
      </c>
      <c r="BO57">
        <v>30</v>
      </c>
      <c r="BP57">
        <v>3</v>
      </c>
      <c r="BQ57" s="27">
        <v>3.5000000000000003E-2</v>
      </c>
    </row>
    <row r="58" spans="2:69" x14ac:dyDescent="0.2">
      <c r="X58" s="2" t="s">
        <v>1560</v>
      </c>
      <c r="Y58" s="2">
        <v>53.3</v>
      </c>
      <c r="Z58" s="2"/>
      <c r="AA58" s="2" t="s">
        <v>1668</v>
      </c>
      <c r="AB58" s="2">
        <v>54.3</v>
      </c>
      <c r="AC58" s="2"/>
      <c r="AD58" s="2" t="s">
        <v>1672</v>
      </c>
      <c r="AE58" s="2">
        <v>1.3</v>
      </c>
      <c r="AH58" s="2" t="s">
        <v>1673</v>
      </c>
      <c r="AI58" s="2">
        <v>1.7</v>
      </c>
      <c r="AJ58" s="2">
        <v>4</v>
      </c>
      <c r="AM58" s="55">
        <v>27</v>
      </c>
      <c r="AN58" s="55" t="s">
        <v>1525</v>
      </c>
      <c r="AO58" s="55">
        <v>3.64</v>
      </c>
      <c r="AP58" s="55">
        <v>2.91</v>
      </c>
      <c r="AQ58" s="139">
        <v>0.5</v>
      </c>
      <c r="AR58">
        <v>23</v>
      </c>
      <c r="AS58" s="139">
        <v>0.26</v>
      </c>
      <c r="AT58">
        <v>31</v>
      </c>
      <c r="AU58">
        <v>0.83</v>
      </c>
      <c r="AV58">
        <v>31</v>
      </c>
      <c r="AW58">
        <v>0.03</v>
      </c>
      <c r="AX58">
        <v>31</v>
      </c>
      <c r="AY58">
        <v>2</v>
      </c>
      <c r="AZ58">
        <v>3</v>
      </c>
      <c r="BA58" s="27">
        <v>2.7E-2</v>
      </c>
      <c r="BC58">
        <v>9</v>
      </c>
      <c r="BD58" t="s">
        <v>1656</v>
      </c>
      <c r="BE58">
        <v>4.1399999999999997</v>
      </c>
      <c r="BF58">
        <v>4.01</v>
      </c>
      <c r="BG58" s="139">
        <v>0.62</v>
      </c>
      <c r="BH58">
        <v>14</v>
      </c>
      <c r="BI58" s="139">
        <v>0.2</v>
      </c>
      <c r="BJ58">
        <v>12</v>
      </c>
      <c r="BK58">
        <v>1.17</v>
      </c>
      <c r="BL58">
        <v>11</v>
      </c>
      <c r="BM58">
        <v>0.54</v>
      </c>
      <c r="BN58">
        <v>13</v>
      </c>
      <c r="BO58">
        <v>31</v>
      </c>
      <c r="BP58">
        <v>2</v>
      </c>
      <c r="BQ58" s="27">
        <v>3.2000000000000001E-2</v>
      </c>
    </row>
    <row r="59" spans="2:69" x14ac:dyDescent="0.2">
      <c r="X59" s="2" t="s">
        <v>1681</v>
      </c>
      <c r="Y59" s="2">
        <v>52.7</v>
      </c>
      <c r="Z59" s="2"/>
      <c r="AA59" s="2" t="s">
        <v>1562</v>
      </c>
      <c r="AB59" s="2">
        <v>53</v>
      </c>
      <c r="AC59" s="2"/>
      <c r="AD59" s="2" t="s">
        <v>1560</v>
      </c>
      <c r="AE59" s="2">
        <v>1</v>
      </c>
      <c r="AM59" s="55">
        <v>23</v>
      </c>
      <c r="AN59" s="55" t="s">
        <v>1659</v>
      </c>
      <c r="AO59" s="55">
        <v>4.04</v>
      </c>
      <c r="AP59" s="55">
        <v>4.6399999999999997</v>
      </c>
      <c r="AQ59" s="139">
        <v>0.5</v>
      </c>
      <c r="AR59">
        <v>23</v>
      </c>
      <c r="AS59" s="139">
        <v>0.22</v>
      </c>
      <c r="AT59">
        <v>25</v>
      </c>
      <c r="AU59">
        <v>1</v>
      </c>
      <c r="AV59">
        <v>26</v>
      </c>
      <c r="AW59">
        <v>1.46</v>
      </c>
      <c r="AX59">
        <v>3</v>
      </c>
      <c r="AY59">
        <v>1</v>
      </c>
      <c r="AZ59">
        <v>2</v>
      </c>
      <c r="BA59" s="27">
        <v>2.3E-2</v>
      </c>
      <c r="BC59">
        <v>18</v>
      </c>
      <c r="BD59" t="s">
        <v>1653</v>
      </c>
      <c r="BE59">
        <v>4.5999999999999996</v>
      </c>
      <c r="BF59">
        <v>4.74</v>
      </c>
      <c r="BG59" s="139">
        <v>0.25</v>
      </c>
      <c r="BH59">
        <v>1</v>
      </c>
      <c r="BI59" s="139">
        <v>0.24</v>
      </c>
      <c r="BJ59">
        <v>5</v>
      </c>
      <c r="BK59">
        <v>1.64</v>
      </c>
      <c r="BL59">
        <v>30</v>
      </c>
      <c r="BM59">
        <v>0.88</v>
      </c>
      <c r="BN59">
        <v>20</v>
      </c>
      <c r="BO59">
        <v>32</v>
      </c>
      <c r="BP59">
        <v>2</v>
      </c>
      <c r="BQ59" s="27">
        <v>2.3E-2</v>
      </c>
    </row>
  </sheetData>
  <sortState xmlns:xlrd2="http://schemas.microsoft.com/office/spreadsheetml/2017/richdata2" ref="B26:C55">
    <sortCondition ref="B26:B55"/>
  </sortState>
  <conditionalFormatting sqref="C5:C19 E5:E19">
    <cfRule type="colorScale" priority="16">
      <colorScale>
        <cfvo type="min"/>
        <cfvo type="percentile" val="50"/>
        <cfvo type="max"/>
        <color rgb="FFF8696B"/>
        <color rgb="FFFFEB84"/>
        <color rgb="FF63BE7B"/>
      </colorScale>
    </cfRule>
  </conditionalFormatting>
  <conditionalFormatting sqref="H5:H19">
    <cfRule type="colorScale" priority="14">
      <colorScale>
        <cfvo type="min"/>
        <cfvo type="percentile" val="50"/>
        <cfvo type="max"/>
        <color rgb="FFF8696B"/>
        <color rgb="FFFFEB84"/>
        <color rgb="FF63BE7B"/>
      </colorScale>
    </cfRule>
  </conditionalFormatting>
  <conditionalFormatting sqref="I5:I19">
    <cfRule type="colorScale" priority="13">
      <colorScale>
        <cfvo type="min"/>
        <cfvo type="percentile" val="50"/>
        <cfvo type="max"/>
        <color rgb="FFF8696B"/>
        <color rgb="FFFFEB84"/>
        <color rgb="FF63BE7B"/>
      </colorScale>
    </cfRule>
  </conditionalFormatting>
  <conditionalFormatting sqref="J5:J19">
    <cfRule type="colorScale" priority="12">
      <colorScale>
        <cfvo type="min"/>
        <cfvo type="percentile" val="50"/>
        <cfvo type="max"/>
        <color rgb="FFF8696B"/>
        <color rgb="FFFFEB84"/>
        <color rgb="FF63BE7B"/>
      </colorScale>
    </cfRule>
  </conditionalFormatting>
  <conditionalFormatting sqref="V5:V19 K5:K19">
    <cfRule type="colorScale" priority="11">
      <colorScale>
        <cfvo type="min"/>
        <cfvo type="percentile" val="50"/>
        <cfvo type="max"/>
        <color rgb="FFF8696B"/>
        <color rgb="FFFFEB84"/>
        <color rgb="FF63BE7B"/>
      </colorScale>
    </cfRule>
  </conditionalFormatting>
  <conditionalFormatting sqref="M5:M19">
    <cfRule type="colorScale" priority="10">
      <colorScale>
        <cfvo type="min"/>
        <cfvo type="percentile" val="50"/>
        <cfvo type="max"/>
        <color rgb="FFF8696B"/>
        <color rgb="FFFFEB84"/>
        <color rgb="FF63BE7B"/>
      </colorScale>
    </cfRule>
  </conditionalFormatting>
  <conditionalFormatting sqref="N5:N19 P5:P19">
    <cfRule type="colorScale" priority="9">
      <colorScale>
        <cfvo type="min"/>
        <cfvo type="percentile" val="50"/>
        <cfvo type="max"/>
        <color rgb="FFF8696B"/>
        <color rgb="FFFFEB84"/>
        <color rgb="FF63BE7B"/>
      </colorScale>
    </cfRule>
  </conditionalFormatting>
  <conditionalFormatting sqref="O5:O19">
    <cfRule type="colorScale" priority="8">
      <colorScale>
        <cfvo type="min"/>
        <cfvo type="percentile" val="50"/>
        <cfvo type="max"/>
        <color rgb="FFF8696B"/>
        <color rgb="FFFFEB84"/>
        <color rgb="FF63BE7B"/>
      </colorScale>
    </cfRule>
  </conditionalFormatting>
  <conditionalFormatting sqref="Q5:Q19">
    <cfRule type="colorScale" priority="7">
      <colorScale>
        <cfvo type="min"/>
        <cfvo type="percentile" val="50"/>
        <cfvo type="max"/>
        <color rgb="FFF8696B"/>
        <color rgb="FFFFEB84"/>
        <color rgb="FF63BE7B"/>
      </colorScale>
    </cfRule>
  </conditionalFormatting>
  <conditionalFormatting sqref="R5:R19">
    <cfRule type="colorScale" priority="6">
      <colorScale>
        <cfvo type="min"/>
        <cfvo type="percentile" val="50"/>
        <cfvo type="max"/>
        <color rgb="FFF8696B"/>
        <color rgb="FFFFEB84"/>
        <color rgb="FF63BE7B"/>
      </colorScale>
    </cfRule>
  </conditionalFormatting>
  <conditionalFormatting sqref="L5:L19">
    <cfRule type="colorScale" priority="3">
      <colorScale>
        <cfvo type="min"/>
        <cfvo type="percentile" val="50"/>
        <cfvo type="max"/>
        <color rgb="FF63BE7B"/>
        <color rgb="FFFFEB84"/>
        <color rgb="FFF8696B"/>
      </colorScale>
    </cfRule>
  </conditionalFormatting>
  <conditionalFormatting sqref="S5:S19">
    <cfRule type="colorScale" priority="2">
      <colorScale>
        <cfvo type="min"/>
        <cfvo type="percentile" val="50"/>
        <cfvo type="max"/>
        <color rgb="FF63BE7B"/>
        <color rgb="FFFFEB84"/>
        <color rgb="FFF8696B"/>
      </colorScale>
    </cfRule>
  </conditionalFormatting>
  <conditionalFormatting sqref="F5:G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ROLLUP</vt:lpstr>
      <vt:lpstr>TEAMS</vt:lpstr>
      <vt:lpstr>PLAYERS</vt:lpstr>
      <vt:lpstr>DASHBOARD</vt:lpstr>
      <vt:lpstr>INDEX</vt:lpstr>
      <vt:lpstr>NBA</vt:lpstr>
      <vt:lpstr>GAME LOGS</vt:lpstr>
      <vt:lpstr>NFL-10-2-22</vt:lpstr>
      <vt:lpstr>ROLLUP!Print_Area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creator>
  <cp:lastModifiedBy>NE</cp:lastModifiedBy>
  <cp:lastPrinted>2022-09-22T22:46:55Z</cp:lastPrinted>
  <dcterms:created xsi:type="dcterms:W3CDTF">2022-09-13T01:06:54Z</dcterms:created>
  <dcterms:modified xsi:type="dcterms:W3CDTF">2022-10-03T17:32:57Z</dcterms:modified>
</cp:coreProperties>
</file>